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5"/>
  <workbookPr codeName="ThisWorkbook" defaultThemeVersion="124226"/>
  <mc:AlternateContent xmlns:mc="http://schemas.openxmlformats.org/markup-compatibility/2006">
    <mc:Choice Requires="x15">
      <x15ac:absPath xmlns:x15ac="http://schemas.microsoft.com/office/spreadsheetml/2010/11/ac" url="J:\Financial Reporting and Filing\SCO Qtrly Filing\2024\Q4-2024_M09\Final Submission to MH\"/>
    </mc:Choice>
  </mc:AlternateContent>
  <xr:revisionPtr revIDLastSave="0" documentId="13_ncr:1_{344DD476-CAF3-4B4D-A46A-25AC9439CCB5}" xr6:coauthVersionLast="47" xr6:coauthVersionMax="47" xr10:uidLastSave="{00000000-0000-0000-0000-000000000000}"/>
  <bookViews>
    <workbookView xWindow="-120" yWindow="-120" windowWidth="29040" windowHeight="15720" firstSheet="25" activeTab="25" xr2:uid="{00000000-000D-0000-FFFF-FFFF00000000}"/>
  </bookViews>
  <sheets>
    <sheet name="General Instructions" sheetId="20" r:id="rId1"/>
    <sheet name="Submisson Dates" sheetId="21" r:id="rId2"/>
    <sheet name="Template Instruction" sheetId="19" r:id="rId3"/>
    <sheet name="Rating Category Definitions" sheetId="41" r:id="rId4"/>
    <sheet name="Medical Services Definitions" sheetId="34" r:id="rId5"/>
    <sheet name="COS Specification" sheetId="51" r:id="rId6"/>
    <sheet name="COS Technical Specifications" sheetId="42" r:id="rId7"/>
    <sheet name="Schedule 1_Enrollment" sheetId="39" r:id="rId8"/>
    <sheet name="Schedule 2_Balance Sheet" sheetId="12" r:id="rId9"/>
    <sheet name="Schedule 3A_Income Statement" sheetId="36" r:id="rId10"/>
    <sheet name="Schedule 3B_Income_Eastern" sheetId="37" r:id="rId11"/>
    <sheet name="Schedule 3C_Income_Western" sheetId="53" r:id="rId12"/>
    <sheet name="Schedule 3D_Income_The Cape" sheetId="54" r:id="rId13"/>
    <sheet name="4_Footnotes" sheetId="50" r:id="rId14"/>
    <sheet name="Schedule 5_Cash Flow" sheetId="13" r:id="rId15"/>
    <sheet name="Schedule 6_Medical Expense" sheetId="40" r:id="rId16"/>
    <sheet name="Schedule 7_Utilization" sheetId="28" r:id="rId17"/>
    <sheet name="Schedule 8_Indicators" sheetId="6" r:id="rId18"/>
    <sheet name="Schedule 9_Solvency Req." sheetId="7" r:id="rId19"/>
    <sheet name="Schedule 10_APMs" sheetId="49" r:id="rId20"/>
    <sheet name="11A_Lag Report Physician" sheetId="44" r:id="rId21"/>
    <sheet name="11B_Lag Report Inpatient" sheetId="45" r:id="rId22"/>
    <sheet name="11C_Lag Report Outpatient" sheetId="46" r:id="rId23"/>
    <sheet name="11D_Lag Report Pharmacy" sheetId="47" r:id="rId24"/>
    <sheet name="11E_Lag Report Other" sheetId="48" r:id="rId25"/>
    <sheet name="Schedule 12_Certification" sheetId="8" r:id="rId26"/>
    <sheet name="Notes" sheetId="11" r:id="rId27"/>
    <sheet name="ChangeLog" sheetId="52" r:id="rId28"/>
    <sheet name="ICO MS" sheetId="2" state="hidden" r:id="rId29"/>
  </sheets>
  <definedNames>
    <definedName name="__123Graph_A" hidden="1">#REF!</definedName>
    <definedName name="__123Graph_AAUTHS" hidden="1">#REF!</definedName>
    <definedName name="__123Graph_AIPIBNR" hidden="1">#REF!</definedName>
    <definedName name="__123Graph_ATOTAL" hidden="1">#REF!</definedName>
    <definedName name="__123Graph_ATYPEA" hidden="1">#REF!</definedName>
    <definedName name="__123Graph_ATYPED" hidden="1">#REF!</definedName>
    <definedName name="__123Graph_ATYPEE" hidden="1">#REF!</definedName>
    <definedName name="__123Graph_ATYPEI" hidden="1">#REF!</definedName>
    <definedName name="__123Graph_ATYPEM" hidden="1">#REF!</definedName>
    <definedName name="__123Graph_ATYPEP" hidden="1">#REF!</definedName>
    <definedName name="__123Graph_ATYPER" hidden="1">#REF!</definedName>
    <definedName name="__123Graph_ATYPESUM" hidden="1">#REF!</definedName>
    <definedName name="__123Graph_B" hidden="1">#REF!</definedName>
    <definedName name="__123Graph_BAUTHS" hidden="1">#REF!</definedName>
    <definedName name="__123Graph_BTOTAL" hidden="1">#REF!</definedName>
    <definedName name="__123Graph_BTYPED" hidden="1">#REF!</definedName>
    <definedName name="__123Graph_BTYPEE" hidden="1">#REF!</definedName>
    <definedName name="__123Graph_BTYPEI" hidden="1">#REF!</definedName>
    <definedName name="__123Graph_BTYPEM" hidden="1">#REF!</definedName>
    <definedName name="__123Graph_BTYPEP" hidden="1">#REF!</definedName>
    <definedName name="__123Graph_BTYPER" hidden="1">#REF!</definedName>
    <definedName name="__123Graph_BTYPESUM" hidden="1">#REF!</definedName>
    <definedName name="__123Graph_CAUTHS" hidden="1">#REF!</definedName>
    <definedName name="__123Graph_CTOTAL" hidden="1">#REF!</definedName>
    <definedName name="__123Graph_DAUTHS" hidden="1">#REF!</definedName>
    <definedName name="__123Graph_DIPIBNR" hidden="1">#REF!</definedName>
    <definedName name="__123Graph_DTOTAL" hidden="1">#REF!</definedName>
    <definedName name="__123Graph_EAUTHS" hidden="1">#REF!</definedName>
    <definedName name="__123Graph_ETOTAL" hidden="1">#REF!</definedName>
    <definedName name="__123Graph_FAUTHS" hidden="1">#REF!</definedName>
    <definedName name="__123Graph_FTOTAL" hidden="1">#REF!</definedName>
    <definedName name="__123Graph_LBL_A" hidden="1">#REF!</definedName>
    <definedName name="__123Graph_LBL_AIPIBNR" hidden="1">#REF!</definedName>
    <definedName name="__123Graph_LBL_ATYPEA" hidden="1">#REF!</definedName>
    <definedName name="__123Graph_LBL_ATYPED" hidden="1">#REF!</definedName>
    <definedName name="__123Graph_LBL_ATYPEE" hidden="1">#REF!</definedName>
    <definedName name="__123Graph_LBL_ATYPEI" hidden="1">#REF!</definedName>
    <definedName name="__123Graph_LBL_ATYPEM" hidden="1">#REF!</definedName>
    <definedName name="__123Graph_LBL_ATYPEP" hidden="1">#REF!</definedName>
    <definedName name="__123Graph_LBL_ATYPER" hidden="1">#REF!</definedName>
    <definedName name="__123Graph_LBL_ATYPESUM" hidden="1">#REF!</definedName>
    <definedName name="__123Graph_LBL_B" hidden="1">#REF!</definedName>
    <definedName name="__123Graph_LBL_BTYPED" hidden="1">#REF!</definedName>
    <definedName name="__123Graph_LBL_BTYPEE" hidden="1">#REF!</definedName>
    <definedName name="__123Graph_LBL_BTYPEI" hidden="1">#REF!</definedName>
    <definedName name="__123Graph_LBL_BTYPEM" hidden="1">#REF!</definedName>
    <definedName name="__123Graph_LBL_BTYPEP" hidden="1">#REF!</definedName>
    <definedName name="__123Graph_LBL_BTYPER" hidden="1">#REF!</definedName>
    <definedName name="__123Graph_LBL_BTYPESUM" hidden="1">#REF!</definedName>
    <definedName name="__123Graph_LBL_DIPIBNR" hidden="1">#REF!</definedName>
    <definedName name="__123Graph_XAUTHS" hidden="1">#REF!</definedName>
    <definedName name="__123Graph_XIPIBNR" hidden="1">#REF!</definedName>
    <definedName name="__123Graph_XTOTAL" hidden="1">#REF!</definedName>
    <definedName name="_xlnm._FilterDatabase" localSheetId="5" hidden="1">'COS Specification'!$A$7:$G$101</definedName>
    <definedName name="_xlnm._FilterDatabase" localSheetId="6" hidden="1">'COS Technical Specifications'!$A$3:$H$82</definedName>
    <definedName name="_Key1" localSheetId="13" hidden="1">#REF!</definedName>
    <definedName name="_Key1" localSheetId="5" hidden="1">#REF!</definedName>
    <definedName name="_Key1" localSheetId="7" hidden="1">#REF!</definedName>
    <definedName name="_Key1" localSheetId="9" hidden="1">#REF!</definedName>
    <definedName name="_Key1" localSheetId="10" hidden="1">#REF!</definedName>
    <definedName name="_Key1" localSheetId="11" hidden="1">#REF!</definedName>
    <definedName name="_Key1" localSheetId="12" hidden="1">#REF!</definedName>
    <definedName name="_Key1" hidden="1">#REF!</definedName>
    <definedName name="_Key2" localSheetId="13" hidden="1">#REF!</definedName>
    <definedName name="_Key2" localSheetId="5" hidden="1">#REF!</definedName>
    <definedName name="_Key2" localSheetId="7" hidden="1">#REF!</definedName>
    <definedName name="_Key2" localSheetId="9" hidden="1">#REF!</definedName>
    <definedName name="_Key2" localSheetId="10" hidden="1">#REF!</definedName>
    <definedName name="_Key2" localSheetId="11" hidden="1">#REF!</definedName>
    <definedName name="_Key2" localSheetId="12" hidden="1">#REF!</definedName>
    <definedName name="_Key2" hidden="1">#REF!</definedName>
    <definedName name="_May15">5</definedName>
    <definedName name="_one94" localSheetId="13">#REF!</definedName>
    <definedName name="_one94" localSheetId="5">#REF!</definedName>
    <definedName name="_one94" localSheetId="19">#REF!</definedName>
    <definedName name="_one94" localSheetId="11">#REF!</definedName>
    <definedName name="_one94" localSheetId="12">#REF!</definedName>
    <definedName name="_one94">#REF!</definedName>
    <definedName name="_Order1" hidden="1">255</definedName>
    <definedName name="_Order2" hidden="1">255</definedName>
    <definedName name="_Sort" localSheetId="13" hidden="1">#REF!</definedName>
    <definedName name="_Sort" localSheetId="5" hidden="1">#REF!</definedName>
    <definedName name="_Sort" localSheetId="7" hidden="1">#REF!</definedName>
    <definedName name="_Sort" localSheetId="9" hidden="1">#REF!</definedName>
    <definedName name="_Sort" localSheetId="10" hidden="1">#REF!</definedName>
    <definedName name="_Sort" localSheetId="11" hidden="1">#REF!</definedName>
    <definedName name="_Sort" localSheetId="12" hidden="1">#REF!</definedName>
    <definedName name="_Sort" hidden="1">#REF!</definedName>
    <definedName name="agmc6" localSheetId="13">#REF!</definedName>
    <definedName name="agmc6" localSheetId="27">#REF!</definedName>
    <definedName name="agmc6" localSheetId="5">#REF!</definedName>
    <definedName name="agmc6" localSheetId="19">#REF!</definedName>
    <definedName name="agmc6" localSheetId="11">#REF!</definedName>
    <definedName name="agmc6" localSheetId="12">#REF!</definedName>
    <definedName name="agmc6">#REF!</definedName>
    <definedName name="April12">300</definedName>
    <definedName name="April15">4</definedName>
    <definedName name="April9">300</definedName>
    <definedName name="August14">400</definedName>
    <definedName name="August15">8</definedName>
    <definedName name="Calendar" localSheetId="13">#REF!</definedName>
    <definedName name="Calendar" localSheetId="5">#REF!</definedName>
    <definedName name="Calendar" localSheetId="19">#REF!</definedName>
    <definedName name="Calendar" localSheetId="11">#REF!</definedName>
    <definedName name="Calendar" localSheetId="12">#REF!</definedName>
    <definedName name="Calendar">#REF!</definedName>
    <definedName name="ClaimsProcsd" localSheetId="13">#REF!</definedName>
    <definedName name="ClaimsProcsd" localSheetId="5">#REF!</definedName>
    <definedName name="ClaimsProcsd" localSheetId="19">#REF!</definedName>
    <definedName name="ClaimsProcsd" localSheetId="11">#REF!</definedName>
    <definedName name="ClaimsProcsd" localSheetId="12">#REF!</definedName>
    <definedName name="ClaimsProcsd">#REF!</definedName>
    <definedName name="combobox">"Drop Down 3"</definedName>
    <definedName name="CoPay_IP" localSheetId="13">#REF!</definedName>
    <definedName name="CoPay_IP" localSheetId="5">#REF!</definedName>
    <definedName name="CoPay_IP" localSheetId="19">#REF!</definedName>
    <definedName name="CoPay_IP" localSheetId="11">#REF!</definedName>
    <definedName name="CoPay_IP" localSheetId="12">#REF!</definedName>
    <definedName name="CoPay_IP">#REF!</definedName>
    <definedName name="CoPay_Other" localSheetId="13">#REF!</definedName>
    <definedName name="CoPay_Other" localSheetId="5">#REF!</definedName>
    <definedName name="CoPay_Other" localSheetId="19">#REF!</definedName>
    <definedName name="CoPay_Other" localSheetId="11">#REF!</definedName>
    <definedName name="CoPay_Other" localSheetId="12">#REF!</definedName>
    <definedName name="CoPay_Other">#REF!</definedName>
    <definedName name="CoPay_Rx" localSheetId="13">#REF!</definedName>
    <definedName name="CoPay_Rx" localSheetId="5">#REF!</definedName>
    <definedName name="CoPay_Rx" localSheetId="19">#REF!</definedName>
    <definedName name="CoPay_Rx" localSheetId="11">#REF!</definedName>
    <definedName name="CoPay_Rx" localSheetId="12">#REF!</definedName>
    <definedName name="CoPay_Rx">#REF!</definedName>
    <definedName name="CoPay_XrayRad" localSheetId="13">#REF!</definedName>
    <definedName name="CoPay_XrayRad" localSheetId="5">#REF!</definedName>
    <definedName name="CoPay_XrayRad" localSheetId="11">#REF!</definedName>
    <definedName name="CoPay_XrayRad" localSheetId="12">#REF!</definedName>
    <definedName name="CoPay_XrayRad">#REF!</definedName>
    <definedName name="Data" localSheetId="13">#REF!</definedName>
    <definedName name="Data" localSheetId="5">#REF!</definedName>
    <definedName name="Data" localSheetId="11">#REF!</definedName>
    <definedName name="Data" localSheetId="12">#REF!</definedName>
    <definedName name="Data">#REF!</definedName>
    <definedName name="Date1">36740</definedName>
    <definedName name="DC_COS" localSheetId="13">#REF!</definedName>
    <definedName name="DC_COS" localSheetId="5">#REF!</definedName>
    <definedName name="DC_COS" localSheetId="19">#REF!</definedName>
    <definedName name="DC_COS" localSheetId="11">#REF!</definedName>
    <definedName name="DC_COS" localSheetId="12">#REF!</definedName>
    <definedName name="DC_COS">#REF!</definedName>
    <definedName name="December14">400</definedName>
    <definedName name="December15">12</definedName>
    <definedName name="Dept" localSheetId="13">#REF!</definedName>
    <definedName name="Dept" localSheetId="5">#REF!</definedName>
    <definedName name="Dept" localSheetId="19">#REF!</definedName>
    <definedName name="Dept" localSheetId="11">#REF!</definedName>
    <definedName name="Dept" localSheetId="12">#REF!</definedName>
    <definedName name="Dept">#REF!</definedName>
    <definedName name="deptname">"Underwriting"</definedName>
    <definedName name="deptnumber">653</definedName>
    <definedName name="Explanation">1</definedName>
    <definedName name="Explanation1">2</definedName>
    <definedName name="Explanation10">10</definedName>
    <definedName name="Explanation11">2</definedName>
    <definedName name="Explanation12">1</definedName>
    <definedName name="Explanation13">2</definedName>
    <definedName name="Explanation14">3</definedName>
    <definedName name="Explanation15">4</definedName>
    <definedName name="Explanation16">5</definedName>
    <definedName name="Explanation17">7</definedName>
    <definedName name="Explanation1n">"opk"</definedName>
    <definedName name="Explanation1new">5</definedName>
    <definedName name="Explanation2">3</definedName>
    <definedName name="Explanation3">1</definedName>
    <definedName name="Explanation4">2</definedName>
    <definedName name="Explanation5">3</definedName>
    <definedName name="Explanation6">4</definedName>
    <definedName name="Explanation7">5</definedName>
    <definedName name="Explanation8">6</definedName>
    <definedName name="Explanation9">7</definedName>
    <definedName name="February">499.5</definedName>
    <definedName name="February1">400</definedName>
    <definedName name="February10">600</definedName>
    <definedName name="February11">600</definedName>
    <definedName name="February12">300</definedName>
    <definedName name="February15">2</definedName>
    <definedName name="February2">10000</definedName>
    <definedName name="February4">30000</definedName>
    <definedName name="February5">100000</definedName>
    <definedName name="February6">40</definedName>
    <definedName name="February7">500000</definedName>
    <definedName name="February8">500</definedName>
    <definedName name="February9">300</definedName>
    <definedName name="INCSTATEMENT" localSheetId="13">#REF!</definedName>
    <definedName name="INCSTATEMENT" localSheetId="5">#REF!</definedName>
    <definedName name="INCSTATEMENT" localSheetId="19">#REF!</definedName>
    <definedName name="INCSTATEMENT" localSheetId="11">#REF!</definedName>
    <definedName name="INCSTATEMENT" localSheetId="12">#REF!</definedName>
    <definedName name="INCSTATEMENT">#REF!</definedName>
    <definedName name="January">100</definedName>
    <definedName name="January1">100</definedName>
    <definedName name="January10">600</definedName>
    <definedName name="January11">600</definedName>
    <definedName name="January12">300</definedName>
    <definedName name="January15">1</definedName>
    <definedName name="January2">80000</definedName>
    <definedName name="January4">50000</definedName>
    <definedName name="January5">100000</definedName>
    <definedName name="January6">40</definedName>
    <definedName name="January7">500000</definedName>
    <definedName name="January8">500</definedName>
    <definedName name="January9">300</definedName>
    <definedName name="July15">7</definedName>
    <definedName name="June15">6</definedName>
    <definedName name="Link1" localSheetId="13">#REF!</definedName>
    <definedName name="Link1" localSheetId="27">#REF!</definedName>
    <definedName name="Link1" localSheetId="5">#REF!</definedName>
    <definedName name="Link1" localSheetId="19">#REF!</definedName>
    <definedName name="Link1" localSheetId="11">#REF!</definedName>
    <definedName name="Link1" localSheetId="12">#REF!</definedName>
    <definedName name="Link1">#REF!</definedName>
    <definedName name="Macro10" localSheetId="13">#N/A</definedName>
    <definedName name="Macro10" localSheetId="27">ChangeLog!Macro10</definedName>
    <definedName name="Macro10" localSheetId="19">#N/A</definedName>
    <definedName name="Macro10">[0]!Macro10</definedName>
    <definedName name="macro11" localSheetId="13">#N/A</definedName>
    <definedName name="macro11" localSheetId="27">ChangeLog!macro11</definedName>
    <definedName name="macro11" localSheetId="19">#N/A</definedName>
    <definedName name="macro11">[0]!macro11</definedName>
    <definedName name="macro14" localSheetId="13">#N/A</definedName>
    <definedName name="macro14" localSheetId="27">ChangeLog!macro14</definedName>
    <definedName name="macro14" localSheetId="19">#N/A</definedName>
    <definedName name="macro14">[0]!macro14</definedName>
    <definedName name="Macro4" localSheetId="13">#N/A</definedName>
    <definedName name="Macro4" localSheetId="27">ChangeLog!Macro4</definedName>
    <definedName name="Macro4" localSheetId="19">#N/A</definedName>
    <definedName name="Macro4">[0]!Macro4</definedName>
    <definedName name="Macro5" localSheetId="13">#N/A</definedName>
    <definedName name="Macro5" localSheetId="27">ChangeLog!Macro5</definedName>
    <definedName name="Macro5" localSheetId="19">#N/A</definedName>
    <definedName name="Macro5">[0]!Macro5</definedName>
    <definedName name="Macro6" localSheetId="13">#N/A</definedName>
    <definedName name="Macro6" localSheetId="27">ChangeLog!Macro6</definedName>
    <definedName name="Macro6" localSheetId="19">#N/A</definedName>
    <definedName name="Macro6">[0]!Macro6</definedName>
    <definedName name="March12">300</definedName>
    <definedName name="March15">3</definedName>
    <definedName name="March4">20000</definedName>
    <definedName name="March9">300</definedName>
    <definedName name="New_2005" localSheetId="13">#REF!</definedName>
    <definedName name="New_2005" localSheetId="5">#REF!</definedName>
    <definedName name="New_2005" localSheetId="19">#REF!</definedName>
    <definedName name="New_2005" localSheetId="11">#REF!</definedName>
    <definedName name="New_2005" localSheetId="12">#REF!</definedName>
    <definedName name="New_2005">#REF!</definedName>
    <definedName name="November15">11</definedName>
    <definedName name="October14">400</definedName>
    <definedName name="October15">10</definedName>
    <definedName name="Other">1</definedName>
    <definedName name="Other1">2</definedName>
    <definedName name="Other10">10</definedName>
    <definedName name="Other11">2</definedName>
    <definedName name="Other12">1</definedName>
    <definedName name="Other13">2</definedName>
    <definedName name="Other14">3</definedName>
    <definedName name="Other15">4</definedName>
    <definedName name="Other16">5</definedName>
    <definedName name="Other17">6</definedName>
    <definedName name="Other2">3</definedName>
    <definedName name="other3">1</definedName>
    <definedName name="Other4">2</definedName>
    <definedName name="Other5">3</definedName>
    <definedName name="Other6">4</definedName>
    <definedName name="Other7">5</definedName>
    <definedName name="Other8">6</definedName>
    <definedName name="Other9">7</definedName>
    <definedName name="plancntygrpscores" localSheetId="13">#REF!</definedName>
    <definedName name="plancntygrpscores" localSheetId="5">#REF!</definedName>
    <definedName name="plancntygrpscores" localSheetId="19">#REF!</definedName>
    <definedName name="plancntygrpscores" localSheetId="11">#REF!</definedName>
    <definedName name="plancntygrpscores" localSheetId="12">#REF!</definedName>
    <definedName name="plancntygrpscores">#REF!</definedName>
    <definedName name="previous" localSheetId="13">#REF!</definedName>
    <definedName name="previous" localSheetId="5">#REF!</definedName>
    <definedName name="previous" localSheetId="19">#REF!</definedName>
    <definedName name="previous" localSheetId="11">#REF!</definedName>
    <definedName name="previous" localSheetId="12">#REF!</definedName>
    <definedName name="previous">#REF!</definedName>
    <definedName name="_xlnm.Print_Area" localSheetId="20">'11A_Lag Report Physician'!$A$1:$AH$47</definedName>
    <definedName name="_xlnm.Print_Area" localSheetId="21">'11B_Lag Report Inpatient'!$A$1:$AH$47</definedName>
    <definedName name="_xlnm.Print_Area" localSheetId="22">'11C_Lag Report Outpatient'!$A$1:$AH$47</definedName>
    <definedName name="_xlnm.Print_Area" localSheetId="23">'11D_Lag Report Pharmacy'!$A$1:$AH$47</definedName>
    <definedName name="_xlnm.Print_Area" localSheetId="24">'11E_Lag Report Other'!$A$1:$AH$47</definedName>
    <definedName name="_xlnm.Print_Area" localSheetId="13">'4_Footnotes'!$A$1:$D$28</definedName>
    <definedName name="_xlnm.Print_Area" localSheetId="27">ChangeLog!$A$1:$D$12</definedName>
    <definedName name="_xlnm.Print_Area" localSheetId="8">'Schedule 2_Balance Sheet'!$A$1:$F$96</definedName>
    <definedName name="_xlnm.Print_Area" localSheetId="9">'Schedule 3A_Income Statement'!$A$1:$K$98</definedName>
    <definedName name="_xlnm.Print_Area" localSheetId="10">'Schedule 3B_Income_Eastern'!$A$1:$K$98</definedName>
    <definedName name="_xlnm.Print_Area" localSheetId="11">'Schedule 3C_Income_Western'!$A$1:$K$98</definedName>
    <definedName name="_xlnm.Print_Area" localSheetId="12">'Schedule 3D_Income_The Cape'!$A$1:$K$98</definedName>
    <definedName name="_xlnm.Print_Area" localSheetId="14">'Schedule 5_Cash Flow'!$A$1:$E$47</definedName>
    <definedName name="_xlnm.Print_Area" localSheetId="17">'Schedule 8_Indicators'!$A$1:$E$46</definedName>
    <definedName name="_xlnm.Print_Area" localSheetId="18">'Schedule 9_Solvency Req.'!$A$1:$J$64</definedName>
    <definedName name="Print_Area_MI" localSheetId="13">#REF!</definedName>
    <definedName name="Print_Area_MI" localSheetId="5">#REF!</definedName>
    <definedName name="Print_Area_MI" localSheetId="19">#REF!</definedName>
    <definedName name="Print_Area_MI" localSheetId="11">#REF!</definedName>
    <definedName name="Print_Area_MI" localSheetId="12">#REF!</definedName>
    <definedName name="Print_Area_MI">#REF!</definedName>
    <definedName name="_xlnm.Print_Titles" localSheetId="20">'11A_Lag Report Physician'!$A:$B,'11A_Lag Report Physician'!$1:$6</definedName>
    <definedName name="_xlnm.Print_Titles" localSheetId="21">'11B_Lag Report Inpatient'!$A:$B,'11B_Lag Report Inpatient'!$1:$6</definedName>
    <definedName name="_xlnm.Print_Titles" localSheetId="22">'11C_Lag Report Outpatient'!$A:$B,'11C_Lag Report Outpatient'!$1:$6</definedName>
    <definedName name="_xlnm.Print_Titles" localSheetId="23">'11D_Lag Report Pharmacy'!$A:$B,'11D_Lag Report Pharmacy'!$1:$6</definedName>
    <definedName name="_xlnm.Print_Titles" localSheetId="24">'11E_Lag Report Other'!$A:$B,'11E_Lag Report Other'!$1:$6</definedName>
    <definedName name="_xlnm.Print_Titles" localSheetId="13">'4_Footnotes'!$1:$8</definedName>
    <definedName name="_xlnm.Print_Titles" localSheetId="19">'Schedule 10_APMs'!$2:$8</definedName>
    <definedName name="Prt_Shts" localSheetId="13">#REF!</definedName>
    <definedName name="Prt_Shts" localSheetId="5">#REF!</definedName>
    <definedName name="Prt_Shts" localSheetId="11">#REF!</definedName>
    <definedName name="Prt_Shts" localSheetId="12">#REF!</definedName>
    <definedName name="Prt_Shts">#REF!</definedName>
    <definedName name="Region" localSheetId="13">#REF!</definedName>
    <definedName name="Region" localSheetId="27">#REF!</definedName>
    <definedName name="Region" localSheetId="5">#REF!</definedName>
    <definedName name="Region" localSheetId="19">#REF!</definedName>
    <definedName name="Region" localSheetId="11">#REF!</definedName>
    <definedName name="Region" localSheetId="12">#REF!</definedName>
    <definedName name="Region">#REF!</definedName>
    <definedName name="Regions" localSheetId="13">#REF!</definedName>
    <definedName name="Regions" localSheetId="27">#REF!</definedName>
    <definedName name="Regions" localSheetId="5">#REF!</definedName>
    <definedName name="Regions" localSheetId="19">#REF!</definedName>
    <definedName name="Regions" localSheetId="11">#REF!</definedName>
    <definedName name="Regions" localSheetId="12">#REF!</definedName>
    <definedName name="Regions">#REF!</definedName>
    <definedName name="respmgr">"Charlie"</definedName>
    <definedName name="second" localSheetId="13">#REF!</definedName>
    <definedName name="second" localSheetId="5">#REF!</definedName>
    <definedName name="second" localSheetId="19">#REF!</definedName>
    <definedName name="second" localSheetId="11">#REF!</definedName>
    <definedName name="second" localSheetId="12">#REF!</definedName>
    <definedName name="second">#REF!</definedName>
    <definedName name="September15">9</definedName>
    <definedName name="sum">#REF!</definedName>
    <definedName name="Table_1_Summary" localSheetId="13">#REF!</definedName>
    <definedName name="Table_1_Summary" localSheetId="5">#REF!</definedName>
    <definedName name="Table_1_Summary" localSheetId="19">#REF!</definedName>
    <definedName name="Table_1_Summary" localSheetId="11">#REF!</definedName>
    <definedName name="Table_1_Summary" localSheetId="12">#REF!</definedName>
    <definedName name="Table_1_Summary">#REF!</definedName>
    <definedName name="tblInstDeletionsStateExport" localSheetId="13">#REF!</definedName>
    <definedName name="tblInstDeletionsStateExport" localSheetId="5">#REF!</definedName>
    <definedName name="tblInstDeletionsStateExport" localSheetId="19">#REF!</definedName>
    <definedName name="tblInstDeletionsStateExport" localSheetId="11">#REF!</definedName>
    <definedName name="tblInstDeletionsStateExport" localSheetId="12">#REF!</definedName>
    <definedName name="tblInstDeletionsStateExport">#REF!</definedName>
    <definedName name="tblInstStateExport" localSheetId="13">#REF!</definedName>
    <definedName name="tblInstStateExport" localSheetId="5">#REF!</definedName>
    <definedName name="tblInstStateExport" localSheetId="19">#REF!</definedName>
    <definedName name="tblInstStateExport" localSheetId="11">#REF!</definedName>
    <definedName name="tblInstStateExport" localSheetId="12">#REF!</definedName>
    <definedName name="tblInstStateExport">#REF!</definedName>
    <definedName name="tblProvDeletionsStateExport" localSheetId="13">#REF!</definedName>
    <definedName name="tblProvDeletionsStateExport" localSheetId="5">#REF!</definedName>
    <definedName name="tblProvDeletionsStateExport" localSheetId="11">#REF!</definedName>
    <definedName name="tblProvDeletionsStateExport" localSheetId="12">#REF!</definedName>
    <definedName name="tblProvDeletionsStateExport">#REF!</definedName>
    <definedName name="tblProvStateExport" localSheetId="13">#REF!</definedName>
    <definedName name="tblProvStateExport" localSheetId="5">#REF!</definedName>
    <definedName name="tblProvStateExport" localSheetId="11">#REF!</definedName>
    <definedName name="tblProvStateExport" localSheetId="12">#REF!</definedName>
    <definedName name="tblProvStateExport">#REF!</definedName>
    <definedName name="third" localSheetId="13">#REF!</definedName>
    <definedName name="third" localSheetId="5">#REF!</definedName>
    <definedName name="third" localSheetId="11">#REF!</definedName>
    <definedName name="third" localSheetId="12">#REF!</definedName>
    <definedName name="third">#REF!</definedName>
    <definedName name="wrn.financials." localSheetId="13"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2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6"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1"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2"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7" l="1"/>
  <c r="L13" i="39" l="1"/>
  <c r="L20" i="39"/>
  <c r="L27" i="39"/>
  <c r="L34" i="39"/>
  <c r="BZ86" i="36"/>
  <c r="BX86" i="36"/>
  <c r="BV86" i="36"/>
  <c r="BT86" i="36"/>
  <c r="BZ85" i="36"/>
  <c r="BX85" i="36"/>
  <c r="BV85" i="36"/>
  <c r="BT85" i="36"/>
  <c r="BZ84" i="36"/>
  <c r="BX84" i="36"/>
  <c r="BV84" i="36"/>
  <c r="BT84" i="36"/>
  <c r="BZ83" i="36"/>
  <c r="BX83" i="36"/>
  <c r="BV83" i="36"/>
  <c r="BT83" i="36"/>
  <c r="BZ82" i="36"/>
  <c r="BX82" i="36"/>
  <c r="BV82" i="36"/>
  <c r="BT82" i="36"/>
  <c r="BZ81" i="36"/>
  <c r="BX81" i="36"/>
  <c r="BV81" i="36"/>
  <c r="BT81" i="36"/>
  <c r="BZ80" i="36"/>
  <c r="BX80" i="36"/>
  <c r="BV80" i="36"/>
  <c r="BT80" i="36"/>
  <c r="BZ79" i="36"/>
  <c r="BX79" i="36"/>
  <c r="BV79" i="36"/>
  <c r="BT79" i="36"/>
  <c r="BZ78" i="36"/>
  <c r="BX78" i="36"/>
  <c r="BV78" i="36"/>
  <c r="BT78" i="36"/>
  <c r="BZ77" i="36"/>
  <c r="BX77" i="36"/>
  <c r="BV77" i="36"/>
  <c r="BT77" i="36"/>
  <c r="BZ76" i="36"/>
  <c r="BX76" i="36"/>
  <c r="BV76" i="36"/>
  <c r="BT76" i="36"/>
  <c r="BF86" i="36"/>
  <c r="BD86" i="36"/>
  <c r="BB86" i="36"/>
  <c r="AZ86" i="36"/>
  <c r="BF85" i="36"/>
  <c r="BD85" i="36"/>
  <c r="BB85" i="36"/>
  <c r="AZ85" i="36"/>
  <c r="BF84" i="36"/>
  <c r="BD84" i="36"/>
  <c r="BB84" i="36"/>
  <c r="AZ84" i="36"/>
  <c r="BF83" i="36"/>
  <c r="BD83" i="36"/>
  <c r="BB83" i="36"/>
  <c r="AZ83" i="36"/>
  <c r="BF82" i="36"/>
  <c r="BD82" i="36"/>
  <c r="BB82" i="36"/>
  <c r="AZ82" i="36"/>
  <c r="BF81" i="36"/>
  <c r="BD81" i="36"/>
  <c r="BB81" i="36"/>
  <c r="AZ81" i="36"/>
  <c r="BF80" i="36"/>
  <c r="BD80" i="36"/>
  <c r="BB80" i="36"/>
  <c r="AZ80" i="36"/>
  <c r="BF79" i="36"/>
  <c r="BD79" i="36"/>
  <c r="BB79" i="36"/>
  <c r="AZ79" i="36"/>
  <c r="BF78" i="36"/>
  <c r="BD78" i="36"/>
  <c r="BB78" i="36"/>
  <c r="AZ78" i="36"/>
  <c r="BF77" i="36"/>
  <c r="BD77" i="36"/>
  <c r="BB77" i="36"/>
  <c r="AZ77" i="36"/>
  <c r="BF76" i="36"/>
  <c r="BD76" i="36"/>
  <c r="BB76" i="36"/>
  <c r="AZ76" i="36"/>
  <c r="AL86" i="36"/>
  <c r="AJ86" i="36"/>
  <c r="AH86" i="36"/>
  <c r="AF86" i="36"/>
  <c r="AL85" i="36"/>
  <c r="AJ85" i="36"/>
  <c r="AH85" i="36"/>
  <c r="AF85" i="36"/>
  <c r="AL84" i="36"/>
  <c r="AJ84" i="36"/>
  <c r="AH84" i="36"/>
  <c r="AF84" i="36"/>
  <c r="AL83" i="36"/>
  <c r="AJ83" i="36"/>
  <c r="AH83" i="36"/>
  <c r="AF83" i="36"/>
  <c r="AL82" i="36"/>
  <c r="AJ82" i="36"/>
  <c r="AH82" i="36"/>
  <c r="AF82" i="36"/>
  <c r="AL81" i="36"/>
  <c r="AJ81" i="36"/>
  <c r="AH81" i="36"/>
  <c r="AF81" i="36"/>
  <c r="AL80" i="36"/>
  <c r="AJ80" i="36"/>
  <c r="AH80" i="36"/>
  <c r="AF80" i="36"/>
  <c r="AL79" i="36"/>
  <c r="AJ79" i="36"/>
  <c r="AH79" i="36"/>
  <c r="AF79" i="36"/>
  <c r="AL78" i="36"/>
  <c r="AJ78" i="36"/>
  <c r="AH78" i="36"/>
  <c r="AF78" i="36"/>
  <c r="AL77" i="36"/>
  <c r="AJ77" i="36"/>
  <c r="AH77" i="36"/>
  <c r="AF77" i="36"/>
  <c r="AL76" i="36"/>
  <c r="AJ76" i="36"/>
  <c r="AH76" i="36"/>
  <c r="AF76" i="36"/>
  <c r="R86" i="36"/>
  <c r="P86" i="36"/>
  <c r="N86" i="36"/>
  <c r="L86" i="36"/>
  <c r="R85" i="36"/>
  <c r="P85" i="36"/>
  <c r="N85" i="36"/>
  <c r="L85" i="36"/>
  <c r="R84" i="36"/>
  <c r="P84" i="36"/>
  <c r="N84" i="36"/>
  <c r="L84" i="36"/>
  <c r="R83" i="36"/>
  <c r="P83" i="36"/>
  <c r="N83" i="36"/>
  <c r="L83" i="36"/>
  <c r="R82" i="36"/>
  <c r="P82" i="36"/>
  <c r="N82" i="36"/>
  <c r="L82" i="36"/>
  <c r="R81" i="36"/>
  <c r="P81" i="36"/>
  <c r="N81" i="36"/>
  <c r="L81" i="36"/>
  <c r="R80" i="36"/>
  <c r="P80" i="36"/>
  <c r="N80" i="36"/>
  <c r="L80" i="36"/>
  <c r="R79" i="36"/>
  <c r="P79" i="36"/>
  <c r="N79" i="36"/>
  <c r="L79" i="36"/>
  <c r="R78" i="36"/>
  <c r="P78" i="36"/>
  <c r="N78" i="36"/>
  <c r="L78" i="36"/>
  <c r="R77" i="36"/>
  <c r="P77" i="36"/>
  <c r="N77" i="36"/>
  <c r="L77" i="36"/>
  <c r="R76" i="36"/>
  <c r="P76" i="36"/>
  <c r="N76" i="36"/>
  <c r="L76" i="36"/>
  <c r="BZ71" i="36"/>
  <c r="BX71" i="36"/>
  <c r="BV71" i="36"/>
  <c r="BT71" i="36"/>
  <c r="BZ69" i="36"/>
  <c r="BX69" i="36"/>
  <c r="BV69" i="36"/>
  <c r="BT69" i="36"/>
  <c r="BF71" i="36"/>
  <c r="BD71" i="36"/>
  <c r="BB71" i="36"/>
  <c r="AZ71" i="36"/>
  <c r="BF69" i="36"/>
  <c r="BD69" i="36"/>
  <c r="BB69" i="36"/>
  <c r="AZ69" i="36"/>
  <c r="AL71" i="36"/>
  <c r="AJ71" i="36"/>
  <c r="AH71" i="36"/>
  <c r="AF71" i="36"/>
  <c r="AL69" i="36"/>
  <c r="AJ69" i="36"/>
  <c r="AH69" i="36"/>
  <c r="AF69" i="36"/>
  <c r="R71" i="36"/>
  <c r="P71" i="36"/>
  <c r="N71" i="36"/>
  <c r="L71" i="36"/>
  <c r="R69" i="36"/>
  <c r="P69" i="36"/>
  <c r="N69" i="36"/>
  <c r="L69" i="36"/>
  <c r="CA64" i="36"/>
  <c r="BZ64" i="36"/>
  <c r="BY64" i="36"/>
  <c r="BX64" i="36"/>
  <c r="BW64" i="36"/>
  <c r="BV64" i="36"/>
  <c r="BU64" i="36"/>
  <c r="BT64" i="36"/>
  <c r="CA63" i="36"/>
  <c r="BZ63" i="36"/>
  <c r="BY63" i="36"/>
  <c r="BX63" i="36"/>
  <c r="BW63" i="36"/>
  <c r="BV63" i="36"/>
  <c r="BU63" i="36"/>
  <c r="BT63" i="36"/>
  <c r="CA62" i="36"/>
  <c r="BZ62" i="36"/>
  <c r="BY62" i="36"/>
  <c r="BX62" i="36"/>
  <c r="BW62" i="36"/>
  <c r="BV62" i="36"/>
  <c r="BV70" i="36" s="1"/>
  <c r="BU62" i="36"/>
  <c r="BT62" i="36"/>
  <c r="CA61" i="36"/>
  <c r="BZ61" i="36"/>
  <c r="BY61" i="36"/>
  <c r="BX61" i="36"/>
  <c r="BW61" i="36"/>
  <c r="BV61" i="36"/>
  <c r="BU61" i="36"/>
  <c r="BT61" i="36"/>
  <c r="CA60" i="36"/>
  <c r="BZ60" i="36"/>
  <c r="BY60" i="36"/>
  <c r="BX60" i="36"/>
  <c r="BW60" i="36"/>
  <c r="BV60" i="36"/>
  <c r="BU60" i="36"/>
  <c r="BT60" i="36"/>
  <c r="CA59" i="36"/>
  <c r="BZ59" i="36"/>
  <c r="BY59" i="36"/>
  <c r="BX59" i="36"/>
  <c r="BW59" i="36"/>
  <c r="BV59" i="36"/>
  <c r="BU59" i="36"/>
  <c r="BT59" i="36"/>
  <c r="CA58" i="36"/>
  <c r="BZ58" i="36"/>
  <c r="BY58" i="36"/>
  <c r="BX58" i="36"/>
  <c r="BW58" i="36"/>
  <c r="BV58" i="36"/>
  <c r="BU58" i="36"/>
  <c r="BT58" i="36"/>
  <c r="CA57" i="36"/>
  <c r="BZ57" i="36"/>
  <c r="BY57" i="36"/>
  <c r="BX57" i="36"/>
  <c r="BW57" i="36"/>
  <c r="BV57" i="36"/>
  <c r="BU57" i="36"/>
  <c r="BT57" i="36"/>
  <c r="CA56" i="36"/>
  <c r="BZ56" i="36"/>
  <c r="BY56" i="36"/>
  <c r="BX56" i="36"/>
  <c r="BW56" i="36"/>
  <c r="BV56" i="36"/>
  <c r="BU56" i="36"/>
  <c r="BT56" i="36"/>
  <c r="CA55" i="36"/>
  <c r="BZ55" i="36"/>
  <c r="BY55" i="36"/>
  <c r="BX55" i="36"/>
  <c r="BW55" i="36"/>
  <c r="BV55" i="36"/>
  <c r="BU55" i="36"/>
  <c r="BT55" i="36"/>
  <c r="CA54" i="36"/>
  <c r="BZ54" i="36"/>
  <c r="BY54" i="36"/>
  <c r="BX54" i="36"/>
  <c r="BW54" i="36"/>
  <c r="BV54" i="36"/>
  <c r="BU54" i="36"/>
  <c r="BT54" i="36"/>
  <c r="CA53" i="36"/>
  <c r="BZ53" i="36"/>
  <c r="BY53" i="36"/>
  <c r="BX53" i="36"/>
  <c r="BW53" i="36"/>
  <c r="BV53" i="36"/>
  <c r="BU53" i="36"/>
  <c r="BT53" i="36"/>
  <c r="CA52" i="36"/>
  <c r="BZ52" i="36"/>
  <c r="BY52" i="36"/>
  <c r="BX52" i="36"/>
  <c r="BW52" i="36"/>
  <c r="BV52" i="36"/>
  <c r="BU52" i="36"/>
  <c r="BT52" i="36"/>
  <c r="CA51" i="36"/>
  <c r="BZ51" i="36"/>
  <c r="BY51" i="36"/>
  <c r="BX51" i="36"/>
  <c r="BW51" i="36"/>
  <c r="BV51" i="36"/>
  <c r="BU51" i="36"/>
  <c r="BT51" i="36"/>
  <c r="CA50" i="36"/>
  <c r="BZ50" i="36"/>
  <c r="BY50" i="36"/>
  <c r="BX50" i="36"/>
  <c r="BW50" i="36"/>
  <c r="BV50" i="36"/>
  <c r="BU50" i="36"/>
  <c r="BT50" i="36"/>
  <c r="CA49" i="36"/>
  <c r="BZ49" i="36"/>
  <c r="BY49" i="36"/>
  <c r="BX49" i="36"/>
  <c r="BW49" i="36"/>
  <c r="BV49" i="36"/>
  <c r="BU49" i="36"/>
  <c r="BT49" i="36"/>
  <c r="CA48" i="36"/>
  <c r="BZ48" i="36"/>
  <c r="BY48" i="36"/>
  <c r="BX48" i="36"/>
  <c r="BW48" i="36"/>
  <c r="BV48" i="36"/>
  <c r="BU48" i="36"/>
  <c r="BT48" i="36"/>
  <c r="CA47" i="36"/>
  <c r="BZ47" i="36"/>
  <c r="BY47" i="36"/>
  <c r="BX47" i="36"/>
  <c r="BW47" i="36"/>
  <c r="BV47" i="36"/>
  <c r="BU47" i="36"/>
  <c r="BT47" i="36"/>
  <c r="CA46" i="36"/>
  <c r="BZ46" i="36"/>
  <c r="BY46" i="36"/>
  <c r="BX46" i="36"/>
  <c r="BW46" i="36"/>
  <c r="BV46" i="36"/>
  <c r="BU46" i="36"/>
  <c r="BT46" i="36"/>
  <c r="CA45" i="36"/>
  <c r="BZ45" i="36"/>
  <c r="BY45" i="36"/>
  <c r="BX45" i="36"/>
  <c r="BW45" i="36"/>
  <c r="BV45" i="36"/>
  <c r="BU45" i="36"/>
  <c r="BT45" i="36"/>
  <c r="CA44" i="36"/>
  <c r="BZ44" i="36"/>
  <c r="BY44" i="36"/>
  <c r="BX44" i="36"/>
  <c r="BW44" i="36"/>
  <c r="BV44" i="36"/>
  <c r="BU44" i="36"/>
  <c r="BT44" i="36"/>
  <c r="CA43" i="36"/>
  <c r="BZ43" i="36"/>
  <c r="BY43" i="36"/>
  <c r="BX43" i="36"/>
  <c r="BW43" i="36"/>
  <c r="BV43" i="36"/>
  <c r="BU43" i="36"/>
  <c r="BT43" i="36"/>
  <c r="CA42" i="36"/>
  <c r="BZ42" i="36"/>
  <c r="BY42" i="36"/>
  <c r="BX42" i="36"/>
  <c r="BW42" i="36"/>
  <c r="BV42" i="36"/>
  <c r="BU42" i="36"/>
  <c r="BT42" i="36"/>
  <c r="CA41" i="36"/>
  <c r="BZ41" i="36"/>
  <c r="BY41" i="36"/>
  <c r="BX41" i="36"/>
  <c r="BW41" i="36"/>
  <c r="BV41" i="36"/>
  <c r="BU41" i="36"/>
  <c r="BT41" i="36"/>
  <c r="CA40" i="36"/>
  <c r="BZ40" i="36"/>
  <c r="BY40" i="36"/>
  <c r="BX40" i="36"/>
  <c r="BW40" i="36"/>
  <c r="BV40" i="36"/>
  <c r="BU40" i="36"/>
  <c r="BT40" i="36"/>
  <c r="CA39" i="36"/>
  <c r="BZ39" i="36"/>
  <c r="BY39" i="36"/>
  <c r="BX39" i="36"/>
  <c r="BW39" i="36"/>
  <c r="BV39" i="36"/>
  <c r="BU39" i="36"/>
  <c r="BT39" i="36"/>
  <c r="CA38" i="36"/>
  <c r="BZ38" i="36"/>
  <c r="BY38" i="36"/>
  <c r="BX38" i="36"/>
  <c r="BW38" i="36"/>
  <c r="BV38" i="36"/>
  <c r="BU38" i="36"/>
  <c r="BT38" i="36"/>
  <c r="CA37" i="36"/>
  <c r="BZ37" i="36"/>
  <c r="BY37" i="36"/>
  <c r="BX37" i="36"/>
  <c r="BW37" i="36"/>
  <c r="BV37" i="36"/>
  <c r="BU37" i="36"/>
  <c r="BT37" i="36"/>
  <c r="CA36" i="36"/>
  <c r="BZ36" i="36"/>
  <c r="BY36" i="36"/>
  <c r="BX36" i="36"/>
  <c r="BW36" i="36"/>
  <c r="BV36" i="36"/>
  <c r="BU36" i="36"/>
  <c r="BT36" i="36"/>
  <c r="CA35" i="36"/>
  <c r="BZ35" i="36"/>
  <c r="BY35" i="36"/>
  <c r="BX35" i="36"/>
  <c r="BW35" i="36"/>
  <c r="BV35" i="36"/>
  <c r="BU35" i="36"/>
  <c r="BT35" i="36"/>
  <c r="BR64" i="36"/>
  <c r="BQ64" i="36"/>
  <c r="BP64" i="36"/>
  <c r="BO64" i="36"/>
  <c r="BN64" i="36"/>
  <c r="BM64" i="36"/>
  <c r="BL64" i="36"/>
  <c r="BK64" i="36"/>
  <c r="BR63" i="36"/>
  <c r="BQ63" i="36"/>
  <c r="BP63" i="36"/>
  <c r="BO63" i="36"/>
  <c r="BN63" i="36"/>
  <c r="BM63" i="36"/>
  <c r="BL63" i="36"/>
  <c r="BK63" i="36"/>
  <c r="BR62" i="36"/>
  <c r="BQ62" i="36"/>
  <c r="BP62" i="36"/>
  <c r="BO62" i="36"/>
  <c r="BN62" i="36"/>
  <c r="BM62" i="36"/>
  <c r="BL62" i="36"/>
  <c r="BK62" i="36"/>
  <c r="BR61" i="36"/>
  <c r="BQ61" i="36"/>
  <c r="BP61" i="36"/>
  <c r="BO61" i="36"/>
  <c r="BN61" i="36"/>
  <c r="BM61" i="36"/>
  <c r="BL61" i="36"/>
  <c r="BK61" i="36"/>
  <c r="BR60" i="36"/>
  <c r="BQ60" i="36"/>
  <c r="BP60" i="36"/>
  <c r="BO60" i="36"/>
  <c r="BN60" i="36"/>
  <c r="BM60" i="36"/>
  <c r="BL60" i="36"/>
  <c r="BK60" i="36"/>
  <c r="BR59" i="36"/>
  <c r="BQ59" i="36"/>
  <c r="BP59" i="36"/>
  <c r="BO59" i="36"/>
  <c r="BN59" i="36"/>
  <c r="BM59" i="36"/>
  <c r="BL59" i="36"/>
  <c r="BK59" i="36"/>
  <c r="BR58" i="36"/>
  <c r="BQ58" i="36"/>
  <c r="BP58" i="36"/>
  <c r="BO58" i="36"/>
  <c r="BN58" i="36"/>
  <c r="BM58" i="36"/>
  <c r="BL58" i="36"/>
  <c r="BK58" i="36"/>
  <c r="BR57" i="36"/>
  <c r="BQ57" i="36"/>
  <c r="BP57" i="36"/>
  <c r="BO57" i="36"/>
  <c r="BN57" i="36"/>
  <c r="BM57" i="36"/>
  <c r="BL57" i="36"/>
  <c r="BK57" i="36"/>
  <c r="BR56" i="36"/>
  <c r="BQ56" i="36"/>
  <c r="BP56" i="36"/>
  <c r="BO56" i="36"/>
  <c r="BN56" i="36"/>
  <c r="BM56" i="36"/>
  <c r="BL56" i="36"/>
  <c r="BK56" i="36"/>
  <c r="BR55" i="36"/>
  <c r="BQ55" i="36"/>
  <c r="BP55" i="36"/>
  <c r="BO55" i="36"/>
  <c r="BN55" i="36"/>
  <c r="BM55" i="36"/>
  <c r="BL55" i="36"/>
  <c r="BK55" i="36"/>
  <c r="BR54" i="36"/>
  <c r="BQ54" i="36"/>
  <c r="BP54" i="36"/>
  <c r="BO54" i="36"/>
  <c r="BN54" i="36"/>
  <c r="BM54" i="36"/>
  <c r="BL54" i="36"/>
  <c r="BK54" i="36"/>
  <c r="BR53" i="36"/>
  <c r="BQ53" i="36"/>
  <c r="BP53" i="36"/>
  <c r="BO53" i="36"/>
  <c r="BN53" i="36"/>
  <c r="BM53" i="36"/>
  <c r="BL53" i="36"/>
  <c r="BK53" i="36"/>
  <c r="BR52" i="36"/>
  <c r="BQ52" i="36"/>
  <c r="BP52" i="36"/>
  <c r="BO52" i="36"/>
  <c r="BN52" i="36"/>
  <c r="BM52" i="36"/>
  <c r="BL52" i="36"/>
  <c r="BK52" i="36"/>
  <c r="BR51" i="36"/>
  <c r="BQ51" i="36"/>
  <c r="BP51" i="36"/>
  <c r="BO51" i="36"/>
  <c r="BN51" i="36"/>
  <c r="BM51" i="36"/>
  <c r="BL51" i="36"/>
  <c r="BK51" i="36"/>
  <c r="BR50" i="36"/>
  <c r="BQ50" i="36"/>
  <c r="BP50" i="36"/>
  <c r="BO50" i="36"/>
  <c r="BN50" i="36"/>
  <c r="BM50" i="36"/>
  <c r="BL50" i="36"/>
  <c r="BK50" i="36"/>
  <c r="BR49" i="36"/>
  <c r="BQ49" i="36"/>
  <c r="BP49" i="36"/>
  <c r="BO49" i="36"/>
  <c r="BN49" i="36"/>
  <c r="BM49" i="36"/>
  <c r="BL49" i="36"/>
  <c r="BK49" i="36"/>
  <c r="BR48" i="36"/>
  <c r="BQ48" i="36"/>
  <c r="BP48" i="36"/>
  <c r="BO48" i="36"/>
  <c r="BN48" i="36"/>
  <c r="BM48" i="36"/>
  <c r="BL48" i="36"/>
  <c r="BK48" i="36"/>
  <c r="BR47" i="36"/>
  <c r="BQ47" i="36"/>
  <c r="BP47" i="36"/>
  <c r="BO47" i="36"/>
  <c r="BN47" i="36"/>
  <c r="BM47" i="36"/>
  <c r="BL47" i="36"/>
  <c r="BK47" i="36"/>
  <c r="BR46" i="36"/>
  <c r="BQ46" i="36"/>
  <c r="BP46" i="36"/>
  <c r="BO46" i="36"/>
  <c r="BN46" i="36"/>
  <c r="BM46" i="36"/>
  <c r="BL46" i="36"/>
  <c r="BK46" i="36"/>
  <c r="BR45" i="36"/>
  <c r="BQ45" i="36"/>
  <c r="BP45" i="36"/>
  <c r="BO45" i="36"/>
  <c r="BN45" i="36"/>
  <c r="BM45" i="36"/>
  <c r="BL45" i="36"/>
  <c r="BK45" i="36"/>
  <c r="BR44" i="36"/>
  <c r="BQ44" i="36"/>
  <c r="BP44" i="36"/>
  <c r="BO44" i="36"/>
  <c r="BN44" i="36"/>
  <c r="BM44" i="36"/>
  <c r="BL44" i="36"/>
  <c r="BK44" i="36"/>
  <c r="BR43" i="36"/>
  <c r="BQ43" i="36"/>
  <c r="BP43" i="36"/>
  <c r="BO43" i="36"/>
  <c r="BN43" i="36"/>
  <c r="BM43" i="36"/>
  <c r="BL43" i="36"/>
  <c r="BK43" i="36"/>
  <c r="BR42" i="36"/>
  <c r="BQ42" i="36"/>
  <c r="BP42" i="36"/>
  <c r="BO42" i="36"/>
  <c r="BN42" i="36"/>
  <c r="BM42" i="36"/>
  <c r="BL42" i="36"/>
  <c r="BK42" i="36"/>
  <c r="BR41" i="36"/>
  <c r="BQ41" i="36"/>
  <c r="BP41" i="36"/>
  <c r="BO41" i="36"/>
  <c r="BN41" i="36"/>
  <c r="BM41" i="36"/>
  <c r="BL41" i="36"/>
  <c r="BK41" i="36"/>
  <c r="BR40" i="36"/>
  <c r="BQ40" i="36"/>
  <c r="BP40" i="36"/>
  <c r="BO40" i="36"/>
  <c r="BN40" i="36"/>
  <c r="BM40" i="36"/>
  <c r="BL40" i="36"/>
  <c r="BK40" i="36"/>
  <c r="BR39" i="36"/>
  <c r="BQ39" i="36"/>
  <c r="BP39" i="36"/>
  <c r="BO39" i="36"/>
  <c r="BN39" i="36"/>
  <c r="BM39" i="36"/>
  <c r="BL39" i="36"/>
  <c r="BK39" i="36"/>
  <c r="BR38" i="36"/>
  <c r="BQ38" i="36"/>
  <c r="BP38" i="36"/>
  <c r="BO38" i="36"/>
  <c r="BN38" i="36"/>
  <c r="BM38" i="36"/>
  <c r="BL38" i="36"/>
  <c r="BK38" i="36"/>
  <c r="BR37" i="36"/>
  <c r="BQ37" i="36"/>
  <c r="BP37" i="36"/>
  <c r="BO37" i="36"/>
  <c r="BN37" i="36"/>
  <c r="BM37" i="36"/>
  <c r="BL37" i="36"/>
  <c r="BK37" i="36"/>
  <c r="BR36" i="36"/>
  <c r="BQ36" i="36"/>
  <c r="BP36" i="36"/>
  <c r="BO36" i="36"/>
  <c r="BN36" i="36"/>
  <c r="BM36" i="36"/>
  <c r="BL36" i="36"/>
  <c r="BK36" i="36"/>
  <c r="BR35" i="36"/>
  <c r="BQ35" i="36"/>
  <c r="BP35" i="36"/>
  <c r="BO35" i="36"/>
  <c r="BN35" i="36"/>
  <c r="BM35" i="36"/>
  <c r="BL35" i="36"/>
  <c r="BK35" i="36"/>
  <c r="BG64" i="36"/>
  <c r="BF64" i="36"/>
  <c r="BE64" i="36"/>
  <c r="BD64" i="36"/>
  <c r="BC64" i="36"/>
  <c r="BB64" i="36"/>
  <c r="BA64" i="36"/>
  <c r="AZ64" i="36"/>
  <c r="BG63" i="36"/>
  <c r="BF63" i="36"/>
  <c r="BE63" i="36"/>
  <c r="BD63" i="36"/>
  <c r="BC63" i="36"/>
  <c r="BB63" i="36"/>
  <c r="BA63" i="36"/>
  <c r="AZ63" i="36"/>
  <c r="BG62" i="36"/>
  <c r="BF62" i="36"/>
  <c r="BE62" i="36"/>
  <c r="BD62" i="36"/>
  <c r="BC62" i="36"/>
  <c r="BB62" i="36"/>
  <c r="BA62" i="36"/>
  <c r="AZ62" i="36"/>
  <c r="BG61" i="36"/>
  <c r="BF61" i="36"/>
  <c r="BE61" i="36"/>
  <c r="BD61" i="36"/>
  <c r="BC61" i="36"/>
  <c r="BB61" i="36"/>
  <c r="BA61" i="36"/>
  <c r="AZ61" i="36"/>
  <c r="BG60" i="36"/>
  <c r="BF60" i="36"/>
  <c r="BE60" i="36"/>
  <c r="BD60" i="36"/>
  <c r="BC60" i="36"/>
  <c r="BB60" i="36"/>
  <c r="BA60" i="36"/>
  <c r="AZ60" i="36"/>
  <c r="BG59" i="36"/>
  <c r="BF59" i="36"/>
  <c r="BE59" i="36"/>
  <c r="BD59" i="36"/>
  <c r="BC59" i="36"/>
  <c r="BB59" i="36"/>
  <c r="BA59" i="36"/>
  <c r="AZ59" i="36"/>
  <c r="BG58" i="36"/>
  <c r="BF58" i="36"/>
  <c r="BE58" i="36"/>
  <c r="BD58" i="36"/>
  <c r="BC58" i="36"/>
  <c r="BB58" i="36"/>
  <c r="BA58" i="36"/>
  <c r="AZ58" i="36"/>
  <c r="BG57" i="36"/>
  <c r="BF57" i="36"/>
  <c r="BE57" i="36"/>
  <c r="BD57" i="36"/>
  <c r="BC57" i="36"/>
  <c r="BB57" i="36"/>
  <c r="BA57" i="36"/>
  <c r="AZ57" i="36"/>
  <c r="BG56" i="36"/>
  <c r="BF56" i="36"/>
  <c r="BE56" i="36"/>
  <c r="BD56" i="36"/>
  <c r="BC56" i="36"/>
  <c r="BB56" i="36"/>
  <c r="BA56" i="36"/>
  <c r="AZ56" i="36"/>
  <c r="BG55" i="36"/>
  <c r="BF55" i="36"/>
  <c r="BE55" i="36"/>
  <c r="BD55" i="36"/>
  <c r="BC55" i="36"/>
  <c r="BB55" i="36"/>
  <c r="BA55" i="36"/>
  <c r="AZ55" i="36"/>
  <c r="BG54" i="36"/>
  <c r="BF54" i="36"/>
  <c r="BE54" i="36"/>
  <c r="BD54" i="36"/>
  <c r="BC54" i="36"/>
  <c r="BB54" i="36"/>
  <c r="BA54" i="36"/>
  <c r="AZ54" i="36"/>
  <c r="BG53" i="36"/>
  <c r="BF53" i="36"/>
  <c r="BE53" i="36"/>
  <c r="BD53" i="36"/>
  <c r="BC53" i="36"/>
  <c r="BB53" i="36"/>
  <c r="BA53" i="36"/>
  <c r="AZ53" i="36"/>
  <c r="BG52" i="36"/>
  <c r="BF52" i="36"/>
  <c r="BE52" i="36"/>
  <c r="BD52" i="36"/>
  <c r="BC52" i="36"/>
  <c r="BB52" i="36"/>
  <c r="BA52" i="36"/>
  <c r="AZ52" i="36"/>
  <c r="BG51" i="36"/>
  <c r="BF51" i="36"/>
  <c r="BE51" i="36"/>
  <c r="BD51" i="36"/>
  <c r="BC51" i="36"/>
  <c r="BB51" i="36"/>
  <c r="BA51" i="36"/>
  <c r="AZ51" i="36"/>
  <c r="BG50" i="36"/>
  <c r="BF50" i="36"/>
  <c r="BE50" i="36"/>
  <c r="BD50" i="36"/>
  <c r="BC50" i="36"/>
  <c r="BB50" i="36"/>
  <c r="BA50" i="36"/>
  <c r="AZ50" i="36"/>
  <c r="BG49" i="36"/>
  <c r="BF49" i="36"/>
  <c r="BE49" i="36"/>
  <c r="BD49" i="36"/>
  <c r="BC49" i="36"/>
  <c r="BB49" i="36"/>
  <c r="BA49" i="36"/>
  <c r="AZ49" i="36"/>
  <c r="BG48" i="36"/>
  <c r="BF48" i="36"/>
  <c r="BE48" i="36"/>
  <c r="BD48" i="36"/>
  <c r="BC48" i="36"/>
  <c r="BB48" i="36"/>
  <c r="BA48" i="36"/>
  <c r="AZ48" i="36"/>
  <c r="BG47" i="36"/>
  <c r="BF47" i="36"/>
  <c r="BE47" i="36"/>
  <c r="BD47" i="36"/>
  <c r="BC47" i="36"/>
  <c r="BB47" i="36"/>
  <c r="BA47" i="36"/>
  <c r="AZ47" i="36"/>
  <c r="BG46" i="36"/>
  <c r="BF46" i="36"/>
  <c r="BE46" i="36"/>
  <c r="BD46" i="36"/>
  <c r="BC46" i="36"/>
  <c r="BB46" i="36"/>
  <c r="BA46" i="36"/>
  <c r="AZ46" i="36"/>
  <c r="BG45" i="36"/>
  <c r="BF45" i="36"/>
  <c r="BE45" i="36"/>
  <c r="BD45" i="36"/>
  <c r="BC45" i="36"/>
  <c r="BB45" i="36"/>
  <c r="BA45" i="36"/>
  <c r="AZ45" i="36"/>
  <c r="BG44" i="36"/>
  <c r="BF44" i="36"/>
  <c r="BE44" i="36"/>
  <c r="BD44" i="36"/>
  <c r="BC44" i="36"/>
  <c r="BB44" i="36"/>
  <c r="BA44" i="36"/>
  <c r="AZ44" i="36"/>
  <c r="BG43" i="36"/>
  <c r="BF43" i="36"/>
  <c r="BE43" i="36"/>
  <c r="BD43" i="36"/>
  <c r="BC43" i="36"/>
  <c r="BB43" i="36"/>
  <c r="BA43" i="36"/>
  <c r="AZ43" i="36"/>
  <c r="BG42" i="36"/>
  <c r="BF42" i="36"/>
  <c r="BE42" i="36"/>
  <c r="BD42" i="36"/>
  <c r="BC42" i="36"/>
  <c r="BB42" i="36"/>
  <c r="BA42" i="36"/>
  <c r="AZ42" i="36"/>
  <c r="BG41" i="36"/>
  <c r="BF41" i="36"/>
  <c r="BE41" i="36"/>
  <c r="BD41" i="36"/>
  <c r="BC41" i="36"/>
  <c r="BB41" i="36"/>
  <c r="BA41" i="36"/>
  <c r="AZ41" i="36"/>
  <c r="BG40" i="36"/>
  <c r="BF40" i="36"/>
  <c r="BE40" i="36"/>
  <c r="BD40" i="36"/>
  <c r="BC40" i="36"/>
  <c r="BB40" i="36"/>
  <c r="BA40" i="36"/>
  <c r="AZ40" i="36"/>
  <c r="BG39" i="36"/>
  <c r="BF39" i="36"/>
  <c r="BE39" i="36"/>
  <c r="BD39" i="36"/>
  <c r="BC39" i="36"/>
  <c r="BB39" i="36"/>
  <c r="BA39" i="36"/>
  <c r="AZ39" i="36"/>
  <c r="BG38" i="36"/>
  <c r="BF38" i="36"/>
  <c r="BE38" i="36"/>
  <c r="BD38" i="36"/>
  <c r="BC38" i="36"/>
  <c r="BB38" i="36"/>
  <c r="BA38" i="36"/>
  <c r="AZ38" i="36"/>
  <c r="BG37" i="36"/>
  <c r="BF37" i="36"/>
  <c r="BE37" i="36"/>
  <c r="BD37" i="36"/>
  <c r="BC37" i="36"/>
  <c r="BB37" i="36"/>
  <c r="BA37" i="36"/>
  <c r="AZ37" i="36"/>
  <c r="BG36" i="36"/>
  <c r="BF36" i="36"/>
  <c r="BE36" i="36"/>
  <c r="BD36" i="36"/>
  <c r="BC36" i="36"/>
  <c r="BB36" i="36"/>
  <c r="BA36" i="36"/>
  <c r="AZ36" i="36"/>
  <c r="BG35" i="36"/>
  <c r="BF35" i="36"/>
  <c r="BE35" i="36"/>
  <c r="BD35" i="36"/>
  <c r="BC35" i="36"/>
  <c r="BB35" i="36"/>
  <c r="BA35" i="36"/>
  <c r="AZ35" i="36"/>
  <c r="AX64" i="36"/>
  <c r="AW64" i="36"/>
  <c r="AV64" i="36"/>
  <c r="AU64" i="36"/>
  <c r="AT64" i="36"/>
  <c r="AS64" i="36"/>
  <c r="AR64" i="36"/>
  <c r="AQ64" i="36"/>
  <c r="AX63" i="36"/>
  <c r="AW63" i="36"/>
  <c r="AV63" i="36"/>
  <c r="AU63" i="36"/>
  <c r="AT63" i="36"/>
  <c r="AS63" i="36"/>
  <c r="AR63" i="36"/>
  <c r="AQ63" i="36"/>
  <c r="AX62" i="36"/>
  <c r="AW62" i="36"/>
  <c r="AV62" i="36"/>
  <c r="AU62" i="36"/>
  <c r="AT62" i="36"/>
  <c r="AS62" i="36"/>
  <c r="AR62" i="36"/>
  <c r="AQ62" i="36"/>
  <c r="AX61" i="36"/>
  <c r="AW61" i="36"/>
  <c r="AV61" i="36"/>
  <c r="AU61" i="36"/>
  <c r="AT61" i="36"/>
  <c r="AS61" i="36"/>
  <c r="AR61" i="36"/>
  <c r="AQ61" i="36"/>
  <c r="AX60" i="36"/>
  <c r="AW60" i="36"/>
  <c r="AV60" i="36"/>
  <c r="AU60" i="36"/>
  <c r="AT60" i="36"/>
  <c r="AS60" i="36"/>
  <c r="AR60" i="36"/>
  <c r="AQ60" i="36"/>
  <c r="AX59" i="36"/>
  <c r="AW59" i="36"/>
  <c r="AV59" i="36"/>
  <c r="AU59" i="36"/>
  <c r="AT59" i="36"/>
  <c r="AS59" i="36"/>
  <c r="AR59" i="36"/>
  <c r="AQ59" i="36"/>
  <c r="AX58" i="36"/>
  <c r="AW58" i="36"/>
  <c r="AV58" i="36"/>
  <c r="AU58" i="36"/>
  <c r="AT58" i="36"/>
  <c r="AS58" i="36"/>
  <c r="AR58" i="36"/>
  <c r="AQ58" i="36"/>
  <c r="AX57" i="36"/>
  <c r="AW57" i="36"/>
  <c r="AV57" i="36"/>
  <c r="AU57" i="36"/>
  <c r="AT57" i="36"/>
  <c r="AS57" i="36"/>
  <c r="AR57" i="36"/>
  <c r="AQ57" i="36"/>
  <c r="AX56" i="36"/>
  <c r="AW56" i="36"/>
  <c r="AV56" i="36"/>
  <c r="AU56" i="36"/>
  <c r="AT56" i="36"/>
  <c r="AS56" i="36"/>
  <c r="AR56" i="36"/>
  <c r="AQ56" i="36"/>
  <c r="AX55" i="36"/>
  <c r="AW55" i="36"/>
  <c r="AV55" i="36"/>
  <c r="AU55" i="36"/>
  <c r="AT55" i="36"/>
  <c r="AS55" i="36"/>
  <c r="AR55" i="36"/>
  <c r="AQ55" i="36"/>
  <c r="AX54" i="36"/>
  <c r="AW54" i="36"/>
  <c r="AV54" i="36"/>
  <c r="AU54" i="36"/>
  <c r="AT54" i="36"/>
  <c r="AS54" i="36"/>
  <c r="AR54" i="36"/>
  <c r="AQ54" i="36"/>
  <c r="AX53" i="36"/>
  <c r="AW53" i="36"/>
  <c r="AV53" i="36"/>
  <c r="AU53" i="36"/>
  <c r="AT53" i="36"/>
  <c r="AS53" i="36"/>
  <c r="AR53" i="36"/>
  <c r="AQ53" i="36"/>
  <c r="AX52" i="36"/>
  <c r="AW52" i="36"/>
  <c r="AV52" i="36"/>
  <c r="AU52" i="36"/>
  <c r="AT52" i="36"/>
  <c r="AS52" i="36"/>
  <c r="AR52" i="36"/>
  <c r="AQ52" i="36"/>
  <c r="AX51" i="36"/>
  <c r="AW51" i="36"/>
  <c r="AV51" i="36"/>
  <c r="AU51" i="36"/>
  <c r="AT51" i="36"/>
  <c r="AS51" i="36"/>
  <c r="AR51" i="36"/>
  <c r="AQ51" i="36"/>
  <c r="AX50" i="36"/>
  <c r="AW50" i="36"/>
  <c r="AV50" i="36"/>
  <c r="AU50" i="36"/>
  <c r="AT50" i="36"/>
  <c r="AS50" i="36"/>
  <c r="AR50" i="36"/>
  <c r="AQ50" i="36"/>
  <c r="AX49" i="36"/>
  <c r="AW49" i="36"/>
  <c r="AV49" i="36"/>
  <c r="AU49" i="36"/>
  <c r="AT49" i="36"/>
  <c r="AS49" i="36"/>
  <c r="AR49" i="36"/>
  <c r="AQ49" i="36"/>
  <c r="AX48" i="36"/>
  <c r="AW48" i="36"/>
  <c r="AV48" i="36"/>
  <c r="AU48" i="36"/>
  <c r="AT48" i="36"/>
  <c r="AS48" i="36"/>
  <c r="AR48" i="36"/>
  <c r="AQ48" i="36"/>
  <c r="AX47" i="36"/>
  <c r="AW47" i="36"/>
  <c r="AV47" i="36"/>
  <c r="AU47" i="36"/>
  <c r="AT47" i="36"/>
  <c r="AS47" i="36"/>
  <c r="AR47" i="36"/>
  <c r="AQ47" i="36"/>
  <c r="AX46" i="36"/>
  <c r="AW46" i="36"/>
  <c r="AV46" i="36"/>
  <c r="AU46" i="36"/>
  <c r="AT46" i="36"/>
  <c r="AS46" i="36"/>
  <c r="AR46" i="36"/>
  <c r="AQ46" i="36"/>
  <c r="AX45" i="36"/>
  <c r="AW45" i="36"/>
  <c r="AV45" i="36"/>
  <c r="AU45" i="36"/>
  <c r="AT45" i="36"/>
  <c r="AS45" i="36"/>
  <c r="AR45" i="36"/>
  <c r="AQ45" i="36"/>
  <c r="AX44" i="36"/>
  <c r="AW44" i="36"/>
  <c r="AV44" i="36"/>
  <c r="AU44" i="36"/>
  <c r="AT44" i="36"/>
  <c r="AS44" i="36"/>
  <c r="AR44" i="36"/>
  <c r="AQ44" i="36"/>
  <c r="AX43" i="36"/>
  <c r="AW43" i="36"/>
  <c r="AV43" i="36"/>
  <c r="AU43" i="36"/>
  <c r="AT43" i="36"/>
  <c r="AS43" i="36"/>
  <c r="AR43" i="36"/>
  <c r="AQ43" i="36"/>
  <c r="AX42" i="36"/>
  <c r="AW42" i="36"/>
  <c r="AV42" i="36"/>
  <c r="AU42" i="36"/>
  <c r="AT42" i="36"/>
  <c r="AS42" i="36"/>
  <c r="AR42" i="36"/>
  <c r="AQ42" i="36"/>
  <c r="AX41" i="36"/>
  <c r="AW41" i="36"/>
  <c r="AV41" i="36"/>
  <c r="AU41" i="36"/>
  <c r="AT41" i="36"/>
  <c r="AS41" i="36"/>
  <c r="AR41" i="36"/>
  <c r="AQ41" i="36"/>
  <c r="AX40" i="36"/>
  <c r="AW40" i="36"/>
  <c r="AV40" i="36"/>
  <c r="AU40" i="36"/>
  <c r="AT40" i="36"/>
  <c r="AS40" i="36"/>
  <c r="AR40" i="36"/>
  <c r="AQ40" i="36"/>
  <c r="AX39" i="36"/>
  <c r="AW39" i="36"/>
  <c r="AV39" i="36"/>
  <c r="AU39" i="36"/>
  <c r="AT39" i="36"/>
  <c r="AS39" i="36"/>
  <c r="AR39" i="36"/>
  <c r="AQ39" i="36"/>
  <c r="AX38" i="36"/>
  <c r="AW38" i="36"/>
  <c r="AV38" i="36"/>
  <c r="AU38" i="36"/>
  <c r="AT38" i="36"/>
  <c r="AS38" i="36"/>
  <c r="AR38" i="36"/>
  <c r="AQ38" i="36"/>
  <c r="AX37" i="36"/>
  <c r="AW37" i="36"/>
  <c r="AV37" i="36"/>
  <c r="AU37" i="36"/>
  <c r="AT37" i="36"/>
  <c r="AS37" i="36"/>
  <c r="AR37" i="36"/>
  <c r="AQ37" i="36"/>
  <c r="AX36" i="36"/>
  <c r="AW36" i="36"/>
  <c r="AV36" i="36"/>
  <c r="AU36" i="36"/>
  <c r="AT36" i="36"/>
  <c r="AS36" i="36"/>
  <c r="AR36" i="36"/>
  <c r="AQ36" i="36"/>
  <c r="AX35" i="36"/>
  <c r="AW35" i="36"/>
  <c r="AV35" i="36"/>
  <c r="AU35" i="36"/>
  <c r="AT35" i="36"/>
  <c r="AS35" i="36"/>
  <c r="AR35" i="36"/>
  <c r="AQ35" i="36"/>
  <c r="AM64" i="36"/>
  <c r="AL64" i="36"/>
  <c r="AK64" i="36"/>
  <c r="AJ64" i="36"/>
  <c r="AI64" i="36"/>
  <c r="AH64" i="36"/>
  <c r="AG64" i="36"/>
  <c r="AF64" i="36"/>
  <c r="AM63" i="36"/>
  <c r="AL63" i="36"/>
  <c r="AK63" i="36"/>
  <c r="AJ63" i="36"/>
  <c r="AI63" i="36"/>
  <c r="AH63" i="36"/>
  <c r="AG63" i="36"/>
  <c r="AF63" i="36"/>
  <c r="AM62" i="36"/>
  <c r="AL62" i="36"/>
  <c r="AL70" i="36" s="1"/>
  <c r="AK62" i="36"/>
  <c r="AJ62" i="36"/>
  <c r="AI62" i="36"/>
  <c r="AH62" i="36"/>
  <c r="AG62" i="36"/>
  <c r="AF62" i="36"/>
  <c r="AM61" i="36"/>
  <c r="AL61" i="36"/>
  <c r="AK61" i="36"/>
  <c r="AJ61" i="36"/>
  <c r="AI61" i="36"/>
  <c r="AH61" i="36"/>
  <c r="AG61" i="36"/>
  <c r="AF61" i="36"/>
  <c r="AM60" i="36"/>
  <c r="AL60" i="36"/>
  <c r="AK60" i="36"/>
  <c r="AJ60" i="36"/>
  <c r="AI60" i="36"/>
  <c r="AH60" i="36"/>
  <c r="AG60" i="36"/>
  <c r="AF60" i="36"/>
  <c r="AM59" i="36"/>
  <c r="AL59" i="36"/>
  <c r="AK59" i="36"/>
  <c r="AJ59" i="36"/>
  <c r="AI59" i="36"/>
  <c r="AH59" i="36"/>
  <c r="AG59" i="36"/>
  <c r="AF59" i="36"/>
  <c r="AM58" i="36"/>
  <c r="AL58" i="36"/>
  <c r="AK58" i="36"/>
  <c r="AJ58" i="36"/>
  <c r="AI58" i="36"/>
  <c r="AH58" i="36"/>
  <c r="AG58" i="36"/>
  <c r="AF58" i="36"/>
  <c r="AM57" i="36"/>
  <c r="AL57" i="36"/>
  <c r="AK57" i="36"/>
  <c r="AJ57" i="36"/>
  <c r="AI57" i="36"/>
  <c r="AH57" i="36"/>
  <c r="AG57" i="36"/>
  <c r="AF57" i="36"/>
  <c r="AM56" i="36"/>
  <c r="AL56" i="36"/>
  <c r="AK56" i="36"/>
  <c r="AJ56" i="36"/>
  <c r="AI56" i="36"/>
  <c r="AH56" i="36"/>
  <c r="AG56" i="36"/>
  <c r="AF56" i="36"/>
  <c r="AM55" i="36"/>
  <c r="AL55" i="36"/>
  <c r="AK55" i="36"/>
  <c r="AJ55" i="36"/>
  <c r="AI55" i="36"/>
  <c r="AH55" i="36"/>
  <c r="AG55" i="36"/>
  <c r="AF55" i="36"/>
  <c r="AM54" i="36"/>
  <c r="AL54" i="36"/>
  <c r="AK54" i="36"/>
  <c r="AJ54" i="36"/>
  <c r="AI54" i="36"/>
  <c r="AH54" i="36"/>
  <c r="AG54" i="36"/>
  <c r="AF54" i="36"/>
  <c r="AM53" i="36"/>
  <c r="AL53" i="36"/>
  <c r="AK53" i="36"/>
  <c r="AJ53" i="36"/>
  <c r="AI53" i="36"/>
  <c r="AH53" i="36"/>
  <c r="AG53" i="36"/>
  <c r="AF53" i="36"/>
  <c r="AM52" i="36"/>
  <c r="AL52" i="36"/>
  <c r="AK52" i="36"/>
  <c r="AJ52" i="36"/>
  <c r="AI52" i="36"/>
  <c r="AH52" i="36"/>
  <c r="AG52" i="36"/>
  <c r="AF52" i="36"/>
  <c r="AM51" i="36"/>
  <c r="AL51" i="36"/>
  <c r="AK51" i="36"/>
  <c r="AJ51" i="36"/>
  <c r="AI51" i="36"/>
  <c r="AH51" i="36"/>
  <c r="AG51" i="36"/>
  <c r="AF51" i="36"/>
  <c r="AM50" i="36"/>
  <c r="AL50" i="36"/>
  <c r="AK50" i="36"/>
  <c r="AJ50" i="36"/>
  <c r="AI50" i="36"/>
  <c r="AH50" i="36"/>
  <c r="AG50" i="36"/>
  <c r="AF50" i="36"/>
  <c r="AM49" i="36"/>
  <c r="AL49" i="36"/>
  <c r="AK49" i="36"/>
  <c r="AJ49" i="36"/>
  <c r="AI49" i="36"/>
  <c r="AH49" i="36"/>
  <c r="AG49" i="36"/>
  <c r="AF49" i="36"/>
  <c r="AM48" i="36"/>
  <c r="AL48" i="36"/>
  <c r="AK48" i="36"/>
  <c r="AJ48" i="36"/>
  <c r="AI48" i="36"/>
  <c r="AH48" i="36"/>
  <c r="AG48" i="36"/>
  <c r="AF48" i="36"/>
  <c r="AM47" i="36"/>
  <c r="AL47" i="36"/>
  <c r="AK47" i="36"/>
  <c r="AJ47" i="36"/>
  <c r="AI47" i="36"/>
  <c r="AH47" i="36"/>
  <c r="AG47" i="36"/>
  <c r="AF47" i="36"/>
  <c r="AM46" i="36"/>
  <c r="AL46" i="36"/>
  <c r="AK46" i="36"/>
  <c r="AJ46" i="36"/>
  <c r="AI46" i="36"/>
  <c r="AH46" i="36"/>
  <c r="AG46" i="36"/>
  <c r="AF46" i="36"/>
  <c r="AM45" i="36"/>
  <c r="AL45" i="36"/>
  <c r="AK45" i="36"/>
  <c r="AJ45" i="36"/>
  <c r="AI45" i="36"/>
  <c r="AH45" i="36"/>
  <c r="AG45" i="36"/>
  <c r="AF45" i="36"/>
  <c r="AM44" i="36"/>
  <c r="AL44" i="36"/>
  <c r="AK44" i="36"/>
  <c r="AJ44" i="36"/>
  <c r="AI44" i="36"/>
  <c r="AH44" i="36"/>
  <c r="AG44" i="36"/>
  <c r="AF44" i="36"/>
  <c r="AM43" i="36"/>
  <c r="AL43" i="36"/>
  <c r="AK43" i="36"/>
  <c r="AJ43" i="36"/>
  <c r="AI43" i="36"/>
  <c r="AH43" i="36"/>
  <c r="AG43" i="36"/>
  <c r="AF43" i="36"/>
  <c r="AM42" i="36"/>
  <c r="AL42" i="36"/>
  <c r="AK42" i="36"/>
  <c r="AJ42" i="36"/>
  <c r="AI42" i="36"/>
  <c r="AH42" i="36"/>
  <c r="AG42" i="36"/>
  <c r="AF42" i="36"/>
  <c r="AM41" i="36"/>
  <c r="AL41" i="36"/>
  <c r="AK41" i="36"/>
  <c r="AJ41" i="36"/>
  <c r="AI41" i="36"/>
  <c r="AH41" i="36"/>
  <c r="AG41" i="36"/>
  <c r="AF41" i="36"/>
  <c r="AM40" i="36"/>
  <c r="AL40" i="36"/>
  <c r="AK40" i="36"/>
  <c r="AJ40" i="36"/>
  <c r="AI40" i="36"/>
  <c r="AH40" i="36"/>
  <c r="AG40" i="36"/>
  <c r="AF40" i="36"/>
  <c r="AM39" i="36"/>
  <c r="AL39" i="36"/>
  <c r="AK39" i="36"/>
  <c r="AJ39" i="36"/>
  <c r="AI39" i="36"/>
  <c r="AH39" i="36"/>
  <c r="AG39" i="36"/>
  <c r="AF39" i="36"/>
  <c r="AM38" i="36"/>
  <c r="AL38" i="36"/>
  <c r="AK38" i="36"/>
  <c r="AJ38" i="36"/>
  <c r="AI38" i="36"/>
  <c r="AH38" i="36"/>
  <c r="AG38" i="36"/>
  <c r="AF38" i="36"/>
  <c r="AM37" i="36"/>
  <c r="AL37" i="36"/>
  <c r="AK37" i="36"/>
  <c r="AJ37" i="36"/>
  <c r="AI37" i="36"/>
  <c r="AH37" i="36"/>
  <c r="AG37" i="36"/>
  <c r="AF37" i="36"/>
  <c r="AM36" i="36"/>
  <c r="AL36" i="36"/>
  <c r="AK36" i="36"/>
  <c r="AJ36" i="36"/>
  <c r="AI36" i="36"/>
  <c r="AH36" i="36"/>
  <c r="AG36" i="36"/>
  <c r="AF36" i="36"/>
  <c r="AM35" i="36"/>
  <c r="AL35" i="36"/>
  <c r="AK35" i="36"/>
  <c r="AJ35" i="36"/>
  <c r="AI35" i="36"/>
  <c r="AH35" i="36"/>
  <c r="AG35" i="36"/>
  <c r="AF35" i="36"/>
  <c r="AD64" i="36"/>
  <c r="AC64" i="36"/>
  <c r="AB64" i="36"/>
  <c r="AA64" i="36"/>
  <c r="Z64" i="36"/>
  <c r="Y64" i="36"/>
  <c r="X64" i="36"/>
  <c r="W64" i="36"/>
  <c r="AD63" i="36"/>
  <c r="AC63" i="36"/>
  <c r="AB63" i="36"/>
  <c r="AA63" i="36"/>
  <c r="Z63" i="36"/>
  <c r="Y63" i="36"/>
  <c r="X63" i="36"/>
  <c r="W63" i="36"/>
  <c r="AD62" i="36"/>
  <c r="AC62" i="36"/>
  <c r="AB62" i="36"/>
  <c r="AA62" i="36"/>
  <c r="Z62" i="36"/>
  <c r="Y62" i="36"/>
  <c r="X62" i="36"/>
  <c r="W62" i="36"/>
  <c r="AD61" i="36"/>
  <c r="AC61" i="36"/>
  <c r="AB61" i="36"/>
  <c r="AA61" i="36"/>
  <c r="Z61" i="36"/>
  <c r="Y61" i="36"/>
  <c r="X61" i="36"/>
  <c r="W61" i="36"/>
  <c r="AD60" i="36"/>
  <c r="AC60" i="36"/>
  <c r="AB60" i="36"/>
  <c r="AA60" i="36"/>
  <c r="Z60" i="36"/>
  <c r="Y60" i="36"/>
  <c r="X60" i="36"/>
  <c r="W60" i="36"/>
  <c r="AD59" i="36"/>
  <c r="AC59" i="36"/>
  <c r="AB59" i="36"/>
  <c r="AA59" i="36"/>
  <c r="Z59" i="36"/>
  <c r="Y59" i="36"/>
  <c r="X59" i="36"/>
  <c r="W59" i="36"/>
  <c r="AD58" i="36"/>
  <c r="AC58" i="36"/>
  <c r="AB58" i="36"/>
  <c r="AA58" i="36"/>
  <c r="Z58" i="36"/>
  <c r="Y58" i="36"/>
  <c r="X58" i="36"/>
  <c r="W58" i="36"/>
  <c r="AD57" i="36"/>
  <c r="AC57" i="36"/>
  <c r="AB57" i="36"/>
  <c r="AA57" i="36"/>
  <c r="Z57" i="36"/>
  <c r="Y57" i="36"/>
  <c r="X57" i="36"/>
  <c r="W57" i="36"/>
  <c r="AD56" i="36"/>
  <c r="AC56" i="36"/>
  <c r="AB56" i="36"/>
  <c r="AA56" i="36"/>
  <c r="Z56" i="36"/>
  <c r="Y56" i="36"/>
  <c r="X56" i="36"/>
  <c r="W56" i="36"/>
  <c r="AD55" i="36"/>
  <c r="AC55" i="36"/>
  <c r="AB55" i="36"/>
  <c r="AA55" i="36"/>
  <c r="Z55" i="36"/>
  <c r="Y55" i="36"/>
  <c r="X55" i="36"/>
  <c r="W55" i="36"/>
  <c r="AD54" i="36"/>
  <c r="AC54" i="36"/>
  <c r="AB54" i="36"/>
  <c r="AA54" i="36"/>
  <c r="Z54" i="36"/>
  <c r="Y54" i="36"/>
  <c r="X54" i="36"/>
  <c r="W54" i="36"/>
  <c r="AD53" i="36"/>
  <c r="AC53" i="36"/>
  <c r="AB53" i="36"/>
  <c r="AA53" i="36"/>
  <c r="Z53" i="36"/>
  <c r="Y53" i="36"/>
  <c r="X53" i="36"/>
  <c r="W53" i="36"/>
  <c r="AD52" i="36"/>
  <c r="AC52" i="36"/>
  <c r="AB52" i="36"/>
  <c r="AA52" i="36"/>
  <c r="Z52" i="36"/>
  <c r="Y52" i="36"/>
  <c r="X52" i="36"/>
  <c r="W52" i="36"/>
  <c r="AD51" i="36"/>
  <c r="AC51" i="36"/>
  <c r="AB51" i="36"/>
  <c r="AA51" i="36"/>
  <c r="Z51" i="36"/>
  <c r="Y51" i="36"/>
  <c r="X51" i="36"/>
  <c r="W51" i="36"/>
  <c r="AD50" i="36"/>
  <c r="AC50" i="36"/>
  <c r="AB50" i="36"/>
  <c r="AA50" i="36"/>
  <c r="Z50" i="36"/>
  <c r="Y50" i="36"/>
  <c r="X50" i="36"/>
  <c r="W50" i="36"/>
  <c r="AD49" i="36"/>
  <c r="AC49" i="36"/>
  <c r="AB49" i="36"/>
  <c r="AA49" i="36"/>
  <c r="Z49" i="36"/>
  <c r="Y49" i="36"/>
  <c r="X49" i="36"/>
  <c r="W49" i="36"/>
  <c r="AD48" i="36"/>
  <c r="AC48" i="36"/>
  <c r="AB48" i="36"/>
  <c r="AA48" i="36"/>
  <c r="Z48" i="36"/>
  <c r="Y48" i="36"/>
  <c r="X48" i="36"/>
  <c r="W48" i="36"/>
  <c r="AD47" i="36"/>
  <c r="AC47" i="36"/>
  <c r="AB47" i="36"/>
  <c r="AA47" i="36"/>
  <c r="Z47" i="36"/>
  <c r="Y47" i="36"/>
  <c r="X47" i="36"/>
  <c r="W47" i="36"/>
  <c r="AD46" i="36"/>
  <c r="AC46" i="36"/>
  <c r="AB46" i="36"/>
  <c r="AA46" i="36"/>
  <c r="Z46" i="36"/>
  <c r="Y46" i="36"/>
  <c r="X46" i="36"/>
  <c r="W46" i="36"/>
  <c r="AD45" i="36"/>
  <c r="AC45" i="36"/>
  <c r="AB45" i="36"/>
  <c r="AA45" i="36"/>
  <c r="Z45" i="36"/>
  <c r="Y45" i="36"/>
  <c r="X45" i="36"/>
  <c r="W45" i="36"/>
  <c r="AD44" i="36"/>
  <c r="AC44" i="36"/>
  <c r="AB44" i="36"/>
  <c r="AA44" i="36"/>
  <c r="Z44" i="36"/>
  <c r="Y44" i="36"/>
  <c r="X44" i="36"/>
  <c r="W44" i="36"/>
  <c r="AD43" i="36"/>
  <c r="AC43" i="36"/>
  <c r="AB43" i="36"/>
  <c r="AA43" i="36"/>
  <c r="Z43" i="36"/>
  <c r="Y43" i="36"/>
  <c r="X43" i="36"/>
  <c r="W43" i="36"/>
  <c r="AD42" i="36"/>
  <c r="AC42" i="36"/>
  <c r="AB42" i="36"/>
  <c r="AA42" i="36"/>
  <c r="Z42" i="36"/>
  <c r="Y42" i="36"/>
  <c r="X42" i="36"/>
  <c r="W42" i="36"/>
  <c r="AD41" i="36"/>
  <c r="AC41" i="36"/>
  <c r="AB41" i="36"/>
  <c r="AA41" i="36"/>
  <c r="Z41" i="36"/>
  <c r="Y41" i="36"/>
  <c r="X41" i="36"/>
  <c r="W41" i="36"/>
  <c r="AD40" i="36"/>
  <c r="AC40" i="36"/>
  <c r="AB40" i="36"/>
  <c r="AA40" i="36"/>
  <c r="Z40" i="36"/>
  <c r="Y40" i="36"/>
  <c r="X40" i="36"/>
  <c r="W40" i="36"/>
  <c r="AD39" i="36"/>
  <c r="AC39" i="36"/>
  <c r="AB39" i="36"/>
  <c r="AA39" i="36"/>
  <c r="Z39" i="36"/>
  <c r="Y39" i="36"/>
  <c r="X39" i="36"/>
  <c r="W39" i="36"/>
  <c r="AD38" i="36"/>
  <c r="AC38" i="36"/>
  <c r="AB38" i="36"/>
  <c r="AA38" i="36"/>
  <c r="Z38" i="36"/>
  <c r="Y38" i="36"/>
  <c r="X38" i="36"/>
  <c r="W38" i="36"/>
  <c r="AD37" i="36"/>
  <c r="AC37" i="36"/>
  <c r="AB37" i="36"/>
  <c r="AA37" i="36"/>
  <c r="Z37" i="36"/>
  <c r="Y37" i="36"/>
  <c r="X37" i="36"/>
  <c r="W37" i="36"/>
  <c r="AD36" i="36"/>
  <c r="AC36" i="36"/>
  <c r="AB36" i="36"/>
  <c r="AA36" i="36"/>
  <c r="Z36" i="36"/>
  <c r="Y36" i="36"/>
  <c r="X36" i="36"/>
  <c r="W36" i="36"/>
  <c r="AD35" i="36"/>
  <c r="AC35" i="36"/>
  <c r="AB35" i="36"/>
  <c r="AA35" i="36"/>
  <c r="Z35" i="36"/>
  <c r="Y35" i="36"/>
  <c r="X35" i="36"/>
  <c r="W35" i="36"/>
  <c r="S64" i="36"/>
  <c r="R64" i="36"/>
  <c r="Q64" i="36"/>
  <c r="P64" i="36"/>
  <c r="O64" i="36"/>
  <c r="N64" i="36"/>
  <c r="M64" i="36"/>
  <c r="L64" i="36"/>
  <c r="S63" i="36"/>
  <c r="R63" i="36"/>
  <c r="Q63" i="36"/>
  <c r="P63" i="36"/>
  <c r="O63" i="36"/>
  <c r="N63" i="36"/>
  <c r="M63" i="36"/>
  <c r="L63" i="36"/>
  <c r="S62" i="36"/>
  <c r="R62" i="36"/>
  <c r="Q62" i="36"/>
  <c r="P62" i="36"/>
  <c r="O62" i="36"/>
  <c r="N62" i="36"/>
  <c r="M62" i="36"/>
  <c r="L62" i="36"/>
  <c r="S61" i="36"/>
  <c r="R61" i="36"/>
  <c r="Q61" i="36"/>
  <c r="P61" i="36"/>
  <c r="O61" i="36"/>
  <c r="N61" i="36"/>
  <c r="M61" i="36"/>
  <c r="L61" i="36"/>
  <c r="S60" i="36"/>
  <c r="R60" i="36"/>
  <c r="Q60" i="36"/>
  <c r="P60" i="36"/>
  <c r="O60" i="36"/>
  <c r="N60" i="36"/>
  <c r="M60" i="36"/>
  <c r="L60" i="36"/>
  <c r="S59" i="36"/>
  <c r="R59" i="36"/>
  <c r="Q59" i="36"/>
  <c r="P59" i="36"/>
  <c r="O59" i="36"/>
  <c r="N59" i="36"/>
  <c r="M59" i="36"/>
  <c r="L59" i="36"/>
  <c r="S58" i="36"/>
  <c r="R58" i="36"/>
  <c r="Q58" i="36"/>
  <c r="P58" i="36"/>
  <c r="O58" i="36"/>
  <c r="N58" i="36"/>
  <c r="M58" i="36"/>
  <c r="L58" i="36"/>
  <c r="S57" i="36"/>
  <c r="R57" i="36"/>
  <c r="Q57" i="36"/>
  <c r="P57" i="36"/>
  <c r="O57" i="36"/>
  <c r="N57" i="36"/>
  <c r="M57" i="36"/>
  <c r="L57" i="36"/>
  <c r="S56" i="36"/>
  <c r="R56" i="36"/>
  <c r="Q56" i="36"/>
  <c r="P56" i="36"/>
  <c r="O56" i="36"/>
  <c r="N56" i="36"/>
  <c r="M56" i="36"/>
  <c r="L56" i="36"/>
  <c r="S55" i="36"/>
  <c r="R55" i="36"/>
  <c r="Q55" i="36"/>
  <c r="P55" i="36"/>
  <c r="O55" i="36"/>
  <c r="N55" i="36"/>
  <c r="M55" i="36"/>
  <c r="L55" i="36"/>
  <c r="S54" i="36"/>
  <c r="R54" i="36"/>
  <c r="Q54" i="36"/>
  <c r="P54" i="36"/>
  <c r="O54" i="36"/>
  <c r="N54" i="36"/>
  <c r="M54" i="36"/>
  <c r="L54" i="36"/>
  <c r="S53" i="36"/>
  <c r="R53" i="36"/>
  <c r="Q53" i="36"/>
  <c r="P53" i="36"/>
  <c r="O53" i="36"/>
  <c r="N53" i="36"/>
  <c r="M53" i="36"/>
  <c r="L53" i="36"/>
  <c r="S52" i="36"/>
  <c r="R52" i="36"/>
  <c r="Q52" i="36"/>
  <c r="P52" i="36"/>
  <c r="O52" i="36"/>
  <c r="N52" i="36"/>
  <c r="M52" i="36"/>
  <c r="L52" i="36"/>
  <c r="S51" i="36"/>
  <c r="R51" i="36"/>
  <c r="Q51" i="36"/>
  <c r="P51" i="36"/>
  <c r="O51" i="36"/>
  <c r="N51" i="36"/>
  <c r="M51" i="36"/>
  <c r="L51" i="36"/>
  <c r="S50" i="36"/>
  <c r="R50" i="36"/>
  <c r="Q50" i="36"/>
  <c r="P50" i="36"/>
  <c r="O50" i="36"/>
  <c r="N50" i="36"/>
  <c r="M50" i="36"/>
  <c r="L50" i="36"/>
  <c r="S49" i="36"/>
  <c r="R49" i="36"/>
  <c r="Q49" i="36"/>
  <c r="P49" i="36"/>
  <c r="O49" i="36"/>
  <c r="N49" i="36"/>
  <c r="M49" i="36"/>
  <c r="L49" i="36"/>
  <c r="S48" i="36"/>
  <c r="R48" i="36"/>
  <c r="Q48" i="36"/>
  <c r="P48" i="36"/>
  <c r="O48" i="36"/>
  <c r="N48" i="36"/>
  <c r="M48" i="36"/>
  <c r="L48" i="36"/>
  <c r="S47" i="36"/>
  <c r="R47" i="36"/>
  <c r="Q47" i="36"/>
  <c r="P47" i="36"/>
  <c r="O47" i="36"/>
  <c r="N47" i="36"/>
  <c r="M47" i="36"/>
  <c r="L47" i="36"/>
  <c r="S46" i="36"/>
  <c r="R46" i="36"/>
  <c r="Q46" i="36"/>
  <c r="P46" i="36"/>
  <c r="O46" i="36"/>
  <c r="N46" i="36"/>
  <c r="M46" i="36"/>
  <c r="L46" i="36"/>
  <c r="S45" i="36"/>
  <c r="R45" i="36"/>
  <c r="Q45" i="36"/>
  <c r="P45" i="36"/>
  <c r="O45" i="36"/>
  <c r="N45" i="36"/>
  <c r="M45" i="36"/>
  <c r="L45" i="36"/>
  <c r="S44" i="36"/>
  <c r="R44" i="36"/>
  <c r="Q44" i="36"/>
  <c r="P44" i="36"/>
  <c r="O44" i="36"/>
  <c r="N44" i="36"/>
  <c r="M44" i="36"/>
  <c r="L44" i="36"/>
  <c r="S43" i="36"/>
  <c r="R43" i="36"/>
  <c r="Q43" i="36"/>
  <c r="P43" i="36"/>
  <c r="O43" i="36"/>
  <c r="N43" i="36"/>
  <c r="M43" i="36"/>
  <c r="L43" i="36"/>
  <c r="S42" i="36"/>
  <c r="R42" i="36"/>
  <c r="Q42" i="36"/>
  <c r="P42" i="36"/>
  <c r="O42" i="36"/>
  <c r="N42" i="36"/>
  <c r="M42" i="36"/>
  <c r="L42" i="36"/>
  <c r="S41" i="36"/>
  <c r="R41" i="36"/>
  <c r="Q41" i="36"/>
  <c r="P41" i="36"/>
  <c r="O41" i="36"/>
  <c r="N41" i="36"/>
  <c r="M41" i="36"/>
  <c r="L41" i="36"/>
  <c r="S40" i="36"/>
  <c r="R40" i="36"/>
  <c r="Q40" i="36"/>
  <c r="P40" i="36"/>
  <c r="O40" i="36"/>
  <c r="N40" i="36"/>
  <c r="M40" i="36"/>
  <c r="L40" i="36"/>
  <c r="S39" i="36"/>
  <c r="R39" i="36"/>
  <c r="Q39" i="36"/>
  <c r="P39" i="36"/>
  <c r="O39" i="36"/>
  <c r="N39" i="36"/>
  <c r="M39" i="36"/>
  <c r="L39" i="36"/>
  <c r="S38" i="36"/>
  <c r="R38" i="36"/>
  <c r="Q38" i="36"/>
  <c r="P38" i="36"/>
  <c r="O38" i="36"/>
  <c r="N38" i="36"/>
  <c r="M38" i="36"/>
  <c r="L38" i="36"/>
  <c r="S37" i="36"/>
  <c r="R37" i="36"/>
  <c r="Q37" i="36"/>
  <c r="P37" i="36"/>
  <c r="O37" i="36"/>
  <c r="N37" i="36"/>
  <c r="M37" i="36"/>
  <c r="L37" i="36"/>
  <c r="S36" i="36"/>
  <c r="R36" i="36"/>
  <c r="Q36" i="36"/>
  <c r="P36" i="36"/>
  <c r="O36" i="36"/>
  <c r="N36" i="36"/>
  <c r="M36" i="36"/>
  <c r="L36" i="36"/>
  <c r="S35" i="36"/>
  <c r="R35" i="36"/>
  <c r="Q35" i="36"/>
  <c r="P35" i="36"/>
  <c r="O35" i="36"/>
  <c r="N35" i="36"/>
  <c r="M35" i="36"/>
  <c r="L35" i="36"/>
  <c r="J64" i="36"/>
  <c r="I64" i="36"/>
  <c r="H64" i="36"/>
  <c r="G64" i="36"/>
  <c r="F64" i="36"/>
  <c r="E64" i="36"/>
  <c r="D64" i="36"/>
  <c r="J63" i="36"/>
  <c r="I63" i="36"/>
  <c r="H63" i="36"/>
  <c r="G63" i="36"/>
  <c r="F63" i="36"/>
  <c r="E63" i="36"/>
  <c r="D63" i="36"/>
  <c r="J62" i="36"/>
  <c r="I62" i="36"/>
  <c r="H62" i="36"/>
  <c r="G62" i="36"/>
  <c r="F62" i="36"/>
  <c r="E62" i="36"/>
  <c r="D62" i="36"/>
  <c r="J61" i="36"/>
  <c r="I61" i="36"/>
  <c r="H61" i="36"/>
  <c r="G61" i="36"/>
  <c r="F61" i="36"/>
  <c r="E61" i="36"/>
  <c r="D61" i="36"/>
  <c r="J60" i="36"/>
  <c r="I60" i="36"/>
  <c r="H60" i="36"/>
  <c r="G60" i="36"/>
  <c r="F60" i="36"/>
  <c r="E60" i="36"/>
  <c r="D60" i="36"/>
  <c r="J59" i="36"/>
  <c r="I59" i="36"/>
  <c r="H59" i="36"/>
  <c r="G59" i="36"/>
  <c r="F59" i="36"/>
  <c r="E59" i="36"/>
  <c r="D59" i="36"/>
  <c r="J58" i="36"/>
  <c r="I58" i="36"/>
  <c r="H58" i="36"/>
  <c r="G58" i="36"/>
  <c r="F58" i="36"/>
  <c r="E58" i="36"/>
  <c r="D58" i="36"/>
  <c r="J57" i="36"/>
  <c r="I57" i="36"/>
  <c r="H57" i="36"/>
  <c r="G57" i="36"/>
  <c r="F57" i="36"/>
  <c r="E57" i="36"/>
  <c r="D57" i="36"/>
  <c r="J56" i="36"/>
  <c r="I56" i="36"/>
  <c r="H56" i="36"/>
  <c r="G56" i="36"/>
  <c r="F56" i="36"/>
  <c r="E56" i="36"/>
  <c r="D56" i="36"/>
  <c r="J55" i="36"/>
  <c r="I55" i="36"/>
  <c r="H55" i="36"/>
  <c r="G55" i="36"/>
  <c r="F55" i="36"/>
  <c r="E55" i="36"/>
  <c r="D55" i="36"/>
  <c r="J54" i="36"/>
  <c r="I54" i="36"/>
  <c r="H54" i="36"/>
  <c r="G54" i="36"/>
  <c r="F54" i="36"/>
  <c r="E54" i="36"/>
  <c r="D54" i="36"/>
  <c r="J53" i="36"/>
  <c r="I53" i="36"/>
  <c r="H53" i="36"/>
  <c r="G53" i="36"/>
  <c r="F53" i="36"/>
  <c r="E53" i="36"/>
  <c r="D53" i="36"/>
  <c r="J52" i="36"/>
  <c r="I52" i="36"/>
  <c r="H52" i="36"/>
  <c r="G52" i="36"/>
  <c r="F52" i="36"/>
  <c r="E52" i="36"/>
  <c r="D52" i="36"/>
  <c r="J51" i="36"/>
  <c r="I51" i="36"/>
  <c r="H51" i="36"/>
  <c r="G51" i="36"/>
  <c r="F51" i="36"/>
  <c r="E51" i="36"/>
  <c r="D51" i="36"/>
  <c r="J50" i="36"/>
  <c r="I50" i="36"/>
  <c r="H50" i="36"/>
  <c r="G50" i="36"/>
  <c r="F50" i="36"/>
  <c r="E50" i="36"/>
  <c r="D50" i="36"/>
  <c r="J49" i="36"/>
  <c r="I49" i="36"/>
  <c r="H49" i="36"/>
  <c r="G49" i="36"/>
  <c r="F49" i="36"/>
  <c r="E49" i="36"/>
  <c r="D49" i="36"/>
  <c r="J48" i="36"/>
  <c r="I48" i="36"/>
  <c r="H48" i="36"/>
  <c r="G48" i="36"/>
  <c r="F48" i="36"/>
  <c r="E48" i="36"/>
  <c r="D48" i="36"/>
  <c r="J47" i="36"/>
  <c r="I47" i="36"/>
  <c r="H47" i="36"/>
  <c r="G47" i="36"/>
  <c r="F47" i="36"/>
  <c r="E47" i="36"/>
  <c r="D47" i="36"/>
  <c r="J46" i="36"/>
  <c r="I46" i="36"/>
  <c r="H46" i="36"/>
  <c r="G46" i="36"/>
  <c r="F46" i="36"/>
  <c r="E46" i="36"/>
  <c r="D46" i="36"/>
  <c r="J45" i="36"/>
  <c r="I45" i="36"/>
  <c r="H45" i="36"/>
  <c r="G45" i="36"/>
  <c r="F45" i="36"/>
  <c r="E45" i="36"/>
  <c r="D45" i="36"/>
  <c r="J44" i="36"/>
  <c r="I44" i="36"/>
  <c r="H44" i="36"/>
  <c r="G44" i="36"/>
  <c r="F44" i="36"/>
  <c r="E44" i="36"/>
  <c r="D44" i="36"/>
  <c r="J43" i="36"/>
  <c r="I43" i="36"/>
  <c r="H43" i="36"/>
  <c r="G43" i="36"/>
  <c r="F43" i="36"/>
  <c r="E43" i="36"/>
  <c r="D43" i="36"/>
  <c r="J42" i="36"/>
  <c r="I42" i="36"/>
  <c r="H42" i="36"/>
  <c r="G42" i="36"/>
  <c r="F42" i="36"/>
  <c r="E42" i="36"/>
  <c r="D42" i="36"/>
  <c r="J41" i="36"/>
  <c r="I41" i="36"/>
  <c r="H41" i="36"/>
  <c r="G41" i="36"/>
  <c r="F41" i="36"/>
  <c r="E41" i="36"/>
  <c r="D41" i="36"/>
  <c r="J40" i="36"/>
  <c r="I40" i="36"/>
  <c r="H40" i="36"/>
  <c r="G40" i="36"/>
  <c r="F40" i="36"/>
  <c r="E40" i="36"/>
  <c r="D40" i="36"/>
  <c r="J39" i="36"/>
  <c r="I39" i="36"/>
  <c r="H39" i="36"/>
  <c r="G39" i="36"/>
  <c r="F39" i="36"/>
  <c r="E39" i="36"/>
  <c r="D39" i="36"/>
  <c r="J38" i="36"/>
  <c r="I38" i="36"/>
  <c r="H38" i="36"/>
  <c r="G38" i="36"/>
  <c r="F38" i="36"/>
  <c r="E38" i="36"/>
  <c r="D38" i="36"/>
  <c r="J37" i="36"/>
  <c r="I37" i="36"/>
  <c r="H37" i="36"/>
  <c r="G37" i="36"/>
  <c r="F37" i="36"/>
  <c r="E37" i="36"/>
  <c r="D37" i="36"/>
  <c r="J36" i="36"/>
  <c r="I36" i="36"/>
  <c r="H36" i="36"/>
  <c r="G36" i="36"/>
  <c r="F36" i="36"/>
  <c r="E36" i="36"/>
  <c r="D36" i="36"/>
  <c r="J35" i="36"/>
  <c r="I35" i="36"/>
  <c r="H35" i="36"/>
  <c r="G35" i="36"/>
  <c r="F35" i="36"/>
  <c r="E35" i="36"/>
  <c r="D35" i="36"/>
  <c r="C64" i="36"/>
  <c r="C63" i="36"/>
  <c r="C62" i="36"/>
  <c r="C61" i="36"/>
  <c r="C60" i="36"/>
  <c r="C59" i="36"/>
  <c r="C58" i="36"/>
  <c r="C57" i="36"/>
  <c r="C56" i="36"/>
  <c r="C55" i="36"/>
  <c r="C54" i="36"/>
  <c r="C53" i="36"/>
  <c r="C52" i="36"/>
  <c r="C51" i="36"/>
  <c r="C50" i="36"/>
  <c r="C49" i="36"/>
  <c r="C48" i="36"/>
  <c r="C47" i="36"/>
  <c r="C46" i="36"/>
  <c r="C45" i="36"/>
  <c r="C44" i="36"/>
  <c r="C43" i="36"/>
  <c r="C42" i="36"/>
  <c r="C41" i="36"/>
  <c r="C40" i="36"/>
  <c r="C39" i="36"/>
  <c r="C38" i="36"/>
  <c r="C37" i="36"/>
  <c r="C36" i="36"/>
  <c r="C35" i="36"/>
  <c r="CA29" i="36"/>
  <c r="BZ29" i="36"/>
  <c r="BY29" i="36"/>
  <c r="BX29" i="36"/>
  <c r="BW29" i="36"/>
  <c r="BV29" i="36"/>
  <c r="BU29" i="36"/>
  <c r="BT29" i="36"/>
  <c r="BR29" i="36"/>
  <c r="BQ29" i="36"/>
  <c r="BP29" i="36"/>
  <c r="BO29" i="36"/>
  <c r="BN29" i="36"/>
  <c r="BM29" i="36"/>
  <c r="BL29" i="36"/>
  <c r="BK29" i="36"/>
  <c r="CA28" i="36"/>
  <c r="BZ28" i="36"/>
  <c r="BY28" i="36"/>
  <c r="BX28" i="36"/>
  <c r="BW28" i="36"/>
  <c r="BV28" i="36"/>
  <c r="BU28" i="36"/>
  <c r="BT28" i="36"/>
  <c r="BR28" i="36"/>
  <c r="BQ28" i="36"/>
  <c r="BP28" i="36"/>
  <c r="BO28" i="36"/>
  <c r="BN28" i="36"/>
  <c r="BM28" i="36"/>
  <c r="BL28" i="36"/>
  <c r="BK28" i="36"/>
  <c r="CA27" i="36"/>
  <c r="BZ27" i="36"/>
  <c r="BY27" i="36"/>
  <c r="BX27" i="36"/>
  <c r="BW27" i="36"/>
  <c r="BV27" i="36"/>
  <c r="BU27" i="36"/>
  <c r="BT27" i="36"/>
  <c r="BR27" i="36"/>
  <c r="BQ27" i="36"/>
  <c r="BP27" i="36"/>
  <c r="BO27" i="36"/>
  <c r="BN27" i="36"/>
  <c r="BM27" i="36"/>
  <c r="BL27" i="36"/>
  <c r="BK27" i="36"/>
  <c r="CA26" i="36"/>
  <c r="BZ26" i="36"/>
  <c r="BY26" i="36"/>
  <c r="BX26" i="36"/>
  <c r="BW26" i="36"/>
  <c r="BV26" i="36"/>
  <c r="BU26" i="36"/>
  <c r="BT26" i="36"/>
  <c r="BR26" i="36"/>
  <c r="BQ26" i="36"/>
  <c r="BP26" i="36"/>
  <c r="BO26" i="36"/>
  <c r="BN26" i="36"/>
  <c r="BM26" i="36"/>
  <c r="BL26" i="36"/>
  <c r="BK26" i="36"/>
  <c r="CA25" i="36"/>
  <c r="BZ25" i="36"/>
  <c r="BY25" i="36"/>
  <c r="BX25" i="36"/>
  <c r="BW25" i="36"/>
  <c r="BV25" i="36"/>
  <c r="BU25" i="36"/>
  <c r="BT25" i="36"/>
  <c r="BR25" i="36"/>
  <c r="BQ25" i="36"/>
  <c r="BP25" i="36"/>
  <c r="BO25" i="36"/>
  <c r="BN25" i="36"/>
  <c r="BM25" i="36"/>
  <c r="BL25" i="36"/>
  <c r="BK25" i="36"/>
  <c r="CA22" i="36"/>
  <c r="BZ22" i="36"/>
  <c r="BY22" i="36"/>
  <c r="BX22" i="36"/>
  <c r="BW22" i="36"/>
  <c r="BV22" i="36"/>
  <c r="BU22" i="36"/>
  <c r="BT22" i="36"/>
  <c r="BR22" i="36"/>
  <c r="BQ22" i="36"/>
  <c r="BP22" i="36"/>
  <c r="BO22" i="36"/>
  <c r="BN22" i="36"/>
  <c r="BM22" i="36"/>
  <c r="BL22" i="36"/>
  <c r="BK22" i="36"/>
  <c r="CA21" i="36"/>
  <c r="BZ21" i="36"/>
  <c r="BY21" i="36"/>
  <c r="BX21" i="36"/>
  <c r="BW21" i="36"/>
  <c r="BV21" i="36"/>
  <c r="BU21" i="36"/>
  <c r="BT21" i="36"/>
  <c r="BR21" i="36"/>
  <c r="BQ21" i="36"/>
  <c r="BP21" i="36"/>
  <c r="BO21" i="36"/>
  <c r="BN21" i="36"/>
  <c r="BM21" i="36"/>
  <c r="BL21" i="36"/>
  <c r="BK21" i="36"/>
  <c r="CA19" i="36"/>
  <c r="BZ19" i="36"/>
  <c r="BY19" i="36"/>
  <c r="BX19" i="36"/>
  <c r="BW19" i="36"/>
  <c r="BV19" i="36"/>
  <c r="BU19" i="36"/>
  <c r="BT19" i="36"/>
  <c r="BR19" i="36"/>
  <c r="BQ19" i="36"/>
  <c r="BP19" i="36"/>
  <c r="BO19" i="36"/>
  <c r="BN19" i="36"/>
  <c r="BM19" i="36"/>
  <c r="BL19" i="36"/>
  <c r="BK19" i="36"/>
  <c r="CA18" i="36"/>
  <c r="BZ18" i="36"/>
  <c r="BY18" i="36"/>
  <c r="BX18" i="36"/>
  <c r="BW18" i="36"/>
  <c r="BV18" i="36"/>
  <c r="BU18" i="36"/>
  <c r="BT18" i="36"/>
  <c r="BR18" i="36"/>
  <c r="BQ18" i="36"/>
  <c r="BP18" i="36"/>
  <c r="BO18" i="36"/>
  <c r="BN18" i="36"/>
  <c r="BM18" i="36"/>
  <c r="BL18" i="36"/>
  <c r="BK18" i="36"/>
  <c r="CA17" i="36"/>
  <c r="BZ17" i="36"/>
  <c r="BY17" i="36"/>
  <c r="BX17" i="36"/>
  <c r="BW17" i="36"/>
  <c r="BV17" i="36"/>
  <c r="BU17" i="36"/>
  <c r="BT17" i="36"/>
  <c r="BR17" i="36"/>
  <c r="BQ17" i="36"/>
  <c r="BP17" i="36"/>
  <c r="BO17" i="36"/>
  <c r="BN17" i="36"/>
  <c r="BM17" i="36"/>
  <c r="BL17" i="36"/>
  <c r="BK17" i="36"/>
  <c r="CA16" i="36"/>
  <c r="BZ16" i="36"/>
  <c r="BY16" i="36"/>
  <c r="BX16" i="36"/>
  <c r="BW16" i="36"/>
  <c r="BV16" i="36"/>
  <c r="BU16" i="36"/>
  <c r="BT16" i="36"/>
  <c r="BR16" i="36"/>
  <c r="BQ16" i="36"/>
  <c r="BP16" i="36"/>
  <c r="BO16" i="36"/>
  <c r="BN16" i="36"/>
  <c r="BM16" i="36"/>
  <c r="BL16" i="36"/>
  <c r="BK16" i="36"/>
  <c r="BG29" i="36"/>
  <c r="BF29" i="36"/>
  <c r="BE29" i="36"/>
  <c r="BD29" i="36"/>
  <c r="BC29" i="36"/>
  <c r="BB29" i="36"/>
  <c r="BA29" i="36"/>
  <c r="AZ29" i="36"/>
  <c r="AX29" i="36"/>
  <c r="AW29" i="36"/>
  <c r="AV29" i="36"/>
  <c r="AU29" i="36"/>
  <c r="AT29" i="36"/>
  <c r="AS29" i="36"/>
  <c r="AR29" i="36"/>
  <c r="AQ29" i="36"/>
  <c r="BG28" i="36"/>
  <c r="BF28" i="36"/>
  <c r="BE28" i="36"/>
  <c r="BD28" i="36"/>
  <c r="BC28" i="36"/>
  <c r="BB28" i="36"/>
  <c r="BA28" i="36"/>
  <c r="AZ28" i="36"/>
  <c r="AX28" i="36"/>
  <c r="AW28" i="36"/>
  <c r="AV28" i="36"/>
  <c r="AU28" i="36"/>
  <c r="AT28" i="36"/>
  <c r="AS28" i="36"/>
  <c r="AR28" i="36"/>
  <c r="AQ28" i="36"/>
  <c r="BG27" i="36"/>
  <c r="BF27" i="36"/>
  <c r="BE27" i="36"/>
  <c r="BD27" i="36"/>
  <c r="BC27" i="36"/>
  <c r="BB27" i="36"/>
  <c r="BA27" i="36"/>
  <c r="AZ27" i="36"/>
  <c r="AX27" i="36"/>
  <c r="AW27" i="36"/>
  <c r="AV27" i="36"/>
  <c r="AU27" i="36"/>
  <c r="AT27" i="36"/>
  <c r="AS27" i="36"/>
  <c r="AR27" i="36"/>
  <c r="AQ27" i="36"/>
  <c r="BG26" i="36"/>
  <c r="BF26" i="36"/>
  <c r="BE26" i="36"/>
  <c r="BD26" i="36"/>
  <c r="BC26" i="36"/>
  <c r="BB26" i="36"/>
  <c r="BA26" i="36"/>
  <c r="AZ26" i="36"/>
  <c r="AX26" i="36"/>
  <c r="AW26" i="36"/>
  <c r="AV26" i="36"/>
  <c r="AU26" i="36"/>
  <c r="AT26" i="36"/>
  <c r="AS26" i="36"/>
  <c r="AR26" i="36"/>
  <c r="AQ26" i="36"/>
  <c r="BG25" i="36"/>
  <c r="BF25" i="36"/>
  <c r="BE25" i="36"/>
  <c r="BD25" i="36"/>
  <c r="BC25" i="36"/>
  <c r="BB25" i="36"/>
  <c r="BA25" i="36"/>
  <c r="AZ25" i="36"/>
  <c r="AX25" i="36"/>
  <c r="AW25" i="36"/>
  <c r="AV25" i="36"/>
  <c r="AU25" i="36"/>
  <c r="AT25" i="36"/>
  <c r="AS25" i="36"/>
  <c r="AR25" i="36"/>
  <c r="AQ25" i="36"/>
  <c r="BG22" i="36"/>
  <c r="BF22" i="36"/>
  <c r="BE22" i="36"/>
  <c r="BD22" i="36"/>
  <c r="BC22" i="36"/>
  <c r="BB22" i="36"/>
  <c r="BA22" i="36"/>
  <c r="AZ22" i="36"/>
  <c r="AX22" i="36"/>
  <c r="AW22" i="36"/>
  <c r="AV22" i="36"/>
  <c r="AU22" i="36"/>
  <c r="AT22" i="36"/>
  <c r="AS22" i="36"/>
  <c r="AR22" i="36"/>
  <c r="AQ22" i="36"/>
  <c r="BG21" i="36"/>
  <c r="BF21" i="36"/>
  <c r="BE21" i="36"/>
  <c r="BD21" i="36"/>
  <c r="BC21" i="36"/>
  <c r="BB21" i="36"/>
  <c r="BA21" i="36"/>
  <c r="AZ21" i="36"/>
  <c r="AX21" i="36"/>
  <c r="AW21" i="36"/>
  <c r="AV21" i="36"/>
  <c r="AU21" i="36"/>
  <c r="AT21" i="36"/>
  <c r="AS21" i="36"/>
  <c r="AR21" i="36"/>
  <c r="AQ21" i="36"/>
  <c r="BG19" i="36"/>
  <c r="BF19" i="36"/>
  <c r="BE19" i="36"/>
  <c r="BD19" i="36"/>
  <c r="BC19" i="36"/>
  <c r="BB19" i="36"/>
  <c r="BA19" i="36"/>
  <c r="AZ19" i="36"/>
  <c r="AX19" i="36"/>
  <c r="AW19" i="36"/>
  <c r="AV19" i="36"/>
  <c r="AU19" i="36"/>
  <c r="AT19" i="36"/>
  <c r="AS19" i="36"/>
  <c r="AR19" i="36"/>
  <c r="AQ19" i="36"/>
  <c r="BG18" i="36"/>
  <c r="BF18" i="36"/>
  <c r="BE18" i="36"/>
  <c r="BD18" i="36"/>
  <c r="BC18" i="36"/>
  <c r="BB18" i="36"/>
  <c r="BA18" i="36"/>
  <c r="AZ18" i="36"/>
  <c r="AX18" i="36"/>
  <c r="AW18" i="36"/>
  <c r="AV18" i="36"/>
  <c r="AU18" i="36"/>
  <c r="AT18" i="36"/>
  <c r="AS18" i="36"/>
  <c r="AR18" i="36"/>
  <c r="AQ18" i="36"/>
  <c r="BG17" i="36"/>
  <c r="BF17" i="36"/>
  <c r="BE17" i="36"/>
  <c r="BD17" i="36"/>
  <c r="BC17" i="36"/>
  <c r="BB17" i="36"/>
  <c r="BA17" i="36"/>
  <c r="AZ17" i="36"/>
  <c r="AX17" i="36"/>
  <c r="AW17" i="36"/>
  <c r="AV17" i="36"/>
  <c r="AU17" i="36"/>
  <c r="AT17" i="36"/>
  <c r="AS17" i="36"/>
  <c r="AR17" i="36"/>
  <c r="AQ17" i="36"/>
  <c r="BG16" i="36"/>
  <c r="BF16" i="36"/>
  <c r="BE16" i="36"/>
  <c r="BD16" i="36"/>
  <c r="BC16" i="36"/>
  <c r="BB16" i="36"/>
  <c r="BA16" i="36"/>
  <c r="AZ16" i="36"/>
  <c r="AX16" i="36"/>
  <c r="AW16" i="36"/>
  <c r="AV16" i="36"/>
  <c r="AU16" i="36"/>
  <c r="AT16" i="36"/>
  <c r="AS16" i="36"/>
  <c r="AR16" i="36"/>
  <c r="AQ16" i="36"/>
  <c r="AM29" i="36"/>
  <c r="AL29" i="36"/>
  <c r="AK29" i="36"/>
  <c r="AJ29" i="36"/>
  <c r="AI29" i="36"/>
  <c r="AH29" i="36"/>
  <c r="AG29" i="36"/>
  <c r="AF29" i="36"/>
  <c r="AD29" i="36"/>
  <c r="AC29" i="36"/>
  <c r="AB29" i="36"/>
  <c r="AA29" i="36"/>
  <c r="Z29" i="36"/>
  <c r="Y29" i="36"/>
  <c r="X29" i="36"/>
  <c r="W29" i="36"/>
  <c r="AM28" i="36"/>
  <c r="AL28" i="36"/>
  <c r="AK28" i="36"/>
  <c r="AJ28" i="36"/>
  <c r="AI28" i="36"/>
  <c r="AH28" i="36"/>
  <c r="AG28" i="36"/>
  <c r="AF28" i="36"/>
  <c r="AD28" i="36"/>
  <c r="AC28" i="36"/>
  <c r="AB28" i="36"/>
  <c r="AA28" i="36"/>
  <c r="Z28" i="36"/>
  <c r="Y28" i="36"/>
  <c r="X28" i="36"/>
  <c r="W28" i="36"/>
  <c r="AM27" i="36"/>
  <c r="AL27" i="36"/>
  <c r="AK27" i="36"/>
  <c r="AJ27" i="36"/>
  <c r="AI27" i="36"/>
  <c r="AH27" i="36"/>
  <c r="AG27" i="36"/>
  <c r="AF27" i="36"/>
  <c r="AD27" i="36"/>
  <c r="AC27" i="36"/>
  <c r="AB27" i="36"/>
  <c r="AA27" i="36"/>
  <c r="Z27" i="36"/>
  <c r="Y27" i="36"/>
  <c r="X27" i="36"/>
  <c r="W27" i="36"/>
  <c r="AM26" i="36"/>
  <c r="AL26" i="36"/>
  <c r="AK26" i="36"/>
  <c r="AJ26" i="36"/>
  <c r="AI26" i="36"/>
  <c r="AH26" i="36"/>
  <c r="AG26" i="36"/>
  <c r="AF26" i="36"/>
  <c r="AD26" i="36"/>
  <c r="AC26" i="36"/>
  <c r="AB26" i="36"/>
  <c r="AA26" i="36"/>
  <c r="Z26" i="36"/>
  <c r="Y26" i="36"/>
  <c r="X26" i="36"/>
  <c r="W26" i="36"/>
  <c r="AM25" i="36"/>
  <c r="AL25" i="36"/>
  <c r="AK25" i="36"/>
  <c r="AJ25" i="36"/>
  <c r="AI25" i="36"/>
  <c r="AH25" i="36"/>
  <c r="AG25" i="36"/>
  <c r="AF25" i="36"/>
  <c r="AD25" i="36"/>
  <c r="AC25" i="36"/>
  <c r="AB25" i="36"/>
  <c r="AA25" i="36"/>
  <c r="Z25" i="36"/>
  <c r="Y25" i="36"/>
  <c r="X25" i="36"/>
  <c r="W25" i="36"/>
  <c r="AM22" i="36"/>
  <c r="AL22" i="36"/>
  <c r="AK22" i="36"/>
  <c r="AJ22" i="36"/>
  <c r="AI22" i="36"/>
  <c r="AH22" i="36"/>
  <c r="AG22" i="36"/>
  <c r="AF22" i="36"/>
  <c r="AD22" i="36"/>
  <c r="AC22" i="36"/>
  <c r="AB22" i="36"/>
  <c r="AA22" i="36"/>
  <c r="Z22" i="36"/>
  <c r="Y22" i="36"/>
  <c r="X22" i="36"/>
  <c r="W22" i="36"/>
  <c r="AM21" i="36"/>
  <c r="AL21" i="36"/>
  <c r="AK21" i="36"/>
  <c r="AJ21" i="36"/>
  <c r="AI21" i="36"/>
  <c r="AH21" i="36"/>
  <c r="AG21" i="36"/>
  <c r="AF21" i="36"/>
  <c r="AD21" i="36"/>
  <c r="AC21" i="36"/>
  <c r="AB21" i="36"/>
  <c r="AA21" i="36"/>
  <c r="Z21" i="36"/>
  <c r="Y21" i="36"/>
  <c r="X21" i="36"/>
  <c r="W21" i="36"/>
  <c r="AM19" i="36"/>
  <c r="AL19" i="36"/>
  <c r="AK19" i="36"/>
  <c r="AJ19" i="36"/>
  <c r="AI19" i="36"/>
  <c r="AH19" i="36"/>
  <c r="AG19" i="36"/>
  <c r="AF19" i="36"/>
  <c r="AD19" i="36"/>
  <c r="AC19" i="36"/>
  <c r="AB19" i="36"/>
  <c r="AA19" i="36"/>
  <c r="Z19" i="36"/>
  <c r="Y19" i="36"/>
  <c r="X19" i="36"/>
  <c r="W19" i="36"/>
  <c r="AM18" i="36"/>
  <c r="AL18" i="36"/>
  <c r="AK18" i="36"/>
  <c r="AJ18" i="36"/>
  <c r="AI18" i="36"/>
  <c r="AH18" i="36"/>
  <c r="AG18" i="36"/>
  <c r="AF18" i="36"/>
  <c r="AD18" i="36"/>
  <c r="AC18" i="36"/>
  <c r="AB18" i="36"/>
  <c r="AA18" i="36"/>
  <c r="Z18" i="36"/>
  <c r="Y18" i="36"/>
  <c r="X18" i="36"/>
  <c r="W18" i="36"/>
  <c r="AM17" i="36"/>
  <c r="AL17" i="36"/>
  <c r="AK17" i="36"/>
  <c r="AJ17" i="36"/>
  <c r="AI17" i="36"/>
  <c r="AH17" i="36"/>
  <c r="AG17" i="36"/>
  <c r="AF17" i="36"/>
  <c r="AD17" i="36"/>
  <c r="AC17" i="36"/>
  <c r="AB17" i="36"/>
  <c r="AA17" i="36"/>
  <c r="Z17" i="36"/>
  <c r="Y17" i="36"/>
  <c r="X17" i="36"/>
  <c r="W17" i="36"/>
  <c r="AM16" i="36"/>
  <c r="AL16" i="36"/>
  <c r="AK16" i="36"/>
  <c r="AJ16" i="36"/>
  <c r="AI16" i="36"/>
  <c r="AH16" i="36"/>
  <c r="AG16" i="36"/>
  <c r="AF16" i="36"/>
  <c r="AD16" i="36"/>
  <c r="AC16" i="36"/>
  <c r="AB16" i="36"/>
  <c r="AA16" i="36"/>
  <c r="Z16" i="36"/>
  <c r="Y16" i="36"/>
  <c r="X16" i="36"/>
  <c r="W16" i="36"/>
  <c r="S29" i="36"/>
  <c r="R29" i="36"/>
  <c r="Q29" i="36"/>
  <c r="P29" i="36"/>
  <c r="O29" i="36"/>
  <c r="N29" i="36"/>
  <c r="M29" i="36"/>
  <c r="L29" i="36"/>
  <c r="S28" i="36"/>
  <c r="R28" i="36"/>
  <c r="Q28" i="36"/>
  <c r="P28" i="36"/>
  <c r="O28" i="36"/>
  <c r="N28" i="36"/>
  <c r="M28" i="36"/>
  <c r="L28" i="36"/>
  <c r="S27" i="36"/>
  <c r="R27" i="36"/>
  <c r="Q27" i="36"/>
  <c r="P27" i="36"/>
  <c r="O27" i="36"/>
  <c r="N27" i="36"/>
  <c r="M27" i="36"/>
  <c r="L27" i="36"/>
  <c r="S26" i="36"/>
  <c r="R26" i="36"/>
  <c r="Q26" i="36"/>
  <c r="P26" i="36"/>
  <c r="O26" i="36"/>
  <c r="N26" i="36"/>
  <c r="M26" i="36"/>
  <c r="L26" i="36"/>
  <c r="S25" i="36"/>
  <c r="R25" i="36"/>
  <c r="Q25" i="36"/>
  <c r="P25" i="36"/>
  <c r="O25" i="36"/>
  <c r="N25" i="36"/>
  <c r="M25" i="36"/>
  <c r="L25" i="36"/>
  <c r="S22" i="36"/>
  <c r="R22" i="36"/>
  <c r="Q22" i="36"/>
  <c r="P22" i="36"/>
  <c r="O22" i="36"/>
  <c r="N22" i="36"/>
  <c r="M22" i="36"/>
  <c r="L22" i="36"/>
  <c r="S21" i="36"/>
  <c r="R21" i="36"/>
  <c r="Q21" i="36"/>
  <c r="P21" i="36"/>
  <c r="O21" i="36"/>
  <c r="N21" i="36"/>
  <c r="M21" i="36"/>
  <c r="L21" i="36"/>
  <c r="S19" i="36"/>
  <c r="R19" i="36"/>
  <c r="Q19" i="36"/>
  <c r="P19" i="36"/>
  <c r="O19" i="36"/>
  <c r="N19" i="36"/>
  <c r="M19" i="36"/>
  <c r="L19" i="36"/>
  <c r="S18" i="36"/>
  <c r="R18" i="36"/>
  <c r="Q18" i="36"/>
  <c r="P18" i="36"/>
  <c r="O18" i="36"/>
  <c r="N18" i="36"/>
  <c r="M18" i="36"/>
  <c r="L18" i="36"/>
  <c r="S17" i="36"/>
  <c r="R17" i="36"/>
  <c r="Q17" i="36"/>
  <c r="P17" i="36"/>
  <c r="O17" i="36"/>
  <c r="N17" i="36"/>
  <c r="M17" i="36"/>
  <c r="L17" i="36"/>
  <c r="S16" i="36"/>
  <c r="R16" i="36"/>
  <c r="Q16" i="36"/>
  <c r="P16" i="36"/>
  <c r="O16" i="36"/>
  <c r="N16" i="36"/>
  <c r="M16" i="36"/>
  <c r="L16" i="36"/>
  <c r="J29" i="36"/>
  <c r="I29" i="36"/>
  <c r="H29" i="36"/>
  <c r="G29" i="36"/>
  <c r="F29" i="36"/>
  <c r="E29" i="36"/>
  <c r="D29" i="36"/>
  <c r="J28" i="36"/>
  <c r="I28" i="36"/>
  <c r="H28" i="36"/>
  <c r="G28" i="36"/>
  <c r="F28" i="36"/>
  <c r="E28" i="36"/>
  <c r="D28" i="36"/>
  <c r="J27" i="36"/>
  <c r="I27" i="36"/>
  <c r="H27" i="36"/>
  <c r="G27" i="36"/>
  <c r="F27" i="36"/>
  <c r="E27" i="36"/>
  <c r="D27" i="36"/>
  <c r="J26" i="36"/>
  <c r="I26" i="36"/>
  <c r="H26" i="36"/>
  <c r="G26" i="36"/>
  <c r="F26" i="36"/>
  <c r="E26" i="36"/>
  <c r="D26" i="36"/>
  <c r="J25" i="36"/>
  <c r="I25" i="36"/>
  <c r="H25" i="36"/>
  <c r="G25" i="36"/>
  <c r="F25" i="36"/>
  <c r="E25" i="36"/>
  <c r="D25" i="36"/>
  <c r="J22" i="36"/>
  <c r="I22" i="36"/>
  <c r="H22" i="36"/>
  <c r="G22" i="36"/>
  <c r="F22" i="36"/>
  <c r="E22" i="36"/>
  <c r="D22" i="36"/>
  <c r="J21" i="36"/>
  <c r="I21" i="36"/>
  <c r="H21" i="36"/>
  <c r="G21" i="36"/>
  <c r="F21" i="36"/>
  <c r="E21" i="36"/>
  <c r="D21" i="36"/>
  <c r="J19" i="36"/>
  <c r="I19" i="36"/>
  <c r="H19" i="36"/>
  <c r="G19" i="36"/>
  <c r="F19" i="36"/>
  <c r="E19" i="36"/>
  <c r="D19" i="36"/>
  <c r="J18" i="36"/>
  <c r="I18" i="36"/>
  <c r="H18" i="36"/>
  <c r="G18" i="36"/>
  <c r="F18" i="36"/>
  <c r="E18" i="36"/>
  <c r="D18" i="36"/>
  <c r="J17" i="36"/>
  <c r="I17" i="36"/>
  <c r="H17" i="36"/>
  <c r="G17" i="36"/>
  <c r="F17" i="36"/>
  <c r="E17" i="36"/>
  <c r="D17" i="36"/>
  <c r="J16" i="36"/>
  <c r="I16" i="36"/>
  <c r="H16" i="36"/>
  <c r="G16" i="36"/>
  <c r="F16" i="36"/>
  <c r="E16" i="36"/>
  <c r="D16" i="36"/>
  <c r="C29" i="36"/>
  <c r="C28" i="36"/>
  <c r="C27" i="36"/>
  <c r="C26" i="36"/>
  <c r="C25" i="36"/>
  <c r="C22" i="36"/>
  <c r="C21" i="36"/>
  <c r="C19" i="36"/>
  <c r="C18" i="36"/>
  <c r="C17" i="36"/>
  <c r="C16" i="36"/>
  <c r="BZ88" i="54"/>
  <c r="BX88" i="54"/>
  <c r="BV88" i="54"/>
  <c r="BT88" i="54"/>
  <c r="BF88" i="54"/>
  <c r="BD88" i="54"/>
  <c r="BB88" i="54"/>
  <c r="AZ88" i="54"/>
  <c r="AL88" i="54"/>
  <c r="AJ88" i="54"/>
  <c r="AH88" i="54"/>
  <c r="AF88" i="54"/>
  <c r="R88" i="54"/>
  <c r="P88" i="54"/>
  <c r="N88" i="54"/>
  <c r="L88" i="54"/>
  <c r="BZ70" i="54"/>
  <c r="BZ73" i="54" s="1"/>
  <c r="BX70" i="54"/>
  <c r="BX73" i="54" s="1"/>
  <c r="BV70" i="54"/>
  <c r="BV73" i="54" s="1"/>
  <c r="BT70" i="54"/>
  <c r="BF70" i="54"/>
  <c r="BF73" i="54" s="1"/>
  <c r="BD70" i="54"/>
  <c r="BD73" i="54" s="1"/>
  <c r="BB70" i="54"/>
  <c r="BB73" i="54" s="1"/>
  <c r="AZ70" i="54"/>
  <c r="AZ73" i="54" s="1"/>
  <c r="AL70" i="54"/>
  <c r="AL73" i="54" s="1"/>
  <c r="AJ70" i="54"/>
  <c r="AJ73" i="54" s="1"/>
  <c r="AH70" i="54"/>
  <c r="AH73" i="54" s="1"/>
  <c r="AF70" i="54"/>
  <c r="AF73" i="54" s="1"/>
  <c r="R70" i="54"/>
  <c r="P70" i="54"/>
  <c r="N70" i="54"/>
  <c r="L70" i="54"/>
  <c r="CA66" i="54"/>
  <c r="BZ66" i="54"/>
  <c r="BY66" i="54"/>
  <c r="BX66" i="54"/>
  <c r="BW66" i="54"/>
  <c r="BV66" i="54"/>
  <c r="BU66" i="54"/>
  <c r="BT66" i="54"/>
  <c r="BR66" i="54"/>
  <c r="BQ66" i="54"/>
  <c r="BP66" i="54"/>
  <c r="BO66" i="54"/>
  <c r="BN66" i="54"/>
  <c r="BM66" i="54"/>
  <c r="BL66" i="54"/>
  <c r="BK66" i="54"/>
  <c r="BG66" i="54"/>
  <c r="BF66" i="54"/>
  <c r="BE66" i="54"/>
  <c r="BD66" i="54"/>
  <c r="BC66" i="54"/>
  <c r="BB66" i="54"/>
  <c r="BA66" i="54"/>
  <c r="AZ66" i="54"/>
  <c r="AX66" i="54"/>
  <c r="AW66" i="54"/>
  <c r="AV66" i="54"/>
  <c r="AU66" i="54"/>
  <c r="AT66" i="54"/>
  <c r="AS66" i="54"/>
  <c r="AR66" i="54"/>
  <c r="AQ66" i="54"/>
  <c r="AM66" i="54"/>
  <c r="AL66" i="54"/>
  <c r="AK66" i="54"/>
  <c r="AJ66" i="54"/>
  <c r="AI66" i="54"/>
  <c r="AH66" i="54"/>
  <c r="AG66" i="54"/>
  <c r="AF66" i="54"/>
  <c r="AD66" i="54"/>
  <c r="AC66" i="54"/>
  <c r="AB66" i="54"/>
  <c r="AA66" i="54"/>
  <c r="Z66" i="54"/>
  <c r="Y66" i="54"/>
  <c r="X66" i="54"/>
  <c r="W66" i="54"/>
  <c r="S66" i="54"/>
  <c r="R66" i="54"/>
  <c r="Q66" i="54"/>
  <c r="P66" i="54"/>
  <c r="O66" i="54"/>
  <c r="N66" i="54"/>
  <c r="M66" i="54"/>
  <c r="L66" i="54"/>
  <c r="J66" i="54"/>
  <c r="I66" i="54"/>
  <c r="H66" i="54"/>
  <c r="G66" i="54"/>
  <c r="F66" i="54"/>
  <c r="E66" i="54"/>
  <c r="D66" i="54"/>
  <c r="C66" i="54"/>
  <c r="CR64" i="54"/>
  <c r="CQ64" i="54"/>
  <c r="CP64" i="54"/>
  <c r="CO64" i="54"/>
  <c r="CM64" i="54"/>
  <c r="CL64" i="54"/>
  <c r="CK64" i="54"/>
  <c r="CJ64" i="54"/>
  <c r="CH64" i="54"/>
  <c r="CG64" i="54"/>
  <c r="CF64" i="54"/>
  <c r="CE64" i="54"/>
  <c r="CB64" i="54"/>
  <c r="BS64" i="54"/>
  <c r="BH64" i="54"/>
  <c r="AY64" i="54"/>
  <c r="AN64" i="54"/>
  <c r="AE64" i="54"/>
  <c r="T64" i="54"/>
  <c r="K64" i="54"/>
  <c r="CR63" i="54"/>
  <c r="CQ63" i="54"/>
  <c r="CP63" i="54"/>
  <c r="CO63" i="54"/>
  <c r="CM63" i="54"/>
  <c r="CL63" i="54"/>
  <c r="CK63" i="54"/>
  <c r="CJ63" i="54"/>
  <c r="CH63" i="54"/>
  <c r="CG63" i="54"/>
  <c r="CF63" i="54"/>
  <c r="CE63" i="54"/>
  <c r="CB63" i="54"/>
  <c r="BS63" i="54"/>
  <c r="BH63" i="54"/>
  <c r="AY63" i="54"/>
  <c r="AN63" i="54"/>
  <c r="AE63" i="54"/>
  <c r="T63" i="54"/>
  <c r="K63" i="54"/>
  <c r="CR62" i="54"/>
  <c r="CQ62" i="54"/>
  <c r="CP62" i="54"/>
  <c r="CO62" i="54"/>
  <c r="CM62" i="54"/>
  <c r="CL62" i="54"/>
  <c r="CK62" i="54"/>
  <c r="CJ62" i="54"/>
  <c r="CH62" i="54"/>
  <c r="CG62" i="54"/>
  <c r="CF62" i="54"/>
  <c r="CE62" i="54"/>
  <c r="CB62" i="54"/>
  <c r="BS62" i="54"/>
  <c r="BH62" i="54"/>
  <c r="AY62" i="54"/>
  <c r="AN62" i="54"/>
  <c r="AE62" i="54"/>
  <c r="T62" i="54"/>
  <c r="K62" i="54"/>
  <c r="CR61" i="54"/>
  <c r="CQ61" i="54"/>
  <c r="CP61" i="54"/>
  <c r="CO61" i="54"/>
  <c r="CM61" i="54"/>
  <c r="CL61" i="54"/>
  <c r="CK61" i="54"/>
  <c r="CJ61" i="54"/>
  <c r="CH61" i="54"/>
  <c r="CG61" i="54"/>
  <c r="CF61" i="54"/>
  <c r="CE61" i="54"/>
  <c r="CB61" i="54"/>
  <c r="BS61" i="54"/>
  <c r="BH61" i="54"/>
  <c r="AY61" i="54"/>
  <c r="AN61" i="54"/>
  <c r="AE61" i="54"/>
  <c r="T61" i="54"/>
  <c r="K61" i="54"/>
  <c r="CR60" i="54"/>
  <c r="CQ60" i="54"/>
  <c r="CP60" i="54"/>
  <c r="CO60" i="54"/>
  <c r="CM60" i="54"/>
  <c r="CL60" i="54"/>
  <c r="CK60" i="54"/>
  <c r="CJ60" i="54"/>
  <c r="CH60" i="54"/>
  <c r="CG60" i="54"/>
  <c r="CF60" i="54"/>
  <c r="CE60" i="54"/>
  <c r="CB60" i="54"/>
  <c r="BS60" i="54"/>
  <c r="BH60" i="54"/>
  <c r="AY60" i="54"/>
  <c r="AN60" i="54"/>
  <c r="AE60" i="54"/>
  <c r="T60" i="54"/>
  <c r="K60" i="54"/>
  <c r="CR59" i="54"/>
  <c r="CQ59" i="54"/>
  <c r="CP59" i="54"/>
  <c r="CO59" i="54"/>
  <c r="CM59" i="54"/>
  <c r="CL59" i="54"/>
  <c r="CK59" i="54"/>
  <c r="CJ59" i="54"/>
  <c r="CH59" i="54"/>
  <c r="CG59" i="54"/>
  <c r="CF59" i="54"/>
  <c r="CE59" i="54"/>
  <c r="CB59" i="54"/>
  <c r="BS59" i="54"/>
  <c r="BH59" i="54"/>
  <c r="AY59" i="54"/>
  <c r="AN59" i="54"/>
  <c r="AE59" i="54"/>
  <c r="T59" i="54"/>
  <c r="K59" i="54"/>
  <c r="CR58" i="54"/>
  <c r="CQ58" i="54"/>
  <c r="CP58" i="54"/>
  <c r="CO58" i="54"/>
  <c r="CM58" i="54"/>
  <c r="CL58" i="54"/>
  <c r="CK58" i="54"/>
  <c r="CJ58" i="54"/>
  <c r="CH58" i="54"/>
  <c r="CG58" i="54"/>
  <c r="CF58" i="54"/>
  <c r="CE58" i="54"/>
  <c r="CB58" i="54"/>
  <c r="BS58" i="54"/>
  <c r="BH58" i="54"/>
  <c r="AY58" i="54"/>
  <c r="AN58" i="54"/>
  <c r="AE58" i="54"/>
  <c r="T58" i="54"/>
  <c r="K58" i="54"/>
  <c r="CR57" i="54"/>
  <c r="CQ57" i="54"/>
  <c r="CP57" i="54"/>
  <c r="CO57" i="54"/>
  <c r="CM57" i="54"/>
  <c r="CL57" i="54"/>
  <c r="CK57" i="54"/>
  <c r="CJ57" i="54"/>
  <c r="CH57" i="54"/>
  <c r="CG57" i="54"/>
  <c r="CF57" i="54"/>
  <c r="CE57" i="54"/>
  <c r="CB57" i="54"/>
  <c r="BS57" i="54"/>
  <c r="BH57" i="54"/>
  <c r="AY57" i="54"/>
  <c r="AN57" i="54"/>
  <c r="AE57" i="54"/>
  <c r="T57" i="54"/>
  <c r="K57" i="54"/>
  <c r="CR56" i="54"/>
  <c r="CQ56" i="54"/>
  <c r="CP56" i="54"/>
  <c r="CO56" i="54"/>
  <c r="CM56" i="54"/>
  <c r="CL56" i="54"/>
  <c r="CK56" i="54"/>
  <c r="CJ56" i="54"/>
  <c r="CH56" i="54"/>
  <c r="CG56" i="54"/>
  <c r="CF56" i="54"/>
  <c r="CE56" i="54"/>
  <c r="CB56" i="54"/>
  <c r="BS56" i="54"/>
  <c r="BH56" i="54"/>
  <c r="AY56" i="54"/>
  <c r="AN56" i="54"/>
  <c r="AE56" i="54"/>
  <c r="T56" i="54"/>
  <c r="K56" i="54"/>
  <c r="CR55" i="54"/>
  <c r="CQ55" i="54"/>
  <c r="CP55" i="54"/>
  <c r="CO55" i="54"/>
  <c r="CM55" i="54"/>
  <c r="CL55" i="54"/>
  <c r="CK55" i="54"/>
  <c r="CJ55" i="54"/>
  <c r="CH55" i="54"/>
  <c r="CG55" i="54"/>
  <c r="CF55" i="54"/>
  <c r="CE55" i="54"/>
  <c r="CB55" i="54"/>
  <c r="BS55" i="54"/>
  <c r="BH55" i="54"/>
  <c r="AY55" i="54"/>
  <c r="AN55" i="54"/>
  <c r="AE55" i="54"/>
  <c r="T55" i="54"/>
  <c r="K55" i="54"/>
  <c r="CR54" i="54"/>
  <c r="CQ54" i="54"/>
  <c r="CP54" i="54"/>
  <c r="CO54" i="54"/>
  <c r="CM54" i="54"/>
  <c r="CL54" i="54"/>
  <c r="CK54" i="54"/>
  <c r="CJ54" i="54"/>
  <c r="CH54" i="54"/>
  <c r="CG54" i="54"/>
  <c r="CF54" i="54"/>
  <c r="CE54" i="54"/>
  <c r="CB54" i="54"/>
  <c r="BS54" i="54"/>
  <c r="BH54" i="54"/>
  <c r="AY54" i="54"/>
  <c r="AN54" i="54"/>
  <c r="AE54" i="54"/>
  <c r="T54" i="54"/>
  <c r="K54" i="54"/>
  <c r="CR53" i="54"/>
  <c r="CQ53" i="54"/>
  <c r="CP53" i="54"/>
  <c r="CO53" i="54"/>
  <c r="CM53" i="54"/>
  <c r="CL53" i="54"/>
  <c r="CK53" i="54"/>
  <c r="CJ53" i="54"/>
  <c r="CH53" i="54"/>
  <c r="CG53" i="54"/>
  <c r="CF53" i="54"/>
  <c r="CE53" i="54"/>
  <c r="CB53" i="54"/>
  <c r="BS53" i="54"/>
  <c r="BH53" i="54"/>
  <c r="AY53" i="54"/>
  <c r="AN53" i="54"/>
  <c r="AE53" i="54"/>
  <c r="T53" i="54"/>
  <c r="K53" i="54"/>
  <c r="CR52" i="54"/>
  <c r="CQ52" i="54"/>
  <c r="CP52" i="54"/>
  <c r="CO52" i="54"/>
  <c r="CM52" i="54"/>
  <c r="CL52" i="54"/>
  <c r="CK52" i="54"/>
  <c r="CJ52" i="54"/>
  <c r="CH52" i="54"/>
  <c r="CG52" i="54"/>
  <c r="CF52" i="54"/>
  <c r="CE52" i="54"/>
  <c r="CB52" i="54"/>
  <c r="BS52" i="54"/>
  <c r="BH52" i="54"/>
  <c r="AY52" i="54"/>
  <c r="AN52" i="54"/>
  <c r="AE52" i="54"/>
  <c r="T52" i="54"/>
  <c r="K52" i="54"/>
  <c r="CR51" i="54"/>
  <c r="CQ51" i="54"/>
  <c r="CP51" i="54"/>
  <c r="CO51" i="54"/>
  <c r="CM51" i="54"/>
  <c r="CL51" i="54"/>
  <c r="CK51" i="54"/>
  <c r="CJ51" i="54"/>
  <c r="CH51" i="54"/>
  <c r="CG51" i="54"/>
  <c r="CF51" i="54"/>
  <c r="CE51" i="54"/>
  <c r="CB51" i="54"/>
  <c r="BS51" i="54"/>
  <c r="BH51" i="54"/>
  <c r="AY51" i="54"/>
  <c r="AN51" i="54"/>
  <c r="AE51" i="54"/>
  <c r="T51" i="54"/>
  <c r="K51" i="54"/>
  <c r="CR50" i="54"/>
  <c r="CQ50" i="54"/>
  <c r="CP50" i="54"/>
  <c r="CO50" i="54"/>
  <c r="CM50" i="54"/>
  <c r="CL50" i="54"/>
  <c r="CK50" i="54"/>
  <c r="CJ50" i="54"/>
  <c r="CH50" i="54"/>
  <c r="CG50" i="54"/>
  <c r="CF50" i="54"/>
  <c r="CE50" i="54"/>
  <c r="CB50" i="54"/>
  <c r="BS50" i="54"/>
  <c r="BH50" i="54"/>
  <c r="AY50" i="54"/>
  <c r="AN50" i="54"/>
  <c r="AE50" i="54"/>
  <c r="T50" i="54"/>
  <c r="K50" i="54"/>
  <c r="CR49" i="54"/>
  <c r="CQ49" i="54"/>
  <c r="CP49" i="54"/>
  <c r="CO49" i="54"/>
  <c r="CM49" i="54"/>
  <c r="CL49" i="54"/>
  <c r="CK49" i="54"/>
  <c r="CJ49" i="54"/>
  <c r="CH49" i="54"/>
  <c r="CG49" i="54"/>
  <c r="CF49" i="54"/>
  <c r="CE49" i="54"/>
  <c r="CB49" i="54"/>
  <c r="BS49" i="54"/>
  <c r="BH49" i="54"/>
  <c r="AY49" i="54"/>
  <c r="AN49" i="54"/>
  <c r="AE49" i="54"/>
  <c r="T49" i="54"/>
  <c r="K49" i="54"/>
  <c r="CR48" i="54"/>
  <c r="CQ48" i="54"/>
  <c r="CP48" i="54"/>
  <c r="CO48" i="54"/>
  <c r="CM48" i="54"/>
  <c r="CL48" i="54"/>
  <c r="CK48" i="54"/>
  <c r="CJ48" i="54"/>
  <c r="CH48" i="54"/>
  <c r="CG48" i="54"/>
  <c r="CF48" i="54"/>
  <c r="CE48" i="54"/>
  <c r="CB48" i="54"/>
  <c r="BS48" i="54"/>
  <c r="BH48" i="54"/>
  <c r="AY48" i="54"/>
  <c r="AN48" i="54"/>
  <c r="AE48" i="54"/>
  <c r="T48" i="54"/>
  <c r="K48" i="54"/>
  <c r="CR47" i="54"/>
  <c r="CQ47" i="54"/>
  <c r="CP47" i="54"/>
  <c r="CO47" i="54"/>
  <c r="CM47" i="54"/>
  <c r="CL47" i="54"/>
  <c r="CK47" i="54"/>
  <c r="CJ47" i="54"/>
  <c r="CH47" i="54"/>
  <c r="CG47" i="54"/>
  <c r="CF47" i="54"/>
  <c r="CE47" i="54"/>
  <c r="CB47" i="54"/>
  <c r="BS47" i="54"/>
  <c r="BH47" i="54"/>
  <c r="AY47" i="54"/>
  <c r="AN47" i="54"/>
  <c r="AE47" i="54"/>
  <c r="T47" i="54"/>
  <c r="K47" i="54"/>
  <c r="CR46" i="54"/>
  <c r="CQ46" i="54"/>
  <c r="CP46" i="54"/>
  <c r="CO46" i="54"/>
  <c r="CM46" i="54"/>
  <c r="CL46" i="54"/>
  <c r="CK46" i="54"/>
  <c r="CJ46" i="54"/>
  <c r="CH46" i="54"/>
  <c r="CG46" i="54"/>
  <c r="CF46" i="54"/>
  <c r="CE46" i="54"/>
  <c r="CB46" i="54"/>
  <c r="BS46" i="54"/>
  <c r="BH46" i="54"/>
  <c r="AY46" i="54"/>
  <c r="AN46" i="54"/>
  <c r="AE46" i="54"/>
  <c r="T46" i="54"/>
  <c r="K46" i="54"/>
  <c r="CR45" i="54"/>
  <c r="CQ45" i="54"/>
  <c r="CP45" i="54"/>
  <c r="CO45" i="54"/>
  <c r="CM45" i="54"/>
  <c r="CL45" i="54"/>
  <c r="CK45" i="54"/>
  <c r="CJ45" i="54"/>
  <c r="CH45" i="54"/>
  <c r="CG45" i="54"/>
  <c r="CF45" i="54"/>
  <c r="CE45" i="54"/>
  <c r="CB45" i="54"/>
  <c r="BS45" i="54"/>
  <c r="BH45" i="54"/>
  <c r="AY45" i="54"/>
  <c r="AN45" i="54"/>
  <c r="AE45" i="54"/>
  <c r="T45" i="54"/>
  <c r="K45" i="54"/>
  <c r="CR44" i="54"/>
  <c r="CQ44" i="54"/>
  <c r="CP44" i="54"/>
  <c r="CO44" i="54"/>
  <c r="CM44" i="54"/>
  <c r="CL44" i="54"/>
  <c r="CK44" i="54"/>
  <c r="CJ44" i="54"/>
  <c r="CH44" i="54"/>
  <c r="CG44" i="54"/>
  <c r="CF44" i="54"/>
  <c r="CE44" i="54"/>
  <c r="CB44" i="54"/>
  <c r="BS44" i="54"/>
  <c r="BH44" i="54"/>
  <c r="AY44" i="54"/>
  <c r="AN44" i="54"/>
  <c r="AE44" i="54"/>
  <c r="T44" i="54"/>
  <c r="K44" i="54"/>
  <c r="CR43" i="54"/>
  <c r="CQ43" i="54"/>
  <c r="CP43" i="54"/>
  <c r="CO43" i="54"/>
  <c r="CM43" i="54"/>
  <c r="CL43" i="54"/>
  <c r="CK43" i="54"/>
  <c r="CJ43" i="54"/>
  <c r="CH43" i="54"/>
  <c r="CG43" i="54"/>
  <c r="CF43" i="54"/>
  <c r="CE43" i="54"/>
  <c r="CB43" i="54"/>
  <c r="BS43" i="54"/>
  <c r="BH43" i="54"/>
  <c r="AY43" i="54"/>
  <c r="AN43" i="54"/>
  <c r="AE43" i="54"/>
  <c r="T43" i="54"/>
  <c r="K43" i="54"/>
  <c r="CR42" i="54"/>
  <c r="CQ42" i="54"/>
  <c r="CP42" i="54"/>
  <c r="CO42" i="54"/>
  <c r="CM42" i="54"/>
  <c r="CL42" i="54"/>
  <c r="CK42" i="54"/>
  <c r="CJ42" i="54"/>
  <c r="CH42" i="54"/>
  <c r="CG42" i="54"/>
  <c r="CF42" i="54"/>
  <c r="CE42" i="54"/>
  <c r="CB42" i="54"/>
  <c r="BS42" i="54"/>
  <c r="BH42" i="54"/>
  <c r="AY42" i="54"/>
  <c r="AN42" i="54"/>
  <c r="AE42" i="54"/>
  <c r="T42" i="54"/>
  <c r="K42" i="54"/>
  <c r="CR41" i="54"/>
  <c r="CQ41" i="54"/>
  <c r="CP41" i="54"/>
  <c r="CO41" i="54"/>
  <c r="CM41" i="54"/>
  <c r="CL41" i="54"/>
  <c r="CK41" i="54"/>
  <c r="CJ41" i="54"/>
  <c r="CH41" i="54"/>
  <c r="CG41" i="54"/>
  <c r="CF41" i="54"/>
  <c r="CE41" i="54"/>
  <c r="CB41" i="54"/>
  <c r="BS41" i="54"/>
  <c r="BH41" i="54"/>
  <c r="AY41" i="54"/>
  <c r="AN41" i="54"/>
  <c r="AE41" i="54"/>
  <c r="T41" i="54"/>
  <c r="K41" i="54"/>
  <c r="CR40" i="54"/>
  <c r="CQ40" i="54"/>
  <c r="CP40" i="54"/>
  <c r="CO40" i="54"/>
  <c r="CM40" i="54"/>
  <c r="CL40" i="54"/>
  <c r="CK40" i="54"/>
  <c r="CJ40" i="54"/>
  <c r="CH40" i="54"/>
  <c r="CG40" i="54"/>
  <c r="CF40" i="54"/>
  <c r="CE40" i="54"/>
  <c r="CB40" i="54"/>
  <c r="BS40" i="54"/>
  <c r="BH40" i="54"/>
  <c r="AY40" i="54"/>
  <c r="AN40" i="54"/>
  <c r="AE40" i="54"/>
  <c r="T40" i="54"/>
  <c r="K40" i="54"/>
  <c r="CR39" i="54"/>
  <c r="CQ39" i="54"/>
  <c r="CP39" i="54"/>
  <c r="CO39" i="54"/>
  <c r="CM39" i="54"/>
  <c r="CL39" i="54"/>
  <c r="CK39" i="54"/>
  <c r="CJ39" i="54"/>
  <c r="CH39" i="54"/>
  <c r="CG39" i="54"/>
  <c r="CF39" i="54"/>
  <c r="CE39" i="54"/>
  <c r="CB39" i="54"/>
  <c r="BS39" i="54"/>
  <c r="BH39" i="54"/>
  <c r="AY39" i="54"/>
  <c r="AN39" i="54"/>
  <c r="AE39" i="54"/>
  <c r="T39" i="54"/>
  <c r="K39" i="54"/>
  <c r="CR38" i="54"/>
  <c r="CQ38" i="54"/>
  <c r="CP38" i="54"/>
  <c r="CO38" i="54"/>
  <c r="CM38" i="54"/>
  <c r="CL38" i="54"/>
  <c r="CK38" i="54"/>
  <c r="CJ38" i="54"/>
  <c r="CH38" i="54"/>
  <c r="CG38" i="54"/>
  <c r="CF38" i="54"/>
  <c r="CE38" i="54"/>
  <c r="CB38" i="54"/>
  <c r="BS38" i="54"/>
  <c r="BH38" i="54"/>
  <c r="AY38" i="54"/>
  <c r="AN38" i="54"/>
  <c r="AE38" i="54"/>
  <c r="T38" i="54"/>
  <c r="K38" i="54"/>
  <c r="CR37" i="54"/>
  <c r="CQ37" i="54"/>
  <c r="CP37" i="54"/>
  <c r="CO37" i="54"/>
  <c r="CM37" i="54"/>
  <c r="CL37" i="54"/>
  <c r="CK37" i="54"/>
  <c r="CJ37" i="54"/>
  <c r="CH37" i="54"/>
  <c r="CG37" i="54"/>
  <c r="CF37" i="54"/>
  <c r="CE37" i="54"/>
  <c r="CB37" i="54"/>
  <c r="BS37" i="54"/>
  <c r="BH37" i="54"/>
  <c r="AY37" i="54"/>
  <c r="AN37" i="54"/>
  <c r="AE37" i="54"/>
  <c r="T37" i="54"/>
  <c r="K37" i="54"/>
  <c r="CR36" i="54"/>
  <c r="CQ36" i="54"/>
  <c r="CP36" i="54"/>
  <c r="CO36" i="54"/>
  <c r="CM36" i="54"/>
  <c r="CL36" i="54"/>
  <c r="CK36" i="54"/>
  <c r="CJ36" i="54"/>
  <c r="CH36" i="54"/>
  <c r="CG36" i="54"/>
  <c r="CF36" i="54"/>
  <c r="CE36" i="54"/>
  <c r="CB36" i="54"/>
  <c r="BS36" i="54"/>
  <c r="BH36" i="54"/>
  <c r="AY36" i="54"/>
  <c r="AN36" i="54"/>
  <c r="AE36" i="54"/>
  <c r="T36" i="54"/>
  <c r="K36" i="54"/>
  <c r="CR35" i="54"/>
  <c r="CQ35" i="54"/>
  <c r="CP35" i="54"/>
  <c r="CO35" i="54"/>
  <c r="CM35" i="54"/>
  <c r="CL35" i="54"/>
  <c r="CK35" i="54"/>
  <c r="CJ35" i="54"/>
  <c r="CH35" i="54"/>
  <c r="CG35" i="54"/>
  <c r="CF35" i="54"/>
  <c r="CE35" i="54"/>
  <c r="CB35" i="54"/>
  <c r="BS35" i="54"/>
  <c r="BH35" i="54"/>
  <c r="AY35" i="54"/>
  <c r="AN35" i="54"/>
  <c r="AE35" i="54"/>
  <c r="T35" i="54"/>
  <c r="K35" i="54"/>
  <c r="CA30" i="54"/>
  <c r="BZ30" i="54"/>
  <c r="BY30" i="54"/>
  <c r="BX30" i="54"/>
  <c r="BW30" i="54"/>
  <c r="BV30" i="54"/>
  <c r="BU30" i="54"/>
  <c r="BT30" i="54"/>
  <c r="BR30" i="54"/>
  <c r="BQ30" i="54"/>
  <c r="BP30" i="54"/>
  <c r="BO30" i="54"/>
  <c r="BN30" i="54"/>
  <c r="BM30" i="54"/>
  <c r="BL30" i="54"/>
  <c r="BK30" i="54"/>
  <c r="BG30" i="54"/>
  <c r="BF30" i="54"/>
  <c r="BE30" i="54"/>
  <c r="BD30" i="54"/>
  <c r="BC30" i="54"/>
  <c r="BB30" i="54"/>
  <c r="BA30" i="54"/>
  <c r="AZ30" i="54"/>
  <c r="AX30" i="54"/>
  <c r="AW30" i="54"/>
  <c r="AV30" i="54"/>
  <c r="AU30" i="54"/>
  <c r="AT30" i="54"/>
  <c r="AS30" i="54"/>
  <c r="AR30" i="54"/>
  <c r="AQ30" i="54"/>
  <c r="AM30" i="54"/>
  <c r="AL30" i="54"/>
  <c r="AK30" i="54"/>
  <c r="AJ30" i="54"/>
  <c r="AI30" i="54"/>
  <c r="AH30" i="54"/>
  <c r="AG30" i="54"/>
  <c r="AF30" i="54"/>
  <c r="AD30" i="54"/>
  <c r="AC30" i="54"/>
  <c r="AB30" i="54"/>
  <c r="AA30" i="54"/>
  <c r="Z30" i="54"/>
  <c r="Y30" i="54"/>
  <c r="X30" i="54"/>
  <c r="W30" i="54"/>
  <c r="S30" i="54"/>
  <c r="R30" i="54"/>
  <c r="Q30" i="54"/>
  <c r="P30" i="54"/>
  <c r="O30" i="54"/>
  <c r="N30" i="54"/>
  <c r="M30" i="54"/>
  <c r="L30" i="54"/>
  <c r="J30" i="54"/>
  <c r="I30" i="54"/>
  <c r="H30" i="54"/>
  <c r="G30" i="54"/>
  <c r="F30" i="54"/>
  <c r="E30" i="54"/>
  <c r="D30" i="54"/>
  <c r="C30" i="54"/>
  <c r="CR29" i="54"/>
  <c r="CQ29" i="54"/>
  <c r="CP29" i="54"/>
  <c r="CO29" i="54"/>
  <c r="CM29" i="54"/>
  <c r="CL29" i="54"/>
  <c r="CK29" i="54"/>
  <c r="CJ29" i="54"/>
  <c r="CH29" i="54"/>
  <c r="CG29" i="54"/>
  <c r="CF29" i="54"/>
  <c r="CE29" i="54"/>
  <c r="CB29" i="54"/>
  <c r="BS29" i="54"/>
  <c r="BH29" i="54"/>
  <c r="AY29" i="54"/>
  <c r="AN29" i="54"/>
  <c r="AE29" i="54"/>
  <c r="T29" i="54"/>
  <c r="K29" i="54"/>
  <c r="CR28" i="54"/>
  <c r="CQ28" i="54"/>
  <c r="CP28" i="54"/>
  <c r="CO28" i="54"/>
  <c r="CM28" i="54"/>
  <c r="CL28" i="54"/>
  <c r="CK28" i="54"/>
  <c r="CJ28" i="54"/>
  <c r="CH28" i="54"/>
  <c r="CG28" i="54"/>
  <c r="CF28" i="54"/>
  <c r="CE28" i="54"/>
  <c r="CB28" i="54"/>
  <c r="BS28" i="54"/>
  <c r="BH28" i="54"/>
  <c r="AY28" i="54"/>
  <c r="BI28" i="54" s="1"/>
  <c r="AN28" i="54"/>
  <c r="AE28" i="54"/>
  <c r="T28" i="54"/>
  <c r="K28" i="54"/>
  <c r="CR27" i="54"/>
  <c r="CQ27" i="54"/>
  <c r="CP27" i="54"/>
  <c r="CO27" i="54"/>
  <c r="CM27" i="54"/>
  <c r="CL27" i="54"/>
  <c r="CK27" i="54"/>
  <c r="CJ27" i="54"/>
  <c r="CH27" i="54"/>
  <c r="CG27" i="54"/>
  <c r="CF27" i="54"/>
  <c r="CE27" i="54"/>
  <c r="CB27" i="54"/>
  <c r="BS27" i="54"/>
  <c r="BH27" i="54"/>
  <c r="AY27" i="54"/>
  <c r="AN27" i="54"/>
  <c r="AE27" i="54"/>
  <c r="T27" i="54"/>
  <c r="K27" i="54"/>
  <c r="CR26" i="54"/>
  <c r="CQ26" i="54"/>
  <c r="CP26" i="54"/>
  <c r="CO26" i="54"/>
  <c r="CM26" i="54"/>
  <c r="CL26" i="54"/>
  <c r="CK26" i="54"/>
  <c r="CJ26" i="54"/>
  <c r="CH26" i="54"/>
  <c r="CG26" i="54"/>
  <c r="CF26" i="54"/>
  <c r="CE26" i="54"/>
  <c r="CB26" i="54"/>
  <c r="BS26" i="54"/>
  <c r="BH26" i="54"/>
  <c r="AY26" i="54"/>
  <c r="AN26" i="54"/>
  <c r="AE26" i="54"/>
  <c r="T26" i="54"/>
  <c r="K26" i="54"/>
  <c r="CR25" i="54"/>
  <c r="CQ25" i="54"/>
  <c r="CP25" i="54"/>
  <c r="CO25" i="54"/>
  <c r="CM25" i="54"/>
  <c r="CL25" i="54"/>
  <c r="CK25" i="54"/>
  <c r="CJ25" i="54"/>
  <c r="CH25" i="54"/>
  <c r="CG25" i="54"/>
  <c r="CF25" i="54"/>
  <c r="CE25" i="54"/>
  <c r="CB25" i="54"/>
  <c r="BS25" i="54"/>
  <c r="BH25" i="54"/>
  <c r="AY25" i="54"/>
  <c r="AN25" i="54"/>
  <c r="AE25" i="54"/>
  <c r="T25" i="54"/>
  <c r="K25" i="54"/>
  <c r="U25" i="54" s="1"/>
  <c r="CR22" i="54"/>
  <c r="CQ22" i="54"/>
  <c r="CP22" i="54"/>
  <c r="CO22" i="54"/>
  <c r="CM22" i="54"/>
  <c r="CL22" i="54"/>
  <c r="CK22" i="54"/>
  <c r="CJ22" i="54"/>
  <c r="CH22" i="54"/>
  <c r="CG22" i="54"/>
  <c r="CF22" i="54"/>
  <c r="CE22" i="54"/>
  <c r="CB22" i="54"/>
  <c r="BS22" i="54"/>
  <c r="BH22" i="54"/>
  <c r="AY22" i="54"/>
  <c r="AN22" i="54"/>
  <c r="AE22" i="54"/>
  <c r="T22" i="54"/>
  <c r="K22" i="54"/>
  <c r="CR21" i="54"/>
  <c r="CQ21" i="54"/>
  <c r="CP21" i="54"/>
  <c r="CO21" i="54"/>
  <c r="CM21" i="54"/>
  <c r="CL21" i="54"/>
  <c r="CK21" i="54"/>
  <c r="CJ21" i="54"/>
  <c r="CH21" i="54"/>
  <c r="CG21" i="54"/>
  <c r="CF21" i="54"/>
  <c r="CE21" i="54"/>
  <c r="CB21" i="54"/>
  <c r="BS21" i="54"/>
  <c r="BH21" i="54"/>
  <c r="AY21" i="54"/>
  <c r="AN21" i="54"/>
  <c r="AE21" i="54"/>
  <c r="T21" i="54"/>
  <c r="K21" i="54"/>
  <c r="CA20" i="54"/>
  <c r="CA23" i="54" s="1"/>
  <c r="BZ20" i="54"/>
  <c r="BZ23" i="54" s="1"/>
  <c r="BY20" i="54"/>
  <c r="BY23" i="54" s="1"/>
  <c r="BX20" i="54"/>
  <c r="BX23" i="54" s="1"/>
  <c r="BW20" i="54"/>
  <c r="BW23" i="54" s="1"/>
  <c r="BV20" i="54"/>
  <c r="BV23" i="54" s="1"/>
  <c r="BU20" i="54"/>
  <c r="BU23" i="54" s="1"/>
  <c r="BT20" i="54"/>
  <c r="BT23" i="54" s="1"/>
  <c r="BR20" i="54"/>
  <c r="BR23" i="54" s="1"/>
  <c r="BQ20" i="54"/>
  <c r="BQ23" i="54" s="1"/>
  <c r="BP20" i="54"/>
  <c r="BP23" i="54" s="1"/>
  <c r="BO20" i="54"/>
  <c r="BO23" i="54" s="1"/>
  <c r="BN20" i="54"/>
  <c r="BN23" i="54" s="1"/>
  <c r="BM20" i="54"/>
  <c r="BM23" i="54" s="1"/>
  <c r="BL20" i="54"/>
  <c r="BL23" i="54" s="1"/>
  <c r="BK20" i="54"/>
  <c r="BG20" i="54"/>
  <c r="BG23" i="54" s="1"/>
  <c r="BF20" i="54"/>
  <c r="BF23" i="54" s="1"/>
  <c r="BE20" i="54"/>
  <c r="BE23" i="54" s="1"/>
  <c r="BD20" i="54"/>
  <c r="BD23" i="54" s="1"/>
  <c r="BC20" i="54"/>
  <c r="BC23" i="54" s="1"/>
  <c r="BC32" i="54" s="1"/>
  <c r="BB20" i="54"/>
  <c r="BB23" i="54" s="1"/>
  <c r="BA20" i="54"/>
  <c r="BA23" i="54" s="1"/>
  <c r="AZ20" i="54"/>
  <c r="AZ23" i="54" s="1"/>
  <c r="AX20" i="54"/>
  <c r="AX23" i="54" s="1"/>
  <c r="AW20" i="54"/>
  <c r="AW23" i="54" s="1"/>
  <c r="AV20" i="54"/>
  <c r="AV23" i="54" s="1"/>
  <c r="AU20" i="54"/>
  <c r="AU23" i="54" s="1"/>
  <c r="AT20" i="54"/>
  <c r="AT23" i="54" s="1"/>
  <c r="AS20" i="54"/>
  <c r="AS23" i="54" s="1"/>
  <c r="AR20" i="54"/>
  <c r="AR23" i="54" s="1"/>
  <c r="AQ20" i="54"/>
  <c r="AQ23" i="54" s="1"/>
  <c r="AM20" i="54"/>
  <c r="AM23" i="54" s="1"/>
  <c r="AL20" i="54"/>
  <c r="AL23" i="54" s="1"/>
  <c r="AK20" i="54"/>
  <c r="AK23" i="54" s="1"/>
  <c r="AJ20" i="54"/>
  <c r="AI20" i="54"/>
  <c r="AI23" i="54" s="1"/>
  <c r="AH20" i="54"/>
  <c r="AH23" i="54" s="1"/>
  <c r="AG20" i="54"/>
  <c r="AG23" i="54" s="1"/>
  <c r="AF20" i="54"/>
  <c r="AF23" i="54" s="1"/>
  <c r="AD20" i="54"/>
  <c r="AD23" i="54" s="1"/>
  <c r="AC20" i="54"/>
  <c r="AC23" i="54" s="1"/>
  <c r="AB20" i="54"/>
  <c r="AB23" i="54" s="1"/>
  <c r="AA20" i="54"/>
  <c r="AA23" i="54" s="1"/>
  <c r="Z20" i="54"/>
  <c r="Z23" i="54" s="1"/>
  <c r="Z32" i="54" s="1"/>
  <c r="Y20" i="54"/>
  <c r="Y23" i="54" s="1"/>
  <c r="X20" i="54"/>
  <c r="X23" i="54" s="1"/>
  <c r="W20" i="54"/>
  <c r="W23" i="54" s="1"/>
  <c r="S20" i="54"/>
  <c r="S23" i="54" s="1"/>
  <c r="R20" i="54"/>
  <c r="Q20" i="54"/>
  <c r="Q23" i="54" s="1"/>
  <c r="P20" i="54"/>
  <c r="P23" i="54" s="1"/>
  <c r="O20" i="54"/>
  <c r="O23" i="54" s="1"/>
  <c r="N20" i="54"/>
  <c r="N23" i="54" s="1"/>
  <c r="M20" i="54"/>
  <c r="M23" i="54" s="1"/>
  <c r="L20" i="54"/>
  <c r="J20" i="54"/>
  <c r="J23" i="54" s="1"/>
  <c r="I20" i="54"/>
  <c r="I23" i="54" s="1"/>
  <c r="H20" i="54"/>
  <c r="H23" i="54" s="1"/>
  <c r="G20" i="54"/>
  <c r="F20" i="54"/>
  <c r="F23" i="54" s="1"/>
  <c r="E20" i="54"/>
  <c r="D20" i="54"/>
  <c r="D23" i="54" s="1"/>
  <c r="C20" i="54"/>
  <c r="CR19" i="54"/>
  <c r="CQ19" i="54"/>
  <c r="CP19" i="54"/>
  <c r="CO19" i="54"/>
  <c r="CM19" i="54"/>
  <c r="CL19" i="54"/>
  <c r="CK19" i="54"/>
  <c r="CJ19" i="54"/>
  <c r="CH19" i="54"/>
  <c r="CG19" i="54"/>
  <c r="CF19" i="54"/>
  <c r="CE19" i="54"/>
  <c r="CB19" i="54"/>
  <c r="BS19" i="54"/>
  <c r="BH19" i="54"/>
  <c r="AY19" i="54"/>
  <c r="AN19" i="54"/>
  <c r="AE19" i="54"/>
  <c r="T19" i="54"/>
  <c r="K19" i="54"/>
  <c r="CR18" i="54"/>
  <c r="CQ18" i="54"/>
  <c r="CP18" i="54"/>
  <c r="CO18" i="54"/>
  <c r="CM18" i="54"/>
  <c r="CL18" i="54"/>
  <c r="CK18" i="54"/>
  <c r="CJ18" i="54"/>
  <c r="CH18" i="54"/>
  <c r="CG18" i="54"/>
  <c r="CF18" i="54"/>
  <c r="CE18" i="54"/>
  <c r="CB18" i="54"/>
  <c r="BS18" i="54"/>
  <c r="BH18" i="54"/>
  <c r="AY18" i="54"/>
  <c r="AN18" i="54"/>
  <c r="AE18" i="54"/>
  <c r="T18" i="54"/>
  <c r="K18" i="54"/>
  <c r="CR17" i="54"/>
  <c r="CQ17" i="54"/>
  <c r="CP17" i="54"/>
  <c r="CO17" i="54"/>
  <c r="CM17" i="54"/>
  <c r="CL17" i="54"/>
  <c r="CK17" i="54"/>
  <c r="CJ17" i="54"/>
  <c r="CH17" i="54"/>
  <c r="CG17" i="54"/>
  <c r="CF17" i="54"/>
  <c r="CE17" i="54"/>
  <c r="CB17" i="54"/>
  <c r="BS17" i="54"/>
  <c r="BH17" i="54"/>
  <c r="AY17" i="54"/>
  <c r="AN17" i="54"/>
  <c r="AE17" i="54"/>
  <c r="T17" i="54"/>
  <c r="K17" i="54"/>
  <c r="CR16" i="54"/>
  <c r="CQ16" i="54"/>
  <c r="CP16" i="54"/>
  <c r="CO16" i="54"/>
  <c r="CM16" i="54"/>
  <c r="CL16" i="54"/>
  <c r="CK16" i="54"/>
  <c r="CJ16" i="54"/>
  <c r="CH16" i="54"/>
  <c r="CG16" i="54"/>
  <c r="CF16" i="54"/>
  <c r="CE16" i="54"/>
  <c r="CB16" i="54"/>
  <c r="BS16" i="54"/>
  <c r="BH16" i="54"/>
  <c r="AY16" i="54"/>
  <c r="AN16" i="54"/>
  <c r="AE16" i="54"/>
  <c r="T16" i="54"/>
  <c r="K16" i="54"/>
  <c r="CA14" i="54"/>
  <c r="BZ14" i="54"/>
  <c r="BY14" i="54"/>
  <c r="BX14" i="54"/>
  <c r="BW14" i="54"/>
  <c r="BV14" i="54"/>
  <c r="BU14" i="54"/>
  <c r="BT14" i="54"/>
  <c r="BR14" i="54"/>
  <c r="BQ14" i="54"/>
  <c r="BP14" i="54"/>
  <c r="BO14" i="54"/>
  <c r="BN14" i="54"/>
  <c r="BM14" i="54"/>
  <c r="BL14" i="54"/>
  <c r="BK14" i="54"/>
  <c r="BG14" i="54"/>
  <c r="BF14" i="54"/>
  <c r="BE14" i="54"/>
  <c r="BD14" i="54"/>
  <c r="BC14" i="54"/>
  <c r="BB14" i="54"/>
  <c r="BA14" i="54"/>
  <c r="AZ14" i="54"/>
  <c r="AX14" i="54"/>
  <c r="AW14" i="54"/>
  <c r="AV14" i="54"/>
  <c r="AU14" i="54"/>
  <c r="AT14" i="54"/>
  <c r="AS14" i="54"/>
  <c r="AR14" i="54"/>
  <c r="AQ14" i="54"/>
  <c r="AM14" i="54"/>
  <c r="AL14" i="54"/>
  <c r="AK14" i="54"/>
  <c r="AJ14" i="54"/>
  <c r="AI14" i="54"/>
  <c r="AH14" i="54"/>
  <c r="AG14" i="54"/>
  <c r="AF14" i="54"/>
  <c r="AD14" i="54"/>
  <c r="AC14" i="54"/>
  <c r="AB14" i="54"/>
  <c r="AA14" i="54"/>
  <c r="Z14" i="54"/>
  <c r="Y14" i="54"/>
  <c r="X14" i="54"/>
  <c r="W14" i="54"/>
  <c r="S14" i="54"/>
  <c r="R14" i="54"/>
  <c r="Q14" i="54"/>
  <c r="P14" i="54"/>
  <c r="O14" i="54"/>
  <c r="N14" i="54"/>
  <c r="M14" i="54"/>
  <c r="L14" i="54"/>
  <c r="J14" i="54"/>
  <c r="I14" i="54"/>
  <c r="H14" i="54"/>
  <c r="G14" i="54"/>
  <c r="F14" i="54"/>
  <c r="E14" i="54"/>
  <c r="D14" i="54"/>
  <c r="C14" i="54"/>
  <c r="BZ88" i="53"/>
  <c r="BX88" i="53"/>
  <c r="BV88" i="53"/>
  <c r="BT88" i="53"/>
  <c r="BF88" i="53"/>
  <c r="BD88" i="53"/>
  <c r="BB88" i="53"/>
  <c r="AZ88" i="53"/>
  <c r="AL88" i="53"/>
  <c r="AJ88" i="53"/>
  <c r="AH88" i="53"/>
  <c r="AF88" i="53"/>
  <c r="R88" i="53"/>
  <c r="P88" i="53"/>
  <c r="N88" i="53"/>
  <c r="L88" i="53"/>
  <c r="BZ70" i="53"/>
  <c r="BZ73" i="53" s="1"/>
  <c r="BX70" i="53"/>
  <c r="BX73" i="53" s="1"/>
  <c r="BV70" i="53"/>
  <c r="BV73" i="53" s="1"/>
  <c r="BT70" i="53"/>
  <c r="BF70" i="53"/>
  <c r="BF73" i="53" s="1"/>
  <c r="BD70" i="53"/>
  <c r="BD73" i="53" s="1"/>
  <c r="BB70" i="53"/>
  <c r="BB73" i="53" s="1"/>
  <c r="AZ70" i="53"/>
  <c r="AZ73" i="53" s="1"/>
  <c r="AL70" i="53"/>
  <c r="AL73" i="53" s="1"/>
  <c r="AJ70" i="53"/>
  <c r="AJ73" i="53" s="1"/>
  <c r="AH70" i="53"/>
  <c r="AH73" i="53" s="1"/>
  <c r="AF70" i="53"/>
  <c r="R70" i="53"/>
  <c r="P70" i="53"/>
  <c r="P73" i="53" s="1"/>
  <c r="N70" i="53"/>
  <c r="L70" i="53"/>
  <c r="CA66" i="53"/>
  <c r="BZ66" i="53"/>
  <c r="BY66" i="53"/>
  <c r="BX66" i="53"/>
  <c r="BW66" i="53"/>
  <c r="BV66" i="53"/>
  <c r="BU66" i="53"/>
  <c r="BT66" i="53"/>
  <c r="BR66" i="53"/>
  <c r="BQ66" i="53"/>
  <c r="BP66" i="53"/>
  <c r="BO66" i="53"/>
  <c r="BN66" i="53"/>
  <c r="BM66" i="53"/>
  <c r="BL66" i="53"/>
  <c r="BK66" i="53"/>
  <c r="BG66" i="53"/>
  <c r="BF66" i="53"/>
  <c r="BE66" i="53"/>
  <c r="BD66" i="53"/>
  <c r="BC66" i="53"/>
  <c r="BB66" i="53"/>
  <c r="BA66" i="53"/>
  <c r="AZ66" i="53"/>
  <c r="AX66" i="53"/>
  <c r="AW66" i="53"/>
  <c r="AV66" i="53"/>
  <c r="AU66" i="53"/>
  <c r="AT66" i="53"/>
  <c r="AS66" i="53"/>
  <c r="AR66" i="53"/>
  <c r="AQ66" i="53"/>
  <c r="AM66" i="53"/>
  <c r="AL66" i="53"/>
  <c r="AK66" i="53"/>
  <c r="AJ66" i="53"/>
  <c r="AI66" i="53"/>
  <c r="AH66" i="53"/>
  <c r="AG66" i="53"/>
  <c r="AF66" i="53"/>
  <c r="AD66" i="53"/>
  <c r="AC66" i="53"/>
  <c r="AB66" i="53"/>
  <c r="AA66" i="53"/>
  <c r="Z66" i="53"/>
  <c r="Y66" i="53"/>
  <c r="X66" i="53"/>
  <c r="W66" i="53"/>
  <c r="S66" i="53"/>
  <c r="R66" i="53"/>
  <c r="Q66" i="53"/>
  <c r="P66" i="53"/>
  <c r="O66" i="53"/>
  <c r="N66" i="53"/>
  <c r="M66" i="53"/>
  <c r="L66" i="53"/>
  <c r="J66" i="53"/>
  <c r="I66" i="53"/>
  <c r="H66" i="53"/>
  <c r="G66" i="53"/>
  <c r="F66" i="53"/>
  <c r="E66" i="53"/>
  <c r="D66" i="53"/>
  <c r="C66" i="53"/>
  <c r="CR64" i="53"/>
  <c r="CQ64" i="53"/>
  <c r="CP64" i="53"/>
  <c r="CO64" i="53"/>
  <c r="CM64" i="53"/>
  <c r="CL64" i="53"/>
  <c r="CK64" i="53"/>
  <c r="CJ64" i="53"/>
  <c r="CH64" i="53"/>
  <c r="CG64" i="53"/>
  <c r="CF64" i="53"/>
  <c r="CE64" i="53"/>
  <c r="CB64" i="53"/>
  <c r="BS64" i="53"/>
  <c r="BH64" i="53"/>
  <c r="AY64" i="53"/>
  <c r="AN64" i="53"/>
  <c r="AE64" i="53"/>
  <c r="T64" i="53"/>
  <c r="K64" i="53"/>
  <c r="CR63" i="53"/>
  <c r="CQ63" i="53"/>
  <c r="CP63" i="53"/>
  <c r="CO63" i="53"/>
  <c r="CM63" i="53"/>
  <c r="CL63" i="53"/>
  <c r="CK63" i="53"/>
  <c r="CJ63" i="53"/>
  <c r="CH63" i="53"/>
  <c r="CG63" i="53"/>
  <c r="CF63" i="53"/>
  <c r="CE63" i="53"/>
  <c r="CB63" i="53"/>
  <c r="BS63" i="53"/>
  <c r="BH63" i="53"/>
  <c r="AY63" i="53"/>
  <c r="AN63" i="53"/>
  <c r="AE63" i="53"/>
  <c r="T63" i="53"/>
  <c r="K63" i="53"/>
  <c r="CR62" i="53"/>
  <c r="CQ62" i="53"/>
  <c r="CP62" i="53"/>
  <c r="CO62" i="53"/>
  <c r="CM62" i="53"/>
  <c r="CL62" i="53"/>
  <c r="CK62" i="53"/>
  <c r="CJ62" i="53"/>
  <c r="CH62" i="53"/>
  <c r="CG62" i="53"/>
  <c r="CF62" i="53"/>
  <c r="CE62" i="53"/>
  <c r="CB62" i="53"/>
  <c r="BS62" i="53"/>
  <c r="BH62" i="53"/>
  <c r="AY62" i="53"/>
  <c r="AN62" i="53"/>
  <c r="AE62" i="53"/>
  <c r="T62" i="53"/>
  <c r="K62" i="53"/>
  <c r="CR61" i="53"/>
  <c r="CQ61" i="53"/>
  <c r="CP61" i="53"/>
  <c r="CO61" i="53"/>
  <c r="CM61" i="53"/>
  <c r="CL61" i="53"/>
  <c r="CK61" i="53"/>
  <c r="CJ61" i="53"/>
  <c r="CH61" i="53"/>
  <c r="CG61" i="53"/>
  <c r="CF61" i="53"/>
  <c r="CE61" i="53"/>
  <c r="CB61" i="53"/>
  <c r="BS61" i="53"/>
  <c r="BH61" i="53"/>
  <c r="AY61" i="53"/>
  <c r="AN61" i="53"/>
  <c r="AE61" i="53"/>
  <c r="T61" i="53"/>
  <c r="K61" i="53"/>
  <c r="CR60" i="53"/>
  <c r="CQ60" i="53"/>
  <c r="CP60" i="53"/>
  <c r="CO60" i="53"/>
  <c r="CM60" i="53"/>
  <c r="CL60" i="53"/>
  <c r="CK60" i="53"/>
  <c r="CJ60" i="53"/>
  <c r="CH60" i="53"/>
  <c r="CG60" i="53"/>
  <c r="CF60" i="53"/>
  <c r="CE60" i="53"/>
  <c r="CB60" i="53"/>
  <c r="BS60" i="53"/>
  <c r="BH60" i="53"/>
  <c r="AY60" i="53"/>
  <c r="AN60" i="53"/>
  <c r="AE60" i="53"/>
  <c r="T60" i="53"/>
  <c r="K60" i="53"/>
  <c r="CR59" i="53"/>
  <c r="CQ59" i="53"/>
  <c r="CP59" i="53"/>
  <c r="CO59" i="53"/>
  <c r="CM59" i="53"/>
  <c r="CL59" i="53"/>
  <c r="CK59" i="53"/>
  <c r="CJ59" i="53"/>
  <c r="CH59" i="53"/>
  <c r="CG59" i="53"/>
  <c r="CF59" i="53"/>
  <c r="CE59" i="53"/>
  <c r="CB59" i="53"/>
  <c r="BS59" i="53"/>
  <c r="BH59" i="53"/>
  <c r="AY59" i="53"/>
  <c r="AN59" i="53"/>
  <c r="AE59" i="53"/>
  <c r="T59" i="53"/>
  <c r="K59" i="53"/>
  <c r="CR58" i="53"/>
  <c r="CQ58" i="53"/>
  <c r="CP58" i="53"/>
  <c r="CO58" i="53"/>
  <c r="CM58" i="53"/>
  <c r="CL58" i="53"/>
  <c r="CK58" i="53"/>
  <c r="CJ58" i="53"/>
  <c r="CH58" i="53"/>
  <c r="CG58" i="53"/>
  <c r="CF58" i="53"/>
  <c r="CE58" i="53"/>
  <c r="CB58" i="53"/>
  <c r="BS58" i="53"/>
  <c r="BH58" i="53"/>
  <c r="AY58" i="53"/>
  <c r="AN58" i="53"/>
  <c r="AE58" i="53"/>
  <c r="T58" i="53"/>
  <c r="K58" i="53"/>
  <c r="CR57" i="53"/>
  <c r="CQ57" i="53"/>
  <c r="CP57" i="53"/>
  <c r="CO57" i="53"/>
  <c r="CM57" i="53"/>
  <c r="CL57" i="53"/>
  <c r="CK57" i="53"/>
  <c r="CJ57" i="53"/>
  <c r="CH57" i="53"/>
  <c r="CG57" i="53"/>
  <c r="CF57" i="53"/>
  <c r="CE57" i="53"/>
  <c r="CB57" i="53"/>
  <c r="BS57" i="53"/>
  <c r="BH57" i="53"/>
  <c r="AY57" i="53"/>
  <c r="AN57" i="53"/>
  <c r="AE57" i="53"/>
  <c r="T57" i="53"/>
  <c r="K57" i="53"/>
  <c r="CR56" i="53"/>
  <c r="CQ56" i="53"/>
  <c r="CP56" i="53"/>
  <c r="CO56" i="53"/>
  <c r="CM56" i="53"/>
  <c r="CL56" i="53"/>
  <c r="CK56" i="53"/>
  <c r="CJ56" i="53"/>
  <c r="CH56" i="53"/>
  <c r="CG56" i="53"/>
  <c r="CF56" i="53"/>
  <c r="CE56" i="53"/>
  <c r="CB56" i="53"/>
  <c r="BS56" i="53"/>
  <c r="BH56" i="53"/>
  <c r="AY56" i="53"/>
  <c r="AN56" i="53"/>
  <c r="AE56" i="53"/>
  <c r="T56" i="53"/>
  <c r="K56" i="53"/>
  <c r="CR55" i="53"/>
  <c r="CQ55" i="53"/>
  <c r="CP55" i="53"/>
  <c r="CO55" i="53"/>
  <c r="CM55" i="53"/>
  <c r="CL55" i="53"/>
  <c r="CK55" i="53"/>
  <c r="CJ55" i="53"/>
  <c r="CH55" i="53"/>
  <c r="CG55" i="53"/>
  <c r="CF55" i="53"/>
  <c r="CE55" i="53"/>
  <c r="CB55" i="53"/>
  <c r="BS55" i="53"/>
  <c r="BH55" i="53"/>
  <c r="AY55" i="53"/>
  <c r="AN55" i="53"/>
  <c r="AE55" i="53"/>
  <c r="T55" i="53"/>
  <c r="K55" i="53"/>
  <c r="CR54" i="53"/>
  <c r="CQ54" i="53"/>
  <c r="CP54" i="53"/>
  <c r="CO54" i="53"/>
  <c r="CM54" i="53"/>
  <c r="CL54" i="53"/>
  <c r="CK54" i="53"/>
  <c r="CJ54" i="53"/>
  <c r="CH54" i="53"/>
  <c r="CG54" i="53"/>
  <c r="CF54" i="53"/>
  <c r="CE54" i="53"/>
  <c r="CB54" i="53"/>
  <c r="BS54" i="53"/>
  <c r="BH54" i="53"/>
  <c r="AY54" i="53"/>
  <c r="AN54" i="53"/>
  <c r="AE54" i="53"/>
  <c r="T54" i="53"/>
  <c r="K54" i="53"/>
  <c r="CR53" i="53"/>
  <c r="CQ53" i="53"/>
  <c r="CP53" i="53"/>
  <c r="CO53" i="53"/>
  <c r="CM53" i="53"/>
  <c r="CL53" i="53"/>
  <c r="CK53" i="53"/>
  <c r="CJ53" i="53"/>
  <c r="CH53" i="53"/>
  <c r="CG53" i="53"/>
  <c r="CF53" i="53"/>
  <c r="CE53" i="53"/>
  <c r="CB53" i="53"/>
  <c r="BS53" i="53"/>
  <c r="BH53" i="53"/>
  <c r="AY53" i="53"/>
  <c r="AN53" i="53"/>
  <c r="AE53" i="53"/>
  <c r="T53" i="53"/>
  <c r="K53" i="53"/>
  <c r="CR52" i="53"/>
  <c r="CQ52" i="53"/>
  <c r="CP52" i="53"/>
  <c r="CO52" i="53"/>
  <c r="CM52" i="53"/>
  <c r="CL52" i="53"/>
  <c r="CK52" i="53"/>
  <c r="CJ52" i="53"/>
  <c r="CH52" i="53"/>
  <c r="CG52" i="53"/>
  <c r="CF52" i="53"/>
  <c r="CE52" i="53"/>
  <c r="CB52" i="53"/>
  <c r="BS52" i="53"/>
  <c r="BH52" i="53"/>
  <c r="AY52" i="53"/>
  <c r="AN52" i="53"/>
  <c r="AE52" i="53"/>
  <c r="T52" i="53"/>
  <c r="K52" i="53"/>
  <c r="CR51" i="53"/>
  <c r="CQ51" i="53"/>
  <c r="CP51" i="53"/>
  <c r="CO51" i="53"/>
  <c r="CM51" i="53"/>
  <c r="CL51" i="53"/>
  <c r="CK51" i="53"/>
  <c r="CJ51" i="53"/>
  <c r="CH51" i="53"/>
  <c r="CG51" i="53"/>
  <c r="CF51" i="53"/>
  <c r="CE51" i="53"/>
  <c r="CB51" i="53"/>
  <c r="BS51" i="53"/>
  <c r="BH51" i="53"/>
  <c r="AY51" i="53"/>
  <c r="AN51" i="53"/>
  <c r="AE51" i="53"/>
  <c r="T51" i="53"/>
  <c r="K51" i="53"/>
  <c r="CR50" i="53"/>
  <c r="CQ50" i="53"/>
  <c r="CP50" i="53"/>
  <c r="CO50" i="53"/>
  <c r="CM50" i="53"/>
  <c r="CL50" i="53"/>
  <c r="CK50" i="53"/>
  <c r="CJ50" i="53"/>
  <c r="CH50" i="53"/>
  <c r="CG50" i="53"/>
  <c r="CF50" i="53"/>
  <c r="CE50" i="53"/>
  <c r="CB50" i="53"/>
  <c r="BS50" i="53"/>
  <c r="BH50" i="53"/>
  <c r="AY50" i="53"/>
  <c r="AN50" i="53"/>
  <c r="AE50" i="53"/>
  <c r="T50" i="53"/>
  <c r="K50" i="53"/>
  <c r="CR49" i="53"/>
  <c r="CQ49" i="53"/>
  <c r="CP49" i="53"/>
  <c r="CO49" i="53"/>
  <c r="CM49" i="53"/>
  <c r="CL49" i="53"/>
  <c r="CK49" i="53"/>
  <c r="CJ49" i="53"/>
  <c r="CH49" i="53"/>
  <c r="CG49" i="53"/>
  <c r="CF49" i="53"/>
  <c r="CE49" i="53"/>
  <c r="CB49" i="53"/>
  <c r="BS49" i="53"/>
  <c r="BH49" i="53"/>
  <c r="AY49" i="53"/>
  <c r="AN49" i="53"/>
  <c r="AE49" i="53"/>
  <c r="T49" i="53"/>
  <c r="K49" i="53"/>
  <c r="CR48" i="53"/>
  <c r="CQ48" i="53"/>
  <c r="CP48" i="53"/>
  <c r="CO48" i="53"/>
  <c r="CM48" i="53"/>
  <c r="CL48" i="53"/>
  <c r="CK48" i="53"/>
  <c r="CJ48" i="53"/>
  <c r="CH48" i="53"/>
  <c r="CG48" i="53"/>
  <c r="CF48" i="53"/>
  <c r="CE48" i="53"/>
  <c r="CB48" i="53"/>
  <c r="BS48" i="53"/>
  <c r="BH48" i="53"/>
  <c r="AY48" i="53"/>
  <c r="AN48" i="53"/>
  <c r="AE48" i="53"/>
  <c r="T48" i="53"/>
  <c r="K48" i="53"/>
  <c r="CR47" i="53"/>
  <c r="CQ47" i="53"/>
  <c r="CP47" i="53"/>
  <c r="CO47" i="53"/>
  <c r="CM47" i="53"/>
  <c r="CL47" i="53"/>
  <c r="CK47" i="53"/>
  <c r="CJ47" i="53"/>
  <c r="CH47" i="53"/>
  <c r="CG47" i="53"/>
  <c r="CF47" i="53"/>
  <c r="CE47" i="53"/>
  <c r="CB47" i="53"/>
  <c r="BS47" i="53"/>
  <c r="BH47" i="53"/>
  <c r="AY47" i="53"/>
  <c r="AN47" i="53"/>
  <c r="AE47" i="53"/>
  <c r="T47" i="53"/>
  <c r="K47" i="53"/>
  <c r="CR46" i="53"/>
  <c r="CQ46" i="53"/>
  <c r="CP46" i="53"/>
  <c r="CO46" i="53"/>
  <c r="CM46" i="53"/>
  <c r="CL46" i="53"/>
  <c r="CK46" i="53"/>
  <c r="CJ46" i="53"/>
  <c r="CH46" i="53"/>
  <c r="CG46" i="53"/>
  <c r="CF46" i="53"/>
  <c r="CE46" i="53"/>
  <c r="CB46" i="53"/>
  <c r="BS46" i="53"/>
  <c r="BH46" i="53"/>
  <c r="AY46" i="53"/>
  <c r="AN46" i="53"/>
  <c r="AE46" i="53"/>
  <c r="T46" i="53"/>
  <c r="K46" i="53"/>
  <c r="CR45" i="53"/>
  <c r="CQ45" i="53"/>
  <c r="CP45" i="53"/>
  <c r="CO45" i="53"/>
  <c r="CM45" i="53"/>
  <c r="CL45" i="53"/>
  <c r="CK45" i="53"/>
  <c r="CJ45" i="53"/>
  <c r="CH45" i="53"/>
  <c r="CG45" i="53"/>
  <c r="CF45" i="53"/>
  <c r="CE45" i="53"/>
  <c r="CB45" i="53"/>
  <c r="BS45" i="53"/>
  <c r="BH45" i="53"/>
  <c r="AY45" i="53"/>
  <c r="AN45" i="53"/>
  <c r="AE45" i="53"/>
  <c r="T45" i="53"/>
  <c r="K45" i="53"/>
  <c r="CR44" i="53"/>
  <c r="CQ44" i="53"/>
  <c r="CP44" i="53"/>
  <c r="CO44" i="53"/>
  <c r="CM44" i="53"/>
  <c r="CL44" i="53"/>
  <c r="CK44" i="53"/>
  <c r="CJ44" i="53"/>
  <c r="CH44" i="53"/>
  <c r="CG44" i="53"/>
  <c r="CF44" i="53"/>
  <c r="CE44" i="53"/>
  <c r="CB44" i="53"/>
  <c r="BS44" i="53"/>
  <c r="BH44" i="53"/>
  <c r="AY44" i="53"/>
  <c r="AN44" i="53"/>
  <c r="AE44" i="53"/>
  <c r="T44" i="53"/>
  <c r="K44" i="53"/>
  <c r="CR43" i="53"/>
  <c r="CQ43" i="53"/>
  <c r="CP43" i="53"/>
  <c r="CO43" i="53"/>
  <c r="CM43" i="53"/>
  <c r="CL43" i="53"/>
  <c r="CK43" i="53"/>
  <c r="CJ43" i="53"/>
  <c r="CH43" i="53"/>
  <c r="CG43" i="53"/>
  <c r="CF43" i="53"/>
  <c r="CE43" i="53"/>
  <c r="CB43" i="53"/>
  <c r="BS43" i="53"/>
  <c r="BH43" i="53"/>
  <c r="AY43" i="53"/>
  <c r="AN43" i="53"/>
  <c r="AE43" i="53"/>
  <c r="T43" i="53"/>
  <c r="K43" i="53"/>
  <c r="CR42" i="53"/>
  <c r="CQ42" i="53"/>
  <c r="CP42" i="53"/>
  <c r="CO42" i="53"/>
  <c r="CM42" i="53"/>
  <c r="CL42" i="53"/>
  <c r="CK42" i="53"/>
  <c r="CJ42" i="53"/>
  <c r="CH42" i="53"/>
  <c r="CG42" i="53"/>
  <c r="CF42" i="53"/>
  <c r="CE42" i="53"/>
  <c r="CB42" i="53"/>
  <c r="BS42" i="53"/>
  <c r="BH42" i="53"/>
  <c r="AY42" i="53"/>
  <c r="AN42" i="53"/>
  <c r="AE42" i="53"/>
  <c r="T42" i="53"/>
  <c r="K42" i="53"/>
  <c r="CR41" i="53"/>
  <c r="CQ41" i="53"/>
  <c r="CP41" i="53"/>
  <c r="CO41" i="53"/>
  <c r="CM41" i="53"/>
  <c r="CL41" i="53"/>
  <c r="CK41" i="53"/>
  <c r="CJ41" i="53"/>
  <c r="CH41" i="53"/>
  <c r="CG41" i="53"/>
  <c r="CF41" i="53"/>
  <c r="CE41" i="53"/>
  <c r="CB41" i="53"/>
  <c r="BS41" i="53"/>
  <c r="BH41" i="53"/>
  <c r="AY41" i="53"/>
  <c r="AN41" i="53"/>
  <c r="AE41" i="53"/>
  <c r="T41" i="53"/>
  <c r="K41" i="53"/>
  <c r="CR40" i="53"/>
  <c r="CQ40" i="53"/>
  <c r="CP40" i="53"/>
  <c r="CO40" i="53"/>
  <c r="CM40" i="53"/>
  <c r="CL40" i="53"/>
  <c r="CK40" i="53"/>
  <c r="CJ40" i="53"/>
  <c r="CH40" i="53"/>
  <c r="CG40" i="53"/>
  <c r="CF40" i="53"/>
  <c r="CE40" i="53"/>
  <c r="CB40" i="53"/>
  <c r="BS40" i="53"/>
  <c r="BH40" i="53"/>
  <c r="AY40" i="53"/>
  <c r="AN40" i="53"/>
  <c r="AE40" i="53"/>
  <c r="T40" i="53"/>
  <c r="K40" i="53"/>
  <c r="CR39" i="53"/>
  <c r="CQ39" i="53"/>
  <c r="CP39" i="53"/>
  <c r="CO39" i="53"/>
  <c r="CM39" i="53"/>
  <c r="CL39" i="53"/>
  <c r="CK39" i="53"/>
  <c r="CJ39" i="53"/>
  <c r="CH39" i="53"/>
  <c r="CG39" i="53"/>
  <c r="CF39" i="53"/>
  <c r="CE39" i="53"/>
  <c r="CB39" i="53"/>
  <c r="BS39" i="53"/>
  <c r="BH39" i="53"/>
  <c r="AY39" i="53"/>
  <c r="AN39" i="53"/>
  <c r="AE39" i="53"/>
  <c r="T39" i="53"/>
  <c r="K39" i="53"/>
  <c r="CR38" i="53"/>
  <c r="CQ38" i="53"/>
  <c r="CP38" i="53"/>
  <c r="CO38" i="53"/>
  <c r="CM38" i="53"/>
  <c r="CL38" i="53"/>
  <c r="CK38" i="53"/>
  <c r="CJ38" i="53"/>
  <c r="CH38" i="53"/>
  <c r="CG38" i="53"/>
  <c r="CF38" i="53"/>
  <c r="CE38" i="53"/>
  <c r="CB38" i="53"/>
  <c r="BS38" i="53"/>
  <c r="BH38" i="53"/>
  <c r="AY38" i="53"/>
  <c r="AN38" i="53"/>
  <c r="AE38" i="53"/>
  <c r="T38" i="53"/>
  <c r="K38" i="53"/>
  <c r="CR37" i="53"/>
  <c r="CQ37" i="53"/>
  <c r="CP37" i="53"/>
  <c r="CO37" i="53"/>
  <c r="CM37" i="53"/>
  <c r="CL37" i="53"/>
  <c r="CK37" i="53"/>
  <c r="CJ37" i="53"/>
  <c r="CH37" i="53"/>
  <c r="CG37" i="53"/>
  <c r="CF37" i="53"/>
  <c r="CE37" i="53"/>
  <c r="CB37" i="53"/>
  <c r="BS37" i="53"/>
  <c r="BH37" i="53"/>
  <c r="AY37" i="53"/>
  <c r="AN37" i="53"/>
  <c r="AE37" i="53"/>
  <c r="T37" i="53"/>
  <c r="K37" i="53"/>
  <c r="CR36" i="53"/>
  <c r="CQ36" i="53"/>
  <c r="CP36" i="53"/>
  <c r="CO36" i="53"/>
  <c r="CM36" i="53"/>
  <c r="CL36" i="53"/>
  <c r="CK36" i="53"/>
  <c r="CJ36" i="53"/>
  <c r="CH36" i="53"/>
  <c r="CG36" i="53"/>
  <c r="CF36" i="53"/>
  <c r="CE36" i="53"/>
  <c r="CB36" i="53"/>
  <c r="BS36" i="53"/>
  <c r="BH36" i="53"/>
  <c r="AY36" i="53"/>
  <c r="AN36" i="53"/>
  <c r="AE36" i="53"/>
  <c r="T36" i="53"/>
  <c r="K36" i="53"/>
  <c r="CR35" i="53"/>
  <c r="CQ35" i="53"/>
  <c r="CP35" i="53"/>
  <c r="CO35" i="53"/>
  <c r="CM35" i="53"/>
  <c r="CL35" i="53"/>
  <c r="CK35" i="53"/>
  <c r="CJ35" i="53"/>
  <c r="CH35" i="53"/>
  <c r="CG35" i="53"/>
  <c r="CF35" i="53"/>
  <c r="CE35" i="53"/>
  <c r="CB35" i="53"/>
  <c r="BS35" i="53"/>
  <c r="BH35" i="53"/>
  <c r="AY35" i="53"/>
  <c r="AN35" i="53"/>
  <c r="AE35" i="53"/>
  <c r="T35" i="53"/>
  <c r="K35" i="53"/>
  <c r="CA30" i="53"/>
  <c r="BZ30" i="53"/>
  <c r="BY30" i="53"/>
  <c r="BX30" i="53"/>
  <c r="BW30" i="53"/>
  <c r="BV30" i="53"/>
  <c r="BU30" i="53"/>
  <c r="BT30" i="53"/>
  <c r="BR30" i="53"/>
  <c r="BQ30" i="53"/>
  <c r="BP30" i="53"/>
  <c r="BO30" i="53"/>
  <c r="BN30" i="53"/>
  <c r="BM30" i="53"/>
  <c r="BL30" i="53"/>
  <c r="BK30" i="53"/>
  <c r="BG30" i="53"/>
  <c r="BF30" i="53"/>
  <c r="BE30" i="53"/>
  <c r="BD30" i="53"/>
  <c r="BC30" i="53"/>
  <c r="BB30" i="53"/>
  <c r="BA30" i="53"/>
  <c r="AZ30" i="53"/>
  <c r="AX30" i="53"/>
  <c r="AW30" i="53"/>
  <c r="AV30" i="53"/>
  <c r="AU30" i="53"/>
  <c r="AT30" i="53"/>
  <c r="AS30" i="53"/>
  <c r="AR30" i="53"/>
  <c r="AQ30" i="53"/>
  <c r="AM30" i="53"/>
  <c r="AL30" i="53"/>
  <c r="AK30" i="53"/>
  <c r="AJ30" i="53"/>
  <c r="AI30" i="53"/>
  <c r="AH30" i="53"/>
  <c r="AG30" i="53"/>
  <c r="AF30" i="53"/>
  <c r="AD30" i="53"/>
  <c r="AC30" i="53"/>
  <c r="AB30" i="53"/>
  <c r="AA30" i="53"/>
  <c r="Z30" i="53"/>
  <c r="Y30" i="53"/>
  <c r="X30" i="53"/>
  <c r="W30" i="53"/>
  <c r="S30" i="53"/>
  <c r="R30" i="53"/>
  <c r="Q30" i="53"/>
  <c r="P30" i="53"/>
  <c r="O30" i="53"/>
  <c r="N30" i="53"/>
  <c r="M30" i="53"/>
  <c r="L30" i="53"/>
  <c r="J30" i="53"/>
  <c r="I30" i="53"/>
  <c r="H30" i="53"/>
  <c r="G30" i="53"/>
  <c r="F30" i="53"/>
  <c r="E30" i="53"/>
  <c r="D30" i="53"/>
  <c r="C30" i="53"/>
  <c r="CR29" i="53"/>
  <c r="CQ29" i="53"/>
  <c r="CP29" i="53"/>
  <c r="CO29" i="53"/>
  <c r="CM29" i="53"/>
  <c r="CL29" i="53"/>
  <c r="CK29" i="53"/>
  <c r="CJ29" i="53"/>
  <c r="CH29" i="53"/>
  <c r="CG29" i="53"/>
  <c r="CF29" i="53"/>
  <c r="CE29" i="53"/>
  <c r="CB29" i="53"/>
  <c r="BS29" i="53"/>
  <c r="BH29" i="53"/>
  <c r="AY29" i="53"/>
  <c r="AN29" i="53"/>
  <c r="AE29" i="53"/>
  <c r="T29" i="53"/>
  <c r="K29" i="53"/>
  <c r="CR28" i="53"/>
  <c r="CQ28" i="53"/>
  <c r="CP28" i="53"/>
  <c r="CO28" i="53"/>
  <c r="CM28" i="53"/>
  <c r="CL28" i="53"/>
  <c r="CK28" i="53"/>
  <c r="CJ28" i="53"/>
  <c r="CH28" i="53"/>
  <c r="CG28" i="53"/>
  <c r="CF28" i="53"/>
  <c r="CE28" i="53"/>
  <c r="CB28" i="53"/>
  <c r="BS28" i="53"/>
  <c r="BH28" i="53"/>
  <c r="AY28" i="53"/>
  <c r="AN28" i="53"/>
  <c r="AE28" i="53"/>
  <c r="T28" i="53"/>
  <c r="K28" i="53"/>
  <c r="CR27" i="53"/>
  <c r="CQ27" i="53"/>
  <c r="CP27" i="53"/>
  <c r="CO27" i="53"/>
  <c r="CM27" i="53"/>
  <c r="CL27" i="53"/>
  <c r="CK27" i="53"/>
  <c r="CJ27" i="53"/>
  <c r="CH27" i="53"/>
  <c r="CG27" i="53"/>
  <c r="CF27" i="53"/>
  <c r="CE27" i="53"/>
  <c r="CB27" i="53"/>
  <c r="BS27" i="53"/>
  <c r="BH27" i="53"/>
  <c r="AY27" i="53"/>
  <c r="AN27" i="53"/>
  <c r="AE27" i="53"/>
  <c r="T27" i="53"/>
  <c r="K27" i="53"/>
  <c r="CR26" i="53"/>
  <c r="CQ26" i="53"/>
  <c r="CP26" i="53"/>
  <c r="CO26" i="53"/>
  <c r="CM26" i="53"/>
  <c r="CL26" i="53"/>
  <c r="CK26" i="53"/>
  <c r="CJ26" i="53"/>
  <c r="CH26" i="53"/>
  <c r="CG26" i="53"/>
  <c r="CF26" i="53"/>
  <c r="CE26" i="53"/>
  <c r="CB26" i="53"/>
  <c r="BS26" i="53"/>
  <c r="BH26" i="53"/>
  <c r="AY26" i="53"/>
  <c r="AN26" i="53"/>
  <c r="AE26" i="53"/>
  <c r="T26" i="53"/>
  <c r="K26" i="53"/>
  <c r="CR25" i="53"/>
  <c r="CQ25" i="53"/>
  <c r="CP25" i="53"/>
  <c r="CO25" i="53"/>
  <c r="CM25" i="53"/>
  <c r="CL25" i="53"/>
  <c r="CK25" i="53"/>
  <c r="CJ25" i="53"/>
  <c r="CH25" i="53"/>
  <c r="CG25" i="53"/>
  <c r="CF25" i="53"/>
  <c r="CE25" i="53"/>
  <c r="CB25" i="53"/>
  <c r="BS25" i="53"/>
  <c r="BH25" i="53"/>
  <c r="AY25" i="53"/>
  <c r="AN25" i="53"/>
  <c r="AE25" i="53"/>
  <c r="T25" i="53"/>
  <c r="K25" i="53"/>
  <c r="CR22" i="53"/>
  <c r="CQ22" i="53"/>
  <c r="CP22" i="53"/>
  <c r="CO22" i="53"/>
  <c r="CM22" i="53"/>
  <c r="CL22" i="53"/>
  <c r="CK22" i="53"/>
  <c r="CJ22" i="53"/>
  <c r="CH22" i="53"/>
  <c r="CG22" i="53"/>
  <c r="CF22" i="53"/>
  <c r="CE22" i="53"/>
  <c r="CB22" i="53"/>
  <c r="BS22" i="53"/>
  <c r="BH22" i="53"/>
  <c r="AY22" i="53"/>
  <c r="AN22" i="53"/>
  <c r="AE22" i="53"/>
  <c r="T22" i="53"/>
  <c r="K22" i="53"/>
  <c r="CR21" i="53"/>
  <c r="CQ21" i="53"/>
  <c r="CP21" i="53"/>
  <c r="CO21" i="53"/>
  <c r="CM21" i="53"/>
  <c r="CL21" i="53"/>
  <c r="CK21" i="53"/>
  <c r="CJ21" i="53"/>
  <c r="CH21" i="53"/>
  <c r="CG21" i="53"/>
  <c r="CF21" i="53"/>
  <c r="CE21" i="53"/>
  <c r="CB21" i="53"/>
  <c r="BS21" i="53"/>
  <c r="BH21" i="53"/>
  <c r="AY21" i="53"/>
  <c r="AN21" i="53"/>
  <c r="AE21" i="53"/>
  <c r="T21" i="53"/>
  <c r="K21" i="53"/>
  <c r="CA20" i="53"/>
  <c r="CA23" i="53" s="1"/>
  <c r="CA32" i="53" s="1"/>
  <c r="BZ20" i="53"/>
  <c r="BZ23" i="53" s="1"/>
  <c r="BZ32" i="53" s="1"/>
  <c r="BY20" i="53"/>
  <c r="BY23" i="53" s="1"/>
  <c r="BX20" i="53"/>
  <c r="BX23" i="53" s="1"/>
  <c r="BW20" i="53"/>
  <c r="BW23" i="53" s="1"/>
  <c r="BV20" i="53"/>
  <c r="BV23" i="53" s="1"/>
  <c r="BU20" i="53"/>
  <c r="BU23" i="53" s="1"/>
  <c r="BT20" i="53"/>
  <c r="BR20" i="53"/>
  <c r="BR23" i="53" s="1"/>
  <c r="BR32" i="53" s="1"/>
  <c r="BQ20" i="53"/>
  <c r="BQ23" i="53" s="1"/>
  <c r="BP20" i="53"/>
  <c r="BP23" i="53" s="1"/>
  <c r="BO20" i="53"/>
  <c r="BO23" i="53" s="1"/>
  <c r="BN20" i="53"/>
  <c r="BN23" i="53" s="1"/>
  <c r="BM20" i="53"/>
  <c r="BM23" i="53" s="1"/>
  <c r="BL20" i="53"/>
  <c r="BL23" i="53" s="1"/>
  <c r="BK20" i="53"/>
  <c r="BK23" i="53" s="1"/>
  <c r="BG20" i="53"/>
  <c r="BG23" i="53" s="1"/>
  <c r="BF20" i="53"/>
  <c r="BF23" i="53" s="1"/>
  <c r="BF32" i="53" s="1"/>
  <c r="BE20" i="53"/>
  <c r="BE23" i="53" s="1"/>
  <c r="BD20" i="53"/>
  <c r="BD23" i="53" s="1"/>
  <c r="BC20" i="53"/>
  <c r="BC23" i="53" s="1"/>
  <c r="BB20" i="53"/>
  <c r="BB23" i="53" s="1"/>
  <c r="BA20" i="53"/>
  <c r="BA23" i="53" s="1"/>
  <c r="AZ20" i="53"/>
  <c r="AZ23" i="53" s="1"/>
  <c r="AX20" i="53"/>
  <c r="AX23" i="53" s="1"/>
  <c r="AX32" i="53" s="1"/>
  <c r="AW20" i="53"/>
  <c r="AW23" i="53" s="1"/>
  <c r="AW32" i="53" s="1"/>
  <c r="AV20" i="53"/>
  <c r="AV23" i="53" s="1"/>
  <c r="AU20" i="53"/>
  <c r="AU23" i="53" s="1"/>
  <c r="AT20" i="53"/>
  <c r="AT23" i="53" s="1"/>
  <c r="AS20" i="53"/>
  <c r="AS23" i="53" s="1"/>
  <c r="AR20" i="53"/>
  <c r="AR23" i="53" s="1"/>
  <c r="AQ20" i="53"/>
  <c r="AQ23" i="53" s="1"/>
  <c r="AM20" i="53"/>
  <c r="AM23" i="53" s="1"/>
  <c r="AM32" i="53" s="1"/>
  <c r="AL20" i="53"/>
  <c r="AL23" i="53" s="1"/>
  <c r="AL32" i="53" s="1"/>
  <c r="AK20" i="53"/>
  <c r="AK23" i="53" s="1"/>
  <c r="AJ20" i="53"/>
  <c r="AJ23" i="53" s="1"/>
  <c r="AI20" i="53"/>
  <c r="AI23" i="53" s="1"/>
  <c r="AH20" i="53"/>
  <c r="AH23" i="53" s="1"/>
  <c r="AG20" i="53"/>
  <c r="AG23" i="53" s="1"/>
  <c r="AF20" i="53"/>
  <c r="AD20" i="53"/>
  <c r="AD23" i="53" s="1"/>
  <c r="AD32" i="53" s="1"/>
  <c r="AC20" i="53"/>
  <c r="AC23" i="53" s="1"/>
  <c r="AB20" i="53"/>
  <c r="AB23" i="53" s="1"/>
  <c r="AA20" i="53"/>
  <c r="AA23" i="53" s="1"/>
  <c r="Z20" i="53"/>
  <c r="Z23" i="53" s="1"/>
  <c r="Y20" i="53"/>
  <c r="X20" i="53"/>
  <c r="X23" i="53" s="1"/>
  <c r="W20" i="53"/>
  <c r="W23" i="53" s="1"/>
  <c r="S20" i="53"/>
  <c r="S23" i="53" s="1"/>
  <c r="S32" i="53" s="1"/>
  <c r="R20" i="53"/>
  <c r="Q20" i="53"/>
  <c r="Q23" i="53" s="1"/>
  <c r="P20" i="53"/>
  <c r="O20" i="53"/>
  <c r="O23" i="53" s="1"/>
  <c r="N20" i="53"/>
  <c r="N23" i="53" s="1"/>
  <c r="M20" i="53"/>
  <c r="M23" i="53" s="1"/>
  <c r="L20" i="53"/>
  <c r="L23" i="53" s="1"/>
  <c r="J20" i="53"/>
  <c r="J23" i="53" s="1"/>
  <c r="J32" i="53" s="1"/>
  <c r="I20" i="53"/>
  <c r="H20" i="53"/>
  <c r="H23" i="53" s="1"/>
  <c r="G20" i="53"/>
  <c r="F20" i="53"/>
  <c r="F23" i="53" s="1"/>
  <c r="E20" i="53"/>
  <c r="E23" i="53" s="1"/>
  <c r="D20" i="53"/>
  <c r="D23" i="53" s="1"/>
  <c r="C20" i="53"/>
  <c r="CR19" i="53"/>
  <c r="CQ19" i="53"/>
  <c r="CP19" i="53"/>
  <c r="CO19" i="53"/>
  <c r="CM19" i="53"/>
  <c r="CL19" i="53"/>
  <c r="CK19" i="53"/>
  <c r="CJ19" i="53"/>
  <c r="CH19" i="53"/>
  <c r="CG19" i="53"/>
  <c r="CF19" i="53"/>
  <c r="CE19" i="53"/>
  <c r="CB19" i="53"/>
  <c r="BS19" i="53"/>
  <c r="BH19" i="53"/>
  <c r="AY19" i="53"/>
  <c r="AN19" i="53"/>
  <c r="AE19" i="53"/>
  <c r="T19" i="53"/>
  <c r="K19" i="53"/>
  <c r="CR18" i="53"/>
  <c r="CQ18" i="53"/>
  <c r="CP18" i="53"/>
  <c r="CO18" i="53"/>
  <c r="CM18" i="53"/>
  <c r="CL18" i="53"/>
  <c r="CK18" i="53"/>
  <c r="CJ18" i="53"/>
  <c r="CH18" i="53"/>
  <c r="CG18" i="53"/>
  <c r="CF18" i="53"/>
  <c r="CE18" i="53"/>
  <c r="CB18" i="53"/>
  <c r="BS18" i="53"/>
  <c r="BH18" i="53"/>
  <c r="AY18" i="53"/>
  <c r="AN18" i="53"/>
  <c r="AE18" i="53"/>
  <c r="T18" i="53"/>
  <c r="K18" i="53"/>
  <c r="CR17" i="53"/>
  <c r="CQ17" i="53"/>
  <c r="CP17" i="53"/>
  <c r="CO17" i="53"/>
  <c r="CM17" i="53"/>
  <c r="CL17" i="53"/>
  <c r="CK17" i="53"/>
  <c r="CJ17" i="53"/>
  <c r="CH17" i="53"/>
  <c r="CG17" i="53"/>
  <c r="CF17" i="53"/>
  <c r="CE17" i="53"/>
  <c r="CB17" i="53"/>
  <c r="BS17" i="53"/>
  <c r="BH17" i="53"/>
  <c r="AY17" i="53"/>
  <c r="AN17" i="53"/>
  <c r="AE17" i="53"/>
  <c r="T17" i="53"/>
  <c r="K17" i="53"/>
  <c r="CR16" i="53"/>
  <c r="CQ16" i="53"/>
  <c r="CP16" i="53"/>
  <c r="CO16" i="53"/>
  <c r="CM16" i="53"/>
  <c r="CL16" i="53"/>
  <c r="CK16" i="53"/>
  <c r="CJ16" i="53"/>
  <c r="CH16" i="53"/>
  <c r="CG16" i="53"/>
  <c r="CF16" i="53"/>
  <c r="CE16" i="53"/>
  <c r="CB16" i="53"/>
  <c r="BS16" i="53"/>
  <c r="BH16" i="53"/>
  <c r="AY16" i="53"/>
  <c r="AN16" i="53"/>
  <c r="AE16" i="53"/>
  <c r="T16" i="53"/>
  <c r="K16" i="53"/>
  <c r="CA14" i="53"/>
  <c r="BZ14" i="53"/>
  <c r="BY14" i="53"/>
  <c r="BX14" i="53"/>
  <c r="BW14" i="53"/>
  <c r="BV14" i="53"/>
  <c r="BU14" i="53"/>
  <c r="BT14" i="53"/>
  <c r="BR14" i="53"/>
  <c r="BQ14" i="53"/>
  <c r="BP14" i="53"/>
  <c r="BO14" i="53"/>
  <c r="BN14" i="53"/>
  <c r="BM14" i="53"/>
  <c r="BL14" i="53"/>
  <c r="BK14" i="53"/>
  <c r="BG14" i="53"/>
  <c r="BF14" i="53"/>
  <c r="BE14" i="53"/>
  <c r="BD14" i="53"/>
  <c r="BC14" i="53"/>
  <c r="BB14" i="53"/>
  <c r="BA14" i="53"/>
  <c r="AZ14" i="53"/>
  <c r="AX14" i="53"/>
  <c r="AW14" i="53"/>
  <c r="AV14" i="53"/>
  <c r="AU14" i="53"/>
  <c r="AT14" i="53"/>
  <c r="AS14" i="53"/>
  <c r="AR14" i="53"/>
  <c r="AQ14" i="53"/>
  <c r="AM14" i="53"/>
  <c r="AL14" i="53"/>
  <c r="AK14" i="53"/>
  <c r="AJ14" i="53"/>
  <c r="AI14" i="53"/>
  <c r="AH14" i="53"/>
  <c r="AG14" i="53"/>
  <c r="AF14" i="53"/>
  <c r="AD14" i="53"/>
  <c r="AC14" i="53"/>
  <c r="AB14" i="53"/>
  <c r="AA14" i="53"/>
  <c r="Z14" i="53"/>
  <c r="Y14" i="53"/>
  <c r="X14" i="53"/>
  <c r="W14" i="53"/>
  <c r="S14" i="53"/>
  <c r="R14" i="53"/>
  <c r="Q14" i="53"/>
  <c r="P14" i="53"/>
  <c r="O14" i="53"/>
  <c r="N14" i="53"/>
  <c r="M14" i="53"/>
  <c r="L14" i="53"/>
  <c r="J14" i="53"/>
  <c r="I14" i="53"/>
  <c r="H14" i="53"/>
  <c r="G14" i="53"/>
  <c r="F14" i="53"/>
  <c r="E14" i="53"/>
  <c r="D14" i="53"/>
  <c r="C14" i="53"/>
  <c r="E41" i="39"/>
  <c r="F41" i="39"/>
  <c r="G41" i="39"/>
  <c r="H41" i="39"/>
  <c r="I41" i="39"/>
  <c r="J41" i="39"/>
  <c r="K41" i="39"/>
  <c r="L41" i="39"/>
  <c r="D41" i="39"/>
  <c r="R70" i="36" l="1"/>
  <c r="BB70" i="36"/>
  <c r="Y32" i="54"/>
  <c r="AH32" i="54"/>
  <c r="AS32" i="54"/>
  <c r="BB32" i="54"/>
  <c r="BB97" i="54" s="1"/>
  <c r="BM32" i="54"/>
  <c r="BV32" i="54"/>
  <c r="BV96" i="54" s="1"/>
  <c r="CC54" i="53"/>
  <c r="BI63" i="54"/>
  <c r="BL30" i="36"/>
  <c r="BY30" i="36"/>
  <c r="AD20" i="36"/>
  <c r="AD23" i="36" s="1"/>
  <c r="AI30" i="36"/>
  <c r="BR30" i="36"/>
  <c r="AX20" i="36"/>
  <c r="AX23" i="36" s="1"/>
  <c r="BC30" i="36"/>
  <c r="BW20" i="36"/>
  <c r="BW23" i="36" s="1"/>
  <c r="BN30" i="36"/>
  <c r="AA20" i="36"/>
  <c r="AA23" i="36" s="1"/>
  <c r="BO30" i="36"/>
  <c r="AB20" i="36"/>
  <c r="AB23" i="36" s="1"/>
  <c r="AG30" i="36"/>
  <c r="BA20" i="36"/>
  <c r="BA23" i="36" s="1"/>
  <c r="BL20" i="36"/>
  <c r="BL23" i="36" s="1"/>
  <c r="AC20" i="36"/>
  <c r="AH30" i="36"/>
  <c r="BB20" i="36"/>
  <c r="BB23" i="36" s="1"/>
  <c r="AS30" i="36"/>
  <c r="BF30" i="36"/>
  <c r="BM20" i="36"/>
  <c r="BM23" i="36" s="1"/>
  <c r="BZ20" i="36"/>
  <c r="BZ23" i="36" s="1"/>
  <c r="BQ30" i="36"/>
  <c r="CN66" i="53"/>
  <c r="BW30" i="36"/>
  <c r="BI63" i="53"/>
  <c r="H32" i="54"/>
  <c r="Q32" i="54"/>
  <c r="AB32" i="54"/>
  <c r="AK32" i="54"/>
  <c r="AV32" i="54"/>
  <c r="BE32" i="54"/>
  <c r="BP32" i="54"/>
  <c r="BY32" i="54"/>
  <c r="N70" i="36"/>
  <c r="BF70" i="36"/>
  <c r="CC56" i="54"/>
  <c r="AO59" i="54"/>
  <c r="X20" i="36"/>
  <c r="X23" i="36" s="1"/>
  <c r="AK20" i="36"/>
  <c r="AK23" i="36" s="1"/>
  <c r="AB30" i="36"/>
  <c r="AV20" i="36"/>
  <c r="BA30" i="36"/>
  <c r="BU20" i="36"/>
  <c r="BU23" i="36" s="1"/>
  <c r="Y20" i="36"/>
  <c r="AL20" i="36"/>
  <c r="AL23" i="36" s="1"/>
  <c r="AC30" i="36"/>
  <c r="AW20" i="36"/>
  <c r="AW23" i="36" s="1"/>
  <c r="BB30" i="36"/>
  <c r="BV20" i="36"/>
  <c r="BV23" i="36" s="1"/>
  <c r="BM30" i="36"/>
  <c r="BZ30" i="36"/>
  <c r="BZ70" i="36"/>
  <c r="AO64" i="54"/>
  <c r="Z20" i="36"/>
  <c r="Z23" i="36" s="1"/>
  <c r="AM20" i="36"/>
  <c r="AM23" i="36" s="1"/>
  <c r="AD30" i="36"/>
  <c r="CA30" i="36"/>
  <c r="CC21" i="53"/>
  <c r="BP30" i="36"/>
  <c r="AR30" i="36"/>
  <c r="CC18" i="53"/>
  <c r="U36" i="54"/>
  <c r="BC20" i="36"/>
  <c r="BC23" i="36" s="1"/>
  <c r="AT30" i="36"/>
  <c r="BG30" i="36"/>
  <c r="BN20" i="36"/>
  <c r="BN23" i="36" s="1"/>
  <c r="CA20" i="36"/>
  <c r="CA23" i="36" s="1"/>
  <c r="CC64" i="54"/>
  <c r="AF20" i="36"/>
  <c r="AF23" i="36" s="1"/>
  <c r="AJ30" i="36"/>
  <c r="AQ20" i="36"/>
  <c r="AQ23" i="36" s="1"/>
  <c r="BD20" i="36"/>
  <c r="BD23" i="36" s="1"/>
  <c r="BO20" i="36"/>
  <c r="BO23" i="36" s="1"/>
  <c r="AG20" i="36"/>
  <c r="AG23" i="36" s="1"/>
  <c r="X30" i="36"/>
  <c r="AK30" i="36"/>
  <c r="BE20" i="36"/>
  <c r="BE23" i="36" s="1"/>
  <c r="AV30" i="36"/>
  <c r="BP20" i="36"/>
  <c r="BP23" i="36" s="1"/>
  <c r="BU30" i="36"/>
  <c r="BI51" i="54"/>
  <c r="AH20" i="36"/>
  <c r="AH23" i="36" s="1"/>
  <c r="Y30" i="36"/>
  <c r="AL30" i="36"/>
  <c r="AS20" i="36"/>
  <c r="AS23" i="36" s="1"/>
  <c r="BF20" i="36"/>
  <c r="BF23" i="36" s="1"/>
  <c r="BV30" i="36"/>
  <c r="AH70" i="36"/>
  <c r="AI20" i="36"/>
  <c r="AI23" i="36" s="1"/>
  <c r="Z30" i="36"/>
  <c r="AM30" i="36"/>
  <c r="AT20" i="36"/>
  <c r="AT23" i="36" s="1"/>
  <c r="BG20" i="36"/>
  <c r="BG23" i="36" s="1"/>
  <c r="AX30" i="36"/>
  <c r="BR20" i="36"/>
  <c r="BR23" i="36" s="1"/>
  <c r="W20" i="36"/>
  <c r="BT20" i="36"/>
  <c r="BT23" i="36" s="1"/>
  <c r="AO28" i="53"/>
  <c r="U16" i="54"/>
  <c r="CL30" i="54"/>
  <c r="U38" i="54"/>
  <c r="BI22" i="53"/>
  <c r="CC28" i="54"/>
  <c r="AO48" i="54"/>
  <c r="AO50" i="54"/>
  <c r="AO52" i="54"/>
  <c r="CC59" i="54"/>
  <c r="AO60" i="54"/>
  <c r="AH32" i="53"/>
  <c r="AH97" i="53" s="1"/>
  <c r="AS32" i="53"/>
  <c r="BB32" i="53"/>
  <c r="BB95" i="53" s="1"/>
  <c r="BM32" i="53"/>
  <c r="CI55" i="54"/>
  <c r="CI59" i="54"/>
  <c r="F32" i="53"/>
  <c r="O32" i="53"/>
  <c r="Z32" i="53"/>
  <c r="AI32" i="53"/>
  <c r="BC32" i="53"/>
  <c r="BN32" i="53"/>
  <c r="BW32" i="53"/>
  <c r="AO36" i="53"/>
  <c r="AU32" i="53"/>
  <c r="BD32" i="53"/>
  <c r="BD94" i="53" s="1"/>
  <c r="BO32" i="53"/>
  <c r="BX32" i="53"/>
  <c r="BX97" i="53" s="1"/>
  <c r="AC32" i="54"/>
  <c r="BF32" i="54"/>
  <c r="BF96" i="54" s="1"/>
  <c r="BQ32" i="54"/>
  <c r="CP30" i="54"/>
  <c r="CK30" i="54"/>
  <c r="AO35" i="54"/>
  <c r="AO53" i="54"/>
  <c r="U19" i="54"/>
  <c r="BI25" i="54"/>
  <c r="AO19" i="54"/>
  <c r="AD32" i="54"/>
  <c r="BG32" i="54"/>
  <c r="D32" i="53"/>
  <c r="X32" i="53"/>
  <c r="AG32" i="53"/>
  <c r="AR32" i="53"/>
  <c r="BA32" i="53"/>
  <c r="BL32" i="53"/>
  <c r="CN29" i="53"/>
  <c r="BI51" i="53"/>
  <c r="U58" i="53"/>
  <c r="AQ32" i="54"/>
  <c r="CI26" i="54"/>
  <c r="CI29" i="54"/>
  <c r="D32" i="54"/>
  <c r="M32" i="54"/>
  <c r="X32" i="54"/>
  <c r="AG32" i="54"/>
  <c r="AR32" i="54"/>
  <c r="BL32" i="54"/>
  <c r="BU32" i="54"/>
  <c r="BI53" i="54"/>
  <c r="AO38" i="53"/>
  <c r="AO50" i="53"/>
  <c r="CC57" i="53"/>
  <c r="CC17" i="54"/>
  <c r="AO18" i="54"/>
  <c r="AO21" i="54"/>
  <c r="BI64" i="53"/>
  <c r="AO62" i="54"/>
  <c r="BI62" i="54"/>
  <c r="BI18" i="53"/>
  <c r="H32" i="53"/>
  <c r="Q32" i="53"/>
  <c r="AB32" i="53"/>
  <c r="AK32" i="53"/>
  <c r="AV32" i="53"/>
  <c r="BE32" i="53"/>
  <c r="BP32" i="53"/>
  <c r="BY32" i="53"/>
  <c r="BI25" i="53"/>
  <c r="U39" i="53"/>
  <c r="BI50" i="53"/>
  <c r="BI52" i="53"/>
  <c r="BI56" i="53"/>
  <c r="CN57" i="53"/>
  <c r="BI35" i="54"/>
  <c r="CC62" i="54"/>
  <c r="BI57" i="54"/>
  <c r="CC29" i="53"/>
  <c r="CC64" i="53"/>
  <c r="BI18" i="54"/>
  <c r="BX32" i="54"/>
  <c r="BX94" i="54" s="1"/>
  <c r="CI22" i="54"/>
  <c r="AQ32" i="53"/>
  <c r="U21" i="53"/>
  <c r="T30" i="54"/>
  <c r="AO29" i="53"/>
  <c r="CN64" i="53"/>
  <c r="CC25" i="54"/>
  <c r="CC27" i="54"/>
  <c r="U43" i="54"/>
  <c r="U51" i="54"/>
  <c r="BI52" i="54"/>
  <c r="D20" i="36"/>
  <c r="D23" i="36" s="1"/>
  <c r="BI22" i="54"/>
  <c r="CC38" i="54"/>
  <c r="AO47" i="54"/>
  <c r="E20" i="36"/>
  <c r="E23" i="36" s="1"/>
  <c r="CC55" i="54"/>
  <c r="CC37" i="54"/>
  <c r="CN64" i="54"/>
  <c r="CC63" i="54"/>
  <c r="CC54" i="54"/>
  <c r="CB30" i="54"/>
  <c r="BZ32" i="54"/>
  <c r="BZ97" i="54" s="1"/>
  <c r="CN26" i="54"/>
  <c r="CC21" i="54"/>
  <c r="CN21" i="54"/>
  <c r="CN18" i="54"/>
  <c r="CC50" i="54"/>
  <c r="CC43" i="54"/>
  <c r="CC51" i="54"/>
  <c r="CC42" i="54"/>
  <c r="CC46" i="54"/>
  <c r="BK20" i="36"/>
  <c r="BI48" i="54"/>
  <c r="BI47" i="54"/>
  <c r="BI50" i="54"/>
  <c r="BI55" i="54"/>
  <c r="BD30" i="36"/>
  <c r="BA32" i="54"/>
  <c r="BH30" i="54"/>
  <c r="CN16" i="54"/>
  <c r="CN17" i="54"/>
  <c r="BI17" i="54"/>
  <c r="BI44" i="54"/>
  <c r="BI39" i="54"/>
  <c r="BI58" i="54"/>
  <c r="BI41" i="54"/>
  <c r="BI43" i="54"/>
  <c r="BI36" i="54"/>
  <c r="AW32" i="54"/>
  <c r="CF30" i="54"/>
  <c r="AU32" i="54"/>
  <c r="AU20" i="36"/>
  <c r="AU23" i="36" s="1"/>
  <c r="CN56" i="54"/>
  <c r="CN58" i="54"/>
  <c r="AO56" i="54"/>
  <c r="AO63" i="54"/>
  <c r="AN30" i="54"/>
  <c r="AL32" i="54"/>
  <c r="AL94" i="54" s="1"/>
  <c r="AO25" i="54"/>
  <c r="CI38" i="54"/>
  <c r="CI49" i="54"/>
  <c r="AO41" i="54"/>
  <c r="CI61" i="54"/>
  <c r="AO51" i="54"/>
  <c r="AO42" i="54"/>
  <c r="AO46" i="54"/>
  <c r="AO61" i="54"/>
  <c r="AO45" i="54"/>
  <c r="U50" i="54"/>
  <c r="U52" i="54"/>
  <c r="CN48" i="54"/>
  <c r="U48" i="54"/>
  <c r="U54" i="54"/>
  <c r="U42" i="54"/>
  <c r="CI42" i="54"/>
  <c r="U46" i="54"/>
  <c r="CC39" i="53"/>
  <c r="CC46" i="53"/>
  <c r="CC62" i="53"/>
  <c r="CC47" i="53"/>
  <c r="CC55" i="53"/>
  <c r="BV32" i="53"/>
  <c r="BV97" i="53" s="1"/>
  <c r="CC27" i="53"/>
  <c r="BU32" i="53"/>
  <c r="CN18" i="53"/>
  <c r="BX20" i="36"/>
  <c r="BX23" i="36" s="1"/>
  <c r="CC36" i="53"/>
  <c r="CC38" i="53"/>
  <c r="CC48" i="53"/>
  <c r="CI48" i="53"/>
  <c r="CC56" i="53"/>
  <c r="CC35" i="53"/>
  <c r="CC58" i="53"/>
  <c r="CC40" i="53"/>
  <c r="BQ32" i="53"/>
  <c r="CN46" i="53"/>
  <c r="BI48" i="53"/>
  <c r="BI38" i="53"/>
  <c r="BI40" i="53"/>
  <c r="BI41" i="53"/>
  <c r="BG32" i="53"/>
  <c r="CN28" i="53"/>
  <c r="BI28" i="53"/>
  <c r="BI21" i="53"/>
  <c r="BI19" i="53"/>
  <c r="BI42" i="53"/>
  <c r="BI44" i="53"/>
  <c r="BI46" i="53"/>
  <c r="CI44" i="53"/>
  <c r="BI39" i="53"/>
  <c r="BI43" i="53"/>
  <c r="BI45" i="53"/>
  <c r="BI47" i="53"/>
  <c r="BI53" i="53"/>
  <c r="AU30" i="36"/>
  <c r="AT32" i="53"/>
  <c r="AL90" i="53"/>
  <c r="AL92" i="53" s="1"/>
  <c r="CN58" i="53"/>
  <c r="AO58" i="53"/>
  <c r="AO64" i="53"/>
  <c r="AO39" i="53"/>
  <c r="AO57" i="53"/>
  <c r="CN54" i="53"/>
  <c r="AJ32" i="53"/>
  <c r="AJ96" i="53" s="1"/>
  <c r="AO19" i="53"/>
  <c r="AO22" i="53"/>
  <c r="U51" i="53"/>
  <c r="CQ30" i="53"/>
  <c r="CN40" i="53"/>
  <c r="CI52" i="53"/>
  <c r="CI54" i="53"/>
  <c r="CN17" i="53"/>
  <c r="AA32" i="53"/>
  <c r="U40" i="53"/>
  <c r="CM30" i="53"/>
  <c r="CI46" i="53"/>
  <c r="U19" i="53"/>
  <c r="U50" i="53"/>
  <c r="CN16" i="53"/>
  <c r="CR20" i="53"/>
  <c r="CM20" i="53"/>
  <c r="AO41" i="53"/>
  <c r="CI56" i="53"/>
  <c r="CI41" i="53"/>
  <c r="CI45" i="53"/>
  <c r="CI35" i="53"/>
  <c r="AO49" i="53"/>
  <c r="AO35" i="53"/>
  <c r="AO37" i="53"/>
  <c r="CI47" i="53"/>
  <c r="AA30" i="36"/>
  <c r="AC32" i="53"/>
  <c r="AO26" i="53"/>
  <c r="CI29" i="53"/>
  <c r="CI16" i="53"/>
  <c r="CN49" i="53"/>
  <c r="U43" i="53"/>
  <c r="CN48" i="53"/>
  <c r="L73" i="53"/>
  <c r="L90" i="53" s="1"/>
  <c r="U49" i="53"/>
  <c r="M32" i="53"/>
  <c r="U22" i="53"/>
  <c r="U55" i="53"/>
  <c r="U42" i="53"/>
  <c r="U52" i="53"/>
  <c r="U47" i="53"/>
  <c r="U44" i="53"/>
  <c r="U27" i="53"/>
  <c r="E30" i="36"/>
  <c r="I20" i="36"/>
  <c r="I23" i="36" s="1"/>
  <c r="CB25" i="36"/>
  <c r="CB26" i="36"/>
  <c r="CB27" i="36"/>
  <c r="CB28" i="36"/>
  <c r="CB29" i="36"/>
  <c r="BX30" i="36"/>
  <c r="CB21" i="36"/>
  <c r="CB22" i="36"/>
  <c r="BY20" i="36"/>
  <c r="BY23" i="36" s="1"/>
  <c r="BS25" i="36"/>
  <c r="BS26" i="36"/>
  <c r="BS27" i="36"/>
  <c r="BS28" i="36"/>
  <c r="BS29" i="36"/>
  <c r="BS21" i="36"/>
  <c r="BS22" i="36"/>
  <c r="BQ20" i="36"/>
  <c r="BQ23" i="36" s="1"/>
  <c r="AO16" i="53"/>
  <c r="CC16" i="53"/>
  <c r="AO17" i="53"/>
  <c r="CC17" i="53"/>
  <c r="AO18" i="53"/>
  <c r="CN19" i="53"/>
  <c r="CI19" i="53"/>
  <c r="AO21" i="53"/>
  <c r="CN22" i="53"/>
  <c r="CI25" i="53"/>
  <c r="U26" i="53"/>
  <c r="BI26" i="53"/>
  <c r="CI27" i="53"/>
  <c r="BI27" i="53"/>
  <c r="CC28" i="53"/>
  <c r="U29" i="53"/>
  <c r="BI29" i="53"/>
  <c r="CC37" i="53"/>
  <c r="AO40" i="53"/>
  <c r="U41" i="53"/>
  <c r="CN41" i="53"/>
  <c r="AO42" i="53"/>
  <c r="BI49" i="53"/>
  <c r="CI50" i="53"/>
  <c r="BI57" i="53"/>
  <c r="AO59" i="53"/>
  <c r="CC59" i="53"/>
  <c r="AO60" i="53"/>
  <c r="CC60" i="53"/>
  <c r="AO61" i="53"/>
  <c r="CC61" i="53"/>
  <c r="AO62" i="53"/>
  <c r="AO63" i="53"/>
  <c r="CC63" i="53"/>
  <c r="CC16" i="54"/>
  <c r="CF20" i="54"/>
  <c r="E23" i="54"/>
  <c r="CF23" i="54" s="1"/>
  <c r="AO27" i="54"/>
  <c r="CI57" i="54"/>
  <c r="U57" i="54"/>
  <c r="CK66" i="53"/>
  <c r="CE20" i="53"/>
  <c r="CQ20" i="53"/>
  <c r="CL20" i="53"/>
  <c r="AN20" i="53"/>
  <c r="AY20" i="53"/>
  <c r="CB20" i="53"/>
  <c r="CI21" i="53"/>
  <c r="G23" i="53"/>
  <c r="G32" i="53" s="1"/>
  <c r="AF23" i="53"/>
  <c r="AF32" i="53" s="1"/>
  <c r="AF95" i="53" s="1"/>
  <c r="BT23" i="53"/>
  <c r="BT32" i="53" s="1"/>
  <c r="CN25" i="53"/>
  <c r="CN26" i="53"/>
  <c r="CI28" i="53"/>
  <c r="CL30" i="53"/>
  <c r="BH30" i="53"/>
  <c r="CB30" i="53"/>
  <c r="CF66" i="53"/>
  <c r="CI42" i="53"/>
  <c r="AO48" i="53"/>
  <c r="BI55" i="53"/>
  <c r="CI59" i="53"/>
  <c r="BI26" i="54"/>
  <c r="AO40" i="54"/>
  <c r="CN40" i="54"/>
  <c r="CN49" i="54"/>
  <c r="CF20" i="53"/>
  <c r="BI16" i="53"/>
  <c r="U17" i="53"/>
  <c r="BI17" i="53"/>
  <c r="U18" i="53"/>
  <c r="CC19" i="53"/>
  <c r="CN21" i="53"/>
  <c r="CC22" i="53"/>
  <c r="I23" i="53"/>
  <c r="I32" i="53" s="1"/>
  <c r="AO25" i="53"/>
  <c r="CC25" i="53"/>
  <c r="CC26" i="53"/>
  <c r="AO27" i="53"/>
  <c r="CN43" i="53"/>
  <c r="U57" i="53"/>
  <c r="CI64" i="53"/>
  <c r="U28" i="54"/>
  <c r="CF30" i="53"/>
  <c r="CN35" i="53"/>
  <c r="CI36" i="53"/>
  <c r="CI37" i="53"/>
  <c r="CI38" i="53"/>
  <c r="CC42" i="53"/>
  <c r="CC50" i="53"/>
  <c r="CN56" i="53"/>
  <c r="BI58" i="53"/>
  <c r="CN59" i="53"/>
  <c r="CI60" i="53"/>
  <c r="CI61" i="53"/>
  <c r="CI62" i="53"/>
  <c r="CI63" i="53"/>
  <c r="CN73" i="53"/>
  <c r="AO17" i="54"/>
  <c r="CC19" i="54"/>
  <c r="J32" i="54"/>
  <c r="O32" i="54"/>
  <c r="S32" i="54"/>
  <c r="AI32" i="54"/>
  <c r="AM32" i="54"/>
  <c r="AT32" i="54"/>
  <c r="AX32" i="54"/>
  <c r="BN32" i="54"/>
  <c r="BR32" i="54"/>
  <c r="BW32" i="54"/>
  <c r="CA32" i="54"/>
  <c r="CN22" i="54"/>
  <c r="CN25" i="54"/>
  <c r="CI27" i="54"/>
  <c r="CN29" i="54"/>
  <c r="BI29" i="54"/>
  <c r="CI35" i="54"/>
  <c r="CC35" i="54"/>
  <c r="CI40" i="54"/>
  <c r="BI42" i="54"/>
  <c r="U59" i="54"/>
  <c r="AZ90" i="54"/>
  <c r="U35" i="53"/>
  <c r="BI35" i="53"/>
  <c r="U36" i="53"/>
  <c r="BI36" i="53"/>
  <c r="BI37" i="53"/>
  <c r="CN38" i="53"/>
  <c r="CI39" i="53"/>
  <c r="CC41" i="53"/>
  <c r="CI43" i="53"/>
  <c r="AO43" i="53"/>
  <c r="CC43" i="53"/>
  <c r="CC44" i="53"/>
  <c r="AO45" i="53"/>
  <c r="CC45" i="53"/>
  <c r="AO46" i="53"/>
  <c r="AO47" i="53"/>
  <c r="U48" i="53"/>
  <c r="CC49" i="53"/>
  <c r="CI51" i="53"/>
  <c r="AO51" i="53"/>
  <c r="CC51" i="53"/>
  <c r="AO52" i="53"/>
  <c r="CC52" i="53"/>
  <c r="AO53" i="53"/>
  <c r="AO54" i="53"/>
  <c r="AO56" i="53"/>
  <c r="CI58" i="53"/>
  <c r="U59" i="53"/>
  <c r="BI59" i="53"/>
  <c r="U60" i="53"/>
  <c r="BI60" i="53"/>
  <c r="BI61" i="53"/>
  <c r="CN62" i="53"/>
  <c r="BI62" i="53"/>
  <c r="U63" i="53"/>
  <c r="BF90" i="53"/>
  <c r="BF92" i="53" s="1"/>
  <c r="BI16" i="54"/>
  <c r="U17" i="54"/>
  <c r="CC18" i="54"/>
  <c r="CN19" i="54"/>
  <c r="BI19" i="54"/>
  <c r="CG20" i="54"/>
  <c r="CJ20" i="54"/>
  <c r="AA32" i="54"/>
  <c r="AY20" i="54"/>
  <c r="BD32" i="54"/>
  <c r="BD95" i="54" s="1"/>
  <c r="U21" i="54"/>
  <c r="AO22" i="54"/>
  <c r="AO26" i="54"/>
  <c r="CC26" i="54"/>
  <c r="U27" i="54"/>
  <c r="BI27" i="54"/>
  <c r="CN27" i="54"/>
  <c r="AO28" i="54"/>
  <c r="AO29" i="54"/>
  <c r="CC29" i="54"/>
  <c r="CR30" i="54"/>
  <c r="CM30" i="54"/>
  <c r="CH30" i="54"/>
  <c r="AO36" i="54"/>
  <c r="AO37" i="54"/>
  <c r="AO39" i="54"/>
  <c r="CI41" i="54"/>
  <c r="CC41" i="54"/>
  <c r="CI47" i="54"/>
  <c r="U49" i="54"/>
  <c r="BI54" i="54"/>
  <c r="AO57" i="54"/>
  <c r="J20" i="36"/>
  <c r="J23" i="36" s="1"/>
  <c r="AO16" i="54"/>
  <c r="U18" i="54"/>
  <c r="BI21" i="54"/>
  <c r="CC22" i="54"/>
  <c r="BT32" i="54"/>
  <c r="BT97" i="54" s="1"/>
  <c r="U26" i="54"/>
  <c r="CI28" i="54"/>
  <c r="BI38" i="54"/>
  <c r="CC39" i="54"/>
  <c r="CN41" i="54"/>
  <c r="U41" i="54"/>
  <c r="CC45" i="54"/>
  <c r="AE66" i="54"/>
  <c r="CL66" i="54"/>
  <c r="BI56" i="54"/>
  <c r="CN57" i="54"/>
  <c r="CC57" i="54"/>
  <c r="BI64" i="54"/>
  <c r="R73" i="54"/>
  <c r="R90" i="54" s="1"/>
  <c r="U40" i="54"/>
  <c r="CC40" i="54"/>
  <c r="CI43" i="54"/>
  <c r="AY66" i="54"/>
  <c r="CJ66" i="54"/>
  <c r="CI45" i="54"/>
  <c r="BI46" i="54"/>
  <c r="CC47" i="54"/>
  <c r="CC48" i="54"/>
  <c r="BI49" i="54"/>
  <c r="CN50" i="54"/>
  <c r="CI51" i="54"/>
  <c r="CN51" i="54"/>
  <c r="CC53" i="54"/>
  <c r="AO58" i="54"/>
  <c r="CC58" i="54"/>
  <c r="BI59" i="54"/>
  <c r="CN60" i="54"/>
  <c r="BI60" i="54"/>
  <c r="CN61" i="54"/>
  <c r="U62" i="54"/>
  <c r="CI63" i="54"/>
  <c r="G20" i="36"/>
  <c r="G23" i="36" s="1"/>
  <c r="AN19" i="36"/>
  <c r="AE22" i="36"/>
  <c r="AN22" i="36"/>
  <c r="AE25" i="36"/>
  <c r="AN25" i="36"/>
  <c r="AE26" i="36"/>
  <c r="AN26" i="36"/>
  <c r="AE27" i="36"/>
  <c r="AN27" i="36"/>
  <c r="AE28" i="36"/>
  <c r="AN28" i="36"/>
  <c r="AE29" i="36"/>
  <c r="AN29" i="36"/>
  <c r="L70" i="36"/>
  <c r="P70" i="36"/>
  <c r="AF70" i="36"/>
  <c r="AJ70" i="36"/>
  <c r="AZ70" i="36"/>
  <c r="BD70" i="36"/>
  <c r="BT70" i="36"/>
  <c r="BX70" i="36"/>
  <c r="CK66" i="54"/>
  <c r="AO49" i="54"/>
  <c r="AO55" i="54"/>
  <c r="U56" i="54"/>
  <c r="U58" i="54"/>
  <c r="CI58" i="54"/>
  <c r="CN59" i="54"/>
  <c r="CC61" i="54"/>
  <c r="U64" i="54"/>
  <c r="CG14" i="54"/>
  <c r="J30" i="36"/>
  <c r="Y23" i="36"/>
  <c r="BS16" i="36"/>
  <c r="CB16" i="36"/>
  <c r="BS18" i="36"/>
  <c r="CB18" i="36"/>
  <c r="BS19" i="36"/>
  <c r="CB19" i="36"/>
  <c r="H20" i="36"/>
  <c r="H23" i="36" s="1"/>
  <c r="AE21" i="36"/>
  <c r="AN21" i="36"/>
  <c r="AV23" i="36"/>
  <c r="F30" i="36"/>
  <c r="AC23" i="36"/>
  <c r="AY16" i="36"/>
  <c r="BH16" i="36"/>
  <c r="BH17" i="36"/>
  <c r="AY18" i="36"/>
  <c r="BH18" i="36"/>
  <c r="AY19" i="36"/>
  <c r="AZ20" i="36"/>
  <c r="AZ23" i="36" s="1"/>
  <c r="AW30" i="36"/>
  <c r="BE30" i="36"/>
  <c r="G30" i="36"/>
  <c r="AR20" i="36"/>
  <c r="AJ20" i="36"/>
  <c r="AJ23" i="36" s="1"/>
  <c r="H30" i="36"/>
  <c r="D30" i="36"/>
  <c r="AE16" i="36"/>
  <c r="AN16" i="36"/>
  <c r="AE18" i="36"/>
  <c r="AN18" i="36"/>
  <c r="AE19" i="36"/>
  <c r="AY21" i="36"/>
  <c r="BH21" i="36"/>
  <c r="AY22" i="36"/>
  <c r="BH22" i="36"/>
  <c r="AY25" i="36"/>
  <c r="BH25" i="36"/>
  <c r="AY26" i="36"/>
  <c r="BH26" i="36"/>
  <c r="AY27" i="36"/>
  <c r="BH27" i="36"/>
  <c r="AY28" i="36"/>
  <c r="BH28" i="36"/>
  <c r="AY29" i="36"/>
  <c r="BH29" i="36"/>
  <c r="F20" i="36"/>
  <c r="F23" i="36" s="1"/>
  <c r="I30" i="36"/>
  <c r="BS17" i="36"/>
  <c r="CB17" i="36"/>
  <c r="BK30" i="36"/>
  <c r="BT30" i="36"/>
  <c r="AY17" i="36"/>
  <c r="BH19" i="36"/>
  <c r="AQ30" i="36"/>
  <c r="AZ30" i="36"/>
  <c r="AE17" i="36"/>
  <c r="AN17" i="36"/>
  <c r="W30" i="36"/>
  <c r="AF30" i="36"/>
  <c r="AN14" i="54"/>
  <c r="AO14" i="54" s="1"/>
  <c r="AE14" i="54"/>
  <c r="AE14" i="53"/>
  <c r="AN14" i="53"/>
  <c r="AO14" i="53" s="1"/>
  <c r="CR14" i="54"/>
  <c r="CM14" i="53"/>
  <c r="CE14" i="54"/>
  <c r="CJ14" i="54"/>
  <c r="CM14" i="54"/>
  <c r="CK14" i="53"/>
  <c r="CF14" i="54"/>
  <c r="CR14" i="53"/>
  <c r="CP14" i="54"/>
  <c r="CQ14" i="54"/>
  <c r="K14" i="53"/>
  <c r="CJ14" i="53"/>
  <c r="AY14" i="53"/>
  <c r="BH14" i="53"/>
  <c r="BI14" i="53" s="1"/>
  <c r="BS14" i="53"/>
  <c r="CB14" i="53"/>
  <c r="CC14" i="53" s="1"/>
  <c r="CE14" i="53"/>
  <c r="CP14" i="53"/>
  <c r="AY14" i="54"/>
  <c r="BH14" i="54"/>
  <c r="BI14" i="54" s="1"/>
  <c r="BS14" i="54"/>
  <c r="CB14" i="54"/>
  <c r="CC14" i="54" s="1"/>
  <c r="CQ14" i="53"/>
  <c r="CL14" i="53"/>
  <c r="CH14" i="54"/>
  <c r="P32" i="54"/>
  <c r="CP20" i="54"/>
  <c r="AH95" i="54"/>
  <c r="AH94" i="54"/>
  <c r="AH96" i="54"/>
  <c r="AH97" i="54"/>
  <c r="CL14" i="54"/>
  <c r="CO14" i="54"/>
  <c r="CQ20" i="54"/>
  <c r="CN28" i="54"/>
  <c r="AJ23" i="54"/>
  <c r="AJ32" i="54" s="1"/>
  <c r="CL20" i="54"/>
  <c r="CH23" i="54"/>
  <c r="I32" i="54"/>
  <c r="CN35" i="54"/>
  <c r="U35" i="54"/>
  <c r="CR20" i="54"/>
  <c r="CM20" i="54"/>
  <c r="BF95" i="54"/>
  <c r="BF94" i="54"/>
  <c r="BO32" i="54"/>
  <c r="U22" i="54"/>
  <c r="AE30" i="54"/>
  <c r="CK14" i="54"/>
  <c r="CO20" i="54"/>
  <c r="C23" i="54"/>
  <c r="CE20" i="54"/>
  <c r="K20" i="54"/>
  <c r="BS30" i="54"/>
  <c r="CI19" i="54"/>
  <c r="W32" i="54"/>
  <c r="AE23" i="54"/>
  <c r="AF32" i="54"/>
  <c r="BH23" i="54"/>
  <c r="AZ32" i="54"/>
  <c r="BH20" i="54"/>
  <c r="R23" i="54"/>
  <c r="CR23" i="54" s="1"/>
  <c r="CI17" i="54"/>
  <c r="AY23" i="54"/>
  <c r="F32" i="54"/>
  <c r="N32" i="54"/>
  <c r="CK23" i="54"/>
  <c r="BS20" i="54"/>
  <c r="CB20" i="54"/>
  <c r="CH20" i="54"/>
  <c r="CI25" i="54"/>
  <c r="CG30" i="54"/>
  <c r="CQ30" i="54"/>
  <c r="CN43" i="54"/>
  <c r="AO43" i="54"/>
  <c r="K14" i="54"/>
  <c r="CN45" i="54"/>
  <c r="U45" i="54"/>
  <c r="T14" i="54"/>
  <c r="CI18" i="54"/>
  <c r="CK20" i="54"/>
  <c r="L23" i="54"/>
  <c r="BK23" i="54"/>
  <c r="U29" i="54"/>
  <c r="CJ30" i="54"/>
  <c r="AO38" i="54"/>
  <c r="CI39" i="54"/>
  <c r="BI40" i="54"/>
  <c r="CI44" i="54"/>
  <c r="CC44" i="54"/>
  <c r="CM66" i="54"/>
  <c r="CN47" i="54"/>
  <c r="U47" i="54"/>
  <c r="CC49" i="54"/>
  <c r="CI53" i="54"/>
  <c r="CI60" i="54"/>
  <c r="CC60" i="54"/>
  <c r="CN63" i="54"/>
  <c r="U63" i="54"/>
  <c r="T20" i="54"/>
  <c r="AY30" i="54"/>
  <c r="AE20" i="54"/>
  <c r="CI21" i="54"/>
  <c r="CB23" i="54"/>
  <c r="CO30" i="54"/>
  <c r="K30" i="54"/>
  <c r="CI37" i="54"/>
  <c r="T66" i="54"/>
  <c r="CN44" i="54"/>
  <c r="CE66" i="54"/>
  <c r="CO66" i="54"/>
  <c r="CN53" i="54"/>
  <c r="BD90" i="54"/>
  <c r="CN66" i="54"/>
  <c r="BS66" i="54"/>
  <c r="CI16" i="54"/>
  <c r="AN20" i="54"/>
  <c r="CN37" i="54"/>
  <c r="U37" i="54"/>
  <c r="U44" i="54"/>
  <c r="CF66" i="54"/>
  <c r="CP66" i="54"/>
  <c r="CI46" i="54"/>
  <c r="CI52" i="54"/>
  <c r="CC52" i="54"/>
  <c r="CN55" i="54"/>
  <c r="U55" i="54"/>
  <c r="U60" i="54"/>
  <c r="CI62" i="54"/>
  <c r="BI37" i="54"/>
  <c r="AO54" i="54"/>
  <c r="G23" i="54"/>
  <c r="CI36" i="54"/>
  <c r="CC36" i="54"/>
  <c r="CN39" i="54"/>
  <c r="U39" i="54"/>
  <c r="CN42" i="54"/>
  <c r="CG66" i="54"/>
  <c r="CQ66" i="54"/>
  <c r="BI45" i="54"/>
  <c r="CI50" i="54"/>
  <c r="CN52" i="54"/>
  <c r="BI61" i="54"/>
  <c r="BF90" i="54"/>
  <c r="CE30" i="54"/>
  <c r="CN36" i="54"/>
  <c r="AO44" i="54"/>
  <c r="AN66" i="54"/>
  <c r="CH66" i="54"/>
  <c r="CR66" i="54"/>
  <c r="CI48" i="54"/>
  <c r="CI54" i="54"/>
  <c r="P73" i="54"/>
  <c r="P90" i="54" s="1"/>
  <c r="BZ90" i="54"/>
  <c r="CB66" i="54"/>
  <c r="CN38" i="54"/>
  <c r="CN46" i="54"/>
  <c r="CN54" i="54"/>
  <c r="CN62" i="54"/>
  <c r="AF90" i="54"/>
  <c r="BV90" i="54"/>
  <c r="CI56" i="54"/>
  <c r="CI64" i="54"/>
  <c r="L73" i="54"/>
  <c r="L90" i="54" s="1"/>
  <c r="BT73" i="54"/>
  <c r="BT90" i="54" s="1"/>
  <c r="AH90" i="54"/>
  <c r="AH92" i="54" s="1"/>
  <c r="U53" i="54"/>
  <c r="U61" i="54"/>
  <c r="BH66" i="54"/>
  <c r="N73" i="54"/>
  <c r="N90" i="54" s="1"/>
  <c r="AJ90" i="54"/>
  <c r="K66" i="54"/>
  <c r="BX90" i="54"/>
  <c r="BB90" i="54"/>
  <c r="BB92" i="54" s="1"/>
  <c r="BB94" i="54" s="1"/>
  <c r="AL90" i="54"/>
  <c r="BB96" i="53"/>
  <c r="BF96" i="53"/>
  <c r="BF95" i="53"/>
  <c r="BF97" i="53"/>
  <c r="BF94" i="53"/>
  <c r="BZ95" i="53"/>
  <c r="BZ97" i="53"/>
  <c r="BZ94" i="53"/>
  <c r="BZ96" i="53"/>
  <c r="AL97" i="53"/>
  <c r="AL94" i="53"/>
  <c r="AL96" i="53"/>
  <c r="AL95" i="53"/>
  <c r="L32" i="53"/>
  <c r="W32" i="53"/>
  <c r="AZ32" i="53"/>
  <c r="BH23" i="53"/>
  <c r="BK32" i="53"/>
  <c r="BS23" i="53"/>
  <c r="N32" i="53"/>
  <c r="CK23" i="53"/>
  <c r="CN61" i="53"/>
  <c r="U61" i="53"/>
  <c r="CF14" i="53"/>
  <c r="U16" i="53"/>
  <c r="CG20" i="53"/>
  <c r="CO20" i="53"/>
  <c r="CI22" i="53"/>
  <c r="P23" i="53"/>
  <c r="Y23" i="53"/>
  <c r="Y32" i="53" s="1"/>
  <c r="U25" i="53"/>
  <c r="U28" i="53"/>
  <c r="CR30" i="53"/>
  <c r="CK30" i="53"/>
  <c r="BS66" i="53"/>
  <c r="CL66" i="53"/>
  <c r="R73" i="53"/>
  <c r="R90" i="53" s="1"/>
  <c r="CN37" i="53"/>
  <c r="U37" i="53"/>
  <c r="BH20" i="53"/>
  <c r="CH20" i="53"/>
  <c r="CP20" i="53"/>
  <c r="AH96" i="53"/>
  <c r="AY23" i="53"/>
  <c r="BX95" i="53"/>
  <c r="CI26" i="53"/>
  <c r="CN27" i="53"/>
  <c r="E32" i="53"/>
  <c r="CM66" i="53"/>
  <c r="CN45" i="53"/>
  <c r="U45" i="53"/>
  <c r="CG14" i="53"/>
  <c r="CI17" i="53"/>
  <c r="CH14" i="53"/>
  <c r="K20" i="53"/>
  <c r="R23" i="53"/>
  <c r="CE30" i="53"/>
  <c r="CO30" i="53"/>
  <c r="K30" i="53"/>
  <c r="CE66" i="53"/>
  <c r="CO66" i="53"/>
  <c r="CC53" i="53"/>
  <c r="CO14" i="53"/>
  <c r="T20" i="53"/>
  <c r="BS20" i="53"/>
  <c r="CJ20" i="53"/>
  <c r="C23" i="53"/>
  <c r="CJ30" i="53"/>
  <c r="CP66" i="53"/>
  <c r="CN51" i="53"/>
  <c r="CI53" i="53"/>
  <c r="CI55" i="53"/>
  <c r="T14" i="53"/>
  <c r="CI18" i="53"/>
  <c r="CK20" i="53"/>
  <c r="CP30" i="53"/>
  <c r="AE30" i="53"/>
  <c r="AN30" i="53"/>
  <c r="CI40" i="53"/>
  <c r="AE66" i="53"/>
  <c r="CG66" i="53"/>
  <c r="CQ66" i="53"/>
  <c r="CN53" i="53"/>
  <c r="U53" i="53"/>
  <c r="BI54" i="53"/>
  <c r="AE20" i="53"/>
  <c r="AY30" i="53"/>
  <c r="AN66" i="53"/>
  <c r="AO44" i="53"/>
  <c r="CH66" i="53"/>
  <c r="CR66" i="53"/>
  <c r="BZ90" i="53"/>
  <c r="BZ92" i="53" s="1"/>
  <c r="CG30" i="53"/>
  <c r="BS30" i="53"/>
  <c r="AY66" i="53"/>
  <c r="CJ66" i="53"/>
  <c r="AO55" i="53"/>
  <c r="CN36" i="53"/>
  <c r="CN44" i="53"/>
  <c r="CN52" i="53"/>
  <c r="CN60" i="53"/>
  <c r="BT73" i="53"/>
  <c r="BT90" i="53" s="1"/>
  <c r="CH30" i="53"/>
  <c r="CN39" i="53"/>
  <c r="CN47" i="53"/>
  <c r="CN55" i="53"/>
  <c r="U56" i="53"/>
  <c r="CN63" i="53"/>
  <c r="U64" i="53"/>
  <c r="BH66" i="53"/>
  <c r="N73" i="53"/>
  <c r="N90" i="53" s="1"/>
  <c r="AZ90" i="53"/>
  <c r="CN42" i="53"/>
  <c r="CI49" i="53"/>
  <c r="CN50" i="53"/>
  <c r="CI57" i="53"/>
  <c r="K66" i="53"/>
  <c r="AF73" i="53"/>
  <c r="AF90" i="53" s="1"/>
  <c r="AH90" i="53"/>
  <c r="T30" i="53"/>
  <c r="U38" i="53"/>
  <c r="U46" i="53"/>
  <c r="U54" i="53"/>
  <c r="U62" i="53"/>
  <c r="T66" i="53"/>
  <c r="BB90" i="53"/>
  <c r="BB92" i="53" s="1"/>
  <c r="BV90" i="53"/>
  <c r="CB66" i="53"/>
  <c r="P90" i="53"/>
  <c r="AJ90" i="53"/>
  <c r="BD90" i="53"/>
  <c r="BD92" i="53" s="1"/>
  <c r="BX90" i="53"/>
  <c r="Z25" i="28"/>
  <c r="Y25" i="28"/>
  <c r="X25" i="28"/>
  <c r="W25" i="28"/>
  <c r="V25" i="28"/>
  <c r="Z24" i="28"/>
  <c r="Y24" i="28"/>
  <c r="X24" i="28"/>
  <c r="W24" i="28"/>
  <c r="V24" i="28"/>
  <c r="Z23" i="28"/>
  <c r="Y23" i="28"/>
  <c r="X23" i="28"/>
  <c r="W23" i="28"/>
  <c r="V23" i="28"/>
  <c r="Z22" i="28"/>
  <c r="Y22" i="28"/>
  <c r="X22" i="28"/>
  <c r="W22" i="28"/>
  <c r="V22" i="28"/>
  <c r="Z21" i="28"/>
  <c r="Y21" i="28"/>
  <c r="X21" i="28"/>
  <c r="W21" i="28"/>
  <c r="V21" i="28"/>
  <c r="K25" i="28"/>
  <c r="K24" i="28"/>
  <c r="K23" i="28"/>
  <c r="K22" i="28"/>
  <c r="K21" i="28"/>
  <c r="BD97" i="53" l="1"/>
  <c r="BD95" i="53"/>
  <c r="BB96" i="54"/>
  <c r="BD96" i="53"/>
  <c r="BB95" i="54"/>
  <c r="CS64" i="53"/>
  <c r="BV92" i="54"/>
  <c r="AH94" i="53"/>
  <c r="BV95" i="54"/>
  <c r="BV94" i="54"/>
  <c r="BV97" i="54"/>
  <c r="AJ94" i="53"/>
  <c r="AJ92" i="53"/>
  <c r="BZ94" i="54"/>
  <c r="AL97" i="54"/>
  <c r="BV96" i="53"/>
  <c r="AH95" i="53"/>
  <c r="BZ95" i="54"/>
  <c r="BD96" i="54"/>
  <c r="AL95" i="54"/>
  <c r="AE20" i="36"/>
  <c r="BZ92" i="54"/>
  <c r="BV94" i="53"/>
  <c r="BZ96" i="54"/>
  <c r="BV95" i="53"/>
  <c r="AN30" i="36"/>
  <c r="BB97" i="53"/>
  <c r="BB94" i="53"/>
  <c r="AH92" i="53"/>
  <c r="AL92" i="54"/>
  <c r="BI20" i="53"/>
  <c r="BV92" i="53"/>
  <c r="BX92" i="54"/>
  <c r="BX97" i="54"/>
  <c r="BX96" i="54"/>
  <c r="W23" i="36"/>
  <c r="AE23" i="36" s="1"/>
  <c r="CS25" i="54"/>
  <c r="BX95" i="54"/>
  <c r="CS62" i="53"/>
  <c r="CC22" i="36"/>
  <c r="CS46" i="53"/>
  <c r="BH32" i="54"/>
  <c r="CF32" i="54"/>
  <c r="BI30" i="54"/>
  <c r="BX92" i="53"/>
  <c r="BI30" i="53"/>
  <c r="BX96" i="53"/>
  <c r="AO30" i="54"/>
  <c r="BX94" i="53"/>
  <c r="BH32" i="53"/>
  <c r="CC27" i="36"/>
  <c r="CS36" i="54"/>
  <c r="BF92" i="54"/>
  <c r="BF97" i="54"/>
  <c r="CS21" i="53"/>
  <c r="CS63" i="54"/>
  <c r="AL96" i="54"/>
  <c r="AE30" i="36"/>
  <c r="BS30" i="36"/>
  <c r="AY20" i="36"/>
  <c r="CC21" i="36"/>
  <c r="CC29" i="36"/>
  <c r="CS48" i="54"/>
  <c r="CC30" i="53"/>
  <c r="CS51" i="54"/>
  <c r="CS38" i="53"/>
  <c r="AO20" i="53"/>
  <c r="AJ97" i="53"/>
  <c r="CK32" i="54"/>
  <c r="CB30" i="36"/>
  <c r="CS16" i="54"/>
  <c r="CS39" i="53"/>
  <c r="CR23" i="53"/>
  <c r="CR32" i="53" s="1"/>
  <c r="AJ95" i="53"/>
  <c r="E32" i="54"/>
  <c r="CB32" i="54"/>
  <c r="CP23" i="54"/>
  <c r="CP32" i="54" s="1"/>
  <c r="CB23" i="53"/>
  <c r="CB32" i="53" s="1"/>
  <c r="CS52" i="54"/>
  <c r="CC30" i="54"/>
  <c r="CS62" i="54"/>
  <c r="CS40" i="53"/>
  <c r="BS20" i="36"/>
  <c r="CS22" i="53"/>
  <c r="CS64" i="54"/>
  <c r="BI20" i="54"/>
  <c r="CS41" i="53"/>
  <c r="BK23" i="36"/>
  <c r="BS23" i="36" s="1"/>
  <c r="CS19" i="53"/>
  <c r="CS48" i="53"/>
  <c r="CS56" i="54"/>
  <c r="CN30" i="54"/>
  <c r="CH23" i="53"/>
  <c r="CH32" i="53" s="1"/>
  <c r="BD94" i="54"/>
  <c r="CS51" i="53"/>
  <c r="CS50" i="54"/>
  <c r="CC20" i="53"/>
  <c r="BD92" i="54"/>
  <c r="CS42" i="54"/>
  <c r="CS59" i="54"/>
  <c r="BH30" i="36"/>
  <c r="BI22" i="36"/>
  <c r="CS47" i="54"/>
  <c r="CS22" i="54"/>
  <c r="CS35" i="54"/>
  <c r="BD97" i="54"/>
  <c r="AR23" i="36"/>
  <c r="AY23" i="36" s="1"/>
  <c r="CS28" i="53"/>
  <c r="CS56" i="53"/>
  <c r="CS39" i="54"/>
  <c r="CC26" i="36"/>
  <c r="CC28" i="36"/>
  <c r="BT95" i="54"/>
  <c r="CB20" i="36"/>
  <c r="CC20" i="54"/>
  <c r="CS43" i="54"/>
  <c r="BI18" i="36"/>
  <c r="CS45" i="54"/>
  <c r="CS37" i="54"/>
  <c r="CR32" i="54"/>
  <c r="CS21" i="54"/>
  <c r="CS19" i="54"/>
  <c r="CS40" i="54"/>
  <c r="CS55" i="54"/>
  <c r="CS58" i="54"/>
  <c r="CS27" i="54"/>
  <c r="CS26" i="54"/>
  <c r="CS46" i="54"/>
  <c r="CS57" i="54"/>
  <c r="CS28" i="54"/>
  <c r="CS17" i="54"/>
  <c r="CN32" i="54"/>
  <c r="CN96" i="54" s="1"/>
  <c r="CS53" i="54"/>
  <c r="CI66" i="54"/>
  <c r="CS41" i="54"/>
  <c r="CS29" i="54"/>
  <c r="CS18" i="54"/>
  <c r="CC25" i="36"/>
  <c r="CS58" i="53"/>
  <c r="CC66" i="53"/>
  <c r="CS42" i="53"/>
  <c r="CS29" i="53"/>
  <c r="BI27" i="36"/>
  <c r="CN20" i="53"/>
  <c r="CS47" i="53"/>
  <c r="BI66" i="53"/>
  <c r="CS36" i="53"/>
  <c r="CS57" i="53"/>
  <c r="CS26" i="53"/>
  <c r="BI19" i="36"/>
  <c r="AO28" i="36"/>
  <c r="AO27" i="36"/>
  <c r="AO29" i="36"/>
  <c r="AO25" i="36"/>
  <c r="CS50" i="53"/>
  <c r="CS49" i="53"/>
  <c r="CS17" i="53"/>
  <c r="CS60" i="53"/>
  <c r="AO22" i="36"/>
  <c r="AF96" i="53"/>
  <c r="AO16" i="36"/>
  <c r="AN23" i="53"/>
  <c r="CS18" i="53"/>
  <c r="AF92" i="53"/>
  <c r="AF94" i="53"/>
  <c r="AF97" i="53"/>
  <c r="CJ23" i="53"/>
  <c r="CJ32" i="53" s="1"/>
  <c r="CS61" i="53"/>
  <c r="CS27" i="53"/>
  <c r="CS35" i="53"/>
  <c r="CS45" i="53"/>
  <c r="CS63" i="53"/>
  <c r="CQ23" i="53"/>
  <c r="CQ32" i="53" s="1"/>
  <c r="CG23" i="53"/>
  <c r="CG32" i="53" s="1"/>
  <c r="CC18" i="36"/>
  <c r="BI28" i="36"/>
  <c r="AO26" i="36"/>
  <c r="AN23" i="36"/>
  <c r="AO19" i="36"/>
  <c r="CN30" i="53"/>
  <c r="AO30" i="53"/>
  <c r="CS54" i="53"/>
  <c r="T23" i="53"/>
  <c r="T32" i="53" s="1"/>
  <c r="CS16" i="53"/>
  <c r="CN73" i="54"/>
  <c r="BI66" i="54"/>
  <c r="BT96" i="54"/>
  <c r="CH32" i="54"/>
  <c r="BI17" i="36"/>
  <c r="U66" i="53"/>
  <c r="CS55" i="53"/>
  <c r="CS37" i="53"/>
  <c r="CS25" i="53"/>
  <c r="CS61" i="54"/>
  <c r="AO20" i="54"/>
  <c r="BT94" i="54"/>
  <c r="AY30" i="36"/>
  <c r="BH20" i="36"/>
  <c r="BI20" i="36" s="1"/>
  <c r="CS59" i="53"/>
  <c r="CF23" i="53"/>
  <c r="CF32" i="53" s="1"/>
  <c r="BT92" i="54"/>
  <c r="CS54" i="54"/>
  <c r="CS49" i="54"/>
  <c r="CS38" i="54"/>
  <c r="AN23" i="54"/>
  <c r="AN32" i="54" s="1"/>
  <c r="CS52" i="53"/>
  <c r="CS43" i="53"/>
  <c r="CI14" i="53"/>
  <c r="CI14" i="54"/>
  <c r="BH23" i="36"/>
  <c r="AO18" i="36"/>
  <c r="BI26" i="36"/>
  <c r="CB23" i="36"/>
  <c r="BI29" i="36"/>
  <c r="BI25" i="36"/>
  <c r="CC19" i="36"/>
  <c r="AO21" i="36"/>
  <c r="BI16" i="36"/>
  <c r="AN20" i="36"/>
  <c r="BI21" i="36"/>
  <c r="CC16" i="36"/>
  <c r="CC17" i="36"/>
  <c r="AO17" i="36"/>
  <c r="CN14" i="54"/>
  <c r="U14" i="54"/>
  <c r="CS14" i="54" s="1"/>
  <c r="N94" i="54"/>
  <c r="N96" i="54"/>
  <c r="N92" i="54"/>
  <c r="N95" i="54"/>
  <c r="N97" i="54"/>
  <c r="AF96" i="54"/>
  <c r="AF92" i="54"/>
  <c r="AF97" i="54"/>
  <c r="AF94" i="54"/>
  <c r="AF95" i="54"/>
  <c r="U20" i="54"/>
  <c r="CI20" i="54"/>
  <c r="CN20" i="54"/>
  <c r="CM23" i="54"/>
  <c r="CM32" i="54" s="1"/>
  <c r="R32" i="54"/>
  <c r="AE32" i="54"/>
  <c r="CE23" i="54"/>
  <c r="CE32" i="54" s="1"/>
  <c r="K23" i="54"/>
  <c r="C32" i="54"/>
  <c r="CO23" i="54"/>
  <c r="CO32" i="54" s="1"/>
  <c r="AJ95" i="54"/>
  <c r="AJ97" i="54"/>
  <c r="AJ94" i="54"/>
  <c r="AJ96" i="54"/>
  <c r="AJ92" i="54"/>
  <c r="CL23" i="54"/>
  <c r="CL32" i="54" s="1"/>
  <c r="P96" i="54"/>
  <c r="P92" i="54"/>
  <c r="P95" i="54"/>
  <c r="P97" i="54"/>
  <c r="P94" i="54"/>
  <c r="AO66" i="54"/>
  <c r="U66" i="54"/>
  <c r="BK32" i="54"/>
  <c r="BS23" i="54"/>
  <c r="AY32" i="54"/>
  <c r="BI23" i="54"/>
  <c r="U30" i="54"/>
  <c r="CI30" i="54"/>
  <c r="G32" i="54"/>
  <c r="CQ23" i="54"/>
  <c r="CQ32" i="54" s="1"/>
  <c r="CG23" i="54"/>
  <c r="CG32" i="54" s="1"/>
  <c r="CS60" i="54"/>
  <c r="CC66" i="54"/>
  <c r="CS44" i="54"/>
  <c r="L32" i="54"/>
  <c r="CJ23" i="54"/>
  <c r="CJ32" i="54" s="1"/>
  <c r="T23" i="54"/>
  <c r="AZ95" i="54"/>
  <c r="AZ97" i="54"/>
  <c r="AZ96" i="54"/>
  <c r="AZ92" i="54"/>
  <c r="AZ94" i="54"/>
  <c r="U14" i="53"/>
  <c r="CS14" i="53" s="1"/>
  <c r="CN14" i="53"/>
  <c r="C32" i="53"/>
  <c r="CE23" i="53"/>
  <c r="CE32" i="53" s="1"/>
  <c r="K23" i="53"/>
  <c r="CO23" i="53"/>
  <c r="CO32" i="53" s="1"/>
  <c r="CI30" i="53"/>
  <c r="U30" i="53"/>
  <c r="BT97" i="53"/>
  <c r="BT94" i="53"/>
  <c r="BT96" i="53"/>
  <c r="BT92" i="53"/>
  <c r="BT95" i="53"/>
  <c r="AE23" i="53"/>
  <c r="AO66" i="53"/>
  <c r="CS53" i="53"/>
  <c r="CK32" i="53"/>
  <c r="BS32" i="53"/>
  <c r="CP23" i="53"/>
  <c r="CP32" i="53" s="1"/>
  <c r="R32" i="53"/>
  <c r="CM23" i="53"/>
  <c r="CM32" i="53" s="1"/>
  <c r="AY32" i="53"/>
  <c r="BI23" i="53"/>
  <c r="BI32" i="53" s="1"/>
  <c r="N94" i="53"/>
  <c r="N96" i="53"/>
  <c r="N92" i="53"/>
  <c r="N95" i="53"/>
  <c r="N97" i="53"/>
  <c r="L97" i="53"/>
  <c r="L94" i="53"/>
  <c r="L96" i="53"/>
  <c r="L92" i="53"/>
  <c r="L95" i="53"/>
  <c r="AZ95" i="53"/>
  <c r="AZ97" i="53"/>
  <c r="AZ94" i="53"/>
  <c r="AZ96" i="53"/>
  <c r="AZ92" i="53"/>
  <c r="U20" i="53"/>
  <c r="CI20" i="53"/>
  <c r="CS44" i="53"/>
  <c r="CI66" i="53"/>
  <c r="P32" i="53"/>
  <c r="CL23" i="53"/>
  <c r="CL32" i="53" s="1"/>
  <c r="CR64" i="37"/>
  <c r="CQ64" i="37"/>
  <c r="CP64" i="37"/>
  <c r="CO64" i="37"/>
  <c r="CM64" i="37"/>
  <c r="CL64" i="37"/>
  <c r="CK64" i="37"/>
  <c r="CJ64" i="37"/>
  <c r="CH64" i="37"/>
  <c r="CG64" i="37"/>
  <c r="CF64" i="37"/>
  <c r="CE64" i="37"/>
  <c r="CR63" i="37"/>
  <c r="CQ63" i="37"/>
  <c r="CP63" i="37"/>
  <c r="CO63" i="37"/>
  <c r="CM63" i="37"/>
  <c r="CL63" i="37"/>
  <c r="CK63" i="37"/>
  <c r="CJ63" i="37"/>
  <c r="CH63" i="37"/>
  <c r="CG63" i="37"/>
  <c r="CF63" i="37"/>
  <c r="CE63" i="37"/>
  <c r="CR62" i="37"/>
  <c r="CQ62" i="37"/>
  <c r="CP62" i="37"/>
  <c r="CO62" i="37"/>
  <c r="CM62" i="37"/>
  <c r="CL62" i="37"/>
  <c r="CK62" i="37"/>
  <c r="CJ62" i="37"/>
  <c r="CH62" i="37"/>
  <c r="CG62" i="37"/>
  <c r="CF62" i="37"/>
  <c r="CE62" i="37"/>
  <c r="CR61" i="37"/>
  <c r="CQ61" i="37"/>
  <c r="CP61" i="37"/>
  <c r="CO61" i="37"/>
  <c r="CM61" i="37"/>
  <c r="CL61" i="37"/>
  <c r="CK61" i="37"/>
  <c r="CJ61" i="37"/>
  <c r="CH61" i="37"/>
  <c r="CG61" i="37"/>
  <c r="CF61" i="37"/>
  <c r="CE61" i="37"/>
  <c r="CR60" i="37"/>
  <c r="CQ60" i="37"/>
  <c r="CP60" i="37"/>
  <c r="CO60" i="37"/>
  <c r="CM60" i="37"/>
  <c r="CL60" i="37"/>
  <c r="CK60" i="37"/>
  <c r="CJ60" i="37"/>
  <c r="CH60" i="37"/>
  <c r="CG60" i="37"/>
  <c r="CF60" i="37"/>
  <c r="CE60" i="37"/>
  <c r="CR59" i="37"/>
  <c r="CQ59" i="37"/>
  <c r="CP59" i="37"/>
  <c r="CO59" i="37"/>
  <c r="CM59" i="37"/>
  <c r="CL59" i="37"/>
  <c r="CK59" i="37"/>
  <c r="CJ59" i="37"/>
  <c r="CH59" i="37"/>
  <c r="CG59" i="37"/>
  <c r="CF59" i="37"/>
  <c r="CE59" i="37"/>
  <c r="CR58" i="37"/>
  <c r="CQ58" i="37"/>
  <c r="CP58" i="37"/>
  <c r="CO58" i="37"/>
  <c r="CM58" i="37"/>
  <c r="CL58" i="37"/>
  <c r="CK58" i="37"/>
  <c r="CJ58" i="37"/>
  <c r="CH58" i="37"/>
  <c r="CG58" i="37"/>
  <c r="CF58" i="37"/>
  <c r="CE58" i="37"/>
  <c r="CR57" i="37"/>
  <c r="CQ57" i="37"/>
  <c r="CP57" i="37"/>
  <c r="CO57" i="37"/>
  <c r="CM57" i="37"/>
  <c r="CL57" i="37"/>
  <c r="CK57" i="37"/>
  <c r="CJ57" i="37"/>
  <c r="CH57" i="37"/>
  <c r="CG57" i="37"/>
  <c r="CF57" i="37"/>
  <c r="CE57" i="37"/>
  <c r="CR56" i="37"/>
  <c r="CQ56" i="37"/>
  <c r="CP56" i="37"/>
  <c r="CO56" i="37"/>
  <c r="CM56" i="37"/>
  <c r="CL56" i="37"/>
  <c r="CK56" i="37"/>
  <c r="CJ56" i="37"/>
  <c r="CH56" i="37"/>
  <c r="CG56" i="37"/>
  <c r="CF56" i="37"/>
  <c r="CE56" i="37"/>
  <c r="CR55" i="37"/>
  <c r="CQ55" i="37"/>
  <c r="CP55" i="37"/>
  <c r="CO55" i="37"/>
  <c r="CM55" i="37"/>
  <c r="CL55" i="37"/>
  <c r="CK55" i="37"/>
  <c r="CJ55" i="37"/>
  <c r="CH55" i="37"/>
  <c r="CG55" i="37"/>
  <c r="CF55" i="37"/>
  <c r="CE55" i="37"/>
  <c r="CR54" i="37"/>
  <c r="CQ54" i="37"/>
  <c r="CP54" i="37"/>
  <c r="CO54" i="37"/>
  <c r="CM54" i="37"/>
  <c r="CL54" i="37"/>
  <c r="CK54" i="37"/>
  <c r="CJ54" i="37"/>
  <c r="CH54" i="37"/>
  <c r="CG54" i="37"/>
  <c r="CF54" i="37"/>
  <c r="CE54" i="37"/>
  <c r="CR53" i="37"/>
  <c r="CQ53" i="37"/>
  <c r="CP53" i="37"/>
  <c r="CO53" i="37"/>
  <c r="CM53" i="37"/>
  <c r="CL53" i="37"/>
  <c r="CK53" i="37"/>
  <c r="CJ53" i="37"/>
  <c r="CH53" i="37"/>
  <c r="CG53" i="37"/>
  <c r="CF53" i="37"/>
  <c r="CE53" i="37"/>
  <c r="CR52" i="37"/>
  <c r="CQ52" i="37"/>
  <c r="CP52" i="37"/>
  <c r="CO52" i="37"/>
  <c r="CM52" i="37"/>
  <c r="CL52" i="37"/>
  <c r="CK52" i="37"/>
  <c r="CJ52" i="37"/>
  <c r="CH52" i="37"/>
  <c r="CG52" i="37"/>
  <c r="CF52" i="37"/>
  <c r="CE52" i="37"/>
  <c r="CR51" i="37"/>
  <c r="CQ51" i="37"/>
  <c r="CP51" i="37"/>
  <c r="CO51" i="37"/>
  <c r="CM51" i="37"/>
  <c r="CL51" i="37"/>
  <c r="CK51" i="37"/>
  <c r="CJ51" i="37"/>
  <c r="CH51" i="37"/>
  <c r="CG51" i="37"/>
  <c r="CF51" i="37"/>
  <c r="CE51" i="37"/>
  <c r="CR50" i="37"/>
  <c r="CQ50" i="37"/>
  <c r="CP50" i="37"/>
  <c r="CO50" i="37"/>
  <c r="CM50" i="37"/>
  <c r="CL50" i="37"/>
  <c r="CK50" i="37"/>
  <c r="CJ50" i="37"/>
  <c r="CH50" i="37"/>
  <c r="CG50" i="37"/>
  <c r="CF50" i="37"/>
  <c r="CE50" i="37"/>
  <c r="CR49" i="37"/>
  <c r="CQ49" i="37"/>
  <c r="CP49" i="37"/>
  <c r="CO49" i="37"/>
  <c r="CM49" i="37"/>
  <c r="CL49" i="37"/>
  <c r="CK49" i="37"/>
  <c r="CJ49" i="37"/>
  <c r="CH49" i="37"/>
  <c r="CG49" i="37"/>
  <c r="CF49" i="37"/>
  <c r="CE49" i="37"/>
  <c r="CR48" i="37"/>
  <c r="CQ48" i="37"/>
  <c r="CP48" i="37"/>
  <c r="CO48" i="37"/>
  <c r="CM48" i="37"/>
  <c r="CL48" i="37"/>
  <c r="CK48" i="37"/>
  <c r="CJ48" i="37"/>
  <c r="CH48" i="37"/>
  <c r="CG48" i="37"/>
  <c r="CF48" i="37"/>
  <c r="CE48" i="37"/>
  <c r="CR47" i="37"/>
  <c r="CQ47" i="37"/>
  <c r="CP47" i="37"/>
  <c r="CO47" i="37"/>
  <c r="CM47" i="37"/>
  <c r="CL47" i="37"/>
  <c r="CK47" i="37"/>
  <c r="CJ47" i="37"/>
  <c r="CH47" i="37"/>
  <c r="CG47" i="37"/>
  <c r="CF47" i="37"/>
  <c r="CE47" i="37"/>
  <c r="CR46" i="37"/>
  <c r="CQ46" i="37"/>
  <c r="CP46" i="37"/>
  <c r="CO46" i="37"/>
  <c r="CM46" i="37"/>
  <c r="CL46" i="37"/>
  <c r="CK46" i="37"/>
  <c r="CJ46" i="37"/>
  <c r="CH46" i="37"/>
  <c r="CG46" i="37"/>
  <c r="CF46" i="37"/>
  <c r="CE46" i="37"/>
  <c r="CR45" i="37"/>
  <c r="CQ45" i="37"/>
  <c r="CP45" i="37"/>
  <c r="CO45" i="37"/>
  <c r="CM45" i="37"/>
  <c r="CL45" i="37"/>
  <c r="CK45" i="37"/>
  <c r="CJ45" i="37"/>
  <c r="CH45" i="37"/>
  <c r="CG45" i="37"/>
  <c r="CF45" i="37"/>
  <c r="CE45" i="37"/>
  <c r="CR44" i="37"/>
  <c r="CQ44" i="37"/>
  <c r="CP44" i="37"/>
  <c r="CO44" i="37"/>
  <c r="CM44" i="37"/>
  <c r="CL44" i="37"/>
  <c r="CK44" i="37"/>
  <c r="CJ44" i="37"/>
  <c r="CH44" i="37"/>
  <c r="CG44" i="37"/>
  <c r="CF44" i="37"/>
  <c r="CE44" i="37"/>
  <c r="CR43" i="37"/>
  <c r="CQ43" i="37"/>
  <c r="CP43" i="37"/>
  <c r="CO43" i="37"/>
  <c r="CM43" i="37"/>
  <c r="CL43" i="37"/>
  <c r="CK43" i="37"/>
  <c r="CJ43" i="37"/>
  <c r="CH43" i="37"/>
  <c r="CG43" i="37"/>
  <c r="CF43" i="37"/>
  <c r="CE43" i="37"/>
  <c r="CR42" i="37"/>
  <c r="CQ42" i="37"/>
  <c r="CP42" i="37"/>
  <c r="CO42" i="37"/>
  <c r="CM42" i="37"/>
  <c r="CL42" i="37"/>
  <c r="CK42" i="37"/>
  <c r="CJ42" i="37"/>
  <c r="CH42" i="37"/>
  <c r="CG42" i="37"/>
  <c r="CF42" i="37"/>
  <c r="CE42" i="37"/>
  <c r="CR41" i="37"/>
  <c r="CQ41" i="37"/>
  <c r="CP41" i="37"/>
  <c r="CO41" i="37"/>
  <c r="CM41" i="37"/>
  <c r="CL41" i="37"/>
  <c r="CK41" i="37"/>
  <c r="CJ41" i="37"/>
  <c r="CH41" i="37"/>
  <c r="CG41" i="37"/>
  <c r="CF41" i="37"/>
  <c r="CE41" i="37"/>
  <c r="CR40" i="37"/>
  <c r="CQ40" i="37"/>
  <c r="CP40" i="37"/>
  <c r="CO40" i="37"/>
  <c r="CM40" i="37"/>
  <c r="CL40" i="37"/>
  <c r="CK40" i="37"/>
  <c r="CJ40" i="37"/>
  <c r="CH40" i="37"/>
  <c r="CG40" i="37"/>
  <c r="CF40" i="37"/>
  <c r="CE40" i="37"/>
  <c r="CR39" i="37"/>
  <c r="CQ39" i="37"/>
  <c r="CP39" i="37"/>
  <c r="CO39" i="37"/>
  <c r="CM39" i="37"/>
  <c r="CL39" i="37"/>
  <c r="CK39" i="37"/>
  <c r="CJ39" i="37"/>
  <c r="CH39" i="37"/>
  <c r="CG39" i="37"/>
  <c r="CF39" i="37"/>
  <c r="CE39" i="37"/>
  <c r="CR38" i="37"/>
  <c r="CQ38" i="37"/>
  <c r="CP38" i="37"/>
  <c r="CO38" i="37"/>
  <c r="CM38" i="37"/>
  <c r="CL38" i="37"/>
  <c r="CK38" i="37"/>
  <c r="CJ38" i="37"/>
  <c r="CH38" i="37"/>
  <c r="CG38" i="37"/>
  <c r="CF38" i="37"/>
  <c r="CE38" i="37"/>
  <c r="CR37" i="37"/>
  <c r="CQ37" i="37"/>
  <c r="CP37" i="37"/>
  <c r="CO37" i="37"/>
  <c r="CM37" i="37"/>
  <c r="CL37" i="37"/>
  <c r="CK37" i="37"/>
  <c r="CJ37" i="37"/>
  <c r="CH37" i="37"/>
  <c r="CG37" i="37"/>
  <c r="CF37" i="37"/>
  <c r="CE37" i="37"/>
  <c r="CR36" i="37"/>
  <c r="CQ36" i="37"/>
  <c r="CP36" i="37"/>
  <c r="CO36" i="37"/>
  <c r="CM36" i="37"/>
  <c r="CL36" i="37"/>
  <c r="CK36" i="37"/>
  <c r="CJ36" i="37"/>
  <c r="CH36" i="37"/>
  <c r="CG36" i="37"/>
  <c r="CF36" i="37"/>
  <c r="CE36" i="37"/>
  <c r="CR35" i="37"/>
  <c r="CQ35" i="37"/>
  <c r="CP35" i="37"/>
  <c r="CO35" i="37"/>
  <c r="CM35" i="37"/>
  <c r="CL35" i="37"/>
  <c r="CK35" i="37"/>
  <c r="CJ35" i="37"/>
  <c r="CH35" i="37"/>
  <c r="CG35" i="37"/>
  <c r="CF35" i="37"/>
  <c r="CE35" i="37"/>
  <c r="CR29" i="37"/>
  <c r="CQ29" i="37"/>
  <c r="CP29" i="37"/>
  <c r="CO29" i="37"/>
  <c r="CM29" i="37"/>
  <c r="CL29" i="37"/>
  <c r="CK29" i="37"/>
  <c r="CJ29" i="37"/>
  <c r="CH29" i="37"/>
  <c r="CG29" i="37"/>
  <c r="CF29" i="37"/>
  <c r="CE29" i="37"/>
  <c r="CR28" i="37"/>
  <c r="CQ28" i="37"/>
  <c r="CP28" i="37"/>
  <c r="CO28" i="37"/>
  <c r="CM28" i="37"/>
  <c r="CL28" i="37"/>
  <c r="CK28" i="37"/>
  <c r="CJ28" i="37"/>
  <c r="CH28" i="37"/>
  <c r="CG28" i="37"/>
  <c r="CF28" i="37"/>
  <c r="CE28" i="37"/>
  <c r="CR27" i="37"/>
  <c r="CQ27" i="37"/>
  <c r="CP27" i="37"/>
  <c r="CO27" i="37"/>
  <c r="CM27" i="37"/>
  <c r="CL27" i="37"/>
  <c r="CK27" i="37"/>
  <c r="CJ27" i="37"/>
  <c r="CH27" i="37"/>
  <c r="CG27" i="37"/>
  <c r="CF27" i="37"/>
  <c r="CE27" i="37"/>
  <c r="CR26" i="37"/>
  <c r="CQ26" i="37"/>
  <c r="CP26" i="37"/>
  <c r="CO26" i="37"/>
  <c r="CM26" i="37"/>
  <c r="CL26" i="37"/>
  <c r="CK26" i="37"/>
  <c r="CJ26" i="37"/>
  <c r="CH26" i="37"/>
  <c r="CG26" i="37"/>
  <c r="CF26" i="37"/>
  <c r="CE26" i="37"/>
  <c r="CR25" i="37"/>
  <c r="CQ25" i="37"/>
  <c r="CP25" i="37"/>
  <c r="CO25" i="37"/>
  <c r="CM25" i="37"/>
  <c r="CL25" i="37"/>
  <c r="CK25" i="37"/>
  <c r="CJ25" i="37"/>
  <c r="CH25" i="37"/>
  <c r="CG25" i="37"/>
  <c r="CF25" i="37"/>
  <c r="CE25" i="37"/>
  <c r="CR22" i="37"/>
  <c r="CQ22" i="37"/>
  <c r="CP22" i="37"/>
  <c r="CO22" i="37"/>
  <c r="CM22" i="37"/>
  <c r="CL22" i="37"/>
  <c r="CK22" i="37"/>
  <c r="CJ22" i="37"/>
  <c r="CH22" i="37"/>
  <c r="CG22" i="37"/>
  <c r="CF22" i="37"/>
  <c r="CE22" i="37"/>
  <c r="CR21" i="37"/>
  <c r="CQ21" i="37"/>
  <c r="CP21" i="37"/>
  <c r="CO21" i="37"/>
  <c r="CM21" i="37"/>
  <c r="CL21" i="37"/>
  <c r="CK21" i="37"/>
  <c r="CJ21" i="37"/>
  <c r="CH21" i="37"/>
  <c r="CG21" i="37"/>
  <c r="CF21" i="37"/>
  <c r="CE21" i="37"/>
  <c r="CR19" i="37"/>
  <c r="CQ19" i="37"/>
  <c r="CP19" i="37"/>
  <c r="CO19" i="37"/>
  <c r="CM19" i="37"/>
  <c r="CL19" i="37"/>
  <c r="CK19" i="37"/>
  <c r="CJ19" i="37"/>
  <c r="CH19" i="37"/>
  <c r="CG19" i="37"/>
  <c r="CF19" i="37"/>
  <c r="CE19" i="37"/>
  <c r="CR18" i="37"/>
  <c r="CQ18" i="37"/>
  <c r="CP18" i="37"/>
  <c r="CO18" i="37"/>
  <c r="CM18" i="37"/>
  <c r="CL18" i="37"/>
  <c r="CK18" i="37"/>
  <c r="CJ18" i="37"/>
  <c r="CH18" i="37"/>
  <c r="CG18" i="37"/>
  <c r="CF18" i="37"/>
  <c r="CE18" i="37"/>
  <c r="CR17" i="37"/>
  <c r="CQ17" i="37"/>
  <c r="CP17" i="37"/>
  <c r="CO17" i="37"/>
  <c r="CM17" i="37"/>
  <c r="CL17" i="37"/>
  <c r="CK17" i="37"/>
  <c r="CJ17" i="37"/>
  <c r="CH17" i="37"/>
  <c r="CG17" i="37"/>
  <c r="CF17" i="37"/>
  <c r="CE17" i="37"/>
  <c r="CH16" i="37"/>
  <c r="CG16" i="37"/>
  <c r="CF16" i="37"/>
  <c r="CE16" i="37"/>
  <c r="CM16" i="37"/>
  <c r="CL16" i="37"/>
  <c r="CK16" i="37"/>
  <c r="CJ16" i="37"/>
  <c r="CA14" i="37"/>
  <c r="CA14" i="36" s="1"/>
  <c r="BZ14" i="37"/>
  <c r="BZ14" i="36" s="1"/>
  <c r="BY14" i="37"/>
  <c r="BY14" i="36" s="1"/>
  <c r="BX14" i="37"/>
  <c r="BX14" i="36" s="1"/>
  <c r="BW14" i="37"/>
  <c r="BW14" i="36" s="1"/>
  <c r="BV14" i="37"/>
  <c r="BV14" i="36" s="1"/>
  <c r="BU14" i="37"/>
  <c r="BU14" i="36" s="1"/>
  <c r="BT14" i="37"/>
  <c r="BT14" i="36" s="1"/>
  <c r="BR14" i="37"/>
  <c r="BR14" i="36" s="1"/>
  <c r="BQ14" i="37"/>
  <c r="BQ14" i="36" s="1"/>
  <c r="BP14" i="37"/>
  <c r="BP14" i="36" s="1"/>
  <c r="BO14" i="37"/>
  <c r="BO14" i="36" s="1"/>
  <c r="BN14" i="37"/>
  <c r="BN14" i="36" s="1"/>
  <c r="BM14" i="37"/>
  <c r="BM14" i="36" s="1"/>
  <c r="BL14" i="37"/>
  <c r="BL14" i="36" s="1"/>
  <c r="BK14" i="37"/>
  <c r="BK14" i="36" s="1"/>
  <c r="BG14" i="37"/>
  <c r="BG14" i="36" s="1"/>
  <c r="BF14" i="37"/>
  <c r="BF14" i="36" s="1"/>
  <c r="BE14" i="37"/>
  <c r="BE14" i="36" s="1"/>
  <c r="BD14" i="37"/>
  <c r="BD14" i="36" s="1"/>
  <c r="BC14" i="37"/>
  <c r="BC14" i="36" s="1"/>
  <c r="BB14" i="37"/>
  <c r="BB14" i="36" s="1"/>
  <c r="BA14" i="37"/>
  <c r="BA14" i="36" s="1"/>
  <c r="AZ14" i="37"/>
  <c r="AZ14" i="36" s="1"/>
  <c r="AX14" i="37"/>
  <c r="AX14" i="36" s="1"/>
  <c r="AW14" i="37"/>
  <c r="AW14" i="36" s="1"/>
  <c r="AV14" i="37"/>
  <c r="AV14" i="36" s="1"/>
  <c r="AU14" i="37"/>
  <c r="AU14" i="36" s="1"/>
  <c r="AT14" i="37"/>
  <c r="AT14" i="36" s="1"/>
  <c r="AS14" i="37"/>
  <c r="AS14" i="36" s="1"/>
  <c r="AR14" i="37"/>
  <c r="AR14" i="36" s="1"/>
  <c r="AQ14" i="37"/>
  <c r="AQ14" i="36" s="1"/>
  <c r="AM14" i="37"/>
  <c r="AM14" i="36" s="1"/>
  <c r="AL14" i="37"/>
  <c r="AL14" i="36" s="1"/>
  <c r="AK14" i="37"/>
  <c r="AK14" i="36" s="1"/>
  <c r="AJ14" i="37"/>
  <c r="AJ14" i="36" s="1"/>
  <c r="AI14" i="37"/>
  <c r="AI14" i="36" s="1"/>
  <c r="AH14" i="37"/>
  <c r="AH14" i="36" s="1"/>
  <c r="AG14" i="37"/>
  <c r="AG14" i="36" s="1"/>
  <c r="AF14" i="37"/>
  <c r="AF14" i="36" s="1"/>
  <c r="AD14" i="37"/>
  <c r="AD14" i="36" s="1"/>
  <c r="AC14" i="37"/>
  <c r="AC14" i="36" s="1"/>
  <c r="AB14" i="37"/>
  <c r="AB14" i="36" s="1"/>
  <c r="AA14" i="37"/>
  <c r="AA14" i="36" s="1"/>
  <c r="Z14" i="37"/>
  <c r="Z14" i="36" s="1"/>
  <c r="Y14" i="37"/>
  <c r="Y14" i="36" s="1"/>
  <c r="X14" i="37"/>
  <c r="X14" i="36" s="1"/>
  <c r="W14" i="37"/>
  <c r="W14" i="36" s="1"/>
  <c r="S14" i="37"/>
  <c r="S14" i="36" s="1"/>
  <c r="R14" i="37"/>
  <c r="R14" i="36" s="1"/>
  <c r="Q14" i="37"/>
  <c r="Q14" i="36" s="1"/>
  <c r="P14" i="37"/>
  <c r="P14" i="36" s="1"/>
  <c r="O14" i="37"/>
  <c r="O14" i="36" s="1"/>
  <c r="N14" i="37"/>
  <c r="N14" i="36" s="1"/>
  <c r="M14" i="37"/>
  <c r="M14" i="36" s="1"/>
  <c r="L14" i="37"/>
  <c r="L14" i="36" s="1"/>
  <c r="J14" i="37"/>
  <c r="J14" i="36" s="1"/>
  <c r="I14" i="37"/>
  <c r="I14" i="36" s="1"/>
  <c r="H14" i="37"/>
  <c r="H14" i="36" s="1"/>
  <c r="G14" i="37"/>
  <c r="G14" i="36" s="1"/>
  <c r="F14" i="37"/>
  <c r="F14" i="36" s="1"/>
  <c r="E14" i="37"/>
  <c r="E14" i="36" s="1"/>
  <c r="D14" i="37"/>
  <c r="D14" i="36" s="1"/>
  <c r="C14" i="37"/>
  <c r="C14" i="36" s="1"/>
  <c r="BW44" i="40"/>
  <c r="BV44" i="40"/>
  <c r="BU44" i="40"/>
  <c r="BT44" i="40"/>
  <c r="BS44" i="40"/>
  <c r="BP44" i="40"/>
  <c r="BO44" i="40"/>
  <c r="BM44" i="40"/>
  <c r="BL44" i="40"/>
  <c r="BW43" i="40"/>
  <c r="BV43" i="40"/>
  <c r="BU43" i="40"/>
  <c r="BT43" i="40"/>
  <c r="BS43" i="40"/>
  <c r="BP43" i="40"/>
  <c r="BO43" i="40"/>
  <c r="BM43" i="40"/>
  <c r="BL43" i="40"/>
  <c r="BW42" i="40"/>
  <c r="BV42" i="40"/>
  <c r="BU42" i="40"/>
  <c r="BT42" i="40"/>
  <c r="BS42" i="40"/>
  <c r="BP42" i="40"/>
  <c r="BO42" i="40"/>
  <c r="BM42" i="40"/>
  <c r="BL42" i="40"/>
  <c r="BW41" i="40"/>
  <c r="BV41" i="40"/>
  <c r="BU41" i="40"/>
  <c r="BT41" i="40"/>
  <c r="BS41" i="40"/>
  <c r="BP41" i="40"/>
  <c r="BO41" i="40"/>
  <c r="BM41" i="40"/>
  <c r="BL41" i="40"/>
  <c r="BW40" i="40"/>
  <c r="BV40" i="40"/>
  <c r="BU40" i="40"/>
  <c r="BT40" i="40"/>
  <c r="BS40" i="40"/>
  <c r="BP40" i="40"/>
  <c r="BO40" i="40"/>
  <c r="BM40" i="40"/>
  <c r="BL40" i="40"/>
  <c r="BW39" i="40"/>
  <c r="BV39" i="40"/>
  <c r="BU39" i="40"/>
  <c r="BT39" i="40"/>
  <c r="BS39" i="40"/>
  <c r="BP39" i="40"/>
  <c r="BO39" i="40"/>
  <c r="BM39" i="40"/>
  <c r="BL39" i="40"/>
  <c r="BW38" i="40"/>
  <c r="BV38" i="40"/>
  <c r="BU38" i="40"/>
  <c r="BT38" i="40"/>
  <c r="BS38" i="40"/>
  <c r="BP38" i="40"/>
  <c r="BO38" i="40"/>
  <c r="BM38" i="40"/>
  <c r="BL38" i="40"/>
  <c r="BW37" i="40"/>
  <c r="BV37" i="40"/>
  <c r="BU37" i="40"/>
  <c r="BT37" i="40"/>
  <c r="BS37" i="40"/>
  <c r="BP37" i="40"/>
  <c r="BO37" i="40"/>
  <c r="BM37" i="40"/>
  <c r="BL37" i="40"/>
  <c r="BW36" i="40"/>
  <c r="BV36" i="40"/>
  <c r="BU36" i="40"/>
  <c r="BT36" i="40"/>
  <c r="BS36" i="40"/>
  <c r="BP36" i="40"/>
  <c r="BO36" i="40"/>
  <c r="BM36" i="40"/>
  <c r="BL36" i="40"/>
  <c r="BW35" i="40"/>
  <c r="BV35" i="40"/>
  <c r="BU35" i="40"/>
  <c r="BT35" i="40"/>
  <c r="BS35" i="40"/>
  <c r="BP35" i="40"/>
  <c r="BO35" i="40"/>
  <c r="BM35" i="40"/>
  <c r="BL35" i="40"/>
  <c r="BW34" i="40"/>
  <c r="BV34" i="40"/>
  <c r="BU34" i="40"/>
  <c r="BT34" i="40"/>
  <c r="BS34" i="40"/>
  <c r="BP34" i="40"/>
  <c r="BO34" i="40"/>
  <c r="BM34" i="40"/>
  <c r="BL34" i="40"/>
  <c r="BW33" i="40"/>
  <c r="BV33" i="40"/>
  <c r="BU33" i="40"/>
  <c r="BT33" i="40"/>
  <c r="BS33" i="40"/>
  <c r="BP33" i="40"/>
  <c r="BO33" i="40"/>
  <c r="BM33" i="40"/>
  <c r="BL33" i="40"/>
  <c r="BW32" i="40"/>
  <c r="BV32" i="40"/>
  <c r="BU32" i="40"/>
  <c r="BT32" i="40"/>
  <c r="BS32" i="40"/>
  <c r="BP32" i="40"/>
  <c r="BO32" i="40"/>
  <c r="BM32" i="40"/>
  <c r="BL32" i="40"/>
  <c r="BW31" i="40"/>
  <c r="BV31" i="40"/>
  <c r="BU31" i="40"/>
  <c r="BT31" i="40"/>
  <c r="BS31" i="40"/>
  <c r="BP31" i="40"/>
  <c r="BO31" i="40"/>
  <c r="BM31" i="40"/>
  <c r="BL31" i="40"/>
  <c r="BW30" i="40"/>
  <c r="BV30" i="40"/>
  <c r="BU30" i="40"/>
  <c r="BT30" i="40"/>
  <c r="BS30" i="40"/>
  <c r="BP30" i="40"/>
  <c r="BO30" i="40"/>
  <c r="BM30" i="40"/>
  <c r="BL30" i="40"/>
  <c r="BW29" i="40"/>
  <c r="BV29" i="40"/>
  <c r="BU29" i="40"/>
  <c r="BT29" i="40"/>
  <c r="BS29" i="40"/>
  <c r="BP29" i="40"/>
  <c r="BO29" i="40"/>
  <c r="BM29" i="40"/>
  <c r="BL29" i="40"/>
  <c r="BW28" i="40"/>
  <c r="BV28" i="40"/>
  <c r="BU28" i="40"/>
  <c r="BT28" i="40"/>
  <c r="BS28" i="40"/>
  <c r="BP28" i="40"/>
  <c r="BO28" i="40"/>
  <c r="BM28" i="40"/>
  <c r="BL28" i="40"/>
  <c r="BW27" i="40"/>
  <c r="BV27" i="40"/>
  <c r="BU27" i="40"/>
  <c r="BT27" i="40"/>
  <c r="BS27" i="40"/>
  <c r="BP27" i="40"/>
  <c r="BO27" i="40"/>
  <c r="BM27" i="40"/>
  <c r="BL27" i="40"/>
  <c r="BW26" i="40"/>
  <c r="BV26" i="40"/>
  <c r="BU26" i="40"/>
  <c r="BT26" i="40"/>
  <c r="BS26" i="40"/>
  <c r="BP26" i="40"/>
  <c r="BO26" i="40"/>
  <c r="BM26" i="40"/>
  <c r="BL26" i="40"/>
  <c r="BW25" i="40"/>
  <c r="BV25" i="40"/>
  <c r="BU25" i="40"/>
  <c r="BT25" i="40"/>
  <c r="BS25" i="40"/>
  <c r="BP25" i="40"/>
  <c r="BO25" i="40"/>
  <c r="BM25" i="40"/>
  <c r="BL25" i="40"/>
  <c r="BW24" i="40"/>
  <c r="BV24" i="40"/>
  <c r="BU24" i="40"/>
  <c r="BT24" i="40"/>
  <c r="BS24" i="40"/>
  <c r="BP24" i="40"/>
  <c r="BO24" i="40"/>
  <c r="BM24" i="40"/>
  <c r="BL24" i="40"/>
  <c r="BW23" i="40"/>
  <c r="BV23" i="40"/>
  <c r="BU23" i="40"/>
  <c r="BT23" i="40"/>
  <c r="BS23" i="40"/>
  <c r="BP23" i="40"/>
  <c r="BO23" i="40"/>
  <c r="BM23" i="40"/>
  <c r="BL23" i="40"/>
  <c r="BW22" i="40"/>
  <c r="BV22" i="40"/>
  <c r="BU22" i="40"/>
  <c r="BT22" i="40"/>
  <c r="BS22" i="40"/>
  <c r="BP22" i="40"/>
  <c r="BO22" i="40"/>
  <c r="BM22" i="40"/>
  <c r="BL22" i="40"/>
  <c r="BW21" i="40"/>
  <c r="BV21" i="40"/>
  <c r="BU21" i="40"/>
  <c r="BT21" i="40"/>
  <c r="BS21" i="40"/>
  <c r="BP21" i="40"/>
  <c r="BO21" i="40"/>
  <c r="BM21" i="40"/>
  <c r="BL21" i="40"/>
  <c r="BW20" i="40"/>
  <c r="BV20" i="40"/>
  <c r="BU20" i="40"/>
  <c r="BT20" i="40"/>
  <c r="BS20" i="40"/>
  <c r="BP20" i="40"/>
  <c r="BO20" i="40"/>
  <c r="BM20" i="40"/>
  <c r="BL20" i="40"/>
  <c r="BW19" i="40"/>
  <c r="BV19" i="40"/>
  <c r="BU19" i="40"/>
  <c r="BT19" i="40"/>
  <c r="BS19" i="40"/>
  <c r="BP19" i="40"/>
  <c r="BO19" i="40"/>
  <c r="BM19" i="40"/>
  <c r="BL19" i="40"/>
  <c r="BW18" i="40"/>
  <c r="BV18" i="40"/>
  <c r="BU18" i="40"/>
  <c r="BT18" i="40"/>
  <c r="BS18" i="40"/>
  <c r="BP18" i="40"/>
  <c r="BO18" i="40"/>
  <c r="BM18" i="40"/>
  <c r="BL18" i="40"/>
  <c r="BI32" i="54" l="1"/>
  <c r="AO30" i="36"/>
  <c r="CS30" i="54"/>
  <c r="AO20" i="36"/>
  <c r="CC30" i="36"/>
  <c r="BI30" i="36"/>
  <c r="CN23" i="53"/>
  <c r="AO23" i="54"/>
  <c r="AO32" i="54" s="1"/>
  <c r="CC23" i="53"/>
  <c r="CC32" i="53" s="1"/>
  <c r="CC20" i="36"/>
  <c r="CS20" i="53"/>
  <c r="CS20" i="54"/>
  <c r="CN97" i="54"/>
  <c r="BI23" i="36"/>
  <c r="CN94" i="54"/>
  <c r="CN95" i="54"/>
  <c r="AN32" i="53"/>
  <c r="AO23" i="36"/>
  <c r="CS30" i="53"/>
  <c r="CC23" i="36"/>
  <c r="CK66" i="37"/>
  <c r="CG66" i="37"/>
  <c r="CH66" i="37"/>
  <c r="CN23" i="54"/>
  <c r="T32" i="54"/>
  <c r="R95" i="54"/>
  <c r="R97" i="54"/>
  <c r="R96" i="54"/>
  <c r="R92" i="54"/>
  <c r="R94" i="54"/>
  <c r="L97" i="54"/>
  <c r="L94" i="54"/>
  <c r="L92" i="54"/>
  <c r="L95" i="54"/>
  <c r="L96" i="54"/>
  <c r="BS32" i="54"/>
  <c r="CC23" i="54"/>
  <c r="CS66" i="54"/>
  <c r="U23" i="54"/>
  <c r="U32" i="54" s="1"/>
  <c r="K32" i="54"/>
  <c r="CI23" i="54"/>
  <c r="K32" i="53"/>
  <c r="U23" i="53"/>
  <c r="U32" i="53" s="1"/>
  <c r="CI23" i="53"/>
  <c r="P96" i="53"/>
  <c r="P92" i="53"/>
  <c r="P95" i="53"/>
  <c r="P97" i="53"/>
  <c r="P94" i="53"/>
  <c r="CN32" i="53"/>
  <c r="R95" i="53"/>
  <c r="R97" i="53"/>
  <c r="R94" i="53"/>
  <c r="R96" i="53"/>
  <c r="R92" i="53"/>
  <c r="CS66" i="53"/>
  <c r="AE32" i="53"/>
  <c r="AO23" i="53"/>
  <c r="AO32" i="53" s="1"/>
  <c r="CJ66" i="37"/>
  <c r="CF66" i="37"/>
  <c r="CL66" i="37"/>
  <c r="CE66" i="37"/>
  <c r="CM66" i="37"/>
  <c r="CF14" i="37"/>
  <c r="AY14" i="37"/>
  <c r="AY14" i="36" s="1"/>
  <c r="BH14" i="37"/>
  <c r="BH14" i="36" s="1"/>
  <c r="CG14" i="37"/>
  <c r="CH14" i="37"/>
  <c r="CP14" i="37"/>
  <c r="CJ14" i="37"/>
  <c r="CK14" i="37"/>
  <c r="CL14" i="37"/>
  <c r="CE14" i="37"/>
  <c r="CM14" i="37"/>
  <c r="BS14" i="37"/>
  <c r="BS14" i="36" s="1"/>
  <c r="CB14" i="37"/>
  <c r="CB14" i="36" s="1"/>
  <c r="T14" i="37"/>
  <c r="T14" i="36" s="1"/>
  <c r="AE14" i="37"/>
  <c r="AE14" i="36" s="1"/>
  <c r="CR14" i="37"/>
  <c r="AN14" i="37"/>
  <c r="AN14" i="36" s="1"/>
  <c r="CO14" i="37"/>
  <c r="CQ14" i="37"/>
  <c r="K14" i="37"/>
  <c r="K14" i="36" s="1"/>
  <c r="D42" i="39"/>
  <c r="BB37" i="40"/>
  <c r="AY37" i="40"/>
  <c r="BB36" i="40"/>
  <c r="AY36" i="40"/>
  <c r="BB35" i="40"/>
  <c r="AY35" i="40"/>
  <c r="BB34" i="40"/>
  <c r="AY34" i="40"/>
  <c r="AM37" i="40"/>
  <c r="AJ37" i="40"/>
  <c r="AM36" i="40"/>
  <c r="AJ36" i="40"/>
  <c r="AM35" i="40"/>
  <c r="AJ35" i="40"/>
  <c r="AM34" i="40"/>
  <c r="AJ34" i="40"/>
  <c r="X37" i="40"/>
  <c r="U37" i="40"/>
  <c r="X36" i="40"/>
  <c r="U36" i="40"/>
  <c r="X35" i="40"/>
  <c r="U35" i="40"/>
  <c r="X34" i="40"/>
  <c r="U34" i="40"/>
  <c r="I37" i="40"/>
  <c r="F37" i="40"/>
  <c r="I36" i="40"/>
  <c r="F36" i="40"/>
  <c r="I35" i="40"/>
  <c r="F35" i="40"/>
  <c r="I34" i="40"/>
  <c r="F34" i="40"/>
  <c r="CM54" i="36"/>
  <c r="CM53" i="36"/>
  <c r="CM52" i="36"/>
  <c r="CM51" i="36"/>
  <c r="CB54" i="37"/>
  <c r="BS54" i="37"/>
  <c r="CB53" i="37"/>
  <c r="BS53" i="37"/>
  <c r="CB52" i="37"/>
  <c r="BS52" i="37"/>
  <c r="CB51" i="37"/>
  <c r="BS51" i="37"/>
  <c r="BH54" i="37"/>
  <c r="AY54" i="37"/>
  <c r="BH53" i="37"/>
  <c r="AY53" i="37"/>
  <c r="BH52" i="37"/>
  <c r="AY52" i="37"/>
  <c r="BH51" i="37"/>
  <c r="AY51" i="37"/>
  <c r="AN54" i="37"/>
  <c r="AE54" i="37"/>
  <c r="AN53" i="37"/>
  <c r="AE53" i="37"/>
  <c r="AN52" i="37"/>
  <c r="AE52" i="37"/>
  <c r="AN51" i="37"/>
  <c r="AE51" i="37"/>
  <c r="T54" i="37"/>
  <c r="K54" i="37"/>
  <c r="T53" i="37"/>
  <c r="K53" i="37"/>
  <c r="T52" i="37"/>
  <c r="K52" i="37"/>
  <c r="T51" i="37"/>
  <c r="K51" i="37"/>
  <c r="U38" i="40"/>
  <c r="X38" i="40"/>
  <c r="CN51" i="37" l="1"/>
  <c r="BI51" i="37"/>
  <c r="AO52" i="37"/>
  <c r="CC54" i="37"/>
  <c r="AN36" i="40"/>
  <c r="AT36" i="40" s="1"/>
  <c r="CC53" i="37"/>
  <c r="Y38" i="40"/>
  <c r="AE38" i="40" s="1"/>
  <c r="U52" i="37"/>
  <c r="BC36" i="40"/>
  <c r="BI36" i="40" s="1"/>
  <c r="BC37" i="40"/>
  <c r="BI37" i="40" s="1"/>
  <c r="BC35" i="40"/>
  <c r="BI35" i="40" s="1"/>
  <c r="AN37" i="40"/>
  <c r="AT37" i="40" s="1"/>
  <c r="AN34" i="40"/>
  <c r="AT34" i="40" s="1"/>
  <c r="AN35" i="40"/>
  <c r="AT35" i="40" s="1"/>
  <c r="BN36" i="40"/>
  <c r="Y35" i="40"/>
  <c r="AE35" i="40" s="1"/>
  <c r="BQ36" i="40"/>
  <c r="BQ35" i="40"/>
  <c r="Y36" i="40"/>
  <c r="AE36" i="40" s="1"/>
  <c r="Y37" i="40"/>
  <c r="AE37" i="40" s="1"/>
  <c r="Y34" i="40"/>
  <c r="AE34" i="40" s="1"/>
  <c r="BI52" i="37"/>
  <c r="AO53" i="37"/>
  <c r="CI53" i="37"/>
  <c r="AO54" i="37"/>
  <c r="CC51" i="37"/>
  <c r="J37" i="40"/>
  <c r="BN37" i="40"/>
  <c r="BC34" i="40"/>
  <c r="BI34" i="40" s="1"/>
  <c r="CI52" i="37"/>
  <c r="U53" i="37"/>
  <c r="CN53" i="37"/>
  <c r="AO51" i="37"/>
  <c r="U54" i="37"/>
  <c r="CN54" i="37"/>
  <c r="U51" i="37"/>
  <c r="BI53" i="37"/>
  <c r="J34" i="40"/>
  <c r="BN34" i="40"/>
  <c r="BQ34" i="40"/>
  <c r="BQ37" i="40"/>
  <c r="CI51" i="37"/>
  <c r="CN52" i="37"/>
  <c r="CI54" i="37"/>
  <c r="BI54" i="37"/>
  <c r="CC52" i="37"/>
  <c r="J35" i="40"/>
  <c r="BN35" i="40"/>
  <c r="J36" i="40"/>
  <c r="CI32" i="54"/>
  <c r="CC32" i="54"/>
  <c r="CS23" i="54"/>
  <c r="CN96" i="53"/>
  <c r="CN95" i="53"/>
  <c r="CN97" i="53"/>
  <c r="CN94" i="53"/>
  <c r="CI32" i="53"/>
  <c r="CS23" i="53"/>
  <c r="CS32" i="53"/>
  <c r="CG51" i="36"/>
  <c r="CQ51" i="36"/>
  <c r="N21" i="28" s="1"/>
  <c r="AH21" i="28" s="1"/>
  <c r="CL51" i="36"/>
  <c r="CG52" i="36"/>
  <c r="CQ52" i="36"/>
  <c r="N22" i="28" s="1"/>
  <c r="AH22" i="28" s="1"/>
  <c r="CL52" i="36"/>
  <c r="CQ53" i="36"/>
  <c r="N23" i="28" s="1"/>
  <c r="AH23" i="28" s="1"/>
  <c r="CG53" i="36"/>
  <c r="CL53" i="36"/>
  <c r="CQ54" i="36"/>
  <c r="N24" i="28" s="1"/>
  <c r="AH24" i="28" s="1"/>
  <c r="CG54" i="36"/>
  <c r="CL54" i="36"/>
  <c r="CH53" i="36"/>
  <c r="CR53" i="36"/>
  <c r="O23" i="28" s="1"/>
  <c r="AI23" i="28" s="1"/>
  <c r="CR54" i="36"/>
  <c r="O24" i="28" s="1"/>
  <c r="AI24" i="28" s="1"/>
  <c r="CH54" i="36"/>
  <c r="CH52" i="36"/>
  <c r="CR52" i="36"/>
  <c r="O22" i="28" s="1"/>
  <c r="AI22" i="28" s="1"/>
  <c r="CO51" i="36"/>
  <c r="L21" i="28" s="1"/>
  <c r="AF21" i="28" s="1"/>
  <c r="CE51" i="36"/>
  <c r="CJ51" i="36"/>
  <c r="CO52" i="36"/>
  <c r="L22" i="28" s="1"/>
  <c r="AF22" i="28" s="1"/>
  <c r="CE52" i="36"/>
  <c r="CJ52" i="36"/>
  <c r="CO53" i="36"/>
  <c r="L23" i="28" s="1"/>
  <c r="AF23" i="28" s="1"/>
  <c r="CE53" i="36"/>
  <c r="CJ53" i="36"/>
  <c r="CE54" i="36"/>
  <c r="CO54" i="36"/>
  <c r="L24" i="28" s="1"/>
  <c r="AF24" i="28" s="1"/>
  <c r="CJ54" i="36"/>
  <c r="CR51" i="36"/>
  <c r="CH51" i="36"/>
  <c r="CF51" i="36"/>
  <c r="CP51" i="36"/>
  <c r="M21" i="28" s="1"/>
  <c r="AG21" i="28" s="1"/>
  <c r="CK51" i="36"/>
  <c r="CP52" i="36"/>
  <c r="CF52" i="36"/>
  <c r="CK52" i="36"/>
  <c r="CP53" i="36"/>
  <c r="CF53" i="36"/>
  <c r="CK53" i="36"/>
  <c r="CP54" i="36"/>
  <c r="M24" i="28" s="1"/>
  <c r="AG24" i="28" s="1"/>
  <c r="CF54" i="36"/>
  <c r="CK54" i="36"/>
  <c r="CI14" i="37"/>
  <c r="BI14" i="37"/>
  <c r="BI14" i="36" s="1"/>
  <c r="CN14" i="37"/>
  <c r="AO14" i="37"/>
  <c r="AO14" i="36" s="1"/>
  <c r="U14" i="37"/>
  <c r="U14" i="36" s="1"/>
  <c r="CC14" i="37"/>
  <c r="CC14" i="36" s="1"/>
  <c r="T51" i="36"/>
  <c r="K52" i="36"/>
  <c r="T52" i="36"/>
  <c r="K53" i="36"/>
  <c r="T53" i="36"/>
  <c r="T54" i="36"/>
  <c r="AE51" i="36"/>
  <c r="AN51" i="36"/>
  <c r="AE52" i="36"/>
  <c r="AN52" i="36"/>
  <c r="AN53" i="36"/>
  <c r="AE54" i="36"/>
  <c r="AN54" i="36"/>
  <c r="AY51" i="36"/>
  <c r="BH51" i="36"/>
  <c r="AY52" i="36"/>
  <c r="BH52" i="36"/>
  <c r="AY53" i="36"/>
  <c r="BH53" i="36"/>
  <c r="AY54" i="36"/>
  <c r="BH54" i="36"/>
  <c r="BS51" i="36"/>
  <c r="CB51" i="36"/>
  <c r="BS52" i="36"/>
  <c r="CB52" i="36"/>
  <c r="BS53" i="36"/>
  <c r="CB53" i="36"/>
  <c r="BS54" i="36"/>
  <c r="CB54" i="36"/>
  <c r="AE53" i="36"/>
  <c r="K54" i="36"/>
  <c r="K51" i="36"/>
  <c r="BH52" i="40"/>
  <c r="BH51" i="40"/>
  <c r="BH50" i="40"/>
  <c r="BH49" i="40"/>
  <c r="BH48" i="40"/>
  <c r="BH47" i="40"/>
  <c r="BH45" i="40"/>
  <c r="AS52" i="40"/>
  <c r="AS51" i="40"/>
  <c r="AS50" i="40"/>
  <c r="AS49" i="40"/>
  <c r="AS48" i="40"/>
  <c r="AS47" i="40"/>
  <c r="AS45" i="40"/>
  <c r="AD52" i="40"/>
  <c r="AD51" i="40"/>
  <c r="AD50" i="40"/>
  <c r="AD49" i="40"/>
  <c r="AD48" i="40"/>
  <c r="AD47" i="40"/>
  <c r="AD45" i="40"/>
  <c r="O52" i="40"/>
  <c r="O51" i="40"/>
  <c r="O50" i="40"/>
  <c r="O49" i="40"/>
  <c r="O48" i="40"/>
  <c r="O47" i="40"/>
  <c r="O45" i="40"/>
  <c r="CS52" i="37" l="1"/>
  <c r="AU34" i="40"/>
  <c r="AU37" i="40"/>
  <c r="AO53" i="36"/>
  <c r="CS54" i="37"/>
  <c r="CS53" i="37"/>
  <c r="CS51" i="37"/>
  <c r="BR36" i="40"/>
  <c r="P36" i="40"/>
  <c r="BX36" i="40" s="1"/>
  <c r="BW45" i="40"/>
  <c r="CC53" i="36"/>
  <c r="P35" i="40"/>
  <c r="BX35" i="40" s="1"/>
  <c r="BR35" i="40"/>
  <c r="BW52" i="40"/>
  <c r="P34" i="40"/>
  <c r="BX34" i="40" s="1"/>
  <c r="BR34" i="40"/>
  <c r="P37" i="40"/>
  <c r="BR37" i="40"/>
  <c r="CS32" i="54"/>
  <c r="AF34" i="40"/>
  <c r="BJ36" i="40"/>
  <c r="BI52" i="36"/>
  <c r="AO52" i="36"/>
  <c r="AF35" i="40"/>
  <c r="M22" i="28"/>
  <c r="BJ34" i="40"/>
  <c r="O21" i="28"/>
  <c r="P24" i="28"/>
  <c r="AJ24" i="28" s="1"/>
  <c r="AU36" i="40"/>
  <c r="AF36" i="40"/>
  <c r="M23" i="28"/>
  <c r="CC52" i="36"/>
  <c r="AU35" i="40"/>
  <c r="BJ37" i="40"/>
  <c r="AF37" i="40"/>
  <c r="BJ35" i="40"/>
  <c r="BW49" i="40"/>
  <c r="BW47" i="40"/>
  <c r="BW48" i="40"/>
  <c r="BW51" i="40"/>
  <c r="BW50" i="40"/>
  <c r="CC51" i="36"/>
  <c r="BI51" i="36"/>
  <c r="AO51" i="36"/>
  <c r="U51" i="36"/>
  <c r="CI51" i="36"/>
  <c r="CI53" i="36"/>
  <c r="CN54" i="36"/>
  <c r="CI54" i="36"/>
  <c r="BI53" i="36"/>
  <c r="U52" i="36"/>
  <c r="CN52" i="36"/>
  <c r="CI52" i="36"/>
  <c r="U53" i="36"/>
  <c r="CN53" i="36"/>
  <c r="CN51" i="36"/>
  <c r="CS14" i="37"/>
  <c r="CC54" i="36"/>
  <c r="BI54" i="36"/>
  <c r="AO54" i="36"/>
  <c r="D40" i="39"/>
  <c r="F42" i="39"/>
  <c r="E42" i="39"/>
  <c r="U54" i="36"/>
  <c r="P21" i="28" l="1"/>
  <c r="AJ21" i="28" s="1"/>
  <c r="AI21" i="28"/>
  <c r="P22" i="28"/>
  <c r="AJ22" i="28" s="1"/>
  <c r="AG22" i="28"/>
  <c r="P23" i="28"/>
  <c r="AJ23" i="28" s="1"/>
  <c r="AG23" i="28"/>
  <c r="Q36" i="40"/>
  <c r="BY36" i="40" s="1"/>
  <c r="Q35" i="40"/>
  <c r="BY35" i="40" s="1"/>
  <c r="BX37" i="40"/>
  <c r="Q37" i="40"/>
  <c r="BY37" i="40" s="1"/>
  <c r="Q34" i="40"/>
  <c r="BY34" i="40" s="1"/>
  <c r="CS52" i="36"/>
  <c r="CS53" i="36"/>
  <c r="CS54" i="36"/>
  <c r="CS51" i="36"/>
  <c r="F40" i="39"/>
  <c r="G42" i="39"/>
  <c r="E40" i="39"/>
  <c r="BZ88" i="37"/>
  <c r="BX88" i="37"/>
  <c r="BV88" i="37"/>
  <c r="BT88" i="37"/>
  <c r="BF88" i="37"/>
  <c r="BD88" i="37"/>
  <c r="BB88" i="37"/>
  <c r="AZ88" i="37"/>
  <c r="AL88" i="37"/>
  <c r="AJ88" i="37"/>
  <c r="AH88" i="37"/>
  <c r="AF88" i="37"/>
  <c r="R88" i="37"/>
  <c r="P88" i="37"/>
  <c r="N88" i="37"/>
  <c r="L88" i="37"/>
  <c r="BZ70" i="37"/>
  <c r="BZ73" i="37" s="1"/>
  <c r="BX70" i="37"/>
  <c r="BV70" i="37"/>
  <c r="BV73" i="37" s="1"/>
  <c r="BT70" i="37"/>
  <c r="BT73" i="37" s="1"/>
  <c r="BF70" i="37"/>
  <c r="BF73" i="37" s="1"/>
  <c r="BD70" i="37"/>
  <c r="BD73" i="37" s="1"/>
  <c r="BB70" i="37"/>
  <c r="BB73" i="37" s="1"/>
  <c r="AZ70" i="37"/>
  <c r="AZ73" i="37" s="1"/>
  <c r="AL70" i="37"/>
  <c r="AL73" i="37" s="1"/>
  <c r="AJ70" i="37"/>
  <c r="AJ73" i="37" s="1"/>
  <c r="AH70" i="37"/>
  <c r="AH73" i="37" s="1"/>
  <c r="AF70" i="37"/>
  <c r="R70" i="37"/>
  <c r="P70" i="37"/>
  <c r="N70" i="37"/>
  <c r="L70" i="37"/>
  <c r="CA66" i="37"/>
  <c r="BZ66" i="37"/>
  <c r="BY66" i="37"/>
  <c r="BX66" i="37"/>
  <c r="BW66" i="37"/>
  <c r="BV66" i="37"/>
  <c r="BU66" i="37"/>
  <c r="BT66" i="37"/>
  <c r="BR66" i="37"/>
  <c r="BQ66" i="37"/>
  <c r="BP66" i="37"/>
  <c r="BO66" i="37"/>
  <c r="BN66" i="37"/>
  <c r="BM66" i="37"/>
  <c r="BL66" i="37"/>
  <c r="BK66" i="37"/>
  <c r="BG66" i="37"/>
  <c r="BF66" i="37"/>
  <c r="BE66" i="37"/>
  <c r="BD66" i="37"/>
  <c r="BC66" i="37"/>
  <c r="BB66" i="37"/>
  <c r="BA66" i="37"/>
  <c r="AZ66" i="37"/>
  <c r="AX66" i="37"/>
  <c r="AW66" i="37"/>
  <c r="AV66" i="37"/>
  <c r="AU66" i="37"/>
  <c r="AT66" i="37"/>
  <c r="AS66" i="37"/>
  <c r="AR66" i="37"/>
  <c r="AQ66" i="37"/>
  <c r="AM66" i="37"/>
  <c r="AL66" i="37"/>
  <c r="AK66" i="37"/>
  <c r="AJ66" i="37"/>
  <c r="AI66" i="37"/>
  <c r="AH66" i="37"/>
  <c r="AG66" i="37"/>
  <c r="AF66" i="37"/>
  <c r="AD66" i="37"/>
  <c r="AC66" i="37"/>
  <c r="AB66" i="37"/>
  <c r="AA66" i="37"/>
  <c r="Z66" i="37"/>
  <c r="Y66" i="37"/>
  <c r="X66" i="37"/>
  <c r="W66" i="37"/>
  <c r="S66" i="37"/>
  <c r="R66" i="37"/>
  <c r="Q66" i="37"/>
  <c r="P66" i="37"/>
  <c r="O66" i="37"/>
  <c r="N66" i="37"/>
  <c r="M66" i="37"/>
  <c r="L66" i="37"/>
  <c r="J66" i="37"/>
  <c r="I66" i="37"/>
  <c r="H66" i="37"/>
  <c r="G66" i="37"/>
  <c r="F66" i="37"/>
  <c r="E66" i="37"/>
  <c r="D66" i="37"/>
  <c r="C66" i="37"/>
  <c r="CB64" i="37"/>
  <c r="BS64" i="37"/>
  <c r="BH64" i="37"/>
  <c r="AY64" i="37"/>
  <c r="AN64" i="37"/>
  <c r="AE64" i="37"/>
  <c r="T64" i="37"/>
  <c r="K64" i="37"/>
  <c r="CB63" i="37"/>
  <c r="BS63" i="37"/>
  <c r="BH63" i="37"/>
  <c r="AY63" i="37"/>
  <c r="AN63" i="37"/>
  <c r="AE63" i="37"/>
  <c r="T63" i="37"/>
  <c r="K63" i="37"/>
  <c r="CB62" i="37"/>
  <c r="BS62" i="37"/>
  <c r="BH62" i="37"/>
  <c r="AY62" i="37"/>
  <c r="AN62" i="37"/>
  <c r="AE62" i="37"/>
  <c r="T62" i="37"/>
  <c r="K62" i="37"/>
  <c r="CB61" i="37"/>
  <c r="BS61" i="37"/>
  <c r="BH61" i="37"/>
  <c r="AY61" i="37"/>
  <c r="AN61" i="37"/>
  <c r="AE61" i="37"/>
  <c r="T61" i="37"/>
  <c r="K61" i="37"/>
  <c r="CB60" i="37"/>
  <c r="BS60" i="37"/>
  <c r="BH60" i="37"/>
  <c r="AY60" i="37"/>
  <c r="AN60" i="37"/>
  <c r="AE60" i="37"/>
  <c r="T60" i="37"/>
  <c r="K60" i="37"/>
  <c r="CB59" i="37"/>
  <c r="BS59" i="37"/>
  <c r="BH59" i="37"/>
  <c r="AY59" i="37"/>
  <c r="AN59" i="37"/>
  <c r="AE59" i="37"/>
  <c r="T59" i="37"/>
  <c r="K59" i="37"/>
  <c r="CB58" i="37"/>
  <c r="BS58" i="37"/>
  <c r="BH58" i="37"/>
  <c r="AY58" i="37"/>
  <c r="AN58" i="37"/>
  <c r="AE58" i="37"/>
  <c r="T58" i="37"/>
  <c r="K58" i="37"/>
  <c r="CB57" i="37"/>
  <c r="BS57" i="37"/>
  <c r="BH57" i="37"/>
  <c r="AY57" i="37"/>
  <c r="AN57" i="37"/>
  <c r="AE57" i="37"/>
  <c r="T57" i="37"/>
  <c r="K57" i="37"/>
  <c r="CB56" i="37"/>
  <c r="BS56" i="37"/>
  <c r="BH56" i="37"/>
  <c r="AY56" i="37"/>
  <c r="AN56" i="37"/>
  <c r="AE56" i="37"/>
  <c r="T56" i="37"/>
  <c r="K56" i="37"/>
  <c r="CB55" i="37"/>
  <c r="BS55" i="37"/>
  <c r="BH55" i="37"/>
  <c r="AY55" i="37"/>
  <c r="AN55" i="37"/>
  <c r="AE55" i="37"/>
  <c r="T55" i="37"/>
  <c r="K55" i="37"/>
  <c r="CB50" i="37"/>
  <c r="BS50" i="37"/>
  <c r="BH50" i="37"/>
  <c r="AY50" i="37"/>
  <c r="AN50" i="37"/>
  <c r="AE50" i="37"/>
  <c r="T50" i="37"/>
  <c r="K50" i="37"/>
  <c r="CB49" i="37"/>
  <c r="BS49" i="37"/>
  <c r="BH49" i="37"/>
  <c r="AY49" i="37"/>
  <c r="BI49" i="37" s="1"/>
  <c r="AN49" i="37"/>
  <c r="AE49" i="37"/>
  <c r="T49" i="37"/>
  <c r="K49" i="37"/>
  <c r="CB48" i="37"/>
  <c r="BS48" i="37"/>
  <c r="BH48" i="37"/>
  <c r="AY48" i="37"/>
  <c r="AN48" i="37"/>
  <c r="AE48" i="37"/>
  <c r="T48" i="37"/>
  <c r="K48" i="37"/>
  <c r="CB47" i="37"/>
  <c r="BS47" i="37"/>
  <c r="BH47" i="37"/>
  <c r="AY47" i="37"/>
  <c r="AN47" i="37"/>
  <c r="AE47" i="37"/>
  <c r="T47" i="37"/>
  <c r="K47" i="37"/>
  <c r="CB46" i="37"/>
  <c r="BS46" i="37"/>
  <c r="BH46" i="37"/>
  <c r="AY46" i="37"/>
  <c r="AN46" i="37"/>
  <c r="AE46" i="37"/>
  <c r="T46" i="37"/>
  <c r="K46" i="37"/>
  <c r="CB45" i="37"/>
  <c r="BS45" i="37"/>
  <c r="BH45" i="37"/>
  <c r="AY45" i="37"/>
  <c r="AN45" i="37"/>
  <c r="AE45" i="37"/>
  <c r="T45" i="37"/>
  <c r="K45" i="37"/>
  <c r="CB44" i="37"/>
  <c r="BS44" i="37"/>
  <c r="BH44" i="37"/>
  <c r="AY44" i="37"/>
  <c r="AN44" i="37"/>
  <c r="AE44" i="37"/>
  <c r="T44" i="37"/>
  <c r="K44" i="37"/>
  <c r="CB43" i="37"/>
  <c r="BS43" i="37"/>
  <c r="BH43" i="37"/>
  <c r="AY43" i="37"/>
  <c r="AN43" i="37"/>
  <c r="AE43" i="37"/>
  <c r="T43" i="37"/>
  <c r="K43" i="37"/>
  <c r="CB42" i="37"/>
  <c r="BS42" i="37"/>
  <c r="BH42" i="37"/>
  <c r="AY42" i="37"/>
  <c r="AN42" i="37"/>
  <c r="AE42" i="37"/>
  <c r="T42" i="37"/>
  <c r="K42" i="37"/>
  <c r="CB41" i="37"/>
  <c r="BS41" i="37"/>
  <c r="BH41" i="37"/>
  <c r="AY41" i="37"/>
  <c r="AN41" i="37"/>
  <c r="AE41" i="37"/>
  <c r="T41" i="37"/>
  <c r="K41" i="37"/>
  <c r="CB40" i="37"/>
  <c r="BS40" i="37"/>
  <c r="BH40" i="37"/>
  <c r="AY40" i="37"/>
  <c r="AN40" i="37"/>
  <c r="AE40" i="37"/>
  <c r="T40" i="37"/>
  <c r="K40" i="37"/>
  <c r="CB39" i="37"/>
  <c r="BS39" i="37"/>
  <c r="BH39" i="37"/>
  <c r="AY39" i="37"/>
  <c r="AN39" i="37"/>
  <c r="AE39" i="37"/>
  <c r="T39" i="37"/>
  <c r="K39" i="37"/>
  <c r="CB38" i="37"/>
  <c r="BS38" i="37"/>
  <c r="BH38" i="37"/>
  <c r="AY38" i="37"/>
  <c r="AN38" i="37"/>
  <c r="AE38" i="37"/>
  <c r="T38" i="37"/>
  <c r="K38" i="37"/>
  <c r="CB37" i="37"/>
  <c r="BS37" i="37"/>
  <c r="BH37" i="37"/>
  <c r="AY37" i="37"/>
  <c r="AN37" i="37"/>
  <c r="AE37" i="37"/>
  <c r="T37" i="37"/>
  <c r="K37" i="37"/>
  <c r="CB36" i="37"/>
  <c r="BS36" i="37"/>
  <c r="BH36" i="37"/>
  <c r="AY36" i="37"/>
  <c r="AN36" i="37"/>
  <c r="AE36" i="37"/>
  <c r="T36" i="37"/>
  <c r="K36" i="37"/>
  <c r="CB35" i="37"/>
  <c r="BS35" i="37"/>
  <c r="BH35" i="37"/>
  <c r="AY35" i="37"/>
  <c r="AN35" i="37"/>
  <c r="AE35" i="37"/>
  <c r="T35" i="37"/>
  <c r="K35" i="37"/>
  <c r="CA30" i="37"/>
  <c r="BZ30" i="37"/>
  <c r="BY30" i="37"/>
  <c r="BX30" i="37"/>
  <c r="BW30" i="37"/>
  <c r="BV30" i="37"/>
  <c r="BU30" i="37"/>
  <c r="BT30" i="37"/>
  <c r="BR30" i="37"/>
  <c r="BQ30" i="37"/>
  <c r="BP30" i="37"/>
  <c r="BO30" i="37"/>
  <c r="BN30" i="37"/>
  <c r="BM30" i="37"/>
  <c r="BL30" i="37"/>
  <c r="BK30" i="37"/>
  <c r="BG30" i="37"/>
  <c r="BF30" i="37"/>
  <c r="BE30" i="37"/>
  <c r="BD30" i="37"/>
  <c r="BC30" i="37"/>
  <c r="BB30" i="37"/>
  <c r="BA30" i="37"/>
  <c r="AZ30" i="37"/>
  <c r="AX30" i="37"/>
  <c r="AW30" i="37"/>
  <c r="AV30" i="37"/>
  <c r="AU30" i="37"/>
  <c r="AT30" i="37"/>
  <c r="AS30" i="37"/>
  <c r="AR30" i="37"/>
  <c r="AQ30" i="37"/>
  <c r="AM30" i="37"/>
  <c r="AL30" i="37"/>
  <c r="AK30" i="37"/>
  <c r="AJ30" i="37"/>
  <c r="AI30" i="37"/>
  <c r="AH30" i="37"/>
  <c r="AG30" i="37"/>
  <c r="AF30" i="37"/>
  <c r="AD30" i="37"/>
  <c r="AC30" i="37"/>
  <c r="AB30" i="37"/>
  <c r="AA30" i="37"/>
  <c r="Z30" i="37"/>
  <c r="Y30" i="37"/>
  <c r="X30" i="37"/>
  <c r="W30" i="37"/>
  <c r="S30" i="37"/>
  <c r="R30" i="37"/>
  <c r="Q30" i="37"/>
  <c r="P30" i="37"/>
  <c r="O30" i="37"/>
  <c r="N30" i="37"/>
  <c r="M30" i="37"/>
  <c r="L30" i="37"/>
  <c r="J30" i="37"/>
  <c r="I30" i="37"/>
  <c r="H30" i="37"/>
  <c r="G30" i="37"/>
  <c r="F30" i="37"/>
  <c r="E30" i="37"/>
  <c r="D30" i="37"/>
  <c r="C30" i="37"/>
  <c r="CB29" i="37"/>
  <c r="BS29" i="37"/>
  <c r="BH29" i="37"/>
  <c r="AY29" i="37"/>
  <c r="AN29" i="37"/>
  <c r="AE29" i="37"/>
  <c r="T29" i="37"/>
  <c r="K29" i="37"/>
  <c r="CB28" i="37"/>
  <c r="BS28" i="37"/>
  <c r="BH28" i="37"/>
  <c r="AY28" i="37"/>
  <c r="AN28" i="37"/>
  <c r="AE28" i="37"/>
  <c r="T28" i="37"/>
  <c r="K28" i="37"/>
  <c r="CB27" i="37"/>
  <c r="BS27" i="37"/>
  <c r="BH27" i="37"/>
  <c r="AY27" i="37"/>
  <c r="AN27" i="37"/>
  <c r="AE27" i="37"/>
  <c r="T27" i="37"/>
  <c r="K27" i="37"/>
  <c r="CB26" i="37"/>
  <c r="BS26" i="37"/>
  <c r="BH26" i="37"/>
  <c r="AY26" i="37"/>
  <c r="AN26" i="37"/>
  <c r="AE26" i="37"/>
  <c r="T26" i="37"/>
  <c r="K26" i="37"/>
  <c r="CB25" i="37"/>
  <c r="BS25" i="37"/>
  <c r="BH25" i="37"/>
  <c r="AY25" i="37"/>
  <c r="BI25" i="37" s="1"/>
  <c r="AN25" i="37"/>
  <c r="AE25" i="37"/>
  <c r="T25" i="37"/>
  <c r="K25" i="37"/>
  <c r="CB22" i="37"/>
  <c r="BS22" i="37"/>
  <c r="BH22" i="37"/>
  <c r="AY22" i="37"/>
  <c r="AN22" i="37"/>
  <c r="AE22" i="37"/>
  <c r="T22" i="37"/>
  <c r="K22" i="37"/>
  <c r="CB21" i="37"/>
  <c r="BS21" i="37"/>
  <c r="BH21" i="37"/>
  <c r="AY21" i="37"/>
  <c r="AN21" i="37"/>
  <c r="AE21" i="37"/>
  <c r="T21" i="37"/>
  <c r="K21" i="37"/>
  <c r="CA20" i="37"/>
  <c r="CA23" i="37" s="1"/>
  <c r="BZ20" i="37"/>
  <c r="BZ23" i="37" s="1"/>
  <c r="BZ32" i="37" s="1"/>
  <c r="BY20" i="37"/>
  <c r="BY23" i="37" s="1"/>
  <c r="BX20" i="37"/>
  <c r="BX23" i="37" s="1"/>
  <c r="BW20" i="37"/>
  <c r="BW23" i="37" s="1"/>
  <c r="BV20" i="37"/>
  <c r="BV23" i="37" s="1"/>
  <c r="BU20" i="37"/>
  <c r="BU23" i="37" s="1"/>
  <c r="BU32" i="37" s="1"/>
  <c r="BT20" i="37"/>
  <c r="BT23" i="37" s="1"/>
  <c r="BR20" i="37"/>
  <c r="BR23" i="37" s="1"/>
  <c r="BQ20" i="37"/>
  <c r="BQ23" i="37" s="1"/>
  <c r="BQ32" i="37" s="1"/>
  <c r="BP20" i="37"/>
  <c r="BP23" i="37" s="1"/>
  <c r="BO20" i="37"/>
  <c r="BO23" i="37" s="1"/>
  <c r="BN20" i="37"/>
  <c r="BN23" i="37" s="1"/>
  <c r="BM20" i="37"/>
  <c r="BM23" i="37" s="1"/>
  <c r="BL20" i="37"/>
  <c r="BL23" i="37" s="1"/>
  <c r="BL32" i="37" s="1"/>
  <c r="BK20" i="37"/>
  <c r="BK23" i="37" s="1"/>
  <c r="BG20" i="37"/>
  <c r="BG23" i="37" s="1"/>
  <c r="BF20" i="37"/>
  <c r="BF23" i="37" s="1"/>
  <c r="BF32" i="37" s="1"/>
  <c r="BE20" i="37"/>
  <c r="BE23" i="37" s="1"/>
  <c r="BE32" i="37" s="1"/>
  <c r="BD20" i="37"/>
  <c r="BD23" i="37" s="1"/>
  <c r="BC20" i="37"/>
  <c r="BC23" i="37" s="1"/>
  <c r="BB20" i="37"/>
  <c r="BB23" i="37" s="1"/>
  <c r="BA20" i="37"/>
  <c r="BA23" i="37" s="1"/>
  <c r="BA32" i="37" s="1"/>
  <c r="AZ20" i="37"/>
  <c r="AZ23" i="37" s="1"/>
  <c r="AX20" i="37"/>
  <c r="AX23" i="37" s="1"/>
  <c r="AW20" i="37"/>
  <c r="AW23" i="37" s="1"/>
  <c r="AW32" i="37" s="1"/>
  <c r="AV20" i="37"/>
  <c r="AV23" i="37" s="1"/>
  <c r="AU20" i="37"/>
  <c r="AU23" i="37" s="1"/>
  <c r="AT20" i="37"/>
  <c r="AT23" i="37" s="1"/>
  <c r="AS20" i="37"/>
  <c r="AS23" i="37" s="1"/>
  <c r="AR20" i="37"/>
  <c r="AR23" i="37" s="1"/>
  <c r="AQ20" i="37"/>
  <c r="AQ23" i="37" s="1"/>
  <c r="AQ32" i="37" s="1"/>
  <c r="AM20" i="37"/>
  <c r="AM23" i="37" s="1"/>
  <c r="AL20" i="37"/>
  <c r="AL23" i="37" s="1"/>
  <c r="AL32" i="37" s="1"/>
  <c r="AK20" i="37"/>
  <c r="AK23" i="37" s="1"/>
  <c r="AJ20" i="37"/>
  <c r="AJ23" i="37" s="1"/>
  <c r="AI20" i="37"/>
  <c r="AI23" i="37" s="1"/>
  <c r="AH20" i="37"/>
  <c r="AH23" i="37" s="1"/>
  <c r="AG20" i="37"/>
  <c r="AG23" i="37" s="1"/>
  <c r="AG32" i="37" s="1"/>
  <c r="AF20" i="37"/>
  <c r="AF23" i="37" s="1"/>
  <c r="AD20" i="37"/>
  <c r="AD23" i="37" s="1"/>
  <c r="AC20" i="37"/>
  <c r="AC23" i="37" s="1"/>
  <c r="AC32" i="37" s="1"/>
  <c r="AB20" i="37"/>
  <c r="AB23" i="37" s="1"/>
  <c r="AA20" i="37"/>
  <c r="AA23" i="37" s="1"/>
  <c r="Z20" i="37"/>
  <c r="Z23" i="37" s="1"/>
  <c r="Y20" i="37"/>
  <c r="Y23" i="37" s="1"/>
  <c r="X20" i="37"/>
  <c r="X23" i="37" s="1"/>
  <c r="X32" i="37" s="1"/>
  <c r="W20" i="37"/>
  <c r="W23" i="37" s="1"/>
  <c r="S20" i="37"/>
  <c r="S23" i="37" s="1"/>
  <c r="S32" i="37" s="1"/>
  <c r="R20" i="37"/>
  <c r="Q20" i="37"/>
  <c r="Q23" i="37" s="1"/>
  <c r="P20" i="37"/>
  <c r="O20" i="37"/>
  <c r="O23" i="37" s="1"/>
  <c r="N20" i="37"/>
  <c r="M20" i="37"/>
  <c r="M23" i="37" s="1"/>
  <c r="M32" i="37" s="1"/>
  <c r="L20" i="37"/>
  <c r="J20" i="37"/>
  <c r="J23" i="37" s="1"/>
  <c r="I20" i="37"/>
  <c r="I23" i="37" s="1"/>
  <c r="H20" i="37"/>
  <c r="H23" i="37" s="1"/>
  <c r="G20" i="37"/>
  <c r="G23" i="37" s="1"/>
  <c r="F20" i="37"/>
  <c r="E20" i="37"/>
  <c r="D20" i="37"/>
  <c r="C20" i="37"/>
  <c r="CB19" i="37"/>
  <c r="BS19" i="37"/>
  <c r="BH19" i="37"/>
  <c r="AY19" i="37"/>
  <c r="AN19" i="37"/>
  <c r="AE19" i="37"/>
  <c r="T19" i="37"/>
  <c r="K19" i="37"/>
  <c r="CB18" i="37"/>
  <c r="BS18" i="37"/>
  <c r="BH18" i="37"/>
  <c r="AY18" i="37"/>
  <c r="AN18" i="37"/>
  <c r="AE18" i="37"/>
  <c r="T18" i="37"/>
  <c r="K18" i="37"/>
  <c r="CB17" i="37"/>
  <c r="BS17" i="37"/>
  <c r="BH17" i="37"/>
  <c r="AY17" i="37"/>
  <c r="AN17" i="37"/>
  <c r="AE17" i="37"/>
  <c r="T17" i="37"/>
  <c r="K17" i="37"/>
  <c r="CR16" i="37"/>
  <c r="CQ16" i="37"/>
  <c r="CP16" i="37"/>
  <c r="CO16" i="37"/>
  <c r="CB16" i="37"/>
  <c r="BS16" i="37"/>
  <c r="BH16" i="37"/>
  <c r="AY16" i="37"/>
  <c r="AN16" i="37"/>
  <c r="AE16" i="37"/>
  <c r="T16" i="37"/>
  <c r="K16" i="37"/>
  <c r="AO40" i="37" l="1"/>
  <c r="BI22" i="37"/>
  <c r="BI27" i="37"/>
  <c r="AO38" i="37"/>
  <c r="U50" i="37"/>
  <c r="CC46" i="37"/>
  <c r="CC49" i="37"/>
  <c r="CC48" i="37"/>
  <c r="BI26" i="37"/>
  <c r="BI29" i="37"/>
  <c r="CC29" i="37"/>
  <c r="BI38" i="37"/>
  <c r="BI50" i="37"/>
  <c r="BI55" i="37"/>
  <c r="CC64" i="37"/>
  <c r="CC40" i="37"/>
  <c r="CC43" i="37"/>
  <c r="CC55" i="37"/>
  <c r="CC58" i="37"/>
  <c r="CC60" i="37"/>
  <c r="CC61" i="37"/>
  <c r="CC36" i="37"/>
  <c r="CC37" i="37"/>
  <c r="CC25" i="37"/>
  <c r="CC17" i="37"/>
  <c r="CN41" i="37"/>
  <c r="CN46" i="37"/>
  <c r="BI40" i="37"/>
  <c r="CJ30" i="37"/>
  <c r="BI17" i="37"/>
  <c r="BI18" i="37"/>
  <c r="BI19" i="37"/>
  <c r="CI56" i="37"/>
  <c r="CI58" i="37"/>
  <c r="CI61" i="37"/>
  <c r="BI57" i="37"/>
  <c r="CI63" i="37"/>
  <c r="BI42" i="37"/>
  <c r="BI60" i="37"/>
  <c r="CI26" i="37"/>
  <c r="CI28" i="37"/>
  <c r="CI29" i="37"/>
  <c r="AO41" i="37"/>
  <c r="AO43" i="37"/>
  <c r="AO46" i="37"/>
  <c r="CN55" i="37"/>
  <c r="CN56" i="37"/>
  <c r="CN59" i="37"/>
  <c r="CN62" i="37"/>
  <c r="AO56" i="37"/>
  <c r="AO58" i="37"/>
  <c r="AO59" i="37"/>
  <c r="CN39" i="37"/>
  <c r="CN25" i="37"/>
  <c r="CN21" i="37"/>
  <c r="CN22" i="37"/>
  <c r="CI59" i="37"/>
  <c r="CI57" i="37"/>
  <c r="CI60" i="37"/>
  <c r="AO62" i="37"/>
  <c r="CI41" i="37"/>
  <c r="CI42" i="37"/>
  <c r="CI43" i="37"/>
  <c r="AO64" i="37"/>
  <c r="CI44" i="37"/>
  <c r="CI45" i="37"/>
  <c r="CI47" i="37"/>
  <c r="CI48" i="37"/>
  <c r="CI49" i="37"/>
  <c r="AO36" i="37"/>
  <c r="AO37" i="37"/>
  <c r="AO25" i="37"/>
  <c r="CI22" i="37"/>
  <c r="U17" i="37"/>
  <c r="CI17" i="37"/>
  <c r="U21" i="37"/>
  <c r="CI21" i="37"/>
  <c r="U42" i="37"/>
  <c r="CN42" i="37"/>
  <c r="U44" i="37"/>
  <c r="CN44" i="37"/>
  <c r="U58" i="37"/>
  <c r="CN58" i="37"/>
  <c r="U62" i="37"/>
  <c r="CI62" i="37"/>
  <c r="U64" i="37"/>
  <c r="CI64" i="37"/>
  <c r="U18" i="37"/>
  <c r="CI18" i="37"/>
  <c r="U43" i="37"/>
  <c r="CN43" i="37"/>
  <c r="U45" i="37"/>
  <c r="CN45" i="37"/>
  <c r="U57" i="37"/>
  <c r="CN57" i="37"/>
  <c r="CN16" i="37"/>
  <c r="CN17" i="37"/>
  <c r="CN18" i="37"/>
  <c r="CN19" i="37"/>
  <c r="CN26" i="37"/>
  <c r="U27" i="37"/>
  <c r="CI27" i="37"/>
  <c r="CI35" i="37"/>
  <c r="CI36" i="37"/>
  <c r="CI37" i="37"/>
  <c r="CC38" i="37"/>
  <c r="AO39" i="37"/>
  <c r="U47" i="37"/>
  <c r="CN47" i="37"/>
  <c r="BI47" i="37"/>
  <c r="U48" i="37"/>
  <c r="CN48" i="37"/>
  <c r="CN49" i="37"/>
  <c r="CI50" i="37"/>
  <c r="AO50" i="37"/>
  <c r="U61" i="37"/>
  <c r="CN61" i="37"/>
  <c r="BI61" i="37"/>
  <c r="BI62" i="37"/>
  <c r="U63" i="37"/>
  <c r="CN63" i="37"/>
  <c r="BI63" i="37"/>
  <c r="CN64" i="37"/>
  <c r="BI64" i="37"/>
  <c r="U16" i="37"/>
  <c r="CI16" i="37"/>
  <c r="U19" i="37"/>
  <c r="CI19" i="37"/>
  <c r="U25" i="37"/>
  <c r="CI25" i="37"/>
  <c r="BH66" i="37"/>
  <c r="U60" i="37"/>
  <c r="CN60" i="37"/>
  <c r="AO16" i="37"/>
  <c r="CC16" i="37"/>
  <c r="AO17" i="37"/>
  <c r="AO18" i="37"/>
  <c r="CC18" i="37"/>
  <c r="AO19" i="37"/>
  <c r="CC19" i="37"/>
  <c r="AL95" i="37"/>
  <c r="AL96" i="37"/>
  <c r="BF95" i="37"/>
  <c r="BF96" i="37"/>
  <c r="BZ95" i="37"/>
  <c r="BZ96" i="37"/>
  <c r="AO21" i="37"/>
  <c r="AO22" i="37"/>
  <c r="CC22" i="37"/>
  <c r="U26" i="37"/>
  <c r="CN27" i="37"/>
  <c r="U28" i="37"/>
  <c r="CN28" i="37"/>
  <c r="BI28" i="37"/>
  <c r="CN29" i="37"/>
  <c r="CN35" i="37"/>
  <c r="U36" i="37"/>
  <c r="CN36" i="37"/>
  <c r="U37" i="37"/>
  <c r="CN37" i="37"/>
  <c r="CI38" i="37"/>
  <c r="U39" i="37"/>
  <c r="CI39" i="37"/>
  <c r="BI39" i="37"/>
  <c r="CI40" i="37"/>
  <c r="CC41" i="37"/>
  <c r="AO42" i="37"/>
  <c r="AO44" i="37"/>
  <c r="CC44" i="37"/>
  <c r="AO45" i="37"/>
  <c r="CC47" i="37"/>
  <c r="AO48" i="37"/>
  <c r="U49" i="37"/>
  <c r="CN50" i="37"/>
  <c r="CI55" i="37"/>
  <c r="CC56" i="37"/>
  <c r="AO57" i="37"/>
  <c r="CC59" i="37"/>
  <c r="AO60" i="37"/>
  <c r="AO61" i="37"/>
  <c r="AO63" i="37"/>
  <c r="BG32" i="37"/>
  <c r="CC26" i="37"/>
  <c r="CC27" i="37"/>
  <c r="CM30" i="37"/>
  <c r="AO35" i="37"/>
  <c r="CC35" i="37"/>
  <c r="U38" i="37"/>
  <c r="CN38" i="37"/>
  <c r="U40" i="37"/>
  <c r="CN40" i="37"/>
  <c r="BI41" i="37"/>
  <c r="CI46" i="37"/>
  <c r="AO49" i="37"/>
  <c r="BI56" i="37"/>
  <c r="BI59" i="37"/>
  <c r="Y32" i="37"/>
  <c r="AH32" i="37"/>
  <c r="AH94" i="37" s="1"/>
  <c r="BB32" i="37"/>
  <c r="BB94" i="37" s="1"/>
  <c r="BM32" i="37"/>
  <c r="BV32" i="37"/>
  <c r="BV97" i="37" s="1"/>
  <c r="BW32" i="37"/>
  <c r="AJ32" i="37"/>
  <c r="AJ94" i="37" s="1"/>
  <c r="BD32" i="37"/>
  <c r="BD97" i="37" s="1"/>
  <c r="AA32" i="37"/>
  <c r="AU32" i="37"/>
  <c r="BO32" i="37"/>
  <c r="CG64" i="36"/>
  <c r="CQ64" i="36"/>
  <c r="CL64" i="36"/>
  <c r="CR64" i="36"/>
  <c r="CH64" i="36"/>
  <c r="CM64" i="36"/>
  <c r="CO64" i="36"/>
  <c r="CE64" i="36"/>
  <c r="CJ64" i="36"/>
  <c r="CP64" i="36"/>
  <c r="CF64" i="36"/>
  <c r="CK64" i="36"/>
  <c r="CG23" i="37"/>
  <c r="N23" i="37"/>
  <c r="CK20" i="37"/>
  <c r="CH23" i="37"/>
  <c r="O32" i="37"/>
  <c r="AI32" i="37"/>
  <c r="AT32" i="37"/>
  <c r="BC32" i="37"/>
  <c r="BN32" i="37"/>
  <c r="CG30" i="37"/>
  <c r="CQ30" i="37"/>
  <c r="CL30" i="37"/>
  <c r="N73" i="37"/>
  <c r="N90" i="37" s="1"/>
  <c r="E23" i="37"/>
  <c r="E32" i="37" s="1"/>
  <c r="CF20" i="37"/>
  <c r="CP20" i="37"/>
  <c r="AB32" i="37"/>
  <c r="AV32" i="37"/>
  <c r="BP32" i="37"/>
  <c r="BY32" i="37"/>
  <c r="CH30" i="37"/>
  <c r="CR30" i="37"/>
  <c r="P73" i="37"/>
  <c r="P90" i="37" s="1"/>
  <c r="Q32" i="37"/>
  <c r="AK32" i="37"/>
  <c r="CR20" i="37"/>
  <c r="CH20" i="37"/>
  <c r="R23" i="37"/>
  <c r="CR23" i="37" s="1"/>
  <c r="CM20" i="37"/>
  <c r="Z32" i="37"/>
  <c r="CO30" i="37"/>
  <c r="CE30" i="37"/>
  <c r="R73" i="37"/>
  <c r="R90" i="37" s="1"/>
  <c r="CE20" i="37"/>
  <c r="CO20" i="37"/>
  <c r="L23" i="37"/>
  <c r="CJ23" i="37" s="1"/>
  <c r="CJ20" i="37"/>
  <c r="CQ20" i="37"/>
  <c r="CG20" i="37"/>
  <c r="P23" i="37"/>
  <c r="CL20" i="37"/>
  <c r="CF30" i="37"/>
  <c r="CP30" i="37"/>
  <c r="CK30" i="37"/>
  <c r="L73" i="37"/>
  <c r="L90" i="37" s="1"/>
  <c r="AX32" i="37"/>
  <c r="F23" i="37"/>
  <c r="AH90" i="37"/>
  <c r="G32" i="37"/>
  <c r="CN66" i="37"/>
  <c r="T30" i="37"/>
  <c r="CB30" i="37"/>
  <c r="BX73" i="37"/>
  <c r="D23" i="37"/>
  <c r="AY23" i="37"/>
  <c r="H32" i="37"/>
  <c r="J32" i="37"/>
  <c r="AD32" i="37"/>
  <c r="AM32" i="37"/>
  <c r="BR32" i="37"/>
  <c r="CA32" i="37"/>
  <c r="BS30" i="37"/>
  <c r="BX32" i="37"/>
  <c r="BK32" i="37"/>
  <c r="C23" i="37"/>
  <c r="AE64" i="36"/>
  <c r="CO14" i="36"/>
  <c r="H42" i="39"/>
  <c r="CC28" i="37"/>
  <c r="AO29" i="37"/>
  <c r="U35" i="37"/>
  <c r="BI46" i="37"/>
  <c r="CC62" i="37"/>
  <c r="BT90" i="37"/>
  <c r="BI37" i="37"/>
  <c r="CC39" i="37"/>
  <c r="CC42" i="37"/>
  <c r="BI45" i="37"/>
  <c r="U46" i="37"/>
  <c r="CC50" i="37"/>
  <c r="AO55" i="37"/>
  <c r="CC57" i="37"/>
  <c r="BI21" i="37"/>
  <c r="U22" i="37"/>
  <c r="AO47" i="37"/>
  <c r="BF90" i="37"/>
  <c r="BF92" i="37" s="1"/>
  <c r="AO27" i="37"/>
  <c r="AY66" i="37"/>
  <c r="BI36" i="37"/>
  <c r="U41" i="37"/>
  <c r="BI43" i="37"/>
  <c r="BI44" i="37"/>
  <c r="CC45" i="37"/>
  <c r="U56" i="37"/>
  <c r="BI58" i="37"/>
  <c r="U59" i="37"/>
  <c r="CC63" i="37"/>
  <c r="AL90" i="37"/>
  <c r="AL92" i="37" s="1"/>
  <c r="T64" i="36"/>
  <c r="AN64" i="36"/>
  <c r="AY64" i="36"/>
  <c r="BH64" i="36"/>
  <c r="BS64" i="36"/>
  <c r="CB64" i="36"/>
  <c r="K64" i="36"/>
  <c r="K20" i="37"/>
  <c r="BZ97" i="37"/>
  <c r="BZ94" i="37"/>
  <c r="AR32" i="37"/>
  <c r="CP66" i="37"/>
  <c r="T20" i="37"/>
  <c r="I32" i="37"/>
  <c r="AE23" i="37"/>
  <c r="W32" i="37"/>
  <c r="AE20" i="37"/>
  <c r="CC21" i="37"/>
  <c r="AO28" i="37"/>
  <c r="CQ66" i="37"/>
  <c r="BI16" i="37"/>
  <c r="AN20" i="37"/>
  <c r="AY20" i="37"/>
  <c r="BH23" i="37"/>
  <c r="BH20" i="37"/>
  <c r="AN23" i="37"/>
  <c r="K30" i="37"/>
  <c r="AZ32" i="37"/>
  <c r="BI35" i="37"/>
  <c r="CR66" i="37"/>
  <c r="BF97" i="37"/>
  <c r="BF94" i="37"/>
  <c r="AL94" i="37"/>
  <c r="AL97" i="37"/>
  <c r="AS32" i="37"/>
  <c r="CB23" i="37"/>
  <c r="BT32" i="37"/>
  <c r="BS23" i="37"/>
  <c r="BS20" i="37"/>
  <c r="AO26" i="37"/>
  <c r="U29" i="37"/>
  <c r="AE30" i="37"/>
  <c r="AN30" i="37"/>
  <c r="AY30" i="37"/>
  <c r="BH30" i="37"/>
  <c r="AF73" i="37"/>
  <c r="AF90" i="37" s="1"/>
  <c r="BZ90" i="37"/>
  <c r="BZ92" i="37" s="1"/>
  <c r="CB20" i="37"/>
  <c r="AZ90" i="37"/>
  <c r="K66" i="37"/>
  <c r="U55" i="37"/>
  <c r="BB90" i="37"/>
  <c r="T66" i="37"/>
  <c r="BS66" i="37"/>
  <c r="BI48" i="37"/>
  <c r="AJ90" i="37"/>
  <c r="BV90" i="37"/>
  <c r="AF32" i="37"/>
  <c r="CB66" i="37"/>
  <c r="BD90" i="37"/>
  <c r="AE66" i="37"/>
  <c r="AN66" i="37"/>
  <c r="CO66" i="37"/>
  <c r="BG52" i="40"/>
  <c r="BF52" i="40"/>
  <c r="BE52" i="40"/>
  <c r="BD52" i="40"/>
  <c r="BA52" i="40"/>
  <c r="AZ52" i="40"/>
  <c r="AX52" i="40"/>
  <c r="AW52" i="40"/>
  <c r="BG51" i="40"/>
  <c r="BF51" i="40"/>
  <c r="BE51" i="40"/>
  <c r="BD51" i="40"/>
  <c r="BA51" i="40"/>
  <c r="AZ51" i="40"/>
  <c r="AX51" i="40"/>
  <c r="AW51" i="40"/>
  <c r="BG50" i="40"/>
  <c r="BF50" i="40"/>
  <c r="BE50" i="40"/>
  <c r="BD50" i="40"/>
  <c r="BA50" i="40"/>
  <c r="AZ50" i="40"/>
  <c r="AX50" i="40"/>
  <c r="AW50" i="40"/>
  <c r="BG49" i="40"/>
  <c r="BF49" i="40"/>
  <c r="BE49" i="40"/>
  <c r="BD49" i="40"/>
  <c r="BA49" i="40"/>
  <c r="AZ49" i="40"/>
  <c r="AX49" i="40"/>
  <c r="AW49" i="40"/>
  <c r="BG48" i="40"/>
  <c r="BF48" i="40"/>
  <c r="BE48" i="40"/>
  <c r="BD48" i="40"/>
  <c r="BA48" i="40"/>
  <c r="AZ48" i="40"/>
  <c r="AX48" i="40"/>
  <c r="AW48" i="40"/>
  <c r="BG47" i="40"/>
  <c r="BF47" i="40"/>
  <c r="BE47" i="40"/>
  <c r="BD47" i="40"/>
  <c r="BA47" i="40"/>
  <c r="AZ47" i="40"/>
  <c r="AX47" i="40"/>
  <c r="AW47" i="40"/>
  <c r="BG45" i="40"/>
  <c r="BF45" i="40"/>
  <c r="BE45" i="40"/>
  <c r="BD45" i="40"/>
  <c r="BA45" i="40"/>
  <c r="AZ45" i="40"/>
  <c r="AX45" i="40"/>
  <c r="AW45" i="40"/>
  <c r="BB44" i="40"/>
  <c r="AY44" i="40"/>
  <c r="BB43" i="40"/>
  <c r="AY43" i="40"/>
  <c r="BB42" i="40"/>
  <c r="AY42" i="40"/>
  <c r="BB41" i="40"/>
  <c r="AY41" i="40"/>
  <c r="BB40" i="40"/>
  <c r="AY40" i="40"/>
  <c r="BB39" i="40"/>
  <c r="AY39" i="40"/>
  <c r="BB38" i="40"/>
  <c r="AY38" i="40"/>
  <c r="BB33" i="40"/>
  <c r="AY33" i="40"/>
  <c r="BB32" i="40"/>
  <c r="AY32" i="40"/>
  <c r="BB31" i="40"/>
  <c r="AY31" i="40"/>
  <c r="BB30" i="40"/>
  <c r="AY30" i="40"/>
  <c r="BB29" i="40"/>
  <c r="AY29" i="40"/>
  <c r="BB28" i="40"/>
  <c r="AY28" i="40"/>
  <c r="BB27" i="40"/>
  <c r="AY27" i="40"/>
  <c r="BB26" i="40"/>
  <c r="AY26" i="40"/>
  <c r="BB25" i="40"/>
  <c r="AY25" i="40"/>
  <c r="BB24" i="40"/>
  <c r="AY24" i="40"/>
  <c r="BB23" i="40"/>
  <c r="AY23" i="40"/>
  <c r="BB22" i="40"/>
  <c r="AY22" i="40"/>
  <c r="BB21" i="40"/>
  <c r="AY21" i="40"/>
  <c r="BB20" i="40"/>
  <c r="AY20" i="40"/>
  <c r="BB19" i="40"/>
  <c r="AY19" i="40"/>
  <c r="BB18" i="40"/>
  <c r="AY18" i="40"/>
  <c r="AR52" i="40"/>
  <c r="AQ52" i="40"/>
  <c r="AP52" i="40"/>
  <c r="AO52" i="40"/>
  <c r="AL52" i="40"/>
  <c r="AK52" i="40"/>
  <c r="AI52" i="40"/>
  <c r="AH52" i="40"/>
  <c r="AR51" i="40"/>
  <c r="AQ51" i="40"/>
  <c r="AP51" i="40"/>
  <c r="AO51" i="40"/>
  <c r="AL51" i="40"/>
  <c r="AK51" i="40"/>
  <c r="AI51" i="40"/>
  <c r="AH51" i="40"/>
  <c r="AR50" i="40"/>
  <c r="AQ50" i="40"/>
  <c r="AP50" i="40"/>
  <c r="AO50" i="40"/>
  <c r="AL50" i="40"/>
  <c r="AK50" i="40"/>
  <c r="AI50" i="40"/>
  <c r="AH50" i="40"/>
  <c r="AR49" i="40"/>
  <c r="AQ49" i="40"/>
  <c r="AP49" i="40"/>
  <c r="AO49" i="40"/>
  <c r="AL49" i="40"/>
  <c r="AK49" i="40"/>
  <c r="AI49" i="40"/>
  <c r="AH49" i="40"/>
  <c r="AR48" i="40"/>
  <c r="AQ48" i="40"/>
  <c r="AP48" i="40"/>
  <c r="AO48" i="40"/>
  <c r="AL48" i="40"/>
  <c r="AK48" i="40"/>
  <c r="AI48" i="40"/>
  <c r="AH48" i="40"/>
  <c r="AR47" i="40"/>
  <c r="AQ47" i="40"/>
  <c r="AP47" i="40"/>
  <c r="AO47" i="40"/>
  <c r="AL47" i="40"/>
  <c r="AK47" i="40"/>
  <c r="AI47" i="40"/>
  <c r="AH47" i="40"/>
  <c r="AR45" i="40"/>
  <c r="AQ45" i="40"/>
  <c r="AP45" i="40"/>
  <c r="AO45" i="40"/>
  <c r="AL45" i="40"/>
  <c r="AK45" i="40"/>
  <c r="AI45" i="40"/>
  <c r="AH45" i="40"/>
  <c r="AM44" i="40"/>
  <c r="AJ44" i="40"/>
  <c r="AM43" i="40"/>
  <c r="AJ43" i="40"/>
  <c r="AM42" i="40"/>
  <c r="AJ42" i="40"/>
  <c r="AM41" i="40"/>
  <c r="AJ41" i="40"/>
  <c r="AM40" i="40"/>
  <c r="AJ40" i="40"/>
  <c r="AM39" i="40"/>
  <c r="AJ39" i="40"/>
  <c r="AM38" i="40"/>
  <c r="AJ38" i="40"/>
  <c r="AM33" i="40"/>
  <c r="AJ33" i="40"/>
  <c r="AM32" i="40"/>
  <c r="AJ32" i="40"/>
  <c r="AM31" i="40"/>
  <c r="AJ31" i="40"/>
  <c r="AM30" i="40"/>
  <c r="AJ30" i="40"/>
  <c r="AM29" i="40"/>
  <c r="AJ29" i="40"/>
  <c r="AM28" i="40"/>
  <c r="AJ28" i="40"/>
  <c r="AM27" i="40"/>
  <c r="AJ27" i="40"/>
  <c r="AM26" i="40"/>
  <c r="AJ26" i="40"/>
  <c r="AM25" i="40"/>
  <c r="AJ25" i="40"/>
  <c r="AM24" i="40"/>
  <c r="AJ24" i="40"/>
  <c r="AM23" i="40"/>
  <c r="AJ23" i="40"/>
  <c r="AM22" i="40"/>
  <c r="AJ22" i="40"/>
  <c r="AM21" i="40"/>
  <c r="AJ21" i="40"/>
  <c r="AM20" i="40"/>
  <c r="AJ20" i="40"/>
  <c r="AM19" i="40"/>
  <c r="AJ19" i="40"/>
  <c r="AM18" i="40"/>
  <c r="AJ18" i="40"/>
  <c r="AC52" i="40"/>
  <c r="AB52" i="40"/>
  <c r="AA52" i="40"/>
  <c r="Z52" i="40"/>
  <c r="W52" i="40"/>
  <c r="V52" i="40"/>
  <c r="T52" i="40"/>
  <c r="S52" i="40"/>
  <c r="AC51" i="40"/>
  <c r="AB51" i="40"/>
  <c r="AA51" i="40"/>
  <c r="Z51" i="40"/>
  <c r="W51" i="40"/>
  <c r="V51" i="40"/>
  <c r="T51" i="40"/>
  <c r="S51" i="40"/>
  <c r="AC50" i="40"/>
  <c r="AB50" i="40"/>
  <c r="AA50" i="40"/>
  <c r="Z50" i="40"/>
  <c r="W50" i="40"/>
  <c r="V50" i="40"/>
  <c r="T50" i="40"/>
  <c r="S50" i="40"/>
  <c r="AC49" i="40"/>
  <c r="AB49" i="40"/>
  <c r="AA49" i="40"/>
  <c r="Z49" i="40"/>
  <c r="W49" i="40"/>
  <c r="V49" i="40"/>
  <c r="T49" i="40"/>
  <c r="S49" i="40"/>
  <c r="AC48" i="40"/>
  <c r="AB48" i="40"/>
  <c r="AA48" i="40"/>
  <c r="Z48" i="40"/>
  <c r="W48" i="40"/>
  <c r="V48" i="40"/>
  <c r="T48" i="40"/>
  <c r="S48" i="40"/>
  <c r="AC47" i="40"/>
  <c r="AB47" i="40"/>
  <c r="AA47" i="40"/>
  <c r="Z47" i="40"/>
  <c r="W47" i="40"/>
  <c r="V47" i="40"/>
  <c r="T47" i="40"/>
  <c r="S47" i="40"/>
  <c r="AC45" i="40"/>
  <c r="AB45" i="40"/>
  <c r="AA45" i="40"/>
  <c r="Z45" i="40"/>
  <c r="W45" i="40"/>
  <c r="V45" i="40"/>
  <c r="T45" i="40"/>
  <c r="S45" i="40"/>
  <c r="X44" i="40"/>
  <c r="U44" i="40"/>
  <c r="X43" i="40"/>
  <c r="U43" i="40"/>
  <c r="X42" i="40"/>
  <c r="U42" i="40"/>
  <c r="X41" i="40"/>
  <c r="U41" i="40"/>
  <c r="X40" i="40"/>
  <c r="U40" i="40"/>
  <c r="X39" i="40"/>
  <c r="U39" i="40"/>
  <c r="X33" i="40"/>
  <c r="U33" i="40"/>
  <c r="X32" i="40"/>
  <c r="U32" i="40"/>
  <c r="X31" i="40"/>
  <c r="U31" i="40"/>
  <c r="X30" i="40"/>
  <c r="U30" i="40"/>
  <c r="X29" i="40"/>
  <c r="U29" i="40"/>
  <c r="X28" i="40"/>
  <c r="U28" i="40"/>
  <c r="X27" i="40"/>
  <c r="U27" i="40"/>
  <c r="X26" i="40"/>
  <c r="U26" i="40"/>
  <c r="X25" i="40"/>
  <c r="U25" i="40"/>
  <c r="X24" i="40"/>
  <c r="U24" i="40"/>
  <c r="X23" i="40"/>
  <c r="U23" i="40"/>
  <c r="X22" i="40"/>
  <c r="U22" i="40"/>
  <c r="X21" i="40"/>
  <c r="U21" i="40"/>
  <c r="X20" i="40"/>
  <c r="U20" i="40"/>
  <c r="X19" i="40"/>
  <c r="U19" i="40"/>
  <c r="X18" i="40"/>
  <c r="U18" i="40"/>
  <c r="I44" i="40"/>
  <c r="I43" i="40"/>
  <c r="I42" i="40"/>
  <c r="I41" i="40"/>
  <c r="I40" i="40"/>
  <c r="I39" i="40"/>
  <c r="I38" i="40"/>
  <c r="I33" i="40"/>
  <c r="I32" i="40"/>
  <c r="I31" i="40"/>
  <c r="I30" i="40"/>
  <c r="I29" i="40"/>
  <c r="I28" i="40"/>
  <c r="I27" i="40"/>
  <c r="I26" i="40"/>
  <c r="I25" i="40"/>
  <c r="I24" i="40"/>
  <c r="I23" i="40"/>
  <c r="I22" i="40"/>
  <c r="I21" i="40"/>
  <c r="I20" i="40"/>
  <c r="I19" i="40"/>
  <c r="I18" i="40"/>
  <c r="F44" i="40"/>
  <c r="F43" i="40"/>
  <c r="F42" i="40"/>
  <c r="F41" i="40"/>
  <c r="F40" i="40"/>
  <c r="F39" i="40"/>
  <c r="F38" i="40"/>
  <c r="F33" i="40"/>
  <c r="F32" i="40"/>
  <c r="F31" i="40"/>
  <c r="F30" i="40"/>
  <c r="F29" i="40"/>
  <c r="F28" i="40"/>
  <c r="F27" i="40"/>
  <c r="F26" i="40"/>
  <c r="F25" i="40"/>
  <c r="F24" i="40"/>
  <c r="F23" i="40"/>
  <c r="F22" i="40"/>
  <c r="F21" i="40"/>
  <c r="F20" i="40"/>
  <c r="F19" i="40"/>
  <c r="F18" i="40"/>
  <c r="E52" i="40"/>
  <c r="E51" i="40"/>
  <c r="E50" i="40"/>
  <c r="E49" i="40"/>
  <c r="E48" i="40"/>
  <c r="E47" i="40"/>
  <c r="E45" i="40"/>
  <c r="CS40" i="37" l="1"/>
  <c r="U45" i="40"/>
  <c r="CS25" i="37"/>
  <c r="BQ32" i="40"/>
  <c r="BQ44" i="40"/>
  <c r="BQ20" i="40"/>
  <c r="BQ28" i="40"/>
  <c r="AM45" i="40"/>
  <c r="BC19" i="40"/>
  <c r="BI19" i="40" s="1"/>
  <c r="BC23" i="40"/>
  <c r="BI23" i="40" s="1"/>
  <c r="CS43" i="37"/>
  <c r="AJ45" i="40"/>
  <c r="BQ40" i="40"/>
  <c r="X45" i="40"/>
  <c r="BB45" i="40"/>
  <c r="CS50" i="37"/>
  <c r="BC25" i="40"/>
  <c r="BI25" i="40" s="1"/>
  <c r="CS39" i="37"/>
  <c r="CS48" i="37"/>
  <c r="BN18" i="40"/>
  <c r="BN26" i="40"/>
  <c r="BN38" i="40"/>
  <c r="AY45" i="40"/>
  <c r="CS58" i="37"/>
  <c r="CS62" i="37"/>
  <c r="BN30" i="40"/>
  <c r="BN42" i="40"/>
  <c r="BN43" i="40"/>
  <c r="BQ24" i="40"/>
  <c r="CB32" i="37"/>
  <c r="CS17" i="37"/>
  <c r="BN39" i="40"/>
  <c r="BB97" i="37"/>
  <c r="BC21" i="40"/>
  <c r="BI21" i="40" s="1"/>
  <c r="BQ41" i="40"/>
  <c r="BQ22" i="40"/>
  <c r="BQ30" i="40"/>
  <c r="BN44" i="40"/>
  <c r="BC40" i="40"/>
  <c r="BI40" i="40" s="1"/>
  <c r="BC42" i="40"/>
  <c r="BI42" i="40" s="1"/>
  <c r="BN22" i="40"/>
  <c r="BC31" i="40"/>
  <c r="BI31" i="40" s="1"/>
  <c r="BQ18" i="40"/>
  <c r="BQ26" i="40"/>
  <c r="BQ38" i="40"/>
  <c r="BQ19" i="40"/>
  <c r="BQ39" i="40"/>
  <c r="AN21" i="40"/>
  <c r="AT21" i="40" s="1"/>
  <c r="AN25" i="40"/>
  <c r="AT25" i="40" s="1"/>
  <c r="AN29" i="40"/>
  <c r="AT29" i="40" s="1"/>
  <c r="AN33" i="40"/>
  <c r="AT33" i="40" s="1"/>
  <c r="BQ23" i="40"/>
  <c r="BQ31" i="40"/>
  <c r="BQ43" i="40"/>
  <c r="AN19" i="40"/>
  <c r="AT19" i="40" s="1"/>
  <c r="AN23" i="40"/>
  <c r="AT23" i="40" s="1"/>
  <c r="AN27" i="40"/>
  <c r="AT27" i="40" s="1"/>
  <c r="AN31" i="40"/>
  <c r="AT31" i="40" s="1"/>
  <c r="AN39" i="40"/>
  <c r="AT39" i="40" s="1"/>
  <c r="AN43" i="40"/>
  <c r="AT43" i="40" s="1"/>
  <c r="BN40" i="40"/>
  <c r="BN28" i="40"/>
  <c r="BQ27" i="40"/>
  <c r="Y18" i="40"/>
  <c r="AE18" i="40" s="1"/>
  <c r="BQ25" i="40"/>
  <c r="Y19" i="40"/>
  <c r="AE19" i="40" s="1"/>
  <c r="Y23" i="40"/>
  <c r="AE23" i="40" s="1"/>
  <c r="Y27" i="40"/>
  <c r="AE27" i="40" s="1"/>
  <c r="Y31" i="40"/>
  <c r="AE31" i="40" s="1"/>
  <c r="BQ21" i="40"/>
  <c r="BQ29" i="40"/>
  <c r="BQ33" i="40"/>
  <c r="BQ42" i="40"/>
  <c r="BN20" i="40"/>
  <c r="BM50" i="40"/>
  <c r="BN41" i="40"/>
  <c r="BN32" i="40"/>
  <c r="BN24" i="40"/>
  <c r="BM52" i="40"/>
  <c r="BM45" i="40"/>
  <c r="CC66" i="37"/>
  <c r="CC30" i="37"/>
  <c r="BV92" i="37"/>
  <c r="BV94" i="37"/>
  <c r="BB92" i="37"/>
  <c r="BD92" i="37"/>
  <c r="BD94" i="37"/>
  <c r="CS21" i="37"/>
  <c r="AJ92" i="37"/>
  <c r="CS16" i="37"/>
  <c r="AH92" i="37"/>
  <c r="CS64" i="37"/>
  <c r="CS36" i="37"/>
  <c r="CS42" i="37"/>
  <c r="CS37" i="37"/>
  <c r="CS61" i="37"/>
  <c r="CS63" i="37"/>
  <c r="CS57" i="37"/>
  <c r="CS49" i="37"/>
  <c r="CS46" i="37"/>
  <c r="CS60" i="37"/>
  <c r="CS29" i="37"/>
  <c r="CS19" i="37"/>
  <c r="CS18" i="37"/>
  <c r="BN21" i="40"/>
  <c r="BN25" i="40"/>
  <c r="BN29" i="40"/>
  <c r="BN33" i="40"/>
  <c r="AN18" i="40"/>
  <c r="AT18" i="40" s="1"/>
  <c r="BC33" i="40"/>
  <c r="BI33" i="40" s="1"/>
  <c r="BC39" i="40"/>
  <c r="BI39" i="40" s="1"/>
  <c r="BC41" i="40"/>
  <c r="BI41" i="40" s="1"/>
  <c r="BC43" i="40"/>
  <c r="BI43" i="40" s="1"/>
  <c r="AZ95" i="37"/>
  <c r="AZ96" i="37"/>
  <c r="BX97" i="37"/>
  <c r="BX96" i="37"/>
  <c r="T23" i="37"/>
  <c r="T32" i="37" s="1"/>
  <c r="BV95" i="37"/>
  <c r="BV96" i="37"/>
  <c r="CS35" i="37"/>
  <c r="CS26" i="37"/>
  <c r="CS59" i="37"/>
  <c r="CS41" i="37"/>
  <c r="BT95" i="37"/>
  <c r="BT96" i="37"/>
  <c r="CS45" i="37"/>
  <c r="AO66" i="37"/>
  <c r="BD95" i="37"/>
  <c r="BD96" i="37"/>
  <c r="CS44" i="37"/>
  <c r="CS22" i="37"/>
  <c r="BN19" i="40"/>
  <c r="BN23" i="40"/>
  <c r="BN27" i="40"/>
  <c r="BN31" i="40"/>
  <c r="BC18" i="40"/>
  <c r="BI18" i="40" s="1"/>
  <c r="BC20" i="40"/>
  <c r="BI20" i="40" s="1"/>
  <c r="BC22" i="40"/>
  <c r="BI22" i="40" s="1"/>
  <c r="AF95" i="37"/>
  <c r="AF96" i="37"/>
  <c r="CS28" i="37"/>
  <c r="AJ95" i="37"/>
  <c r="AJ96" i="37"/>
  <c r="BB95" i="37"/>
  <c r="BB96" i="37"/>
  <c r="CS56" i="37"/>
  <c r="AH95" i="37"/>
  <c r="AH96" i="37"/>
  <c r="CS27" i="37"/>
  <c r="CS47" i="37"/>
  <c r="CS55" i="37"/>
  <c r="CS38" i="37"/>
  <c r="AO64" i="36"/>
  <c r="BM51" i="40"/>
  <c r="BM47" i="40"/>
  <c r="BM48" i="40"/>
  <c r="BM49" i="40"/>
  <c r="AJ97" i="37"/>
  <c r="CJ14" i="36"/>
  <c r="CN73" i="37"/>
  <c r="AH97" i="37"/>
  <c r="L32" i="37"/>
  <c r="L94" i="37" s="1"/>
  <c r="CE14" i="36"/>
  <c r="CN64" i="36"/>
  <c r="CI64" i="36"/>
  <c r="BI20" i="37"/>
  <c r="CP23" i="37"/>
  <c r="CP32" i="37" s="1"/>
  <c r="CF23" i="37"/>
  <c r="CF32" i="37" s="1"/>
  <c r="CN20" i="37"/>
  <c r="P32" i="37"/>
  <c r="P96" i="37" s="1"/>
  <c r="CL23" i="37"/>
  <c r="CL32" i="37" s="1"/>
  <c r="R32" i="37"/>
  <c r="R96" i="37" s="1"/>
  <c r="CM23" i="37"/>
  <c r="CM32" i="37" s="1"/>
  <c r="U30" i="37"/>
  <c r="CI30" i="37"/>
  <c r="N32" i="37"/>
  <c r="N96" i="37" s="1"/>
  <c r="CK23" i="37"/>
  <c r="CI20" i="37"/>
  <c r="BX90" i="37"/>
  <c r="BX92" i="37" s="1"/>
  <c r="CO23" i="37"/>
  <c r="CO32" i="37" s="1"/>
  <c r="CE23" i="37"/>
  <c r="CE32" i="37" s="1"/>
  <c r="CN30" i="37"/>
  <c r="CQ23" i="37"/>
  <c r="CQ32" i="37" s="1"/>
  <c r="BH32" i="37"/>
  <c r="D32" i="37"/>
  <c r="AY32" i="37"/>
  <c r="C32" i="37"/>
  <c r="CJ32" i="37"/>
  <c r="F32" i="37"/>
  <c r="CG32" i="37"/>
  <c r="K23" i="37"/>
  <c r="BX95" i="37"/>
  <c r="CI66" i="37"/>
  <c r="BX94" i="37"/>
  <c r="CH32" i="37"/>
  <c r="CC64" i="36"/>
  <c r="G40" i="39"/>
  <c r="I42" i="39"/>
  <c r="H40" i="39"/>
  <c r="AN44" i="40"/>
  <c r="AT44" i="40" s="1"/>
  <c r="AN41" i="40"/>
  <c r="AT41" i="40" s="1"/>
  <c r="BC28" i="40"/>
  <c r="BI28" i="40" s="1"/>
  <c r="CC20" i="37"/>
  <c r="AO20" i="37"/>
  <c r="AN32" i="40"/>
  <c r="AT32" i="40" s="1"/>
  <c r="BC29" i="40"/>
  <c r="BI29" i="40" s="1"/>
  <c r="AN28" i="40"/>
  <c r="AT28" i="40" s="1"/>
  <c r="AN24" i="40"/>
  <c r="AT24" i="40" s="1"/>
  <c r="AN40" i="40"/>
  <c r="AT40" i="40" s="1"/>
  <c r="Y21" i="40"/>
  <c r="AE21" i="40" s="1"/>
  <c r="Y25" i="40"/>
  <c r="AE25" i="40" s="1"/>
  <c r="Y29" i="40"/>
  <c r="AE29" i="40" s="1"/>
  <c r="Y33" i="40"/>
  <c r="AE33" i="40" s="1"/>
  <c r="Y42" i="40"/>
  <c r="AE42" i="40" s="1"/>
  <c r="AN22" i="40"/>
  <c r="AT22" i="40" s="1"/>
  <c r="AN26" i="40"/>
  <c r="AT26" i="40" s="1"/>
  <c r="AN30" i="40"/>
  <c r="AT30" i="40" s="1"/>
  <c r="AN38" i="40"/>
  <c r="AT38" i="40" s="1"/>
  <c r="AN42" i="40"/>
  <c r="AT42" i="40" s="1"/>
  <c r="U66" i="37"/>
  <c r="AN20" i="40"/>
  <c r="AT20" i="40" s="1"/>
  <c r="BC26" i="40"/>
  <c r="BI26" i="40" s="1"/>
  <c r="BC30" i="40"/>
  <c r="BI30" i="40" s="1"/>
  <c r="BI66" i="37"/>
  <c r="Y22" i="40"/>
  <c r="AE22" i="40" s="1"/>
  <c r="Y26" i="40"/>
  <c r="AE26" i="40" s="1"/>
  <c r="Y30" i="40"/>
  <c r="AE30" i="40" s="1"/>
  <c r="Y39" i="40"/>
  <c r="AE39" i="40" s="1"/>
  <c r="Y43" i="40"/>
  <c r="AE43" i="40" s="1"/>
  <c r="BC27" i="40"/>
  <c r="BI27" i="40" s="1"/>
  <c r="BI64" i="36"/>
  <c r="U64" i="36"/>
  <c r="Y41" i="40"/>
  <c r="AE41" i="40" s="1"/>
  <c r="BC24" i="40"/>
  <c r="BI24" i="40" s="1"/>
  <c r="BC44" i="40"/>
  <c r="BI44" i="40" s="1"/>
  <c r="U52" i="40"/>
  <c r="BC38" i="40"/>
  <c r="BI38" i="40" s="1"/>
  <c r="BC32" i="40"/>
  <c r="BI32" i="40" s="1"/>
  <c r="BB48" i="40"/>
  <c r="BB52" i="40"/>
  <c r="Y20" i="40"/>
  <c r="AE20" i="40" s="1"/>
  <c r="Y24" i="40"/>
  <c r="AE24" i="40" s="1"/>
  <c r="Y28" i="40"/>
  <c r="AE28" i="40" s="1"/>
  <c r="Y32" i="40"/>
  <c r="AE32" i="40" s="1"/>
  <c r="Y40" i="40"/>
  <c r="AE40" i="40" s="1"/>
  <c r="Y44" i="40"/>
  <c r="AE44" i="40" s="1"/>
  <c r="AM51" i="40"/>
  <c r="AM52" i="40"/>
  <c r="AY52" i="40"/>
  <c r="AY48" i="40"/>
  <c r="AY50" i="40"/>
  <c r="X52" i="40"/>
  <c r="AJ48" i="40"/>
  <c r="AJ50" i="40"/>
  <c r="AM48" i="40"/>
  <c r="BB49" i="40"/>
  <c r="BB50" i="40"/>
  <c r="X47" i="40"/>
  <c r="X48" i="40"/>
  <c r="X49" i="40"/>
  <c r="X50" i="40"/>
  <c r="AJ51" i="40"/>
  <c r="AY51" i="40"/>
  <c r="AM50" i="40"/>
  <c r="U49" i="40"/>
  <c r="AY47" i="40"/>
  <c r="U51" i="40"/>
  <c r="AJ47" i="40"/>
  <c r="BB47" i="40"/>
  <c r="AY49" i="40"/>
  <c r="BB51" i="40"/>
  <c r="U47" i="40"/>
  <c r="U48" i="40"/>
  <c r="X51" i="40"/>
  <c r="AM47" i="40"/>
  <c r="AJ49" i="40"/>
  <c r="AJ52" i="40"/>
  <c r="U50" i="40"/>
  <c r="AM49" i="40"/>
  <c r="AZ97" i="37"/>
  <c r="AZ92" i="37"/>
  <c r="AZ94" i="37" s="1"/>
  <c r="AF97" i="37"/>
  <c r="AF92" i="37"/>
  <c r="AF94" i="37"/>
  <c r="BI30" i="37"/>
  <c r="CC23" i="37"/>
  <c r="BS32" i="37"/>
  <c r="AN32" i="37"/>
  <c r="CR32" i="37"/>
  <c r="U20" i="37"/>
  <c r="BT94" i="37"/>
  <c r="BT92" i="37"/>
  <c r="BT97" i="37"/>
  <c r="AE32" i="37"/>
  <c r="AO23" i="37"/>
  <c r="AO30" i="37"/>
  <c r="BI23" i="37"/>
  <c r="J24" i="40"/>
  <c r="P24" i="40" s="1"/>
  <c r="J32" i="40"/>
  <c r="J44" i="40"/>
  <c r="J29" i="40"/>
  <c r="J21" i="40"/>
  <c r="J41" i="40"/>
  <c r="J33" i="40"/>
  <c r="J25" i="40"/>
  <c r="J26" i="40"/>
  <c r="P26" i="40" s="1"/>
  <c r="J27" i="40"/>
  <c r="J39" i="40"/>
  <c r="J20" i="40"/>
  <c r="J28" i="40"/>
  <c r="J40" i="40"/>
  <c r="J18" i="40"/>
  <c r="J30" i="40"/>
  <c r="J23" i="40"/>
  <c r="J31" i="40"/>
  <c r="J43" i="40"/>
  <c r="J38" i="40"/>
  <c r="J22" i="40"/>
  <c r="J42" i="40"/>
  <c r="J19" i="40"/>
  <c r="H52" i="40"/>
  <c r="BP52" i="40" s="1"/>
  <c r="H51" i="40"/>
  <c r="BP51" i="40" s="1"/>
  <c r="H50" i="40"/>
  <c r="BP50" i="40" s="1"/>
  <c r="H49" i="40"/>
  <c r="BP49" i="40" s="1"/>
  <c r="H48" i="40"/>
  <c r="BP48" i="40" s="1"/>
  <c r="H47" i="40"/>
  <c r="BP47" i="40" s="1"/>
  <c r="H45" i="40"/>
  <c r="BP45" i="40" s="1"/>
  <c r="BC45" i="40" l="1"/>
  <c r="BI45" i="40" s="1"/>
  <c r="Y45" i="40"/>
  <c r="AE45" i="40" s="1"/>
  <c r="AN45" i="40"/>
  <c r="AT45" i="40" s="1"/>
  <c r="BR33" i="40"/>
  <c r="CN23" i="37"/>
  <c r="BR23" i="40"/>
  <c r="BR19" i="40"/>
  <c r="BX24" i="40"/>
  <c r="Y52" i="40"/>
  <c r="AE52" i="40" s="1"/>
  <c r="P23" i="40"/>
  <c r="BX23" i="40" s="1"/>
  <c r="L92" i="37"/>
  <c r="L97" i="37"/>
  <c r="CN32" i="37"/>
  <c r="CN96" i="37" s="1"/>
  <c r="P18" i="40"/>
  <c r="BX18" i="40" s="1"/>
  <c r="BR18" i="40"/>
  <c r="P31" i="40"/>
  <c r="BX31" i="40" s="1"/>
  <c r="BR31" i="40"/>
  <c r="P27" i="40"/>
  <c r="BX27" i="40" s="1"/>
  <c r="BR27" i="40"/>
  <c r="P32" i="40"/>
  <c r="BX32" i="40" s="1"/>
  <c r="BR32" i="40"/>
  <c r="BX26" i="40"/>
  <c r="P22" i="40"/>
  <c r="BX22" i="40" s="1"/>
  <c r="BR22" i="40"/>
  <c r="P28" i="40"/>
  <c r="BX28" i="40" s="1"/>
  <c r="BR28" i="40"/>
  <c r="BR26" i="40"/>
  <c r="P21" i="40"/>
  <c r="BX21" i="40" s="1"/>
  <c r="BR21" i="40"/>
  <c r="BR24" i="40"/>
  <c r="P43" i="40"/>
  <c r="BX43" i="40" s="1"/>
  <c r="BR43" i="40"/>
  <c r="P39" i="40"/>
  <c r="BX39" i="40" s="1"/>
  <c r="BR39" i="40"/>
  <c r="P44" i="40"/>
  <c r="BX44" i="40" s="1"/>
  <c r="BR44" i="40"/>
  <c r="P42" i="40"/>
  <c r="BX42" i="40" s="1"/>
  <c r="BR42" i="40"/>
  <c r="P40" i="40"/>
  <c r="BX40" i="40" s="1"/>
  <c r="BR40" i="40"/>
  <c r="P41" i="40"/>
  <c r="BX41" i="40" s="1"/>
  <c r="BR41" i="40"/>
  <c r="P19" i="40"/>
  <c r="BX19" i="40" s="1"/>
  <c r="P33" i="40"/>
  <c r="BX33" i="40" s="1"/>
  <c r="P38" i="40"/>
  <c r="BX38" i="40" s="1"/>
  <c r="BR38" i="40"/>
  <c r="P30" i="40"/>
  <c r="BX30" i="40" s="1"/>
  <c r="BR30" i="40"/>
  <c r="P20" i="40"/>
  <c r="BX20" i="40" s="1"/>
  <c r="BR20" i="40"/>
  <c r="P25" i="40"/>
  <c r="BX25" i="40" s="1"/>
  <c r="BR25" i="40"/>
  <c r="P29" i="40"/>
  <c r="BX29" i="40" s="1"/>
  <c r="BR29" i="40"/>
  <c r="L95" i="37"/>
  <c r="L96" i="37"/>
  <c r="AN52" i="40"/>
  <c r="AT52" i="40" s="1"/>
  <c r="BC48" i="40"/>
  <c r="BI48" i="40" s="1"/>
  <c r="CK14" i="36"/>
  <c r="CS30" i="37"/>
  <c r="CS64" i="36"/>
  <c r="N95" i="37"/>
  <c r="N92" i="37"/>
  <c r="N97" i="37"/>
  <c r="N94" i="37"/>
  <c r="R95" i="37"/>
  <c r="R97" i="37"/>
  <c r="R94" i="37"/>
  <c r="R92" i="37"/>
  <c r="K32" i="37"/>
  <c r="CI32" i="37" s="1"/>
  <c r="CI23" i="37"/>
  <c r="P95" i="37"/>
  <c r="P97" i="37"/>
  <c r="P94" i="37"/>
  <c r="P92" i="37"/>
  <c r="CS20" i="37"/>
  <c r="CS66" i="37"/>
  <c r="U23" i="37"/>
  <c r="CS23" i="37" s="1"/>
  <c r="K40" i="39"/>
  <c r="J42" i="39"/>
  <c r="J40" i="39"/>
  <c r="BI32" i="37"/>
  <c r="AN50" i="40"/>
  <c r="AT50" i="40" s="1"/>
  <c r="BC47" i="40"/>
  <c r="BI47" i="40" s="1"/>
  <c r="BC52" i="40"/>
  <c r="BI52" i="40" s="1"/>
  <c r="BC50" i="40"/>
  <c r="BI50" i="40" s="1"/>
  <c r="BC51" i="40"/>
  <c r="BI51" i="40" s="1"/>
  <c r="AN48" i="40"/>
  <c r="AT48" i="40" s="1"/>
  <c r="AN51" i="40"/>
  <c r="AT51" i="40" s="1"/>
  <c r="Y50" i="40"/>
  <c r="AE50" i="40" s="1"/>
  <c r="AN49" i="40"/>
  <c r="AT49" i="40" s="1"/>
  <c r="Y47" i="40"/>
  <c r="AE47" i="40" s="1"/>
  <c r="Y49" i="40"/>
  <c r="AE49" i="40" s="1"/>
  <c r="BC49" i="40"/>
  <c r="BI49" i="40" s="1"/>
  <c r="Y48" i="40"/>
  <c r="AE48" i="40" s="1"/>
  <c r="Y51" i="40"/>
  <c r="AE51" i="40" s="1"/>
  <c r="AN47" i="40"/>
  <c r="AT47" i="40" s="1"/>
  <c r="CC32" i="37"/>
  <c r="AO32" i="37"/>
  <c r="AF41" i="44"/>
  <c r="AF45" i="44" s="1"/>
  <c r="AF47" i="44" s="1"/>
  <c r="AF41" i="45"/>
  <c r="AF45" i="45" s="1"/>
  <c r="AF47" i="45" s="1"/>
  <c r="AF41" i="46"/>
  <c r="AF45" i="46" s="1"/>
  <c r="AF47" i="46" s="1"/>
  <c r="AF41" i="47"/>
  <c r="AF45" i="47" s="1"/>
  <c r="AF47" i="47" s="1"/>
  <c r="AF41" i="48"/>
  <c r="AF45" i="48" s="1"/>
  <c r="AF47" i="48" s="1"/>
  <c r="CN95" i="37" l="1"/>
  <c r="CP14" i="36"/>
  <c r="CF14" i="36"/>
  <c r="CL14" i="36"/>
  <c r="U32" i="37"/>
  <c r="CK32" i="37"/>
  <c r="K42" i="39"/>
  <c r="I40" i="39"/>
  <c r="N52" i="40"/>
  <c r="BV52" i="40" s="1"/>
  <c r="M52" i="40"/>
  <c r="BU52" i="40" s="1"/>
  <c r="L52" i="40"/>
  <c r="BT52" i="40" s="1"/>
  <c r="K52" i="40"/>
  <c r="BS52" i="40" s="1"/>
  <c r="G52" i="40"/>
  <c r="D52" i="40"/>
  <c r="N51" i="40"/>
  <c r="BV51" i="40" s="1"/>
  <c r="M51" i="40"/>
  <c r="BU51" i="40" s="1"/>
  <c r="L51" i="40"/>
  <c r="BT51" i="40" s="1"/>
  <c r="K51" i="40"/>
  <c r="BS51" i="40" s="1"/>
  <c r="G51" i="40"/>
  <c r="D51" i="40"/>
  <c r="N50" i="40"/>
  <c r="BV50" i="40" s="1"/>
  <c r="M50" i="40"/>
  <c r="BU50" i="40" s="1"/>
  <c r="L50" i="40"/>
  <c r="BT50" i="40" s="1"/>
  <c r="K50" i="40"/>
  <c r="BS50" i="40" s="1"/>
  <c r="G50" i="40"/>
  <c r="D50" i="40"/>
  <c r="N49" i="40"/>
  <c r="BV49" i="40" s="1"/>
  <c r="M49" i="40"/>
  <c r="BU49" i="40" s="1"/>
  <c r="L49" i="40"/>
  <c r="BT49" i="40" s="1"/>
  <c r="K49" i="40"/>
  <c r="BS49" i="40" s="1"/>
  <c r="G49" i="40"/>
  <c r="D49" i="40"/>
  <c r="N48" i="40"/>
  <c r="BV48" i="40" s="1"/>
  <c r="M48" i="40"/>
  <c r="BU48" i="40" s="1"/>
  <c r="L48" i="40"/>
  <c r="BT48" i="40" s="1"/>
  <c r="K48" i="40"/>
  <c r="BS48" i="40" s="1"/>
  <c r="G48" i="40"/>
  <c r="D48" i="40"/>
  <c r="N47" i="40"/>
  <c r="BV47" i="40" s="1"/>
  <c r="M47" i="40"/>
  <c r="BU47" i="40" s="1"/>
  <c r="L47" i="40"/>
  <c r="BT47" i="40" s="1"/>
  <c r="K47" i="40"/>
  <c r="BS47" i="40" s="1"/>
  <c r="G47" i="40"/>
  <c r="D47" i="40"/>
  <c r="I47" i="40" l="1"/>
  <c r="BQ47" i="40" s="1"/>
  <c r="BO47" i="40"/>
  <c r="I51" i="40"/>
  <c r="BQ51" i="40" s="1"/>
  <c r="BO51" i="40"/>
  <c r="F48" i="40"/>
  <c r="BN48" i="40" s="1"/>
  <c r="BL48" i="40"/>
  <c r="I52" i="40"/>
  <c r="BQ52" i="40" s="1"/>
  <c r="BO52" i="40"/>
  <c r="F51" i="40"/>
  <c r="BN51" i="40" s="1"/>
  <c r="BL51" i="40"/>
  <c r="F47" i="40"/>
  <c r="BN47" i="40" s="1"/>
  <c r="BL47" i="40"/>
  <c r="F50" i="40"/>
  <c r="BN50" i="40" s="1"/>
  <c r="BL50" i="40"/>
  <c r="I50" i="40"/>
  <c r="BQ50" i="40" s="1"/>
  <c r="BO50" i="40"/>
  <c r="I48" i="40"/>
  <c r="BQ48" i="40" s="1"/>
  <c r="BO48" i="40"/>
  <c r="F49" i="40"/>
  <c r="BN49" i="40" s="1"/>
  <c r="BL49" i="40"/>
  <c r="F52" i="40"/>
  <c r="BN52" i="40" s="1"/>
  <c r="BL52" i="40"/>
  <c r="I49" i="40"/>
  <c r="BQ49" i="40" s="1"/>
  <c r="BO49" i="40"/>
  <c r="CG14" i="36"/>
  <c r="CQ14" i="36"/>
  <c r="CN14" i="36"/>
  <c r="CM14" i="36"/>
  <c r="CS32" i="37"/>
  <c r="E25" i="13"/>
  <c r="D25" i="13"/>
  <c r="B25" i="13"/>
  <c r="C76" i="12"/>
  <c r="C67" i="12"/>
  <c r="J48" i="40" l="1"/>
  <c r="BR48" i="40" s="1"/>
  <c r="J47" i="40"/>
  <c r="BR47" i="40" s="1"/>
  <c r="C78" i="12"/>
  <c r="J50" i="40"/>
  <c r="BR50" i="40" s="1"/>
  <c r="J52" i="40"/>
  <c r="BR52" i="40" s="1"/>
  <c r="J51" i="40"/>
  <c r="BR51" i="40" s="1"/>
  <c r="J49" i="40"/>
  <c r="BR49" i="40" s="1"/>
  <c r="CI14" i="36"/>
  <c r="CH14" i="36"/>
  <c r="CR14" i="36"/>
  <c r="G45" i="40"/>
  <c r="K45" i="40"/>
  <c r="BS45" i="40" s="1"/>
  <c r="L45" i="40"/>
  <c r="BT45" i="40" s="1"/>
  <c r="M45" i="40"/>
  <c r="BU45" i="40" s="1"/>
  <c r="N45" i="40"/>
  <c r="BV45" i="40" s="1"/>
  <c r="D45" i="40"/>
  <c r="F45" i="40" l="1"/>
  <c r="BN45" i="40" s="1"/>
  <c r="BL45" i="40"/>
  <c r="I45" i="40"/>
  <c r="BQ45" i="40" s="1"/>
  <c r="BO45" i="40"/>
  <c r="CS14" i="36"/>
  <c r="AH39" i="45"/>
  <c r="AF26" i="28"/>
  <c r="AG26" i="28"/>
  <c r="AH26" i="28"/>
  <c r="AI26" i="28"/>
  <c r="V26" i="28"/>
  <c r="W26" i="28"/>
  <c r="X26" i="28"/>
  <c r="Y26" i="28"/>
  <c r="Z26" i="28"/>
  <c r="K27" i="28"/>
  <c r="K26" i="28"/>
  <c r="AJ26" i="28" s="1"/>
  <c r="CK45" i="36"/>
  <c r="J45" i="40" l="1"/>
  <c r="BR45" i="40" s="1"/>
  <c r="CL45" i="36"/>
  <c r="CL47" i="36"/>
  <c r="CK46" i="36"/>
  <c r="CO47" i="36"/>
  <c r="CE47" i="36"/>
  <c r="CK47" i="36"/>
  <c r="CF47" i="36"/>
  <c r="CP47" i="36"/>
  <c r="CJ45" i="36"/>
  <c r="CJ47" i="36"/>
  <c r="CM45" i="36"/>
  <c r="CH45" i="36"/>
  <c r="CR45" i="36"/>
  <c r="CJ46" i="36"/>
  <c r="CM46" i="36"/>
  <c r="CR46" i="36"/>
  <c r="BJ29" i="40" s="1"/>
  <c r="CH46" i="36"/>
  <c r="CO45" i="36"/>
  <c r="CE45" i="36"/>
  <c r="CR47" i="36"/>
  <c r="CH47" i="36"/>
  <c r="CQ45" i="36"/>
  <c r="CG45" i="36"/>
  <c r="CP46" i="36"/>
  <c r="AF29" i="40" s="1"/>
  <c r="CF46" i="36"/>
  <c r="CE46" i="36"/>
  <c r="CO46" i="36"/>
  <c r="Q29" i="40" s="1"/>
  <c r="CM47" i="36"/>
  <c r="CL46" i="36"/>
  <c r="CQ46" i="36"/>
  <c r="AU29" i="40" s="1"/>
  <c r="CG46" i="36"/>
  <c r="CQ47" i="36"/>
  <c r="CG47" i="36"/>
  <c r="CP45" i="36"/>
  <c r="CF45" i="36"/>
  <c r="AN47" i="36"/>
  <c r="AN46" i="36"/>
  <c r="BH45" i="36"/>
  <c r="BS46" i="36"/>
  <c r="K45" i="36"/>
  <c r="AE46" i="36"/>
  <c r="BS47" i="36"/>
  <c r="CB47" i="36"/>
  <c r="CB46" i="36"/>
  <c r="CB45" i="36"/>
  <c r="BS45" i="36"/>
  <c r="BH47" i="36"/>
  <c r="BH46" i="36"/>
  <c r="AY47" i="36"/>
  <c r="AY46" i="36"/>
  <c r="AY45" i="36"/>
  <c r="AN45" i="36"/>
  <c r="AE45" i="36"/>
  <c r="AE47" i="36"/>
  <c r="T45" i="36"/>
  <c r="T46" i="36"/>
  <c r="T47" i="36"/>
  <c r="K47" i="36"/>
  <c r="K46" i="36"/>
  <c r="CN45" i="36" l="1"/>
  <c r="CN46" i="36"/>
  <c r="CI45" i="36"/>
  <c r="CI47" i="36"/>
  <c r="CI46" i="36"/>
  <c r="CN47" i="36"/>
  <c r="BY29" i="40"/>
  <c r="N27" i="28"/>
  <c r="AU28" i="40"/>
  <c r="L27" i="28"/>
  <c r="Q28" i="40"/>
  <c r="L28" i="28"/>
  <c r="Q30" i="40"/>
  <c r="CC47" i="36"/>
  <c r="O27" i="28"/>
  <c r="BJ28" i="40"/>
  <c r="M27" i="28"/>
  <c r="AF28" i="40"/>
  <c r="N28" i="28"/>
  <c r="AU30" i="40"/>
  <c r="M28" i="28"/>
  <c r="AF30" i="40"/>
  <c r="O28" i="28"/>
  <c r="BJ30" i="40"/>
  <c r="AO46" i="36"/>
  <c r="AO47" i="36"/>
  <c r="BI46" i="36"/>
  <c r="U47" i="36"/>
  <c r="CC45" i="36"/>
  <c r="CC46" i="36"/>
  <c r="AO45" i="36"/>
  <c r="BI45" i="36"/>
  <c r="U45" i="36"/>
  <c r="BI47" i="36"/>
  <c r="U46" i="36"/>
  <c r="CS46" i="36" l="1"/>
  <c r="BY30" i="40"/>
  <c r="BY28" i="40"/>
  <c r="CS45" i="36"/>
  <c r="CS47" i="36"/>
  <c r="P28" i="28"/>
  <c r="D3" i="39"/>
  <c r="D6" i="39"/>
  <c r="D5" i="39"/>
  <c r="D2" i="39"/>
  <c r="D4" i="39" l="1"/>
  <c r="Z30" i="28" l="1"/>
  <c r="Y30" i="28"/>
  <c r="X30" i="28"/>
  <c r="W30" i="28"/>
  <c r="V30" i="28"/>
  <c r="K30" i="28"/>
  <c r="Z29" i="28"/>
  <c r="Y29" i="28"/>
  <c r="X29" i="28"/>
  <c r="W29" i="28"/>
  <c r="V29" i="28"/>
  <c r="K29" i="28"/>
  <c r="AI28" i="28"/>
  <c r="AH28" i="28"/>
  <c r="AG28" i="28"/>
  <c r="AF28" i="28"/>
  <c r="Z28" i="28"/>
  <c r="Y28" i="28"/>
  <c r="X28" i="28"/>
  <c r="W28" i="28"/>
  <c r="V28" i="28"/>
  <c r="K28" i="28"/>
  <c r="AJ28" i="28" s="1"/>
  <c r="B6" i="50"/>
  <c r="B5" i="50"/>
  <c r="B3" i="50"/>
  <c r="B2" i="50"/>
  <c r="B4" i="50"/>
  <c r="AH46" i="48" l="1"/>
  <c r="AH44" i="48"/>
  <c r="AH42" i="48"/>
  <c r="AG41" i="48"/>
  <c r="AG45" i="48" s="1"/>
  <c r="AG47" i="48" s="1"/>
  <c r="AE41" i="48"/>
  <c r="AE45" i="48" s="1"/>
  <c r="AE47" i="48" s="1"/>
  <c r="AD41" i="48"/>
  <c r="AD45" i="48" s="1"/>
  <c r="AD47" i="48" s="1"/>
  <c r="AC41" i="48"/>
  <c r="AC45" i="48" s="1"/>
  <c r="AC47" i="48" s="1"/>
  <c r="AB41" i="48"/>
  <c r="AB45" i="48" s="1"/>
  <c r="AB47" i="48" s="1"/>
  <c r="AA41" i="48"/>
  <c r="AA45" i="48" s="1"/>
  <c r="AA47" i="48" s="1"/>
  <c r="Z41" i="48"/>
  <c r="Z45" i="48" s="1"/>
  <c r="Z47" i="48" s="1"/>
  <c r="Y41" i="48"/>
  <c r="Y45" i="48" s="1"/>
  <c r="Y47" i="48" s="1"/>
  <c r="X41" i="48"/>
  <c r="X45" i="48" s="1"/>
  <c r="X47" i="48" s="1"/>
  <c r="W41" i="48"/>
  <c r="W45" i="48" s="1"/>
  <c r="W47" i="48" s="1"/>
  <c r="V41" i="48"/>
  <c r="V45" i="48" s="1"/>
  <c r="V47" i="48" s="1"/>
  <c r="U41" i="48"/>
  <c r="U45" i="48" s="1"/>
  <c r="U47" i="48" s="1"/>
  <c r="T41" i="48"/>
  <c r="T45" i="48" s="1"/>
  <c r="T47" i="48" s="1"/>
  <c r="S41" i="48"/>
  <c r="S45" i="48" s="1"/>
  <c r="S47" i="48" s="1"/>
  <c r="R41" i="48"/>
  <c r="R45" i="48" s="1"/>
  <c r="R47" i="48" s="1"/>
  <c r="Q41" i="48"/>
  <c r="Q45" i="48" s="1"/>
  <c r="Q47" i="48" s="1"/>
  <c r="P41" i="48"/>
  <c r="P45" i="48" s="1"/>
  <c r="P47" i="48" s="1"/>
  <c r="O41" i="48"/>
  <c r="O45" i="48" s="1"/>
  <c r="O47" i="48" s="1"/>
  <c r="N41" i="48"/>
  <c r="N45" i="48" s="1"/>
  <c r="N47" i="48" s="1"/>
  <c r="M41" i="48"/>
  <c r="M45" i="48" s="1"/>
  <c r="M47" i="48" s="1"/>
  <c r="L41" i="48"/>
  <c r="L45" i="48" s="1"/>
  <c r="L47" i="48" s="1"/>
  <c r="K41" i="48"/>
  <c r="K45" i="48" s="1"/>
  <c r="K47" i="48" s="1"/>
  <c r="J41" i="48"/>
  <c r="J45" i="48" s="1"/>
  <c r="J47" i="48" s="1"/>
  <c r="I41" i="48"/>
  <c r="I45" i="48" s="1"/>
  <c r="I47" i="48" s="1"/>
  <c r="H41" i="48"/>
  <c r="H45" i="48" s="1"/>
  <c r="H47" i="48" s="1"/>
  <c r="G41" i="48"/>
  <c r="G45" i="48" s="1"/>
  <c r="G47" i="48" s="1"/>
  <c r="F41" i="48"/>
  <c r="F45" i="48" s="1"/>
  <c r="F47" i="48" s="1"/>
  <c r="E41" i="48"/>
  <c r="E45" i="48" s="1"/>
  <c r="E47" i="48" s="1"/>
  <c r="D41" i="48"/>
  <c r="D45" i="48" s="1"/>
  <c r="D47" i="48" s="1"/>
  <c r="C41" i="48"/>
  <c r="C45" i="48" s="1"/>
  <c r="C47" i="48" s="1"/>
  <c r="AH40" i="48"/>
  <c r="AH39" i="48"/>
  <c r="AH38" i="48"/>
  <c r="AH37" i="48"/>
  <c r="AH36" i="48"/>
  <c r="AH35" i="48"/>
  <c r="AH34" i="48"/>
  <c r="AH33" i="48"/>
  <c r="AH32" i="48"/>
  <c r="AH31" i="48"/>
  <c r="AH30" i="48"/>
  <c r="AH29" i="48"/>
  <c r="AH28" i="48"/>
  <c r="AH27" i="48"/>
  <c r="AH26" i="48"/>
  <c r="AH25" i="48"/>
  <c r="AH24" i="48"/>
  <c r="AH23" i="48"/>
  <c r="AH22" i="48"/>
  <c r="AH21" i="48"/>
  <c r="AH20" i="48"/>
  <c r="AH19" i="48"/>
  <c r="AH18" i="48"/>
  <c r="AH17" i="48"/>
  <c r="AH16" i="48"/>
  <c r="AH15" i="48"/>
  <c r="AH14" i="48"/>
  <c r="AH13" i="48"/>
  <c r="AH12" i="48"/>
  <c r="AH11" i="48"/>
  <c r="B11" i="48"/>
  <c r="B12" i="48" s="1"/>
  <c r="B13" i="48" s="1"/>
  <c r="B14" i="48" s="1"/>
  <c r="B15" i="48" s="1"/>
  <c r="B16" i="48" s="1"/>
  <c r="B17" i="48" s="1"/>
  <c r="B18" i="48" s="1"/>
  <c r="B19" i="48" s="1"/>
  <c r="B20" i="48" s="1"/>
  <c r="B21" i="48" s="1"/>
  <c r="B22" i="48" s="1"/>
  <c r="B23" i="48" s="1"/>
  <c r="B24" i="48" s="1"/>
  <c r="B25" i="48" s="1"/>
  <c r="B26" i="48" s="1"/>
  <c r="B27" i="48" s="1"/>
  <c r="B28" i="48" s="1"/>
  <c r="B29" i="48" s="1"/>
  <c r="B30" i="48" s="1"/>
  <c r="B31" i="48" s="1"/>
  <c r="B32" i="48" s="1"/>
  <c r="B33" i="48" s="1"/>
  <c r="B34" i="48" s="1"/>
  <c r="B35" i="48" s="1"/>
  <c r="B36" i="48" s="1"/>
  <c r="B37" i="48" s="1"/>
  <c r="B38" i="48" s="1"/>
  <c r="B39" i="48" s="1"/>
  <c r="AH10" i="48"/>
  <c r="AH46" i="47"/>
  <c r="AH44" i="47"/>
  <c r="AH42" i="47"/>
  <c r="AG41" i="47"/>
  <c r="AG45" i="47" s="1"/>
  <c r="AG47" i="47" s="1"/>
  <c r="AE41" i="47"/>
  <c r="AE45" i="47" s="1"/>
  <c r="AE47" i="47" s="1"/>
  <c r="AD41" i="47"/>
  <c r="AD45" i="47" s="1"/>
  <c r="AD47" i="47" s="1"/>
  <c r="AC41" i="47"/>
  <c r="AC45" i="47" s="1"/>
  <c r="AC47" i="47" s="1"/>
  <c r="AB41" i="47"/>
  <c r="AB45" i="47" s="1"/>
  <c r="AB47" i="47" s="1"/>
  <c r="AA41" i="47"/>
  <c r="AA45" i="47" s="1"/>
  <c r="AA47" i="47" s="1"/>
  <c r="Z41" i="47"/>
  <c r="Z45" i="47" s="1"/>
  <c r="Z47" i="47" s="1"/>
  <c r="Y41" i="47"/>
  <c r="Y45" i="47" s="1"/>
  <c r="Y47" i="47" s="1"/>
  <c r="X41" i="47"/>
  <c r="X45" i="47" s="1"/>
  <c r="X47" i="47" s="1"/>
  <c r="W41" i="47"/>
  <c r="W45" i="47" s="1"/>
  <c r="W47" i="47" s="1"/>
  <c r="V41" i="47"/>
  <c r="V45" i="47" s="1"/>
  <c r="V47" i="47" s="1"/>
  <c r="U41" i="47"/>
  <c r="U45" i="47" s="1"/>
  <c r="U47" i="47" s="1"/>
  <c r="T41" i="47"/>
  <c r="T45" i="47" s="1"/>
  <c r="T47" i="47" s="1"/>
  <c r="S41" i="47"/>
  <c r="S45" i="47" s="1"/>
  <c r="S47" i="47" s="1"/>
  <c r="R41" i="47"/>
  <c r="R45" i="47" s="1"/>
  <c r="R47" i="47" s="1"/>
  <c r="Q41" i="47"/>
  <c r="Q45" i="47" s="1"/>
  <c r="Q47" i="47" s="1"/>
  <c r="P41" i="47"/>
  <c r="P45" i="47" s="1"/>
  <c r="P47" i="47" s="1"/>
  <c r="O41" i="47"/>
  <c r="O45" i="47" s="1"/>
  <c r="O47" i="47" s="1"/>
  <c r="N41" i="47"/>
  <c r="N45" i="47" s="1"/>
  <c r="N47" i="47" s="1"/>
  <c r="M41" i="47"/>
  <c r="M45" i="47" s="1"/>
  <c r="M47" i="47" s="1"/>
  <c r="L41" i="47"/>
  <c r="L45" i="47" s="1"/>
  <c r="L47" i="47" s="1"/>
  <c r="K41" i="47"/>
  <c r="K45" i="47" s="1"/>
  <c r="K47" i="47" s="1"/>
  <c r="J41" i="47"/>
  <c r="J45" i="47" s="1"/>
  <c r="J47" i="47" s="1"/>
  <c r="I41" i="47"/>
  <c r="I45" i="47" s="1"/>
  <c r="I47" i="47" s="1"/>
  <c r="H41" i="47"/>
  <c r="H45" i="47" s="1"/>
  <c r="H47" i="47" s="1"/>
  <c r="G41" i="47"/>
  <c r="G45" i="47" s="1"/>
  <c r="G47" i="47" s="1"/>
  <c r="F41" i="47"/>
  <c r="F45" i="47" s="1"/>
  <c r="F47" i="47" s="1"/>
  <c r="E41" i="47"/>
  <c r="E45" i="47" s="1"/>
  <c r="E47" i="47" s="1"/>
  <c r="D41" i="47"/>
  <c r="D45" i="47" s="1"/>
  <c r="D47" i="47" s="1"/>
  <c r="C41" i="47"/>
  <c r="C45" i="47" s="1"/>
  <c r="C47" i="47" s="1"/>
  <c r="AH40" i="47"/>
  <c r="AH39" i="47"/>
  <c r="AH38" i="47"/>
  <c r="AH37" i="47"/>
  <c r="AH36" i="47"/>
  <c r="AH35" i="47"/>
  <c r="AH34" i="47"/>
  <c r="AH33" i="47"/>
  <c r="AH32" i="47"/>
  <c r="AH31" i="47"/>
  <c r="AH30" i="47"/>
  <c r="AH29" i="47"/>
  <c r="AH28" i="47"/>
  <c r="AH27" i="47"/>
  <c r="AH26" i="47"/>
  <c r="AH25" i="47"/>
  <c r="AH24" i="47"/>
  <c r="AH23" i="47"/>
  <c r="AH22" i="47"/>
  <c r="AH21" i="47"/>
  <c r="AH20" i="47"/>
  <c r="AH19" i="47"/>
  <c r="AH18" i="47"/>
  <c r="AH17" i="47"/>
  <c r="AH16" i="47"/>
  <c r="AH15" i="47"/>
  <c r="AH14" i="47"/>
  <c r="AH13" i="47"/>
  <c r="AH12" i="47"/>
  <c r="AH11" i="47"/>
  <c r="B11" i="47"/>
  <c r="B12" i="47" s="1"/>
  <c r="B13" i="47" s="1"/>
  <c r="B14" i="47" s="1"/>
  <c r="B15" i="47" s="1"/>
  <c r="B16" i="47" s="1"/>
  <c r="B17" i="47" s="1"/>
  <c r="B18" i="47" s="1"/>
  <c r="B19" i="47" s="1"/>
  <c r="B20" i="47" s="1"/>
  <c r="B21" i="47" s="1"/>
  <c r="B22" i="47" s="1"/>
  <c r="B23" i="47" s="1"/>
  <c r="B24" i="47" s="1"/>
  <c r="B25" i="47" s="1"/>
  <c r="B26" i="47" s="1"/>
  <c r="B27" i="47" s="1"/>
  <c r="B28" i="47" s="1"/>
  <c r="B29" i="47" s="1"/>
  <c r="B30" i="47" s="1"/>
  <c r="B31" i="47" s="1"/>
  <c r="B32" i="47" s="1"/>
  <c r="B33" i="47" s="1"/>
  <c r="B34" i="47" s="1"/>
  <c r="B35" i="47" s="1"/>
  <c r="B36" i="47" s="1"/>
  <c r="B37" i="47" s="1"/>
  <c r="B38" i="47" s="1"/>
  <c r="B39" i="47" s="1"/>
  <c r="AH10" i="47"/>
  <c r="AH46" i="46"/>
  <c r="AH44" i="46"/>
  <c r="AH42" i="46"/>
  <c r="AG41" i="46"/>
  <c r="AG45" i="46" s="1"/>
  <c r="AG47" i="46" s="1"/>
  <c r="AE41" i="46"/>
  <c r="AE45" i="46" s="1"/>
  <c r="AE47" i="46" s="1"/>
  <c r="AD41" i="46"/>
  <c r="AD45" i="46" s="1"/>
  <c r="AD47" i="46" s="1"/>
  <c r="AC41" i="46"/>
  <c r="AC45" i="46" s="1"/>
  <c r="AC47" i="46" s="1"/>
  <c r="AB41" i="46"/>
  <c r="AB45" i="46" s="1"/>
  <c r="AB47" i="46" s="1"/>
  <c r="AA41" i="46"/>
  <c r="AA45" i="46" s="1"/>
  <c r="AA47" i="46" s="1"/>
  <c r="Z41" i="46"/>
  <c r="Z45" i="46" s="1"/>
  <c r="Z47" i="46" s="1"/>
  <c r="Y41" i="46"/>
  <c r="Y45" i="46" s="1"/>
  <c r="Y47" i="46" s="1"/>
  <c r="X41" i="46"/>
  <c r="X45" i="46" s="1"/>
  <c r="X47" i="46" s="1"/>
  <c r="W41" i="46"/>
  <c r="W45" i="46" s="1"/>
  <c r="W47" i="46" s="1"/>
  <c r="V41" i="46"/>
  <c r="V45" i="46" s="1"/>
  <c r="V47" i="46" s="1"/>
  <c r="U41" i="46"/>
  <c r="U45" i="46" s="1"/>
  <c r="U47" i="46" s="1"/>
  <c r="T41" i="46"/>
  <c r="T45" i="46" s="1"/>
  <c r="T47" i="46" s="1"/>
  <c r="S41" i="46"/>
  <c r="S45" i="46" s="1"/>
  <c r="S47" i="46" s="1"/>
  <c r="R41" i="46"/>
  <c r="R45" i="46" s="1"/>
  <c r="R47" i="46" s="1"/>
  <c r="Q41" i="46"/>
  <c r="Q45" i="46" s="1"/>
  <c r="Q47" i="46" s="1"/>
  <c r="P41" i="46"/>
  <c r="P45" i="46" s="1"/>
  <c r="P47" i="46" s="1"/>
  <c r="O41" i="46"/>
  <c r="O45" i="46" s="1"/>
  <c r="O47" i="46" s="1"/>
  <c r="N41" i="46"/>
  <c r="N45" i="46" s="1"/>
  <c r="N47" i="46" s="1"/>
  <c r="M41" i="46"/>
  <c r="M45" i="46" s="1"/>
  <c r="M47" i="46" s="1"/>
  <c r="L41" i="46"/>
  <c r="L45" i="46" s="1"/>
  <c r="L47" i="46" s="1"/>
  <c r="K41" i="46"/>
  <c r="K45" i="46" s="1"/>
  <c r="K47" i="46" s="1"/>
  <c r="J41" i="46"/>
  <c r="J45" i="46" s="1"/>
  <c r="J47" i="46" s="1"/>
  <c r="I41" i="46"/>
  <c r="I45" i="46" s="1"/>
  <c r="I47" i="46" s="1"/>
  <c r="H41" i="46"/>
  <c r="H45" i="46" s="1"/>
  <c r="H47" i="46" s="1"/>
  <c r="G41" i="46"/>
  <c r="G45" i="46" s="1"/>
  <c r="G47" i="46" s="1"/>
  <c r="F41" i="46"/>
  <c r="F45" i="46" s="1"/>
  <c r="F47" i="46" s="1"/>
  <c r="E41" i="46"/>
  <c r="E45" i="46" s="1"/>
  <c r="E47" i="46" s="1"/>
  <c r="D41" i="46"/>
  <c r="D45" i="46" s="1"/>
  <c r="D47" i="46" s="1"/>
  <c r="C41" i="46"/>
  <c r="C45" i="46" s="1"/>
  <c r="C47" i="46" s="1"/>
  <c r="AH40" i="46"/>
  <c r="AH39" i="46"/>
  <c r="AH38" i="46"/>
  <c r="AH37" i="46"/>
  <c r="AH36" i="46"/>
  <c r="AH35" i="46"/>
  <c r="AH34" i="46"/>
  <c r="AH33" i="46"/>
  <c r="AH32" i="46"/>
  <c r="AH31" i="46"/>
  <c r="AH30" i="46"/>
  <c r="AH29" i="46"/>
  <c r="AH28" i="46"/>
  <c r="AH27" i="46"/>
  <c r="AH26" i="46"/>
  <c r="AH25" i="46"/>
  <c r="AH24" i="46"/>
  <c r="AH23" i="46"/>
  <c r="AH22" i="46"/>
  <c r="AH21" i="46"/>
  <c r="AH20" i="46"/>
  <c r="AH19" i="46"/>
  <c r="AH18" i="46"/>
  <c r="AH17" i="46"/>
  <c r="AH16" i="46"/>
  <c r="AH15" i="46"/>
  <c r="AH14" i="46"/>
  <c r="AH13" i="46"/>
  <c r="AH12" i="46"/>
  <c r="AH11" i="46"/>
  <c r="B11" i="46"/>
  <c r="B12" i="46" s="1"/>
  <c r="B13" i="46" s="1"/>
  <c r="B14" i="46" s="1"/>
  <c r="B15" i="46" s="1"/>
  <c r="B16" i="46" s="1"/>
  <c r="B17" i="46" s="1"/>
  <c r="B18" i="46" s="1"/>
  <c r="B19" i="46" s="1"/>
  <c r="B20" i="46" s="1"/>
  <c r="B21" i="46" s="1"/>
  <c r="B22" i="46" s="1"/>
  <c r="B23" i="46" s="1"/>
  <c r="B24" i="46" s="1"/>
  <c r="B25" i="46" s="1"/>
  <c r="B26" i="46" s="1"/>
  <c r="B27" i="46" s="1"/>
  <c r="B28" i="46" s="1"/>
  <c r="B29" i="46" s="1"/>
  <c r="B30" i="46" s="1"/>
  <c r="B31" i="46" s="1"/>
  <c r="B32" i="46" s="1"/>
  <c r="B33" i="46" s="1"/>
  <c r="B34" i="46" s="1"/>
  <c r="B35" i="46" s="1"/>
  <c r="B36" i="46" s="1"/>
  <c r="B37" i="46" s="1"/>
  <c r="B38" i="46" s="1"/>
  <c r="B39" i="46" s="1"/>
  <c r="AH10" i="46"/>
  <c r="B11" i="45"/>
  <c r="B10" i="45" s="1"/>
  <c r="AH41" i="47" l="1"/>
  <c r="AH45" i="47" s="1"/>
  <c r="AH47" i="47" s="1"/>
  <c r="AH41" i="48"/>
  <c r="AH45" i="48" s="1"/>
  <c r="AH47" i="48" s="1"/>
  <c r="AH41" i="46"/>
  <c r="AH45" i="46" s="1"/>
  <c r="AH47" i="46" s="1"/>
  <c r="B10" i="48"/>
  <c r="C9" i="48" s="1" a="1"/>
  <c r="B10" i="47"/>
  <c r="C9" i="47" s="1" a="1"/>
  <c r="B10" i="46"/>
  <c r="C9" i="46" s="1" a="1"/>
  <c r="B12" i="45"/>
  <c r="B13" i="45" s="1"/>
  <c r="B14" i="45" s="1"/>
  <c r="B15" i="45" s="1"/>
  <c r="B16" i="45" s="1"/>
  <c r="B17" i="45" s="1"/>
  <c r="B18" i="45" s="1"/>
  <c r="B19" i="45" s="1"/>
  <c r="B20" i="45" s="1"/>
  <c r="B21" i="45" s="1"/>
  <c r="B22" i="45" s="1"/>
  <c r="B23" i="45" s="1"/>
  <c r="B24" i="45" s="1"/>
  <c r="B25" i="45" s="1"/>
  <c r="B26" i="45" s="1"/>
  <c r="B27" i="45" s="1"/>
  <c r="B28" i="45" s="1"/>
  <c r="B29" i="45" s="1"/>
  <c r="B30" i="45" s="1"/>
  <c r="B31" i="45" s="1"/>
  <c r="B32" i="45" s="1"/>
  <c r="B33" i="45" s="1"/>
  <c r="B34" i="45" s="1"/>
  <c r="B35" i="45" s="1"/>
  <c r="B36" i="45" s="1"/>
  <c r="B37" i="45" s="1"/>
  <c r="B38" i="45" s="1"/>
  <c r="B39" i="45" s="1"/>
  <c r="AH11" i="44"/>
  <c r="B11" i="44"/>
  <c r="B10" i="44" s="1"/>
  <c r="AC9" i="48" l="1"/>
  <c r="Y9" i="48"/>
  <c r="U9" i="48"/>
  <c r="Q9" i="48"/>
  <c r="M9" i="48"/>
  <c r="I9" i="48"/>
  <c r="E9" i="48"/>
  <c r="AF9" i="48"/>
  <c r="AB9" i="48"/>
  <c r="X9" i="48"/>
  <c r="T9" i="48"/>
  <c r="P9" i="48"/>
  <c r="L9" i="48"/>
  <c r="H9" i="48"/>
  <c r="D9" i="48"/>
  <c r="AD9" i="48"/>
  <c r="Z9" i="48"/>
  <c r="R9" i="48"/>
  <c r="J9" i="48"/>
  <c r="AE9" i="48"/>
  <c r="AA9" i="48"/>
  <c r="W9" i="48"/>
  <c r="S9" i="48"/>
  <c r="O9" i="48"/>
  <c r="K9" i="48"/>
  <c r="G9" i="48"/>
  <c r="C9" i="48"/>
  <c r="V9" i="48"/>
  <c r="N9" i="48"/>
  <c r="F9" i="48"/>
  <c r="AC9" i="47"/>
  <c r="Y9" i="47"/>
  <c r="U9" i="47"/>
  <c r="Q9" i="47"/>
  <c r="M9" i="47"/>
  <c r="I9" i="47"/>
  <c r="E9" i="47"/>
  <c r="V9" i="47"/>
  <c r="F9" i="47"/>
  <c r="AF9" i="47"/>
  <c r="AB9" i="47"/>
  <c r="X9" i="47"/>
  <c r="T9" i="47"/>
  <c r="P9" i="47"/>
  <c r="L9" i="47"/>
  <c r="H9" i="47"/>
  <c r="D9" i="47"/>
  <c r="AE9" i="47"/>
  <c r="AA9" i="47"/>
  <c r="W9" i="47"/>
  <c r="S9" i="47"/>
  <c r="O9" i="47"/>
  <c r="K9" i="47"/>
  <c r="G9" i="47"/>
  <c r="J9" i="47"/>
  <c r="AD9" i="47"/>
  <c r="Z9" i="47"/>
  <c r="R9" i="47"/>
  <c r="N9" i="47"/>
  <c r="C9" i="47"/>
  <c r="AC9" i="46"/>
  <c r="Y9" i="46"/>
  <c r="U9" i="46"/>
  <c r="Q9" i="46"/>
  <c r="M9" i="46"/>
  <c r="I9" i="46"/>
  <c r="E9" i="46"/>
  <c r="Z9" i="46"/>
  <c r="V9" i="46"/>
  <c r="N9" i="46"/>
  <c r="AF9" i="46"/>
  <c r="AB9" i="46"/>
  <c r="X9" i="46"/>
  <c r="T9" i="46"/>
  <c r="P9" i="46"/>
  <c r="L9" i="46"/>
  <c r="H9" i="46"/>
  <c r="D9" i="46"/>
  <c r="AE9" i="46"/>
  <c r="AA9" i="46"/>
  <c r="W9" i="46"/>
  <c r="S9" i="46"/>
  <c r="O9" i="46"/>
  <c r="K9" i="46"/>
  <c r="G9" i="46"/>
  <c r="C9" i="46"/>
  <c r="F9" i="46"/>
  <c r="AD9" i="46"/>
  <c r="R9" i="46"/>
  <c r="J9" i="46"/>
  <c r="C9" i="45" a="1"/>
  <c r="B12" i="44"/>
  <c r="AF9" i="45" l="1"/>
  <c r="Q9" i="45"/>
  <c r="F9" i="45"/>
  <c r="AD9" i="45"/>
  <c r="O9" i="45"/>
  <c r="AE9" i="45"/>
  <c r="H9" i="45"/>
  <c r="X9" i="45"/>
  <c r="M9" i="45"/>
  <c r="AC9" i="45"/>
  <c r="Z9" i="45"/>
  <c r="K9" i="45"/>
  <c r="AA9" i="45"/>
  <c r="D9" i="45"/>
  <c r="T9" i="45"/>
  <c r="E9" i="45"/>
  <c r="U9" i="45"/>
  <c r="N9" i="45"/>
  <c r="C9" i="45"/>
  <c r="S9" i="45"/>
  <c r="J9" i="45"/>
  <c r="L9" i="45"/>
  <c r="AB9" i="45"/>
  <c r="I9" i="45"/>
  <c r="Y9" i="45"/>
  <c r="V9" i="45"/>
  <c r="G9" i="45"/>
  <c r="W9" i="45"/>
  <c r="R9" i="45"/>
  <c r="P9" i="45"/>
  <c r="AG41" i="45"/>
  <c r="AG45" i="45" s="1"/>
  <c r="AG41" i="44"/>
  <c r="AG45" i="44" s="1"/>
  <c r="D41" i="44" l="1"/>
  <c r="D45" i="44" s="1"/>
  <c r="D41" i="45"/>
  <c r="AE41" i="45"/>
  <c r="AE41" i="44"/>
  <c r="AE45" i="44" s="1"/>
  <c r="AE47" i="44" s="1"/>
  <c r="AD41" i="45"/>
  <c r="AD45" i="45" s="1"/>
  <c r="AD47" i="45" s="1"/>
  <c r="AD41" i="44"/>
  <c r="AD45" i="44" s="1"/>
  <c r="AD47" i="44" s="1"/>
  <c r="E41" i="45"/>
  <c r="F41" i="45"/>
  <c r="G41" i="45"/>
  <c r="H41" i="45"/>
  <c r="I41" i="45"/>
  <c r="J41" i="45"/>
  <c r="K41" i="45"/>
  <c r="L41" i="45"/>
  <c r="M41" i="45"/>
  <c r="N41" i="45"/>
  <c r="O41" i="45"/>
  <c r="P41" i="45"/>
  <c r="Q41" i="45"/>
  <c r="R41" i="45"/>
  <c r="S41" i="45"/>
  <c r="T41" i="45"/>
  <c r="U41" i="45"/>
  <c r="V41" i="45"/>
  <c r="W41" i="45"/>
  <c r="X41" i="45"/>
  <c r="Y41" i="45"/>
  <c r="Z41" i="45"/>
  <c r="AA41" i="45"/>
  <c r="AB41" i="45"/>
  <c r="AC41" i="45"/>
  <c r="E41" i="44"/>
  <c r="F41" i="44"/>
  <c r="F45" i="44" s="1"/>
  <c r="G41" i="44"/>
  <c r="H41" i="44"/>
  <c r="I41" i="44"/>
  <c r="J41" i="44"/>
  <c r="K41" i="44"/>
  <c r="L41" i="44"/>
  <c r="M41" i="44"/>
  <c r="N41" i="44"/>
  <c r="O41" i="44"/>
  <c r="P41" i="44"/>
  <c r="Q41" i="44"/>
  <c r="R41" i="44"/>
  <c r="S41" i="44"/>
  <c r="T41" i="44"/>
  <c r="U41" i="44"/>
  <c r="V41" i="44"/>
  <c r="W41" i="44"/>
  <c r="X41" i="44"/>
  <c r="Y41" i="44"/>
  <c r="Z41" i="44"/>
  <c r="AA41" i="44"/>
  <c r="AB41" i="44"/>
  <c r="AC41" i="44"/>
  <c r="C41" i="45"/>
  <c r="C41" i="44"/>
  <c r="C45" i="44" s="1"/>
  <c r="AE45" i="45"/>
  <c r="AE47" i="45" s="1"/>
  <c r="AG47" i="45"/>
  <c r="AH44" i="45"/>
  <c r="AH42" i="45"/>
  <c r="AH40" i="45"/>
  <c r="AH46" i="44"/>
  <c r="AG47" i="44"/>
  <c r="AH40" i="44"/>
  <c r="AH39" i="44"/>
  <c r="B6" i="7"/>
  <c r="B5" i="7"/>
  <c r="B4" i="7"/>
  <c r="B3" i="7"/>
  <c r="B2" i="7"/>
  <c r="D6" i="40"/>
  <c r="D5" i="40"/>
  <c r="D4" i="40"/>
  <c r="D2" i="40"/>
  <c r="D3" i="40"/>
  <c r="D6" i="49" l="1"/>
  <c r="D5" i="49"/>
  <c r="D4" i="49"/>
  <c r="D3" i="49"/>
  <c r="D2" i="49"/>
  <c r="I100" i="49" l="1"/>
  <c r="H100" i="49"/>
  <c r="G100" i="49"/>
  <c r="F100" i="49"/>
  <c r="J98" i="49"/>
  <c r="J97" i="49"/>
  <c r="J96" i="49"/>
  <c r="J95" i="49"/>
  <c r="J94" i="49"/>
  <c r="J93" i="49"/>
  <c r="J92" i="49"/>
  <c r="J91" i="49"/>
  <c r="J90" i="49"/>
  <c r="J89" i="49"/>
  <c r="J88" i="49"/>
  <c r="J87" i="49"/>
  <c r="J86" i="49"/>
  <c r="J85" i="49"/>
  <c r="J84" i="49"/>
  <c r="J83" i="49"/>
  <c r="J82" i="49"/>
  <c r="J81" i="49"/>
  <c r="J80" i="49"/>
  <c r="J79" i="49"/>
  <c r="J78" i="49"/>
  <c r="J77" i="49"/>
  <c r="J76" i="49"/>
  <c r="J75" i="49"/>
  <c r="J74" i="49"/>
  <c r="J73" i="49"/>
  <c r="J72" i="49"/>
  <c r="J71" i="49"/>
  <c r="J70" i="49"/>
  <c r="J69" i="49"/>
  <c r="J68" i="49"/>
  <c r="J67" i="49"/>
  <c r="J66" i="49"/>
  <c r="J65" i="49"/>
  <c r="J64" i="49"/>
  <c r="J63" i="49"/>
  <c r="J62" i="49"/>
  <c r="J61" i="49"/>
  <c r="J60" i="49"/>
  <c r="J59" i="49"/>
  <c r="J58" i="49"/>
  <c r="J57" i="49"/>
  <c r="J56" i="49"/>
  <c r="J55" i="49"/>
  <c r="J54" i="49"/>
  <c r="J53" i="49"/>
  <c r="J52" i="49"/>
  <c r="J51" i="49"/>
  <c r="J50" i="49"/>
  <c r="J49" i="49"/>
  <c r="J48" i="49"/>
  <c r="J47" i="49"/>
  <c r="J46" i="49"/>
  <c r="J45" i="49"/>
  <c r="J44" i="49"/>
  <c r="J43" i="49"/>
  <c r="J42" i="49"/>
  <c r="J41" i="49"/>
  <c r="J40" i="49"/>
  <c r="J39" i="49"/>
  <c r="J38" i="49"/>
  <c r="J37" i="49"/>
  <c r="J36" i="49"/>
  <c r="J35" i="49"/>
  <c r="J34" i="49"/>
  <c r="J33" i="49"/>
  <c r="J32" i="49"/>
  <c r="J31" i="49"/>
  <c r="J30" i="49"/>
  <c r="J29" i="49"/>
  <c r="J28" i="49"/>
  <c r="J27" i="49"/>
  <c r="J26" i="49"/>
  <c r="J25" i="49"/>
  <c r="J24" i="49"/>
  <c r="J23" i="49"/>
  <c r="J22" i="49"/>
  <c r="J21" i="49"/>
  <c r="J20" i="49"/>
  <c r="J19" i="49"/>
  <c r="J18" i="49"/>
  <c r="J17" i="49"/>
  <c r="J16" i="49"/>
  <c r="J15" i="49"/>
  <c r="J14" i="49"/>
  <c r="J13" i="49"/>
  <c r="J12" i="49"/>
  <c r="J11" i="49"/>
  <c r="J10" i="49"/>
  <c r="J9" i="49"/>
  <c r="J100" i="49" l="1"/>
  <c r="AH10" i="45"/>
  <c r="AH10" i="44"/>
  <c r="C6" i="44" l="1"/>
  <c r="C5" i="44"/>
  <c r="C4" i="44"/>
  <c r="C3" i="44"/>
  <c r="C2" i="44"/>
  <c r="C6" i="45"/>
  <c r="C5" i="45"/>
  <c r="C4" i="45"/>
  <c r="C3" i="45"/>
  <c r="C2" i="45"/>
  <c r="C6" i="46"/>
  <c r="C5" i="46"/>
  <c r="C4" i="46"/>
  <c r="C3" i="46"/>
  <c r="C2" i="46"/>
  <c r="C6" i="47"/>
  <c r="C5" i="47"/>
  <c r="C4" i="47"/>
  <c r="C3" i="47"/>
  <c r="C2" i="47"/>
  <c r="C6" i="48"/>
  <c r="C5" i="48"/>
  <c r="C4" i="48"/>
  <c r="C3" i="48"/>
  <c r="C2" i="48"/>
  <c r="AH46" i="45"/>
  <c r="AC45" i="45"/>
  <c r="AC47" i="45" s="1"/>
  <c r="AB45" i="45"/>
  <c r="AB47" i="45" s="1"/>
  <c r="AA45" i="45"/>
  <c r="AA47" i="45" s="1"/>
  <c r="Z45" i="45"/>
  <c r="Z47" i="45" s="1"/>
  <c r="Y45" i="45"/>
  <c r="Y47" i="45" s="1"/>
  <c r="X45" i="45"/>
  <c r="X47" i="45" s="1"/>
  <c r="W45" i="45"/>
  <c r="W47" i="45" s="1"/>
  <c r="V45" i="45"/>
  <c r="V47" i="45" s="1"/>
  <c r="U45" i="45"/>
  <c r="U47" i="45" s="1"/>
  <c r="T45" i="45"/>
  <c r="T47" i="45" s="1"/>
  <c r="S45" i="45"/>
  <c r="S47" i="45" s="1"/>
  <c r="R45" i="45"/>
  <c r="R47" i="45" s="1"/>
  <c r="Q45" i="45"/>
  <c r="Q47" i="45" s="1"/>
  <c r="P45" i="45"/>
  <c r="P47" i="45" s="1"/>
  <c r="O45" i="45"/>
  <c r="O47" i="45" s="1"/>
  <c r="N45" i="45"/>
  <c r="N47" i="45" s="1"/>
  <c r="M45" i="45"/>
  <c r="M47" i="45" s="1"/>
  <c r="L45" i="45"/>
  <c r="L47" i="45" s="1"/>
  <c r="K45" i="45"/>
  <c r="K47" i="45" s="1"/>
  <c r="J45" i="45"/>
  <c r="J47" i="45" s="1"/>
  <c r="I45" i="45"/>
  <c r="I47" i="45" s="1"/>
  <c r="H45" i="45"/>
  <c r="H47" i="45" s="1"/>
  <c r="G45" i="45"/>
  <c r="G47" i="45" s="1"/>
  <c r="F45" i="45"/>
  <c r="F47" i="45" s="1"/>
  <c r="E45" i="45"/>
  <c r="E47" i="45" s="1"/>
  <c r="D45" i="45"/>
  <c r="D47" i="45" s="1"/>
  <c r="C45" i="45"/>
  <c r="C47" i="45" s="1"/>
  <c r="AH38" i="45"/>
  <c r="AH37" i="45"/>
  <c r="AH36" i="45"/>
  <c r="AH35" i="45"/>
  <c r="AH34" i="45"/>
  <c r="AH33" i="45"/>
  <c r="AH32" i="45"/>
  <c r="AH31" i="45"/>
  <c r="AH30" i="45"/>
  <c r="AH29" i="45"/>
  <c r="AH28" i="45"/>
  <c r="AH27" i="45"/>
  <c r="AH26" i="45"/>
  <c r="AH25" i="45"/>
  <c r="AH24" i="45"/>
  <c r="AH23" i="45"/>
  <c r="AH22" i="45"/>
  <c r="AH21" i="45"/>
  <c r="AH20" i="45"/>
  <c r="AH19" i="45"/>
  <c r="AH18" i="45"/>
  <c r="AH17" i="45"/>
  <c r="AH16" i="45"/>
  <c r="AH15" i="45"/>
  <c r="AH14" i="45"/>
  <c r="AH13" i="45"/>
  <c r="AH12" i="45"/>
  <c r="AH11" i="45"/>
  <c r="AH44" i="44"/>
  <c r="AH42" i="44"/>
  <c r="AB45" i="44"/>
  <c r="AB47" i="44" s="1"/>
  <c r="AA45" i="44"/>
  <c r="AA47" i="44" s="1"/>
  <c r="Z45" i="44"/>
  <c r="Z47" i="44" s="1"/>
  <c r="Y45" i="44"/>
  <c r="Y47" i="44" s="1"/>
  <c r="X45" i="44"/>
  <c r="X47" i="44" s="1"/>
  <c r="W45" i="44"/>
  <c r="W47" i="44" s="1"/>
  <c r="V45" i="44"/>
  <c r="V47" i="44" s="1"/>
  <c r="U45" i="44"/>
  <c r="U47" i="44" s="1"/>
  <c r="T45" i="44"/>
  <c r="T47" i="44" s="1"/>
  <c r="S45" i="44"/>
  <c r="S47" i="44" s="1"/>
  <c r="R45" i="44"/>
  <c r="R47" i="44" s="1"/>
  <c r="Q45" i="44"/>
  <c r="Q47" i="44" s="1"/>
  <c r="P45" i="44"/>
  <c r="P47" i="44" s="1"/>
  <c r="O45" i="44"/>
  <c r="O47" i="44" s="1"/>
  <c r="N45" i="44"/>
  <c r="N47" i="44" s="1"/>
  <c r="M45" i="44"/>
  <c r="M47" i="44" s="1"/>
  <c r="L45" i="44"/>
  <c r="L47" i="44" s="1"/>
  <c r="K45" i="44"/>
  <c r="K47" i="44" s="1"/>
  <c r="J45" i="44"/>
  <c r="J47" i="44" s="1"/>
  <c r="I45" i="44"/>
  <c r="I47" i="44" s="1"/>
  <c r="H45" i="44"/>
  <c r="H47" i="44" s="1"/>
  <c r="G45" i="44"/>
  <c r="G47" i="44" s="1"/>
  <c r="F47" i="44"/>
  <c r="E45" i="44"/>
  <c r="E47" i="44" s="1"/>
  <c r="D47" i="44"/>
  <c r="C47" i="44"/>
  <c r="AH38" i="44"/>
  <c r="AH37" i="44"/>
  <c r="AH36" i="44"/>
  <c r="AH35" i="44"/>
  <c r="AH34" i="44"/>
  <c r="AH33" i="44"/>
  <c r="AH32" i="44"/>
  <c r="AH31" i="44"/>
  <c r="AH30" i="44"/>
  <c r="AH29" i="44"/>
  <c r="AH28" i="44"/>
  <c r="AH27" i="44"/>
  <c r="AH26" i="44"/>
  <c r="AH25" i="44"/>
  <c r="AH24" i="44"/>
  <c r="AH23" i="44"/>
  <c r="AH22" i="44"/>
  <c r="AH21" i="44"/>
  <c r="AH20" i="44"/>
  <c r="AH19" i="44"/>
  <c r="AH18" i="44"/>
  <c r="AH17" i="44"/>
  <c r="AH16" i="44"/>
  <c r="AH15" i="44"/>
  <c r="AH14" i="44"/>
  <c r="AH13" i="44"/>
  <c r="AH12" i="44"/>
  <c r="AH41" i="45" l="1"/>
  <c r="AH45" i="45" s="1"/>
  <c r="AH47" i="45" s="1"/>
  <c r="AH41" i="44"/>
  <c r="AH45" i="44" s="1"/>
  <c r="AH47" i="44" s="1"/>
  <c r="AC45" i="44"/>
  <c r="AC47" i="44" s="1"/>
  <c r="K36" i="39" l="1"/>
  <c r="J36" i="39"/>
  <c r="I36" i="39"/>
  <c r="H36" i="39"/>
  <c r="G36" i="39"/>
  <c r="F36" i="39"/>
  <c r="E36" i="39"/>
  <c r="D36" i="39"/>
  <c r="L35" i="39"/>
  <c r="L33" i="39"/>
  <c r="K29" i="39"/>
  <c r="J29" i="39"/>
  <c r="I29" i="39"/>
  <c r="H29" i="39"/>
  <c r="G29" i="39"/>
  <c r="F29" i="39"/>
  <c r="E29" i="39"/>
  <c r="D29" i="39"/>
  <c r="L28" i="39"/>
  <c r="L26" i="39"/>
  <c r="K22" i="39"/>
  <c r="J22" i="39"/>
  <c r="I22" i="39"/>
  <c r="H22" i="39"/>
  <c r="G22" i="39"/>
  <c r="F22" i="39"/>
  <c r="E22" i="39"/>
  <c r="D22" i="39"/>
  <c r="L21" i="39"/>
  <c r="L19" i="39"/>
  <c r="K15" i="39"/>
  <c r="J15" i="39"/>
  <c r="I15" i="39"/>
  <c r="H15" i="39"/>
  <c r="G15" i="39"/>
  <c r="F15" i="39"/>
  <c r="E15" i="39"/>
  <c r="D15" i="39"/>
  <c r="L14" i="39"/>
  <c r="L12" i="39"/>
  <c r="J43" i="39" l="1"/>
  <c r="K43" i="39"/>
  <c r="L42" i="39"/>
  <c r="L22" i="39"/>
  <c r="L40" i="39"/>
  <c r="F43" i="39"/>
  <c r="L29" i="39"/>
  <c r="G43" i="39"/>
  <c r="H43" i="39"/>
  <c r="D43" i="39"/>
  <c r="E43" i="39"/>
  <c r="I43" i="39"/>
  <c r="L15" i="39"/>
  <c r="L36" i="39"/>
  <c r="L43" i="39" l="1"/>
  <c r="P49" i="40"/>
  <c r="BX49" i="40" s="1"/>
  <c r="P48" i="40"/>
  <c r="BX48" i="40" s="1"/>
  <c r="P52" i="40"/>
  <c r="BX52" i="40" s="1"/>
  <c r="P50" i="40"/>
  <c r="BX50" i="40" s="1"/>
  <c r="P47" i="40"/>
  <c r="BX47" i="40" s="1"/>
  <c r="P51" i="40"/>
  <c r="BX51" i="40" s="1"/>
  <c r="Z16" i="28"/>
  <c r="Y16" i="28"/>
  <c r="X16" i="28"/>
  <c r="W16" i="28"/>
  <c r="V16" i="28"/>
  <c r="K16" i="28"/>
  <c r="K20" i="28"/>
  <c r="F14" i="28" l="1"/>
  <c r="CK60" i="36" l="1"/>
  <c r="CO60" i="36"/>
  <c r="CE60" i="36"/>
  <c r="CJ60" i="36"/>
  <c r="CG60" i="36"/>
  <c r="CQ60" i="36"/>
  <c r="CL60" i="36"/>
  <c r="CP60" i="36"/>
  <c r="CF60" i="36"/>
  <c r="CH60" i="36"/>
  <c r="CR60" i="36"/>
  <c r="CM60" i="36"/>
  <c r="B6" i="36"/>
  <c r="B5" i="36"/>
  <c r="B4" i="36"/>
  <c r="B3" i="36"/>
  <c r="B2" i="36"/>
  <c r="B2" i="54" l="1"/>
  <c r="B2" i="53"/>
  <c r="B5" i="54"/>
  <c r="B5" i="53"/>
  <c r="B3" i="54"/>
  <c r="B3" i="53"/>
  <c r="B6" i="54"/>
  <c r="B6" i="53"/>
  <c r="B4" i="53"/>
  <c r="B4" i="54"/>
  <c r="Z20" i="28"/>
  <c r="Y20" i="28"/>
  <c r="X20" i="28"/>
  <c r="W20" i="28"/>
  <c r="V20" i="28"/>
  <c r="Y14" i="28"/>
  <c r="X14" i="28"/>
  <c r="W14" i="28"/>
  <c r="V14" i="28"/>
  <c r="Z31" i="28"/>
  <c r="Y31" i="28"/>
  <c r="X31" i="28"/>
  <c r="W31" i="28"/>
  <c r="V31" i="28"/>
  <c r="K31" i="28"/>
  <c r="K14" i="28"/>
  <c r="B2" i="37"/>
  <c r="B3" i="37"/>
  <c r="B4" i="37"/>
  <c r="B5" i="37"/>
  <c r="B6" i="37"/>
  <c r="CK44" i="36" l="1"/>
  <c r="CP44" i="36"/>
  <c r="AF27" i="40" s="1"/>
  <c r="CF44" i="36"/>
  <c r="CJ44" i="36"/>
  <c r="CO44" i="36"/>
  <c r="Q27" i="40" s="1"/>
  <c r="CE44" i="36"/>
  <c r="CH44" i="36"/>
  <c r="CR44" i="36"/>
  <c r="BJ27" i="40" s="1"/>
  <c r="CM44" i="36"/>
  <c r="CL44" i="36"/>
  <c r="CG44" i="36"/>
  <c r="CQ44" i="36"/>
  <c r="AU27" i="40" s="1"/>
  <c r="T44" i="36"/>
  <c r="Z14" i="28"/>
  <c r="BH44" i="36"/>
  <c r="AE44" i="36"/>
  <c r="CB44" i="36"/>
  <c r="BS44" i="36"/>
  <c r="AY44" i="36"/>
  <c r="AN44" i="36"/>
  <c r="K44" i="36"/>
  <c r="CN44" i="36" l="1"/>
  <c r="CI44" i="36"/>
  <c r="BY27" i="40"/>
  <c r="P45" i="40"/>
  <c r="BX45" i="40" s="1"/>
  <c r="U44" i="36"/>
  <c r="AO44" i="36"/>
  <c r="CC44" i="36"/>
  <c r="BI44" i="36"/>
  <c r="CS44" i="36" l="1"/>
  <c r="D8" i="28" l="1"/>
  <c r="C8" i="28"/>
  <c r="B8" i="28"/>
  <c r="AF88" i="36"/>
  <c r="CK37" i="36" l="1"/>
  <c r="CK28" i="36"/>
  <c r="CK22" i="36"/>
  <c r="AA31" i="28"/>
  <c r="AA30" i="28"/>
  <c r="AA22" i="28"/>
  <c r="AA14" i="28"/>
  <c r="AA20" i="28"/>
  <c r="AA19" i="28"/>
  <c r="AA18" i="28"/>
  <c r="AA17" i="28"/>
  <c r="AA16" i="28"/>
  <c r="AA15" i="28"/>
  <c r="AA29" i="28"/>
  <c r="AA21" i="28"/>
  <c r="AA13" i="28"/>
  <c r="AA28" i="28"/>
  <c r="AA27" i="28"/>
  <c r="AA26" i="28"/>
  <c r="AA25" i="28"/>
  <c r="AA24" i="28"/>
  <c r="AA23" i="28"/>
  <c r="AK23" i="28"/>
  <c r="AK24" i="28"/>
  <c r="AK22" i="28"/>
  <c r="AK21" i="28"/>
  <c r="AL23" i="28"/>
  <c r="AL21" i="28"/>
  <c r="AB23" i="28"/>
  <c r="AL24" i="28"/>
  <c r="AL22" i="28"/>
  <c r="AB24" i="28"/>
  <c r="AB22" i="28"/>
  <c r="AB25" i="28"/>
  <c r="AB21" i="28"/>
  <c r="AC25" i="28"/>
  <c r="AC21" i="28"/>
  <c r="AM22" i="28"/>
  <c r="AM24" i="28"/>
  <c r="AC24" i="28"/>
  <c r="AC22" i="28"/>
  <c r="AM23" i="28"/>
  <c r="AM21" i="28"/>
  <c r="AC23" i="28"/>
  <c r="CM57" i="36"/>
  <c r="CF63" i="36"/>
  <c r="CP63" i="36"/>
  <c r="CK62" i="36"/>
  <c r="CF59" i="36"/>
  <c r="CP59" i="36"/>
  <c r="CK58" i="36"/>
  <c r="CF50" i="36"/>
  <c r="CP50" i="36"/>
  <c r="AF33" i="40" s="1"/>
  <c r="CK49" i="36"/>
  <c r="CK48" i="36"/>
  <c r="CP36" i="36"/>
  <c r="AF19" i="40" s="1"/>
  <c r="CF36" i="36"/>
  <c r="CP27" i="36"/>
  <c r="CF27" i="36"/>
  <c r="CP26" i="36"/>
  <c r="CF26" i="36"/>
  <c r="CF22" i="36"/>
  <c r="CP22" i="36"/>
  <c r="CK18" i="36"/>
  <c r="CK17" i="36"/>
  <c r="CM63" i="36"/>
  <c r="CM61" i="36"/>
  <c r="CM59" i="36"/>
  <c r="CL63" i="36"/>
  <c r="CQ63" i="36"/>
  <c r="CG63" i="36"/>
  <c r="CL62" i="36"/>
  <c r="CQ62" i="36"/>
  <c r="CG62" i="36"/>
  <c r="CL61" i="36"/>
  <c r="CQ61" i="36"/>
  <c r="AU44" i="40" s="1"/>
  <c r="CG61" i="36"/>
  <c r="CL59" i="36"/>
  <c r="CG59" i="36"/>
  <c r="CQ59" i="36"/>
  <c r="AU42" i="40" s="1"/>
  <c r="CL58" i="36"/>
  <c r="CQ58" i="36"/>
  <c r="AU41" i="40" s="1"/>
  <c r="CG58" i="36"/>
  <c r="CL57" i="36"/>
  <c r="CQ57" i="36"/>
  <c r="AU40" i="40" s="1"/>
  <c r="CG57" i="36"/>
  <c r="CL56" i="36"/>
  <c r="CG56" i="36"/>
  <c r="CQ56" i="36"/>
  <c r="CL55" i="36"/>
  <c r="CQ55" i="36"/>
  <c r="N25" i="28" s="1"/>
  <c r="CG55" i="36"/>
  <c r="CL50" i="36"/>
  <c r="CQ50" i="36"/>
  <c r="AU33" i="40" s="1"/>
  <c r="CG50" i="36"/>
  <c r="CL49" i="36"/>
  <c r="CQ49" i="36"/>
  <c r="CG49" i="36"/>
  <c r="CL48" i="36"/>
  <c r="CG48" i="36"/>
  <c r="CQ48" i="36"/>
  <c r="AU31" i="40" s="1"/>
  <c r="CL43" i="36"/>
  <c r="CG43" i="36"/>
  <c r="CQ43" i="36"/>
  <c r="AU26" i="40" s="1"/>
  <c r="CL42" i="36"/>
  <c r="CQ42" i="36"/>
  <c r="AU25" i="40" s="1"/>
  <c r="CG42" i="36"/>
  <c r="CL41" i="36"/>
  <c r="CQ41" i="36"/>
  <c r="AU24" i="40" s="1"/>
  <c r="CG41" i="36"/>
  <c r="CL40" i="36"/>
  <c r="CQ40" i="36"/>
  <c r="AU23" i="40" s="1"/>
  <c r="CG40" i="36"/>
  <c r="CL39" i="36"/>
  <c r="CQ39" i="36"/>
  <c r="AU22" i="40" s="1"/>
  <c r="CG39" i="36"/>
  <c r="CL38" i="36"/>
  <c r="CQ38" i="36"/>
  <c r="AU21" i="40" s="1"/>
  <c r="CG38" i="36"/>
  <c r="CL37" i="36"/>
  <c r="CQ37" i="36"/>
  <c r="AU20" i="40" s="1"/>
  <c r="CG37" i="36"/>
  <c r="CL36" i="36"/>
  <c r="CG36" i="36"/>
  <c r="CQ36" i="36"/>
  <c r="AU19" i="40" s="1"/>
  <c r="CL35" i="36"/>
  <c r="CG35" i="36"/>
  <c r="CQ35" i="36"/>
  <c r="CL29" i="36"/>
  <c r="CG29" i="36"/>
  <c r="CQ29" i="36"/>
  <c r="CL28" i="36"/>
  <c r="CQ28" i="36"/>
  <c r="CG28" i="36"/>
  <c r="CL27" i="36"/>
  <c r="CQ27" i="36"/>
  <c r="CG27" i="36"/>
  <c r="CL26" i="36"/>
  <c r="CQ26" i="36"/>
  <c r="CG26" i="36"/>
  <c r="CL25" i="36"/>
  <c r="CG25" i="36"/>
  <c r="CQ25" i="36"/>
  <c r="CL22" i="36"/>
  <c r="CQ22" i="36"/>
  <c r="CG22" i="36"/>
  <c r="CL21" i="36"/>
  <c r="CQ21" i="36"/>
  <c r="CG21" i="36"/>
  <c r="CL19" i="36"/>
  <c r="CQ19" i="36"/>
  <c r="CG19" i="36"/>
  <c r="CL18" i="36"/>
  <c r="CQ18" i="36"/>
  <c r="CG18" i="36"/>
  <c r="CL17" i="36"/>
  <c r="CQ17" i="36"/>
  <c r="CG17" i="36"/>
  <c r="CL16" i="36"/>
  <c r="CG16" i="36"/>
  <c r="CQ16" i="36"/>
  <c r="CK61" i="36"/>
  <c r="CK41" i="36"/>
  <c r="CP40" i="36"/>
  <c r="AF23" i="40" s="1"/>
  <c r="CF40" i="36"/>
  <c r="CK35" i="36"/>
  <c r="CK25" i="36"/>
  <c r="CP21" i="36"/>
  <c r="CF21" i="36"/>
  <c r="CP16" i="36"/>
  <c r="CF16" i="36"/>
  <c r="R73" i="36"/>
  <c r="CM62" i="36"/>
  <c r="CP62" i="36"/>
  <c r="CF62" i="36"/>
  <c r="CK59" i="36"/>
  <c r="CK55" i="36"/>
  <c r="CK42" i="36"/>
  <c r="CK36" i="36"/>
  <c r="CK27" i="36"/>
  <c r="CP17" i="36"/>
  <c r="CF17" i="36"/>
  <c r="CJ63" i="36"/>
  <c r="CO63" i="36"/>
  <c r="CE63" i="36"/>
  <c r="CJ62" i="36"/>
  <c r="CE62" i="36"/>
  <c r="CO62" i="36"/>
  <c r="CJ61" i="36"/>
  <c r="CO61" i="36"/>
  <c r="Q44" i="40" s="1"/>
  <c r="CE61" i="36"/>
  <c r="CJ59" i="36"/>
  <c r="CO59" i="36"/>
  <c r="Q42" i="40" s="1"/>
  <c r="CE59" i="36"/>
  <c r="CJ58" i="36"/>
  <c r="CE58" i="36"/>
  <c r="CO58" i="36"/>
  <c r="Q41" i="40" s="1"/>
  <c r="CJ57" i="36"/>
  <c r="CE57" i="36"/>
  <c r="CO57" i="36"/>
  <c r="Q40" i="40" s="1"/>
  <c r="CJ56" i="36"/>
  <c r="CO56" i="36"/>
  <c r="Q39" i="40" s="1"/>
  <c r="CE56" i="36"/>
  <c r="CJ55" i="36"/>
  <c r="CO55" i="36"/>
  <c r="L25" i="28" s="1"/>
  <c r="CE55" i="36"/>
  <c r="CJ50" i="36"/>
  <c r="CE50" i="36"/>
  <c r="CO50" i="36"/>
  <c r="Q33" i="40" s="1"/>
  <c r="CJ49" i="36"/>
  <c r="CE49" i="36"/>
  <c r="CO49" i="36"/>
  <c r="Q32" i="40" s="1"/>
  <c r="CJ48" i="36"/>
  <c r="CO48" i="36"/>
  <c r="Q31" i="40" s="1"/>
  <c r="CE48" i="36"/>
  <c r="CJ43" i="36"/>
  <c r="CO43" i="36"/>
  <c r="Q26" i="40" s="1"/>
  <c r="CE43" i="36"/>
  <c r="CJ42" i="36"/>
  <c r="CE42" i="36"/>
  <c r="CO42" i="36"/>
  <c r="Q25" i="40" s="1"/>
  <c r="CJ41" i="36"/>
  <c r="CE41" i="36"/>
  <c r="CO41" i="36"/>
  <c r="Q24" i="40" s="1"/>
  <c r="CJ40" i="36"/>
  <c r="CO40" i="36"/>
  <c r="Q23" i="40" s="1"/>
  <c r="CE40" i="36"/>
  <c r="CJ39" i="36"/>
  <c r="CO39" i="36"/>
  <c r="Q22" i="40" s="1"/>
  <c r="CE39" i="36"/>
  <c r="CJ38" i="36"/>
  <c r="CE38" i="36"/>
  <c r="CO38" i="36"/>
  <c r="Q21" i="40" s="1"/>
  <c r="CJ37" i="36"/>
  <c r="CO37" i="36"/>
  <c r="Q20" i="40" s="1"/>
  <c r="CE37" i="36"/>
  <c r="CJ36" i="36"/>
  <c r="CO36" i="36"/>
  <c r="Q19" i="40" s="1"/>
  <c r="CE36" i="36"/>
  <c r="CJ35" i="36"/>
  <c r="CO35" i="36"/>
  <c r="CE35" i="36"/>
  <c r="CJ29" i="36"/>
  <c r="CO29" i="36"/>
  <c r="CE29" i="36"/>
  <c r="CJ28" i="36"/>
  <c r="CO28" i="36"/>
  <c r="CE28" i="36"/>
  <c r="CJ27" i="36"/>
  <c r="CO27" i="36"/>
  <c r="CE27" i="36"/>
  <c r="CJ26" i="36"/>
  <c r="CO26" i="36"/>
  <c r="CE26" i="36"/>
  <c r="CJ25" i="36"/>
  <c r="CO25" i="36"/>
  <c r="CE25" i="36"/>
  <c r="CJ22" i="36"/>
  <c r="CE22" i="36"/>
  <c r="CO22" i="36"/>
  <c r="CJ21" i="36"/>
  <c r="CE21" i="36"/>
  <c r="CO21" i="36"/>
  <c r="CJ19" i="36"/>
  <c r="CO19" i="36"/>
  <c r="CE19" i="36"/>
  <c r="CJ18" i="36"/>
  <c r="CO18" i="36"/>
  <c r="CE18" i="36"/>
  <c r="CJ17" i="36"/>
  <c r="CO17" i="36"/>
  <c r="CE17" i="36"/>
  <c r="CJ16" i="36"/>
  <c r="CO16" i="36"/>
  <c r="CE16" i="36"/>
  <c r="CK63" i="36"/>
  <c r="CK57" i="36"/>
  <c r="CK56" i="36"/>
  <c r="CF55" i="36"/>
  <c r="CP55" i="36"/>
  <c r="M25" i="28" s="1"/>
  <c r="CK50" i="36"/>
  <c r="CP49" i="36"/>
  <c r="AF32" i="40" s="1"/>
  <c r="CF49" i="36"/>
  <c r="CP48" i="36"/>
  <c r="AF31" i="40" s="1"/>
  <c r="CF48" i="36"/>
  <c r="CK43" i="36"/>
  <c r="CF42" i="36"/>
  <c r="CP42" i="36"/>
  <c r="AF25" i="40" s="1"/>
  <c r="CP41" i="36"/>
  <c r="AF24" i="40" s="1"/>
  <c r="CF41" i="36"/>
  <c r="CK40" i="36"/>
  <c r="CF39" i="36"/>
  <c r="CP39" i="36"/>
  <c r="AF22" i="40" s="1"/>
  <c r="CP38" i="36"/>
  <c r="AF21" i="40" s="1"/>
  <c r="CF38" i="36"/>
  <c r="CP37" i="36"/>
  <c r="AF20" i="40" s="1"/>
  <c r="CF37" i="36"/>
  <c r="CK26" i="36"/>
  <c r="N20" i="36"/>
  <c r="N23" i="36" s="1"/>
  <c r="CK19" i="36"/>
  <c r="CK16" i="36"/>
  <c r="CP29" i="36"/>
  <c r="CF29" i="36"/>
  <c r="CF28" i="36"/>
  <c r="CP28" i="36"/>
  <c r="CM58" i="36"/>
  <c r="CH57" i="36"/>
  <c r="CR57" i="36"/>
  <c r="BJ40" i="40" s="1"/>
  <c r="CM56" i="36"/>
  <c r="CR56" i="36"/>
  <c r="BJ39" i="40" s="1"/>
  <c r="CH56" i="36"/>
  <c r="CM55" i="36"/>
  <c r="CR55" i="36"/>
  <c r="O25" i="28" s="1"/>
  <c r="AI25" i="28" s="1"/>
  <c r="CH55" i="36"/>
  <c r="CM50" i="36"/>
  <c r="CR50" i="36"/>
  <c r="BJ33" i="40" s="1"/>
  <c r="CH50" i="36"/>
  <c r="CM49" i="36"/>
  <c r="CH49" i="36"/>
  <c r="CR49" i="36"/>
  <c r="BJ32" i="40" s="1"/>
  <c r="CM48" i="36"/>
  <c r="CR48" i="36"/>
  <c r="BJ31" i="40" s="1"/>
  <c r="CH48" i="36"/>
  <c r="CM43" i="36"/>
  <c r="CR43" i="36"/>
  <c r="BJ26" i="40" s="1"/>
  <c r="CH43" i="36"/>
  <c r="CM42" i="36"/>
  <c r="CR42" i="36"/>
  <c r="BJ25" i="40" s="1"/>
  <c r="CH42" i="36"/>
  <c r="CM41" i="36"/>
  <c r="CH41" i="36"/>
  <c r="CR41" i="36"/>
  <c r="BJ24" i="40" s="1"/>
  <c r="CM40" i="36"/>
  <c r="CR40" i="36"/>
  <c r="CH40" i="36"/>
  <c r="CM39" i="36"/>
  <c r="CR39" i="36"/>
  <c r="BJ22" i="40" s="1"/>
  <c r="CH39" i="36"/>
  <c r="CM38" i="36"/>
  <c r="CR38" i="36"/>
  <c r="BJ21" i="40" s="1"/>
  <c r="CH38" i="36"/>
  <c r="CM37" i="36"/>
  <c r="CH37" i="36"/>
  <c r="CR37" i="36"/>
  <c r="BJ20" i="40" s="1"/>
  <c r="CM36" i="36"/>
  <c r="CH36" i="36"/>
  <c r="CR36" i="36"/>
  <c r="BJ19" i="40" s="1"/>
  <c r="CM35" i="36"/>
  <c r="CR35" i="36"/>
  <c r="CH35" i="36"/>
  <c r="CM29" i="36"/>
  <c r="CR29" i="36"/>
  <c r="CH29" i="36"/>
  <c r="CM28" i="36"/>
  <c r="CR28" i="36"/>
  <c r="CH28" i="36"/>
  <c r="CM27" i="36"/>
  <c r="CR27" i="36"/>
  <c r="CH27" i="36"/>
  <c r="CM26" i="36"/>
  <c r="CH26" i="36"/>
  <c r="CR26" i="36"/>
  <c r="CM25" i="36"/>
  <c r="CH25" i="36"/>
  <c r="CR25" i="36"/>
  <c r="CM22" i="36"/>
  <c r="CR22" i="36"/>
  <c r="CH22" i="36"/>
  <c r="CM21" i="36"/>
  <c r="CR21" i="36"/>
  <c r="CH21" i="36"/>
  <c r="R20" i="36"/>
  <c r="R23" i="36" s="1"/>
  <c r="CM19" i="36"/>
  <c r="CR19" i="36"/>
  <c r="CH19" i="36"/>
  <c r="CM18" i="36"/>
  <c r="CR18" i="36"/>
  <c r="CH18" i="36"/>
  <c r="CM17" i="36"/>
  <c r="CH17" i="36"/>
  <c r="CR17" i="36"/>
  <c r="CM16" i="36"/>
  <c r="CH16" i="36"/>
  <c r="CR16" i="36"/>
  <c r="CP61" i="36"/>
  <c r="AF44" i="40" s="1"/>
  <c r="CF61" i="36"/>
  <c r="CF58" i="36"/>
  <c r="CP58" i="36"/>
  <c r="AF41" i="40" s="1"/>
  <c r="CP57" i="36"/>
  <c r="AF40" i="40" s="1"/>
  <c r="CF57" i="36"/>
  <c r="CP56" i="36"/>
  <c r="AF39" i="40" s="1"/>
  <c r="CF56" i="36"/>
  <c r="CF43" i="36"/>
  <c r="CP43" i="36"/>
  <c r="AF26" i="40" s="1"/>
  <c r="CK39" i="36"/>
  <c r="CK38" i="36"/>
  <c r="CF35" i="36"/>
  <c r="CP35" i="36"/>
  <c r="CK29" i="36"/>
  <c r="CP25" i="36"/>
  <c r="CF25" i="36"/>
  <c r="CK21" i="36"/>
  <c r="CP19" i="36"/>
  <c r="CF19" i="36"/>
  <c r="CP18" i="36"/>
  <c r="CF18" i="36"/>
  <c r="CR63" i="36"/>
  <c r="CH63" i="36"/>
  <c r="CR62" i="36"/>
  <c r="CH62" i="36"/>
  <c r="CH61" i="36"/>
  <c r="CR61" i="36"/>
  <c r="BJ44" i="40" s="1"/>
  <c r="CR59" i="36"/>
  <c r="BJ42" i="40" s="1"/>
  <c r="CH59" i="36"/>
  <c r="CR58" i="36"/>
  <c r="BJ41" i="40" s="1"/>
  <c r="CH58" i="36"/>
  <c r="AB26" i="28"/>
  <c r="AC26" i="28"/>
  <c r="BX66" i="36"/>
  <c r="BO66" i="36"/>
  <c r="BD66" i="36"/>
  <c r="AU66" i="36"/>
  <c r="AJ66" i="36"/>
  <c r="AA66" i="36"/>
  <c r="P66" i="36"/>
  <c r="G66" i="36"/>
  <c r="BW66" i="36"/>
  <c r="BN66" i="36"/>
  <c r="BC66" i="36"/>
  <c r="AT66" i="36"/>
  <c r="AI66" i="36"/>
  <c r="Z66" i="36"/>
  <c r="O66" i="36"/>
  <c r="F66" i="36"/>
  <c r="BV66" i="36"/>
  <c r="BM66" i="36"/>
  <c r="BB66" i="36"/>
  <c r="AS66" i="36"/>
  <c r="AH66" i="36"/>
  <c r="Y66" i="36"/>
  <c r="N66" i="36"/>
  <c r="E66" i="36"/>
  <c r="BU66" i="36"/>
  <c r="BL66" i="36"/>
  <c r="BA66" i="36"/>
  <c r="AR66" i="36"/>
  <c r="AG66" i="36"/>
  <c r="X66" i="36"/>
  <c r="M66" i="36"/>
  <c r="D66" i="36"/>
  <c r="BT66" i="36"/>
  <c r="BK66" i="36"/>
  <c r="AZ66" i="36"/>
  <c r="AQ66" i="36"/>
  <c r="AF66" i="36"/>
  <c r="W66" i="36"/>
  <c r="L66" i="36"/>
  <c r="C66" i="36"/>
  <c r="CA66" i="36"/>
  <c r="BR66" i="36"/>
  <c r="BG66" i="36"/>
  <c r="AX66" i="36"/>
  <c r="AM66" i="36"/>
  <c r="AD66" i="36"/>
  <c r="S66" i="36"/>
  <c r="J66" i="36"/>
  <c r="BZ66" i="36"/>
  <c r="BQ66" i="36"/>
  <c r="BF66" i="36"/>
  <c r="AW66" i="36"/>
  <c r="AL66" i="36"/>
  <c r="AC66" i="36"/>
  <c r="R66" i="36"/>
  <c r="I66" i="36"/>
  <c r="BY66" i="36"/>
  <c r="BP66" i="36"/>
  <c r="BE66" i="36"/>
  <c r="AV66" i="36"/>
  <c r="AK66" i="36"/>
  <c r="AB66" i="36"/>
  <c r="Q66" i="36"/>
  <c r="H66" i="36"/>
  <c r="R30" i="36"/>
  <c r="AM27" i="28"/>
  <c r="AC14" i="28"/>
  <c r="AC18" i="28"/>
  <c r="AC28" i="28"/>
  <c r="AC15" i="28"/>
  <c r="AC19" i="28"/>
  <c r="AC29" i="28"/>
  <c r="AC17" i="28"/>
  <c r="AC27" i="28"/>
  <c r="S13" i="28"/>
  <c r="AM28" i="28"/>
  <c r="AC16" i="28"/>
  <c r="AC20" i="28"/>
  <c r="AC30" i="28"/>
  <c r="S14" i="28"/>
  <c r="AC13" i="28"/>
  <c r="AC31" i="28"/>
  <c r="AL27" i="28"/>
  <c r="AB16" i="28"/>
  <c r="AB20" i="28"/>
  <c r="AB30" i="28"/>
  <c r="AL28" i="28"/>
  <c r="AB19" i="28"/>
  <c r="R13" i="28"/>
  <c r="AB31" i="28"/>
  <c r="AB17" i="28"/>
  <c r="AB27" i="28"/>
  <c r="AB13" i="28"/>
  <c r="AB14" i="28"/>
  <c r="AB18" i="28"/>
  <c r="AB28" i="28"/>
  <c r="R14" i="28"/>
  <c r="AB15" i="28"/>
  <c r="AB29" i="28"/>
  <c r="Q14" i="28"/>
  <c r="Q13" i="28"/>
  <c r="AK27" i="28"/>
  <c r="AK28" i="28"/>
  <c r="E8" i="28"/>
  <c r="BZ88" i="36"/>
  <c r="BJ43" i="40"/>
  <c r="AF43" i="40"/>
  <c r="AF42" i="40"/>
  <c r="AU43" i="40"/>
  <c r="Q43" i="40"/>
  <c r="AU39" i="40"/>
  <c r="AU32" i="40"/>
  <c r="Q30" i="36"/>
  <c r="BH63" i="36"/>
  <c r="BV73" i="36"/>
  <c r="AH73" i="36"/>
  <c r="N73" i="36"/>
  <c r="BH38" i="36"/>
  <c r="AY57" i="36"/>
  <c r="BZ73" i="36"/>
  <c r="AL73" i="36"/>
  <c r="AY60" i="36"/>
  <c r="BX73" i="36"/>
  <c r="AJ73" i="36"/>
  <c r="AF73" i="36"/>
  <c r="P73" i="36"/>
  <c r="AY49" i="36"/>
  <c r="AY43" i="36"/>
  <c r="M30" i="36"/>
  <c r="P20" i="36"/>
  <c r="L20" i="36"/>
  <c r="BX88" i="36"/>
  <c r="AZ88" i="36"/>
  <c r="L88" i="36"/>
  <c r="BY32" i="36"/>
  <c r="O30" i="36"/>
  <c r="Q20" i="36"/>
  <c r="Q23" i="36" s="1"/>
  <c r="M20" i="36"/>
  <c r="M23" i="36" s="1"/>
  <c r="BT88" i="36"/>
  <c r="P88" i="36"/>
  <c r="AY55" i="36"/>
  <c r="K55" i="36"/>
  <c r="CB43" i="36"/>
  <c r="K17" i="36"/>
  <c r="T16" i="36"/>
  <c r="BD88" i="36"/>
  <c r="AJ88" i="36"/>
  <c r="BS63" i="36"/>
  <c r="AY39" i="36"/>
  <c r="BS38" i="36"/>
  <c r="BH58" i="36"/>
  <c r="CB57" i="36"/>
  <c r="K41" i="36"/>
  <c r="T40" i="36"/>
  <c r="BV88" i="36"/>
  <c r="BF88" i="36"/>
  <c r="AL88" i="36"/>
  <c r="AH88" i="36"/>
  <c r="R88" i="36"/>
  <c r="N88" i="36"/>
  <c r="K62" i="36"/>
  <c r="T61" i="36"/>
  <c r="AY59" i="36"/>
  <c r="K59" i="36"/>
  <c r="K37" i="36"/>
  <c r="T36" i="36"/>
  <c r="AY35" i="36"/>
  <c r="K35" i="36"/>
  <c r="AE63" i="36"/>
  <c r="AY62" i="36"/>
  <c r="AN62" i="36"/>
  <c r="BH61" i="36"/>
  <c r="AE61" i="36"/>
  <c r="CB49" i="36"/>
  <c r="BH42" i="36"/>
  <c r="AE42" i="36"/>
  <c r="AY41" i="36"/>
  <c r="T29" i="36"/>
  <c r="N30" i="36"/>
  <c r="S30" i="36"/>
  <c r="P30" i="36"/>
  <c r="L30" i="36"/>
  <c r="C30" i="36"/>
  <c r="S20" i="36"/>
  <c r="S23" i="36" s="1"/>
  <c r="O20" i="36"/>
  <c r="O23" i="36" s="1"/>
  <c r="C20" i="36"/>
  <c r="BS58" i="36"/>
  <c r="AN57" i="36"/>
  <c r="BH56" i="36"/>
  <c r="AE56" i="36"/>
  <c r="BH50" i="36"/>
  <c r="CB39" i="36"/>
  <c r="AE38" i="36"/>
  <c r="AY37" i="36"/>
  <c r="AN37" i="36"/>
  <c r="BH36" i="36"/>
  <c r="AE36" i="36"/>
  <c r="CB62" i="36"/>
  <c r="CB55" i="36"/>
  <c r="AE50" i="36"/>
  <c r="K49" i="36"/>
  <c r="T48" i="36"/>
  <c r="BS42" i="36"/>
  <c r="AN41" i="36"/>
  <c r="BH40" i="36"/>
  <c r="AE40" i="36"/>
  <c r="K39" i="36"/>
  <c r="CB37" i="36"/>
  <c r="T27" i="36"/>
  <c r="K26" i="36"/>
  <c r="T22" i="36"/>
  <c r="CB59" i="36"/>
  <c r="AE58" i="36"/>
  <c r="K57" i="36"/>
  <c r="T56" i="36"/>
  <c r="BS50" i="36"/>
  <c r="AN49" i="36"/>
  <c r="BH48" i="36"/>
  <c r="AE48" i="36"/>
  <c r="K43" i="36"/>
  <c r="CB41" i="36"/>
  <c r="CB35" i="36"/>
  <c r="T25" i="36"/>
  <c r="T18" i="36"/>
  <c r="AH32" i="36"/>
  <c r="T63" i="36"/>
  <c r="BS61" i="36"/>
  <c r="AN59" i="36"/>
  <c r="T58" i="36"/>
  <c r="BS56" i="36"/>
  <c r="AN55" i="36"/>
  <c r="T50" i="36"/>
  <c r="BS48" i="36"/>
  <c r="AN43" i="36"/>
  <c r="T42" i="36"/>
  <c r="BS40" i="36"/>
  <c r="AN39" i="36"/>
  <c r="T38" i="36"/>
  <c r="BS36" i="36"/>
  <c r="AN35" i="36"/>
  <c r="K28" i="36"/>
  <c r="K21" i="36"/>
  <c r="K19" i="36"/>
  <c r="K60" i="36"/>
  <c r="AN60" i="36"/>
  <c r="AE60" i="36"/>
  <c r="T60" i="36"/>
  <c r="BB88" i="36"/>
  <c r="CB60" i="36"/>
  <c r="AY63" i="36"/>
  <c r="AN63" i="36"/>
  <c r="AY61" i="36"/>
  <c r="AN61" i="36"/>
  <c r="AY58" i="36"/>
  <c r="AN58" i="36"/>
  <c r="AY56" i="36"/>
  <c r="AN56" i="36"/>
  <c r="AY50" i="36"/>
  <c r="AN50" i="36"/>
  <c r="AY48" i="36"/>
  <c r="AN48" i="36"/>
  <c r="AY42" i="36"/>
  <c r="AN42" i="36"/>
  <c r="AY40" i="36"/>
  <c r="AN40" i="36"/>
  <c r="AY38" i="36"/>
  <c r="AN38" i="36"/>
  <c r="AY36" i="36"/>
  <c r="AN36" i="36"/>
  <c r="T21" i="36"/>
  <c r="K18" i="36"/>
  <c r="K16" i="36"/>
  <c r="AE62" i="36"/>
  <c r="T62" i="36"/>
  <c r="AE59" i="36"/>
  <c r="T59" i="36"/>
  <c r="AE57" i="36"/>
  <c r="T57" i="36"/>
  <c r="AE55" i="36"/>
  <c r="T55" i="36"/>
  <c r="AE49" i="36"/>
  <c r="T49" i="36"/>
  <c r="AE43" i="36"/>
  <c r="T43" i="36"/>
  <c r="AE41" i="36"/>
  <c r="T41" i="36"/>
  <c r="AE39" i="36"/>
  <c r="T39" i="36"/>
  <c r="AE37" i="36"/>
  <c r="T37" i="36"/>
  <c r="AE35" i="36"/>
  <c r="T35" i="36"/>
  <c r="T28" i="36"/>
  <c r="T26" i="36"/>
  <c r="K22" i="36"/>
  <c r="CB63" i="36"/>
  <c r="K63" i="36"/>
  <c r="CB61" i="36"/>
  <c r="K61" i="36"/>
  <c r="CB58" i="36"/>
  <c r="K58" i="36"/>
  <c r="CB56" i="36"/>
  <c r="K56" i="36"/>
  <c r="CB50" i="36"/>
  <c r="K50" i="36"/>
  <c r="CB48" i="36"/>
  <c r="K48" i="36"/>
  <c r="CB42" i="36"/>
  <c r="K42" i="36"/>
  <c r="CB40" i="36"/>
  <c r="K40" i="36"/>
  <c r="CB38" i="36"/>
  <c r="K38" i="36"/>
  <c r="CB36" i="36"/>
  <c r="K36" i="36"/>
  <c r="K29" i="36"/>
  <c r="K27" i="36"/>
  <c r="K25" i="36"/>
  <c r="BH60" i="36"/>
  <c r="BS62" i="36"/>
  <c r="BH62" i="36"/>
  <c r="BS59" i="36"/>
  <c r="BH59" i="36"/>
  <c r="BS57" i="36"/>
  <c r="BH57" i="36"/>
  <c r="BS55" i="36"/>
  <c r="BH55" i="36"/>
  <c r="BS49" i="36"/>
  <c r="BH49" i="36"/>
  <c r="BS43" i="36"/>
  <c r="BH43" i="36"/>
  <c r="BS41" i="36"/>
  <c r="BH41" i="36"/>
  <c r="BS39" i="36"/>
  <c r="BH39" i="36"/>
  <c r="BS37" i="36"/>
  <c r="BH37" i="36"/>
  <c r="BS35" i="36"/>
  <c r="BH35" i="36"/>
  <c r="T19" i="36"/>
  <c r="T17" i="36"/>
  <c r="BS60" i="36"/>
  <c r="AH25" i="28" l="1"/>
  <c r="AM25" i="28"/>
  <c r="AK25" i="28"/>
  <c r="AF25" i="28"/>
  <c r="AL25" i="28"/>
  <c r="AG25" i="28"/>
  <c r="AF38" i="40"/>
  <c r="AU38" i="40"/>
  <c r="BJ38" i="40"/>
  <c r="BY19" i="40"/>
  <c r="Q38" i="40"/>
  <c r="AH95" i="36"/>
  <c r="AH96" i="36"/>
  <c r="BJ23" i="40"/>
  <c r="BY23" i="40" s="1"/>
  <c r="O31" i="28"/>
  <c r="AI31" i="28" s="1"/>
  <c r="N31" i="28"/>
  <c r="AH31" i="28" s="1"/>
  <c r="CI27" i="36"/>
  <c r="CN55" i="36"/>
  <c r="CI28" i="36"/>
  <c r="CN18" i="36"/>
  <c r="CI43" i="36"/>
  <c r="CI59" i="36"/>
  <c r="CI41" i="36"/>
  <c r="L31" i="28"/>
  <c r="CN19" i="36"/>
  <c r="CN39" i="36"/>
  <c r="CI36" i="36"/>
  <c r="CI48" i="36"/>
  <c r="M31" i="28"/>
  <c r="P25" i="28"/>
  <c r="AJ25" i="28" s="1"/>
  <c r="AD25" i="28"/>
  <c r="AD23" i="28"/>
  <c r="AD21" i="28"/>
  <c r="AD24" i="28"/>
  <c r="AD22" i="28"/>
  <c r="AN25" i="28"/>
  <c r="AN23" i="28"/>
  <c r="AN21" i="28"/>
  <c r="AN24" i="28"/>
  <c r="AN22" i="28"/>
  <c r="BY31" i="40"/>
  <c r="CM30" i="36"/>
  <c r="CF66" i="36"/>
  <c r="CQ66" i="36"/>
  <c r="D21" i="6" s="1"/>
  <c r="CI16" i="36"/>
  <c r="CI39" i="36"/>
  <c r="BY24" i="40"/>
  <c r="CI61" i="36"/>
  <c r="CN41" i="36"/>
  <c r="CN26" i="36"/>
  <c r="CN27" i="36"/>
  <c r="BY20" i="40"/>
  <c r="CN66" i="36"/>
  <c r="CI60" i="36"/>
  <c r="CN35" i="36"/>
  <c r="CI40" i="36"/>
  <c r="CN56" i="36"/>
  <c r="CO20" i="36"/>
  <c r="CE20" i="36"/>
  <c r="CI22" i="36"/>
  <c r="CN37" i="36"/>
  <c r="CN49" i="36"/>
  <c r="CN62" i="36"/>
  <c r="CN21" i="36"/>
  <c r="CI19" i="36"/>
  <c r="CN38" i="36"/>
  <c r="CI57" i="36"/>
  <c r="CI49" i="36"/>
  <c r="CQ20" i="36"/>
  <c r="CG20" i="36"/>
  <c r="CN36" i="36"/>
  <c r="CI55" i="36"/>
  <c r="L23" i="36"/>
  <c r="CJ20" i="36"/>
  <c r="P23" i="36"/>
  <c r="CL23" i="36" s="1"/>
  <c r="CL20" i="36"/>
  <c r="CM66" i="36"/>
  <c r="CN43" i="36"/>
  <c r="CN48" i="36"/>
  <c r="CN17" i="36"/>
  <c r="CI29" i="36"/>
  <c r="CI42" i="36"/>
  <c r="CI58" i="36"/>
  <c r="CN58" i="36"/>
  <c r="CI26" i="36"/>
  <c r="CK30" i="36"/>
  <c r="CI37" i="36"/>
  <c r="CN40" i="36"/>
  <c r="CP30" i="36"/>
  <c r="CF30" i="36"/>
  <c r="CP66" i="36"/>
  <c r="C21" i="6" s="1"/>
  <c r="CH66" i="36"/>
  <c r="CN29" i="36"/>
  <c r="CN42" i="36"/>
  <c r="CM23" i="36"/>
  <c r="CM20" i="36"/>
  <c r="CN28" i="36"/>
  <c r="CN57" i="36"/>
  <c r="CJ30" i="36"/>
  <c r="CN61" i="36"/>
  <c r="CI17" i="36"/>
  <c r="CK20" i="36"/>
  <c r="CK66" i="36"/>
  <c r="CL66" i="36"/>
  <c r="CH30" i="36"/>
  <c r="CR30" i="36"/>
  <c r="CQ30" i="36"/>
  <c r="CG30" i="36"/>
  <c r="CI18" i="36"/>
  <c r="CN63" i="36"/>
  <c r="CI25" i="36"/>
  <c r="CI38" i="36"/>
  <c r="CI50" i="36"/>
  <c r="CI63" i="36"/>
  <c r="CN60" i="36"/>
  <c r="CL30" i="36"/>
  <c r="CI62" i="36"/>
  <c r="E32" i="36"/>
  <c r="CP20" i="36"/>
  <c r="CF20" i="36"/>
  <c r="CE66" i="36"/>
  <c r="CE30" i="36"/>
  <c r="CO30" i="36"/>
  <c r="R32" i="36"/>
  <c r="CN50" i="36"/>
  <c r="CN22" i="36"/>
  <c r="CK23" i="36"/>
  <c r="CI35" i="36"/>
  <c r="CR20" i="36"/>
  <c r="CH20" i="36"/>
  <c r="CO66" i="36"/>
  <c r="CR66" i="36"/>
  <c r="CN25" i="36"/>
  <c r="CG66" i="36"/>
  <c r="CN59" i="36"/>
  <c r="CI21" i="36"/>
  <c r="CI56" i="36"/>
  <c r="CN16" i="36"/>
  <c r="CJ66" i="36"/>
  <c r="BY42" i="40"/>
  <c r="BY39" i="40"/>
  <c r="BY44" i="40"/>
  <c r="BY43" i="40"/>
  <c r="BY33" i="40"/>
  <c r="BY41" i="40"/>
  <c r="BH66" i="36"/>
  <c r="BY32" i="40"/>
  <c r="BY40" i="40"/>
  <c r="AD26" i="28"/>
  <c r="BY21" i="40"/>
  <c r="BY25" i="40"/>
  <c r="BY22" i="40"/>
  <c r="BY26" i="40"/>
  <c r="AF18" i="40"/>
  <c r="AF45" i="40"/>
  <c r="Q18" i="40"/>
  <c r="Q45" i="40"/>
  <c r="BJ18" i="40"/>
  <c r="BJ45" i="40"/>
  <c r="AU18" i="40"/>
  <c r="AU45" i="40"/>
  <c r="T66" i="36"/>
  <c r="AN66" i="36"/>
  <c r="K66" i="36"/>
  <c r="BS66" i="36"/>
  <c r="AE66" i="36"/>
  <c r="AY66" i="36"/>
  <c r="CB66" i="36"/>
  <c r="L16" i="28"/>
  <c r="AK16" i="28" s="1"/>
  <c r="N20" i="28"/>
  <c r="AM20" i="28" s="1"/>
  <c r="O16" i="28"/>
  <c r="AI16" i="28" s="1"/>
  <c r="O20" i="28"/>
  <c r="AN20" i="28" s="1"/>
  <c r="N14" i="28"/>
  <c r="AM14" i="28" s="1"/>
  <c r="N16" i="28"/>
  <c r="M13" i="28"/>
  <c r="AL13" i="28" s="1"/>
  <c r="M17" i="28"/>
  <c r="AL17" i="28" s="1"/>
  <c r="N13" i="28"/>
  <c r="AM13" i="28" s="1"/>
  <c r="L13" i="28"/>
  <c r="AK13" i="28" s="1"/>
  <c r="L17" i="28"/>
  <c r="O13" i="28"/>
  <c r="AN13" i="28" s="1"/>
  <c r="O17" i="28"/>
  <c r="AN17" i="28" s="1"/>
  <c r="N17" i="28"/>
  <c r="AM17" i="28" s="1"/>
  <c r="L30" i="28"/>
  <c r="M14" i="28"/>
  <c r="AL14" i="28" s="1"/>
  <c r="M30" i="28"/>
  <c r="L14" i="28"/>
  <c r="N30" i="28"/>
  <c r="O14" i="28"/>
  <c r="AI14" i="28" s="1"/>
  <c r="O30" i="28"/>
  <c r="L29" i="28"/>
  <c r="M15" i="28"/>
  <c r="AL15" i="28" s="1"/>
  <c r="M19" i="28"/>
  <c r="AL19" i="28" s="1"/>
  <c r="M29" i="28"/>
  <c r="L15" i="28"/>
  <c r="N19" i="28"/>
  <c r="AM19" i="28" s="1"/>
  <c r="N29" i="28"/>
  <c r="O15" i="28"/>
  <c r="AN15" i="28" s="1"/>
  <c r="O19" i="28"/>
  <c r="AN19" i="28" s="1"/>
  <c r="O29" i="28"/>
  <c r="L19" i="28"/>
  <c r="N15" i="28"/>
  <c r="AM15" i="28" s="1"/>
  <c r="L20" i="28"/>
  <c r="M16" i="28"/>
  <c r="M20" i="28"/>
  <c r="AL20" i="28" s="1"/>
  <c r="M26" i="28"/>
  <c r="AL26" i="28" s="1"/>
  <c r="O26" i="28"/>
  <c r="AN26" i="28" s="1"/>
  <c r="N26" i="28"/>
  <c r="AM26" i="28" s="1"/>
  <c r="L26" i="28"/>
  <c r="AK26" i="28" s="1"/>
  <c r="AN27" i="28"/>
  <c r="AD30" i="28"/>
  <c r="AN28" i="28"/>
  <c r="AD31" i="28"/>
  <c r="AD17" i="28"/>
  <c r="AD27" i="28"/>
  <c r="AD13" i="28"/>
  <c r="AD15" i="28"/>
  <c r="AD29" i="28"/>
  <c r="AD16" i="28"/>
  <c r="AD20" i="28"/>
  <c r="AD14" i="28"/>
  <c r="AD18" i="28"/>
  <c r="AD28" i="28"/>
  <c r="T14" i="28"/>
  <c r="AD19" i="28"/>
  <c r="T13" i="28"/>
  <c r="L18" i="28"/>
  <c r="AK18" i="28" s="1"/>
  <c r="M18" i="28"/>
  <c r="AL18" i="28" s="1"/>
  <c r="N18" i="28"/>
  <c r="AM18" i="28" s="1"/>
  <c r="O18" i="28"/>
  <c r="AN18" i="28" s="1"/>
  <c r="AG27" i="28"/>
  <c r="AI27" i="28"/>
  <c r="AH27" i="28"/>
  <c r="AF27" i="28"/>
  <c r="AI19" i="28"/>
  <c r="BD73" i="36"/>
  <c r="CN73" i="36" s="1"/>
  <c r="BF73" i="36"/>
  <c r="BF90" i="36" s="1"/>
  <c r="BB73" i="36"/>
  <c r="BB90" i="36" s="1"/>
  <c r="X32" i="36"/>
  <c r="N32" i="36"/>
  <c r="BI37" i="36"/>
  <c r="BD32" i="36"/>
  <c r="H32" i="36"/>
  <c r="AK32" i="36"/>
  <c r="BI43" i="36"/>
  <c r="Y32" i="36"/>
  <c r="AT32" i="36"/>
  <c r="BZ90" i="36"/>
  <c r="AR32" i="36"/>
  <c r="CC37" i="36"/>
  <c r="BG32" i="36"/>
  <c r="C23" i="36"/>
  <c r="CC42" i="36"/>
  <c r="U39" i="36"/>
  <c r="BI58" i="36"/>
  <c r="BI63" i="36"/>
  <c r="AF90" i="36"/>
  <c r="BC32" i="36"/>
  <c r="J32" i="36"/>
  <c r="U41" i="36"/>
  <c r="BV90" i="36"/>
  <c r="BI61" i="36"/>
  <c r="N90" i="36"/>
  <c r="BI41" i="36"/>
  <c r="CC40" i="36"/>
  <c r="CC56" i="36"/>
  <c r="AW32" i="36"/>
  <c r="U57" i="36"/>
  <c r="U18" i="36"/>
  <c r="AO56" i="36"/>
  <c r="R90" i="36"/>
  <c r="Q32" i="36"/>
  <c r="BX90" i="36"/>
  <c r="U19" i="36"/>
  <c r="BI59" i="36"/>
  <c r="U56" i="36"/>
  <c r="AH90" i="36"/>
  <c r="AH92" i="36" s="1"/>
  <c r="AH94" i="36" s="1"/>
  <c r="AJ90" i="36"/>
  <c r="M32" i="36"/>
  <c r="U22" i="36"/>
  <c r="U37" i="36"/>
  <c r="U62" i="36"/>
  <c r="BR32" i="36"/>
  <c r="AL90" i="36"/>
  <c r="CC36" i="36"/>
  <c r="P90" i="36"/>
  <c r="U25" i="36"/>
  <c r="U42" i="36"/>
  <c r="BI56" i="36"/>
  <c r="AC32" i="36"/>
  <c r="CC55" i="36"/>
  <c r="BI38" i="36"/>
  <c r="U48" i="36"/>
  <c r="BI50" i="36"/>
  <c r="AM32" i="36"/>
  <c r="AB32" i="36"/>
  <c r="BI39" i="36"/>
  <c r="CC38" i="36"/>
  <c r="CC50" i="36"/>
  <c r="U35" i="36"/>
  <c r="U43" i="36"/>
  <c r="U16" i="36"/>
  <c r="BV32" i="36"/>
  <c r="BI36" i="36"/>
  <c r="BI40" i="36"/>
  <c r="BN32" i="36"/>
  <c r="BE32" i="36"/>
  <c r="AZ32" i="36"/>
  <c r="CC49" i="36"/>
  <c r="AV32" i="36"/>
  <c r="CC43" i="36"/>
  <c r="CC59" i="36"/>
  <c r="BP32" i="36"/>
  <c r="AO59" i="36"/>
  <c r="BZ32" i="36"/>
  <c r="AF32" i="36"/>
  <c r="BO32" i="36"/>
  <c r="U61" i="36"/>
  <c r="BI55" i="36"/>
  <c r="CC58" i="36"/>
  <c r="CC63" i="36"/>
  <c r="AO41" i="36"/>
  <c r="AO48" i="36"/>
  <c r="AO60" i="36"/>
  <c r="BK32" i="36"/>
  <c r="CC39" i="36"/>
  <c r="BF32" i="36"/>
  <c r="I32" i="36"/>
  <c r="BI42" i="36"/>
  <c r="L73" i="36"/>
  <c r="AZ73" i="36"/>
  <c r="BT73" i="36"/>
  <c r="BT90" i="36" s="1"/>
  <c r="U58" i="36"/>
  <c r="BQ32" i="36"/>
  <c r="BI49" i="36"/>
  <c r="BI57" i="36"/>
  <c r="CC61" i="36"/>
  <c r="AO39" i="36"/>
  <c r="AO55" i="36"/>
  <c r="AO42" i="36"/>
  <c r="AO63" i="36"/>
  <c r="U17" i="36"/>
  <c r="CC41" i="36"/>
  <c r="CC48" i="36"/>
  <c r="U55" i="36"/>
  <c r="U59" i="36"/>
  <c r="U63" i="36"/>
  <c r="BX32" i="36"/>
  <c r="BX96" i="36" s="1"/>
  <c r="AJ32" i="36"/>
  <c r="AO36" i="36"/>
  <c r="AX32" i="36"/>
  <c r="K30" i="36"/>
  <c r="U49" i="36"/>
  <c r="K20" i="36"/>
  <c r="AO58" i="36"/>
  <c r="AO35" i="36"/>
  <c r="U50" i="36"/>
  <c r="AO37" i="36"/>
  <c r="AA32" i="36"/>
  <c r="F32" i="36"/>
  <c r="T30" i="36"/>
  <c r="S32" i="36"/>
  <c r="AD32" i="36"/>
  <c r="CC35" i="36"/>
  <c r="BI62" i="36"/>
  <c r="U27" i="36"/>
  <c r="AS32" i="36"/>
  <c r="AO49" i="36"/>
  <c r="AO57" i="36"/>
  <c r="U60" i="36"/>
  <c r="CA32" i="36"/>
  <c r="AH97" i="36"/>
  <c r="BI35" i="36"/>
  <c r="BI48" i="36"/>
  <c r="BM32" i="36"/>
  <c r="AQ32" i="36"/>
  <c r="CC57" i="36"/>
  <c r="CC62" i="36"/>
  <c r="U38" i="36"/>
  <c r="U28" i="36"/>
  <c r="AO62" i="36"/>
  <c r="U21" i="36"/>
  <c r="AO38" i="36"/>
  <c r="AO50" i="36"/>
  <c r="AG32" i="36"/>
  <c r="BB32" i="36"/>
  <c r="Z32" i="36"/>
  <c r="O32" i="36"/>
  <c r="W32" i="36"/>
  <c r="D32" i="36"/>
  <c r="AL32" i="36"/>
  <c r="T20" i="36"/>
  <c r="AI32" i="36"/>
  <c r="U29" i="36"/>
  <c r="U36" i="36"/>
  <c r="U40" i="36"/>
  <c r="U26" i="36"/>
  <c r="AO43" i="36"/>
  <c r="AO40" i="36"/>
  <c r="AO61" i="36"/>
  <c r="BW32" i="36"/>
  <c r="AU32" i="36"/>
  <c r="BI60" i="36"/>
  <c r="BT32" i="36"/>
  <c r="BU32" i="36"/>
  <c r="CC60" i="36"/>
  <c r="AN31" i="28" l="1"/>
  <c r="AI17" i="28"/>
  <c r="AH20" i="28"/>
  <c r="AN16" i="28"/>
  <c r="AI15" i="28"/>
  <c r="AN14" i="28"/>
  <c r="AI20" i="28"/>
  <c r="AN29" i="28"/>
  <c r="AI29" i="28"/>
  <c r="AN30" i="28"/>
  <c r="AI30" i="28"/>
  <c r="AH15" i="28"/>
  <c r="AM31" i="28"/>
  <c r="AH17" i="28"/>
  <c r="AH14" i="28"/>
  <c r="AG15" i="28"/>
  <c r="AG19" i="28"/>
  <c r="AG17" i="28"/>
  <c r="AH19" i="28"/>
  <c r="AG20" i="28"/>
  <c r="AM29" i="28"/>
  <c r="AH29" i="28"/>
  <c r="AM30" i="28"/>
  <c r="AH30" i="28"/>
  <c r="AG14" i="28"/>
  <c r="AF16" i="28"/>
  <c r="AK20" i="28"/>
  <c r="AF20" i="28"/>
  <c r="AK17" i="28"/>
  <c r="AF17" i="28"/>
  <c r="AL31" i="28"/>
  <c r="AG31" i="28"/>
  <c r="AL29" i="28"/>
  <c r="AG29" i="28"/>
  <c r="AL30" i="28"/>
  <c r="AG30" i="28"/>
  <c r="AK30" i="28"/>
  <c r="AF30" i="28"/>
  <c r="AK29" i="28"/>
  <c r="AF29" i="28"/>
  <c r="AK31" i="28"/>
  <c r="AF31" i="28"/>
  <c r="AK14" i="28"/>
  <c r="AF14" i="28"/>
  <c r="BY38" i="40"/>
  <c r="BT95" i="36"/>
  <c r="BT96" i="36"/>
  <c r="BV95" i="36"/>
  <c r="BV96" i="36"/>
  <c r="BZ95" i="36"/>
  <c r="BZ96" i="36"/>
  <c r="BD95" i="36"/>
  <c r="BD96" i="36"/>
  <c r="AZ95" i="36"/>
  <c r="AZ96" i="36"/>
  <c r="BB95" i="36"/>
  <c r="BB96" i="36"/>
  <c r="BF95" i="36"/>
  <c r="BF96" i="36"/>
  <c r="AF95" i="36"/>
  <c r="AF96" i="36"/>
  <c r="AL95" i="36"/>
  <c r="AL96" i="36"/>
  <c r="AJ95" i="36"/>
  <c r="AJ96" i="36"/>
  <c r="R95" i="36"/>
  <c r="R96" i="36"/>
  <c r="P32" i="36"/>
  <c r="CN32" i="36" s="1"/>
  <c r="CN96" i="36" s="1"/>
  <c r="N95" i="36"/>
  <c r="N96" i="36"/>
  <c r="CS48" i="36"/>
  <c r="CS60" i="36"/>
  <c r="CS16" i="36"/>
  <c r="CS41" i="36"/>
  <c r="CJ23" i="36"/>
  <c r="CJ32" i="36" s="1"/>
  <c r="R92" i="36"/>
  <c r="R94" i="36" s="1"/>
  <c r="R97" i="36"/>
  <c r="CS18" i="36"/>
  <c r="CK32" i="36"/>
  <c r="CM32" i="36"/>
  <c r="CS17" i="36"/>
  <c r="CS63" i="36"/>
  <c r="CS59" i="36"/>
  <c r="CS27" i="36"/>
  <c r="L32" i="36"/>
  <c r="CS35" i="36"/>
  <c r="CS62" i="36"/>
  <c r="CS29" i="36"/>
  <c r="CS55" i="36"/>
  <c r="CS49" i="36"/>
  <c r="CI30" i="36"/>
  <c r="CS61" i="36"/>
  <c r="CS36" i="36"/>
  <c r="CO23" i="36"/>
  <c r="CO32" i="36" s="1"/>
  <c r="CE23" i="36"/>
  <c r="CE32" i="36" s="1"/>
  <c r="CR23" i="36"/>
  <c r="CR32" i="36" s="1"/>
  <c r="CH23" i="36"/>
  <c r="CH32" i="36" s="1"/>
  <c r="CS43" i="36"/>
  <c r="CS38" i="36"/>
  <c r="T23" i="36"/>
  <c r="T32" i="36" s="1"/>
  <c r="CS21" i="36"/>
  <c r="CS19" i="36"/>
  <c r="CL32" i="36"/>
  <c r="CG23" i="36"/>
  <c r="CG32" i="36" s="1"/>
  <c r="CQ23" i="36"/>
  <c r="CQ32" i="36" s="1"/>
  <c r="CS57" i="36"/>
  <c r="CS58" i="36"/>
  <c r="CI66" i="36"/>
  <c r="CS25" i="36"/>
  <c r="CS56" i="36"/>
  <c r="CI20" i="36"/>
  <c r="CS28" i="36"/>
  <c r="CS39" i="36"/>
  <c r="CS40" i="36"/>
  <c r="CN30" i="36"/>
  <c r="CS22" i="36"/>
  <c r="CN20" i="36"/>
  <c r="CS26" i="36"/>
  <c r="BX95" i="36"/>
  <c r="CS50" i="36"/>
  <c r="CS42" i="36"/>
  <c r="CS37" i="36"/>
  <c r="CF23" i="36"/>
  <c r="CF32" i="36" s="1"/>
  <c r="CP23" i="36"/>
  <c r="CP32" i="36" s="1"/>
  <c r="AG16" i="28"/>
  <c r="AL16" i="28"/>
  <c r="AF15" i="28"/>
  <c r="AK15" i="28"/>
  <c r="BY45" i="40"/>
  <c r="AF19" i="28"/>
  <c r="AK19" i="28"/>
  <c r="BY18" i="40"/>
  <c r="AH16" i="28"/>
  <c r="AM16" i="28"/>
  <c r="P17" i="28"/>
  <c r="CC66" i="36"/>
  <c r="AO66" i="36"/>
  <c r="BI66" i="36"/>
  <c r="U66" i="36"/>
  <c r="P14" i="28"/>
  <c r="AJ14" i="28" s="1"/>
  <c r="P15" i="28"/>
  <c r="P16" i="28"/>
  <c r="AJ16" i="28" s="1"/>
  <c r="P29" i="28"/>
  <c r="AJ29" i="28" s="1"/>
  <c r="P20" i="28"/>
  <c r="AJ20" i="28" s="1"/>
  <c r="E21" i="6"/>
  <c r="P19" i="28"/>
  <c r="P26" i="28"/>
  <c r="P27" i="28"/>
  <c r="P18" i="28"/>
  <c r="P31" i="28"/>
  <c r="AJ31" i="28" s="1"/>
  <c r="P30" i="28"/>
  <c r="AJ30" i="28" s="1"/>
  <c r="AZ97" i="36"/>
  <c r="N97" i="36"/>
  <c r="BV97" i="36"/>
  <c r="BD90" i="36"/>
  <c r="BD92" i="36" s="1"/>
  <c r="BD94" i="36" s="1"/>
  <c r="AJ97" i="36"/>
  <c r="B39" i="6"/>
  <c r="B21" i="6"/>
  <c r="AZ90" i="36"/>
  <c r="AZ92" i="36" s="1"/>
  <c r="AZ94" i="36" s="1"/>
  <c r="L90" i="36"/>
  <c r="E39" i="6"/>
  <c r="C39" i="6"/>
  <c r="B44" i="7"/>
  <c r="D39" i="6"/>
  <c r="B45" i="7"/>
  <c r="G32" i="36"/>
  <c r="N92" i="36"/>
  <c r="N94" i="36" s="1"/>
  <c r="K23" i="36"/>
  <c r="BD97" i="36"/>
  <c r="B43" i="7"/>
  <c r="BZ97" i="36"/>
  <c r="BB92" i="36"/>
  <c r="BB94" i="36" s="1"/>
  <c r="C32" i="36"/>
  <c r="BX92" i="36"/>
  <c r="BX94" i="36" s="1"/>
  <c r="B42" i="7"/>
  <c r="AF92" i="36"/>
  <c r="AF94" i="36" s="1"/>
  <c r="BV92" i="36"/>
  <c r="BV94" i="36" s="1"/>
  <c r="BZ92" i="36"/>
  <c r="BZ94" i="36" s="1"/>
  <c r="AF97" i="36"/>
  <c r="AN32" i="36"/>
  <c r="U30" i="36"/>
  <c r="AY32" i="36"/>
  <c r="BF92" i="36"/>
  <c r="BF94" i="36" s="1"/>
  <c r="BF97" i="36"/>
  <c r="AE32" i="36"/>
  <c r="AJ92" i="36"/>
  <c r="AJ94" i="36" s="1"/>
  <c r="U20" i="36"/>
  <c r="BX97" i="36"/>
  <c r="AL97" i="36"/>
  <c r="AL92" i="36"/>
  <c r="AL94" i="36" s="1"/>
  <c r="BB97" i="36"/>
  <c r="BA32" i="36"/>
  <c r="BT92" i="36"/>
  <c r="BT94" i="36" s="1"/>
  <c r="BT97" i="36"/>
  <c r="BL32" i="36"/>
  <c r="CB32" i="36"/>
  <c r="C44" i="7" l="1"/>
  <c r="P97" i="36"/>
  <c r="P92" i="36"/>
  <c r="P94" i="36" s="1"/>
  <c r="C45" i="7"/>
  <c r="D32" i="6"/>
  <c r="C32" i="6"/>
  <c r="C43" i="7"/>
  <c r="L95" i="36"/>
  <c r="L96" i="36"/>
  <c r="P95" i="36"/>
  <c r="P96" i="36"/>
  <c r="L97" i="36"/>
  <c r="L92" i="36"/>
  <c r="L94" i="36" s="1"/>
  <c r="CS30" i="36"/>
  <c r="E32" i="6"/>
  <c r="CS66" i="36"/>
  <c r="CN95" i="36"/>
  <c r="CN23" i="36"/>
  <c r="K32" i="36"/>
  <c r="CI23" i="36"/>
  <c r="CS20" i="36"/>
  <c r="U23" i="36"/>
  <c r="U32" i="36" s="1"/>
  <c r="AO32" i="36"/>
  <c r="C42" i="7"/>
  <c r="D36" i="6"/>
  <c r="D22" i="6"/>
  <c r="B32" i="6"/>
  <c r="C36" i="6"/>
  <c r="C22" i="6"/>
  <c r="E36" i="6"/>
  <c r="E22" i="6"/>
  <c r="BS32" i="36"/>
  <c r="BH32" i="36"/>
  <c r="BI32" i="36"/>
  <c r="CI32" i="36" l="1"/>
  <c r="CS23" i="36"/>
  <c r="B36" i="6"/>
  <c r="B22" i="6"/>
  <c r="CC32" i="36"/>
  <c r="CS32" i="36" l="1"/>
  <c r="F13" i="28" l="1"/>
  <c r="B6" i="28"/>
  <c r="B5" i="28"/>
  <c r="B4" i="28"/>
  <c r="B3" i="28"/>
  <c r="B2" i="28"/>
  <c r="Z27" i="28"/>
  <c r="Y27" i="28"/>
  <c r="X27" i="28"/>
  <c r="W27" i="28"/>
  <c r="V27" i="28"/>
  <c r="Y15" i="28"/>
  <c r="X15" i="28"/>
  <c r="W15" i="28"/>
  <c r="V15" i="28"/>
  <c r="Z17" i="28"/>
  <c r="Y17" i="28"/>
  <c r="X17" i="28"/>
  <c r="W17" i="28"/>
  <c r="V17" i="28"/>
  <c r="Z19" i="28"/>
  <c r="Y19" i="28"/>
  <c r="X19" i="28"/>
  <c r="W19" i="28"/>
  <c r="V19" i="28"/>
  <c r="Y13" i="28"/>
  <c r="X13" i="28"/>
  <c r="W13" i="28"/>
  <c r="V13" i="28"/>
  <c r="J10" i="28"/>
  <c r="O10" i="28" s="1"/>
  <c r="T10" i="28" s="1"/>
  <c r="Y10" i="28" s="1"/>
  <c r="AD10" i="28" s="1"/>
  <c r="AI10" i="28" s="1"/>
  <c r="AN10" i="28" s="1"/>
  <c r="I10" i="28"/>
  <c r="N10" i="28" s="1"/>
  <c r="S10" i="28" s="1"/>
  <c r="X10" i="28" s="1"/>
  <c r="AC10" i="28" s="1"/>
  <c r="AH10" i="28" s="1"/>
  <c r="AM10" i="28" s="1"/>
  <c r="H10" i="28"/>
  <c r="M10" i="28" s="1"/>
  <c r="R10" i="28" s="1"/>
  <c r="W10" i="28" s="1"/>
  <c r="AB10" i="28" s="1"/>
  <c r="AG10" i="28" s="1"/>
  <c r="AL10" i="28" s="1"/>
  <c r="G10" i="28"/>
  <c r="L10" i="28" s="1"/>
  <c r="Q10" i="28" s="1"/>
  <c r="V10" i="28" s="1"/>
  <c r="AA10" i="28" s="1"/>
  <c r="AF10" i="28" s="1"/>
  <c r="AK10" i="28" s="1"/>
  <c r="C8" i="8"/>
  <c r="F8" i="28" l="1"/>
  <c r="AG13" i="28"/>
  <c r="AI13" i="28"/>
  <c r="K15" i="28"/>
  <c r="V18" i="28"/>
  <c r="AH18" i="28"/>
  <c r="K18" i="28"/>
  <c r="W18" i="28"/>
  <c r="Y18" i="28"/>
  <c r="AG18" i="28"/>
  <c r="AI18" i="28"/>
  <c r="AF13" i="28"/>
  <c r="AH13" i="28"/>
  <c r="X18" i="28"/>
  <c r="AF18" i="28"/>
  <c r="K13" i="28"/>
  <c r="K19" i="28"/>
  <c r="K17" i="28"/>
  <c r="AO22" i="28" l="1"/>
  <c r="AE24" i="28"/>
  <c r="AE22" i="28"/>
  <c r="AO25" i="28"/>
  <c r="AO23" i="28"/>
  <c r="AO21" i="28"/>
  <c r="AE25" i="28"/>
  <c r="AE23" i="28"/>
  <c r="AE21" i="28"/>
  <c r="AO24" i="28"/>
  <c r="AE26" i="28"/>
  <c r="AO26" i="28"/>
  <c r="AO31" i="28"/>
  <c r="AO15" i="28"/>
  <c r="AO19" i="28"/>
  <c r="AO29" i="28"/>
  <c r="AE14" i="28"/>
  <c r="AE18" i="28"/>
  <c r="AE28" i="28"/>
  <c r="U14" i="28"/>
  <c r="AO16" i="28"/>
  <c r="AO20" i="28"/>
  <c r="AO30" i="28"/>
  <c r="AE15" i="28"/>
  <c r="AE19" i="28"/>
  <c r="AE29" i="28"/>
  <c r="U13" i="28"/>
  <c r="AO17" i="28"/>
  <c r="AO27" i="28"/>
  <c r="AE16" i="28"/>
  <c r="AE20" i="28"/>
  <c r="AE30" i="28"/>
  <c r="AO14" i="28"/>
  <c r="AO18" i="28"/>
  <c r="AO28" i="28"/>
  <c r="AE31" i="28"/>
  <c r="AE17" i="28"/>
  <c r="AE27" i="28"/>
  <c r="AE13" i="28"/>
  <c r="AJ17" i="28"/>
  <c r="AJ27" i="28"/>
  <c r="AJ15" i="28"/>
  <c r="AJ19" i="28"/>
  <c r="Z15" i="28"/>
  <c r="Z13" i="28"/>
  <c r="AJ18" i="28"/>
  <c r="Z18" i="28"/>
  <c r="I19" i="7" l="1"/>
  <c r="H19" i="7"/>
  <c r="G19" i="7"/>
  <c r="F19" i="7"/>
  <c r="H45" i="7" l="1"/>
  <c r="H44" i="7"/>
  <c r="H43" i="7"/>
  <c r="H42" i="7"/>
  <c r="A11" i="19" l="1"/>
  <c r="A12" i="19"/>
  <c r="A13" i="19"/>
  <c r="A14" i="19"/>
  <c r="A15" i="19"/>
  <c r="A16" i="19"/>
  <c r="P13" i="28" l="1"/>
  <c r="AO13" i="28" s="1"/>
  <c r="AJ13" i="28" l="1"/>
  <c r="D5" i="11" l="1"/>
  <c r="B11" i="7"/>
  <c r="B19" i="7" s="1"/>
  <c r="C11" i="7"/>
  <c r="C19" i="7" s="1"/>
  <c r="D11" i="7"/>
  <c r="D19" i="7" s="1"/>
  <c r="E11" i="7"/>
  <c r="E19" i="7" s="1"/>
  <c r="C7" i="8"/>
  <c r="B2" i="6"/>
  <c r="B3" i="6"/>
  <c r="B4" i="6"/>
  <c r="B5" i="6"/>
  <c r="B6" i="6"/>
  <c r="C22" i="12"/>
  <c r="D22" i="12"/>
  <c r="C27" i="6" s="1"/>
  <c r="E22" i="12"/>
  <c r="D27" i="6" s="1"/>
  <c r="F22" i="12"/>
  <c r="E27" i="6" s="1"/>
  <c r="D35" i="12"/>
  <c r="E35" i="12"/>
  <c r="F35" i="12"/>
  <c r="C46" i="12"/>
  <c r="D46" i="12"/>
  <c r="E46" i="12"/>
  <c r="F46" i="12"/>
  <c r="X56" i="12"/>
  <c r="D67" i="12"/>
  <c r="C29" i="7" s="1"/>
  <c r="E67" i="12"/>
  <c r="D29" i="7" s="1"/>
  <c r="F67" i="12"/>
  <c r="E29" i="7" s="1"/>
  <c r="D76" i="12"/>
  <c r="E76" i="12"/>
  <c r="F76" i="12"/>
  <c r="B2" i="13"/>
  <c r="B3" i="13"/>
  <c r="B4" i="13"/>
  <c r="B5" i="13"/>
  <c r="B6" i="13"/>
  <c r="C15" i="7"/>
  <c r="D15" i="7" s="1"/>
  <c r="E15" i="7" s="1"/>
  <c r="F15" i="7" s="1"/>
  <c r="G15" i="7" s="1"/>
  <c r="H15" i="7" s="1"/>
  <c r="B25" i="7"/>
  <c r="C25" i="7"/>
  <c r="D25" i="7"/>
  <c r="E25" i="7"/>
  <c r="F25" i="7"/>
  <c r="G25" i="7"/>
  <c r="H25" i="7"/>
  <c r="I25" i="7"/>
  <c r="F32" i="7"/>
  <c r="F34" i="7" s="1"/>
  <c r="G32" i="7"/>
  <c r="G34" i="7" s="1"/>
  <c r="H32" i="7"/>
  <c r="H34" i="7" s="1"/>
  <c r="I32" i="7"/>
  <c r="I34" i="7" s="1"/>
  <c r="E14" i="2"/>
  <c r="E20" i="2" s="1"/>
  <c r="D48" i="12" l="1"/>
  <c r="C12" i="7" s="1"/>
  <c r="E48" i="12"/>
  <c r="B27" i="6"/>
  <c r="E16" i="2"/>
  <c r="E18" i="2" s="1"/>
  <c r="E22" i="2" s="1"/>
  <c r="B29" i="7"/>
  <c r="B20" i="6"/>
  <c r="D78" i="12"/>
  <c r="C13" i="7" s="1"/>
  <c r="F78" i="12"/>
  <c r="E13" i="7" s="1"/>
  <c r="F48" i="12"/>
  <c r="B13" i="7"/>
  <c r="E78" i="12"/>
  <c r="D13" i="7" s="1"/>
  <c r="E26" i="7"/>
  <c r="D26" i="7"/>
  <c r="C26" i="7"/>
  <c r="B26" i="7"/>
  <c r="I15" i="7"/>
  <c r="I16" i="7" s="1"/>
  <c r="I18" i="7" s="1"/>
  <c r="H16" i="7"/>
  <c r="H18" i="7" s="1"/>
  <c r="F16" i="7"/>
  <c r="F18" i="7" s="1"/>
  <c r="G16" i="7"/>
  <c r="G18" i="7" s="1"/>
  <c r="E18" i="6"/>
  <c r="C18" i="6"/>
  <c r="E19" i="6"/>
  <c r="C19" i="6"/>
  <c r="E20" i="6"/>
  <c r="C20" i="6"/>
  <c r="E28" i="6"/>
  <c r="C28" i="6"/>
  <c r="E27" i="7"/>
  <c r="C27" i="7"/>
  <c r="D18" i="6"/>
  <c r="B18" i="6"/>
  <c r="D19" i="6"/>
  <c r="B19" i="6"/>
  <c r="D20" i="6"/>
  <c r="D28" i="6"/>
  <c r="B28" i="6"/>
  <c r="D27" i="7"/>
  <c r="B27" i="7"/>
  <c r="D12" i="7" l="1"/>
  <c r="D14" i="7" s="1"/>
  <c r="D16" i="7" s="1"/>
  <c r="D18" i="7" s="1"/>
  <c r="D93" i="12"/>
  <c r="C37" i="6" s="1"/>
  <c r="C14" i="7"/>
  <c r="C16" i="7" s="1"/>
  <c r="C18" i="7" s="1"/>
  <c r="E12" i="7"/>
  <c r="E14" i="7" s="1"/>
  <c r="E16" i="7" s="1"/>
  <c r="E18" i="7" s="1"/>
  <c r="F91" i="12"/>
  <c r="F92" i="12" s="1"/>
  <c r="F93" i="12"/>
  <c r="E29" i="6" s="1"/>
  <c r="C28" i="7"/>
  <c r="E93" i="12"/>
  <c r="D29" i="6" s="1"/>
  <c r="E91" i="12"/>
  <c r="E92" i="12" s="1"/>
  <c r="E28" i="7"/>
  <c r="B28" i="7"/>
  <c r="D28" i="7"/>
  <c r="E13" i="13"/>
  <c r="E27" i="13" s="1"/>
  <c r="E36" i="13" s="1"/>
  <c r="D13" i="13"/>
  <c r="D27" i="13" s="1"/>
  <c r="D36" i="13" s="1"/>
  <c r="B13" i="13"/>
  <c r="B27" i="13" s="1"/>
  <c r="B36" i="13" s="1"/>
  <c r="B40" i="13" s="1"/>
  <c r="C39" i="13" s="1"/>
  <c r="C30" i="7"/>
  <c r="C32" i="7" s="1"/>
  <c r="C34" i="7" s="1"/>
  <c r="B30" i="7"/>
  <c r="B32" i="7" s="1"/>
  <c r="B34" i="7" s="1"/>
  <c r="E30" i="7"/>
  <c r="E32" i="7" s="1"/>
  <c r="E34" i="7" s="1"/>
  <c r="D30" i="7"/>
  <c r="D32" i="7" s="1"/>
  <c r="D34" i="7" s="1"/>
  <c r="D91" i="12" l="1"/>
  <c r="D92" i="12" s="1"/>
  <c r="D94" i="12"/>
  <c r="C29" i="6"/>
  <c r="F43" i="7"/>
  <c r="G43" i="7" s="1"/>
  <c r="F45" i="7"/>
  <c r="G45" i="7" s="1"/>
  <c r="C50" i="7" s="1"/>
  <c r="F94" i="12"/>
  <c r="E37" i="6"/>
  <c r="D37" i="6"/>
  <c r="E94" i="12"/>
  <c r="F44" i="7"/>
  <c r="G44" i="7" s="1"/>
  <c r="B13" i="44"/>
  <c r="C53" i="7" l="1"/>
  <c r="B14" i="44"/>
  <c r="B15" i="44" s="1"/>
  <c r="B16" i="44" s="1"/>
  <c r="B17" i="44" s="1"/>
  <c r="B18" i="44" s="1"/>
  <c r="B19" i="44" s="1"/>
  <c r="B20" i="44" s="1"/>
  <c r="B21" i="44" s="1"/>
  <c r="B22" i="44" s="1"/>
  <c r="B23" i="44" s="1"/>
  <c r="B24" i="44" s="1"/>
  <c r="B25" i="44" s="1"/>
  <c r="B26" i="44" s="1"/>
  <c r="B27" i="44" s="1"/>
  <c r="B28" i="44" s="1"/>
  <c r="B29" i="44" s="1"/>
  <c r="B30" i="44" s="1"/>
  <c r="B31" i="44" s="1"/>
  <c r="B32" i="44" s="1"/>
  <c r="B33" i="44" s="1"/>
  <c r="B34" i="44" s="1"/>
  <c r="B35" i="44" s="1"/>
  <c r="B36" i="44" s="1"/>
  <c r="B37" i="44" s="1"/>
  <c r="B38" i="44" s="1"/>
  <c r="B39" i="44" s="1"/>
  <c r="C9" i="44" s="1" a="1"/>
  <c r="C9" i="44" l="1"/>
  <c r="V9" i="44"/>
  <c r="U9" i="44"/>
  <c r="AB9" i="44"/>
  <c r="L9" i="44"/>
  <c r="Z9" i="44"/>
  <c r="Q9" i="44"/>
  <c r="W9" i="44"/>
  <c r="G9" i="44"/>
  <c r="N9" i="44"/>
  <c r="M9" i="44"/>
  <c r="X9" i="44"/>
  <c r="H9" i="44"/>
  <c r="R9" i="44"/>
  <c r="I9" i="44"/>
  <c r="S9" i="44"/>
  <c r="F9" i="44"/>
  <c r="E9" i="44"/>
  <c r="T9" i="44"/>
  <c r="D9" i="44"/>
  <c r="J9" i="44"/>
  <c r="AE9" i="44"/>
  <c r="O9" i="44"/>
  <c r="AC9" i="44"/>
  <c r="AF9" i="44"/>
  <c r="P9" i="44"/>
  <c r="AD9" i="44"/>
  <c r="Y9" i="44"/>
  <c r="AA9" i="44"/>
  <c r="K9" i="44"/>
  <c r="C13" i="13" l="1"/>
  <c r="C35" i="12" l="1"/>
  <c r="C48" i="12" s="1"/>
  <c r="C91" i="12"/>
  <c r="C92" i="12" s="1"/>
  <c r="B12" i="7" l="1"/>
  <c r="B14" i="7" s="1"/>
  <c r="B16" i="7" s="1"/>
  <c r="B18" i="7" s="1"/>
  <c r="C93" i="12"/>
  <c r="B29" i="6" l="1"/>
  <c r="F42" i="7"/>
  <c r="G42" i="7" s="1"/>
  <c r="C94" i="12"/>
  <c r="B37" i="6"/>
  <c r="C25" i="13" l="1"/>
  <c r="C27" i="13" s="1"/>
  <c r="C36" i="13" s="1"/>
  <c r="C40" i="13" s="1"/>
  <c r="D39" i="13" s="1"/>
  <c r="D40" i="13" s="1"/>
  <c r="E39" i="13" s="1"/>
  <c r="E40" i="13" s="1"/>
  <c r="AC70" i="54" l="1"/>
  <c r="BQ70" i="54"/>
  <c r="BQ70" i="53"/>
  <c r="AW70" i="54"/>
  <c r="AW70" i="53"/>
  <c r="AC70" i="53"/>
  <c r="AU70" i="54"/>
  <c r="AA70" i="54"/>
  <c r="AU70" i="53"/>
  <c r="BO70" i="53"/>
  <c r="AA70" i="53"/>
  <c r="AC88" i="54" l="1"/>
  <c r="AC88" i="53"/>
  <c r="CL84" i="54"/>
  <c r="CL80" i="53"/>
  <c r="C70" i="54"/>
  <c r="BK70" i="54"/>
  <c r="W88" i="54"/>
  <c r="AA88" i="53"/>
  <c r="CG80" i="54"/>
  <c r="CQ80" i="54"/>
  <c r="G70" i="53"/>
  <c r="CG84" i="53"/>
  <c r="CQ84" i="53"/>
  <c r="AU88" i="54"/>
  <c r="I88" i="54"/>
  <c r="BQ88" i="54"/>
  <c r="AC97" i="53"/>
  <c r="AW88" i="54"/>
  <c r="BK88" i="54"/>
  <c r="AQ70" i="54"/>
  <c r="W88" i="53"/>
  <c r="AW88" i="53"/>
  <c r="BQ88" i="53"/>
  <c r="BK88" i="53"/>
  <c r="BK97" i="53" s="1"/>
  <c r="AQ88" i="54"/>
  <c r="AQ97" i="54" s="1"/>
  <c r="BO70" i="54"/>
  <c r="AC97" i="54"/>
  <c r="BK70" i="53"/>
  <c r="AA88" i="54"/>
  <c r="CQ84" i="54"/>
  <c r="CG84" i="54"/>
  <c r="C70" i="53"/>
  <c r="AQ88" i="53"/>
  <c r="CL84" i="53"/>
  <c r="BO88" i="53"/>
  <c r="W70" i="53"/>
  <c r="C88" i="53"/>
  <c r="C97" i="53" s="1"/>
  <c r="AQ70" i="53"/>
  <c r="C88" i="54"/>
  <c r="G88" i="54"/>
  <c r="I70" i="54"/>
  <c r="CL80" i="54"/>
  <c r="AU88" i="53"/>
  <c r="G88" i="53"/>
  <c r="G97" i="53" s="1"/>
  <c r="I88" i="53"/>
  <c r="W70" i="54"/>
  <c r="G70" i="54"/>
  <c r="I70" i="53"/>
  <c r="BM70" i="53"/>
  <c r="Y70" i="53"/>
  <c r="AS70" i="53"/>
  <c r="BM70" i="54"/>
  <c r="AS70" i="54"/>
  <c r="Y70" i="54"/>
  <c r="BO88" i="54" l="1"/>
  <c r="CE80" i="53"/>
  <c r="CO80" i="54"/>
  <c r="Y88" i="54"/>
  <c r="Y97" i="54" s="1"/>
  <c r="BM88" i="53"/>
  <c r="CQ80" i="53"/>
  <c r="CG80" i="53"/>
  <c r="CO84" i="54"/>
  <c r="CJ80" i="53"/>
  <c r="C97" i="54"/>
  <c r="CO80" i="53"/>
  <c r="AW97" i="53"/>
  <c r="CE84" i="53"/>
  <c r="I97" i="54"/>
  <c r="CP80" i="54"/>
  <c r="CF80" i="54"/>
  <c r="CP84" i="54"/>
  <c r="CF84" i="54"/>
  <c r="AU97" i="53"/>
  <c r="W97" i="53"/>
  <c r="W97" i="54"/>
  <c r="CK84" i="53"/>
  <c r="CK84" i="54"/>
  <c r="E70" i="53"/>
  <c r="BM88" i="54"/>
  <c r="AA97" i="54"/>
  <c r="BQ97" i="54"/>
  <c r="AA97" i="53"/>
  <c r="BM97" i="53"/>
  <c r="CE80" i="54"/>
  <c r="CO84" i="53"/>
  <c r="CK80" i="53"/>
  <c r="E88" i="53"/>
  <c r="E88" i="54"/>
  <c r="E97" i="54" s="1"/>
  <c r="CJ80" i="54"/>
  <c r="CP84" i="53"/>
  <c r="CF84" i="53"/>
  <c r="E70" i="54"/>
  <c r="AW97" i="54"/>
  <c r="AU97" i="54"/>
  <c r="I97" i="53"/>
  <c r="BK97" i="54"/>
  <c r="CJ84" i="54"/>
  <c r="CF80" i="53"/>
  <c r="CP80" i="53"/>
  <c r="CJ84" i="53"/>
  <c r="CK80" i="54"/>
  <c r="AS88" i="54"/>
  <c r="Y88" i="53"/>
  <c r="BO97" i="53"/>
  <c r="CE84" i="54"/>
  <c r="AS88" i="53"/>
  <c r="BO97" i="54"/>
  <c r="G97" i="54"/>
  <c r="AQ97" i="53"/>
  <c r="BQ97" i="53"/>
  <c r="AS97" i="54" l="1"/>
  <c r="E97" i="53"/>
  <c r="Y97" i="53"/>
  <c r="AS97" i="53"/>
  <c r="BM97" i="54"/>
  <c r="AN80" i="54" l="1"/>
  <c r="AY80" i="54"/>
  <c r="BH80" i="53"/>
  <c r="AE80" i="53"/>
  <c r="AN80" i="53"/>
  <c r="AO80" i="53" s="1"/>
  <c r="AE80" i="54"/>
  <c r="BS80" i="54"/>
  <c r="CB80" i="54"/>
  <c r="BH80" i="54"/>
  <c r="AY80" i="53"/>
  <c r="BS80" i="53"/>
  <c r="CB80" i="53"/>
  <c r="BI80" i="54" l="1"/>
  <c r="CC80" i="54"/>
  <c r="CM80" i="54"/>
  <c r="T80" i="54"/>
  <c r="AO80" i="54"/>
  <c r="CH80" i="53"/>
  <c r="CR80" i="53"/>
  <c r="K80" i="53"/>
  <c r="CI80" i="53" s="1"/>
  <c r="CR80" i="54"/>
  <c r="CH80" i="54"/>
  <c r="K80" i="54"/>
  <c r="CI80" i="54" s="1"/>
  <c r="CM80" i="53"/>
  <c r="T80" i="53"/>
  <c r="CC80" i="53"/>
  <c r="BI80" i="53"/>
  <c r="U80" i="53" l="1"/>
  <c r="CS80" i="53" s="1"/>
  <c r="CN80" i="53"/>
  <c r="CN80" i="54"/>
  <c r="U80" i="54"/>
  <c r="CS80" i="54" s="1"/>
  <c r="BO73" i="54" l="1"/>
  <c r="AU73" i="53"/>
  <c r="AA73" i="53"/>
  <c r="AU73" i="54"/>
  <c r="BO73" i="53"/>
  <c r="AA73" i="54"/>
  <c r="G73" i="54" l="1"/>
  <c r="AU95" i="53"/>
  <c r="AU96" i="53"/>
  <c r="AU90" i="53"/>
  <c r="AU92" i="53" s="1"/>
  <c r="AU94" i="53" s="1"/>
  <c r="W73" i="53"/>
  <c r="BO95" i="54"/>
  <c r="BO96" i="54"/>
  <c r="BO90" i="54"/>
  <c r="BO92" i="54" s="1"/>
  <c r="BO94" i="54" s="1"/>
  <c r="C73" i="54"/>
  <c r="BK73" i="53"/>
  <c r="AA95" i="54"/>
  <c r="AA96" i="54"/>
  <c r="AA90" i="54"/>
  <c r="AA92" i="54" s="1"/>
  <c r="AA94" i="54" s="1"/>
  <c r="BO96" i="53"/>
  <c r="BO95" i="53"/>
  <c r="BO90" i="53"/>
  <c r="BO92" i="53" s="1"/>
  <c r="BO94" i="53" s="1"/>
  <c r="AU95" i="54"/>
  <c r="AU96" i="54"/>
  <c r="AU90" i="54"/>
  <c r="AU92" i="54" s="1"/>
  <c r="AU94" i="54" s="1"/>
  <c r="AQ73" i="53"/>
  <c r="BK73" i="54"/>
  <c r="G73" i="53"/>
  <c r="AQ73" i="54"/>
  <c r="C73" i="53"/>
  <c r="AA95" i="53"/>
  <c r="AA96" i="53"/>
  <c r="AA90" i="53"/>
  <c r="AA92" i="53" s="1"/>
  <c r="AA94" i="53" s="1"/>
  <c r="W73" i="54"/>
  <c r="G90" i="53" l="1"/>
  <c r="G92" i="53" s="1"/>
  <c r="G94" i="53" s="1"/>
  <c r="G96" i="53"/>
  <c r="G95" i="53"/>
  <c r="AQ95" i="53"/>
  <c r="AQ96" i="53"/>
  <c r="AQ90" i="53"/>
  <c r="AQ92" i="53" s="1"/>
  <c r="W96" i="53"/>
  <c r="W95" i="53"/>
  <c r="W90" i="53"/>
  <c r="W92" i="53" s="1"/>
  <c r="W96" i="54"/>
  <c r="W95" i="54"/>
  <c r="W90" i="54"/>
  <c r="W92" i="54" s="1"/>
  <c r="BK90" i="53"/>
  <c r="BK92" i="53" s="1"/>
  <c r="BK95" i="53"/>
  <c r="BK96" i="53"/>
  <c r="C95" i="54"/>
  <c r="C96" i="54"/>
  <c r="C90" i="54"/>
  <c r="C92" i="54" s="1"/>
  <c r="G96" i="54"/>
  <c r="G95" i="54"/>
  <c r="G90" i="54"/>
  <c r="G92" i="54" s="1"/>
  <c r="G94" i="54" s="1"/>
  <c r="AQ90" i="54"/>
  <c r="AQ92" i="54" s="1"/>
  <c r="AQ96" i="54"/>
  <c r="AQ95" i="54"/>
  <c r="C90" i="53"/>
  <c r="C92" i="53" s="1"/>
  <c r="C95" i="53"/>
  <c r="C96" i="53"/>
  <c r="BK95" i="54"/>
  <c r="BK96" i="54"/>
  <c r="BK90" i="54"/>
  <c r="BK92" i="54" s="1"/>
  <c r="C94" i="53" l="1"/>
  <c r="BK94" i="53"/>
  <c r="W94" i="53"/>
  <c r="BK94" i="54"/>
  <c r="AQ94" i="53"/>
  <c r="W94" i="54"/>
  <c r="AQ94" i="54"/>
  <c r="C94" i="54"/>
  <c r="AY84" i="53"/>
  <c r="BS84" i="53"/>
  <c r="AY84" i="54"/>
  <c r="BH84" i="54"/>
  <c r="BH84" i="53"/>
  <c r="CB84" i="53"/>
  <c r="AN84" i="54"/>
  <c r="AE84" i="53"/>
  <c r="AN84" i="53"/>
  <c r="AE84" i="54"/>
  <c r="BS84" i="54"/>
  <c r="CB84" i="54"/>
  <c r="AO84" i="54" l="1"/>
  <c r="AO84" i="53"/>
  <c r="CC84" i="53"/>
  <c r="BI84" i="53"/>
  <c r="BI84" i="54"/>
  <c r="CC84" i="54"/>
  <c r="CR84" i="54"/>
  <c r="CH84" i="54"/>
  <c r="K84" i="54"/>
  <c r="CI84" i="54" s="1"/>
  <c r="CM84" i="54"/>
  <c r="T84" i="54"/>
  <c r="CM84" i="53"/>
  <c r="T84" i="53"/>
  <c r="CR84" i="53"/>
  <c r="CH84" i="53"/>
  <c r="K84" i="53"/>
  <c r="CI84" i="53" s="1"/>
  <c r="U84" i="53" l="1"/>
  <c r="CS84" i="53" s="1"/>
  <c r="CN84" i="53"/>
  <c r="U84" i="54"/>
  <c r="CS84" i="54" s="1"/>
  <c r="CN84" i="54"/>
  <c r="CL71" i="54" l="1"/>
  <c r="AN71" i="53"/>
  <c r="CL69" i="53"/>
  <c r="CJ71" i="54"/>
  <c r="T71" i="54"/>
  <c r="BH69" i="53"/>
  <c r="CL69" i="54"/>
  <c r="BH71" i="53"/>
  <c r="CK69" i="54"/>
  <c r="CM71" i="53"/>
  <c r="AN69" i="53"/>
  <c r="CB69" i="54"/>
  <c r="K71" i="53"/>
  <c r="CO71" i="53"/>
  <c r="CE71" i="53"/>
  <c r="CO71" i="54"/>
  <c r="CE71" i="54"/>
  <c r="K71" i="54"/>
  <c r="AE71" i="53"/>
  <c r="AO71" i="53" s="1"/>
  <c r="CK69" i="53"/>
  <c r="CM69" i="54"/>
  <c r="BH69" i="54"/>
  <c r="CO69" i="53"/>
  <c r="CE69" i="53"/>
  <c r="CK71" i="54"/>
  <c r="AY71" i="54"/>
  <c r="BS71" i="54"/>
  <c r="CQ71" i="54"/>
  <c r="CG71" i="54"/>
  <c r="CB69" i="53"/>
  <c r="CM69" i="53"/>
  <c r="AN69" i="54"/>
  <c r="T69" i="54"/>
  <c r="CJ69" i="54"/>
  <c r="CQ69" i="53"/>
  <c r="CG69" i="53"/>
  <c r="CM71" i="54"/>
  <c r="CQ71" i="53"/>
  <c r="CG71" i="53"/>
  <c r="CB71" i="53"/>
  <c r="CC71" i="53" s="1"/>
  <c r="AY71" i="53"/>
  <c r="BH71" i="54"/>
  <c r="CR71" i="53"/>
  <c r="CH71" i="53"/>
  <c r="CL71" i="53"/>
  <c r="CQ69" i="54"/>
  <c r="CG69" i="54"/>
  <c r="CP71" i="53"/>
  <c r="CF71" i="53"/>
  <c r="CH71" i="54"/>
  <c r="CR71" i="54"/>
  <c r="CK71" i="53"/>
  <c r="CB71" i="54"/>
  <c r="CO69" i="54"/>
  <c r="CE69" i="54"/>
  <c r="CJ69" i="53"/>
  <c r="T69" i="53"/>
  <c r="CJ71" i="53"/>
  <c r="T71" i="53"/>
  <c r="AE71" i="54"/>
  <c r="BS71" i="53"/>
  <c r="CF71" i="54"/>
  <c r="CP71" i="54"/>
  <c r="AN71" i="54"/>
  <c r="AO71" i="54" s="1"/>
  <c r="CM85" i="53" l="1"/>
  <c r="CC71" i="54"/>
  <c r="CL77" i="53"/>
  <c r="CL77" i="54"/>
  <c r="CM79" i="54"/>
  <c r="CM81" i="54"/>
  <c r="CL86" i="54"/>
  <c r="CM85" i="54"/>
  <c r="CR86" i="53"/>
  <c r="CH86" i="53"/>
  <c r="CH77" i="54"/>
  <c r="CR77" i="54"/>
  <c r="CM77" i="53"/>
  <c r="CM82" i="53"/>
  <c r="CL85" i="54"/>
  <c r="BI71" i="54"/>
  <c r="CH86" i="54"/>
  <c r="CR86" i="54"/>
  <c r="CG77" i="54"/>
  <c r="CQ77" i="54"/>
  <c r="BI71" i="53"/>
  <c r="CM86" i="53"/>
  <c r="CL86" i="53"/>
  <c r="CM86" i="54"/>
  <c r="CQ86" i="53"/>
  <c r="CG86" i="53"/>
  <c r="CI71" i="53"/>
  <c r="CR85" i="53"/>
  <c r="CH85" i="53"/>
  <c r="CR79" i="53"/>
  <c r="CH79" i="53"/>
  <c r="CQ85" i="54"/>
  <c r="CG85" i="54"/>
  <c r="CR82" i="53"/>
  <c r="CH82" i="53"/>
  <c r="CH85" i="54"/>
  <c r="CR85" i="54"/>
  <c r="CH82" i="54"/>
  <c r="CR82" i="54"/>
  <c r="CM82" i="54"/>
  <c r="CR79" i="54"/>
  <c r="CH79" i="54"/>
  <c r="U71" i="53"/>
  <c r="CN71" i="53"/>
  <c r="CN69" i="53"/>
  <c r="CH77" i="53"/>
  <c r="CR77" i="53"/>
  <c r="CH81" i="54"/>
  <c r="CR81" i="54"/>
  <c r="CM81" i="53"/>
  <c r="CL85" i="53"/>
  <c r="CQ77" i="53"/>
  <c r="CG77" i="53"/>
  <c r="U71" i="54"/>
  <c r="CS71" i="54" s="1"/>
  <c r="CN71" i="54"/>
  <c r="CM77" i="54"/>
  <c r="CM79" i="53"/>
  <c r="CR81" i="53"/>
  <c r="CH81" i="53"/>
  <c r="CQ86" i="54"/>
  <c r="CG86" i="54"/>
  <c r="CG85" i="53"/>
  <c r="CQ85" i="53"/>
  <c r="CN69" i="54"/>
  <c r="CI71" i="54"/>
  <c r="CS71" i="53" l="1"/>
  <c r="CQ82" i="54"/>
  <c r="CG82" i="54"/>
  <c r="CQ76" i="53"/>
  <c r="CG76" i="53"/>
  <c r="CL79" i="53"/>
  <c r="CL79" i="54"/>
  <c r="CH78" i="53"/>
  <c r="CR78" i="53"/>
  <c r="CL76" i="54"/>
  <c r="CL81" i="53"/>
  <c r="CL81" i="54"/>
  <c r="CL82" i="54"/>
  <c r="CL76" i="53"/>
  <c r="CM78" i="54"/>
  <c r="CQ79" i="54"/>
  <c r="CG79" i="54"/>
  <c r="CG76" i="54"/>
  <c r="CQ76" i="54"/>
  <c r="CQ79" i="53"/>
  <c r="CG79" i="53"/>
  <c r="CQ82" i="53"/>
  <c r="CG82" i="53"/>
  <c r="CL82" i="53"/>
  <c r="CR78" i="54"/>
  <c r="CH78" i="54"/>
  <c r="CQ81" i="53"/>
  <c r="CG81" i="53"/>
  <c r="CM78" i="53"/>
  <c r="CQ81" i="54"/>
  <c r="CG81" i="54"/>
  <c r="CK77" i="53" l="1"/>
  <c r="CK81" i="53"/>
  <c r="CK86" i="53"/>
  <c r="CK86" i="54"/>
  <c r="CF77" i="53"/>
  <c r="CP77" i="53"/>
  <c r="CF81" i="54"/>
  <c r="CP81" i="54"/>
  <c r="CK77" i="54"/>
  <c r="CP85" i="53"/>
  <c r="CF85" i="53"/>
  <c r="CK85" i="54"/>
  <c r="CF77" i="54"/>
  <c r="CP77" i="54"/>
  <c r="CK82" i="54"/>
  <c r="CP79" i="53"/>
  <c r="CF79" i="53"/>
  <c r="CP85" i="54"/>
  <c r="CF85" i="54"/>
  <c r="CK81" i="54"/>
  <c r="CK79" i="53"/>
  <c r="CF81" i="53"/>
  <c r="CP81" i="53"/>
  <c r="CK82" i="53"/>
  <c r="CP82" i="54"/>
  <c r="CF82" i="54"/>
  <c r="CF79" i="54"/>
  <c r="CP79" i="54"/>
  <c r="CF86" i="53"/>
  <c r="CP86" i="53"/>
  <c r="CF86" i="54"/>
  <c r="CP86" i="54"/>
  <c r="CF82" i="53"/>
  <c r="CP82" i="53"/>
  <c r="CK79" i="54"/>
  <c r="CK85" i="53"/>
  <c r="AY86" i="53"/>
  <c r="BH86" i="54"/>
  <c r="CB86" i="53"/>
  <c r="AE86" i="54"/>
  <c r="AE86" i="53"/>
  <c r="BS86" i="53"/>
  <c r="CB86" i="54"/>
  <c r="CC86" i="54" s="1"/>
  <c r="AN86" i="54"/>
  <c r="AY86" i="54"/>
  <c r="BS86" i="54"/>
  <c r="AN86" i="53"/>
  <c r="AO86" i="53" s="1"/>
  <c r="BH86" i="53"/>
  <c r="BQ73" i="54"/>
  <c r="AW73" i="53"/>
  <c r="BQ73" i="53"/>
  <c r="AC73" i="54"/>
  <c r="AC73" i="53"/>
  <c r="AW73" i="54"/>
  <c r="BI86" i="53" l="1"/>
  <c r="CR69" i="54"/>
  <c r="CH69" i="54"/>
  <c r="I73" i="54"/>
  <c r="AW96" i="54"/>
  <c r="AW95" i="54"/>
  <c r="AW90" i="54"/>
  <c r="AW92" i="54" s="1"/>
  <c r="AW94" i="54" s="1"/>
  <c r="AW96" i="53"/>
  <c r="AW95" i="53"/>
  <c r="AW90" i="53"/>
  <c r="AW92" i="53" s="1"/>
  <c r="AW94" i="53" s="1"/>
  <c r="AO86" i="54"/>
  <c r="CR76" i="53"/>
  <c r="CH76" i="53"/>
  <c r="CE86" i="53"/>
  <c r="CO86" i="53"/>
  <c r="K86" i="53"/>
  <c r="CI86" i="53" s="1"/>
  <c r="CF78" i="53"/>
  <c r="CP78" i="53"/>
  <c r="CK78" i="54"/>
  <c r="CJ86" i="54"/>
  <c r="T86" i="54"/>
  <c r="CF78" i="54"/>
  <c r="CP78" i="54"/>
  <c r="CE86" i="54"/>
  <c r="K86" i="54"/>
  <c r="CI86" i="54" s="1"/>
  <c r="CO86" i="54"/>
  <c r="CK78" i="53"/>
  <c r="AC96" i="53"/>
  <c r="AC95" i="53"/>
  <c r="AC90" i="53"/>
  <c r="AC92" i="53" s="1"/>
  <c r="AC94" i="53" s="1"/>
  <c r="AC95" i="54"/>
  <c r="AC96" i="54"/>
  <c r="AC90" i="54"/>
  <c r="AC92" i="54" s="1"/>
  <c r="AC94" i="54" s="1"/>
  <c r="CR69" i="53"/>
  <c r="CH69" i="53"/>
  <c r="I73" i="53"/>
  <c r="CM76" i="53"/>
  <c r="CH76" i="54"/>
  <c r="CR76" i="54"/>
  <c r="T86" i="53"/>
  <c r="CJ86" i="53"/>
  <c r="BQ96" i="54"/>
  <c r="BQ95" i="54"/>
  <c r="BQ90" i="54"/>
  <c r="BQ92" i="54" s="1"/>
  <c r="BQ94" i="54" s="1"/>
  <c r="BQ96" i="53"/>
  <c r="BQ95" i="53"/>
  <c r="BQ90" i="53"/>
  <c r="BQ92" i="53" s="1"/>
  <c r="BQ94" i="53" s="1"/>
  <c r="CM76" i="54"/>
  <c r="BI86" i="54"/>
  <c r="CC86" i="53"/>
  <c r="CG78" i="54" l="1"/>
  <c r="CQ78" i="54"/>
  <c r="U86" i="53"/>
  <c r="CS86" i="53" s="1"/>
  <c r="CN86" i="53"/>
  <c r="I96" i="53"/>
  <c r="I95" i="53"/>
  <c r="I90" i="53"/>
  <c r="I92" i="53" s="1"/>
  <c r="I94" i="53" s="1"/>
  <c r="CQ78" i="53"/>
  <c r="CG78" i="53"/>
  <c r="CN86" i="54"/>
  <c r="U86" i="54"/>
  <c r="CS86" i="54" s="1"/>
  <c r="CL78" i="53"/>
  <c r="CL78" i="54"/>
  <c r="I96" i="54"/>
  <c r="I95" i="54"/>
  <c r="I90" i="54"/>
  <c r="I92" i="54" s="1"/>
  <c r="I94" i="54" s="1"/>
  <c r="BS85" i="53" l="1"/>
  <c r="AY85" i="53"/>
  <c r="BH85" i="53"/>
  <c r="CB85" i="53"/>
  <c r="CC85" i="53" s="1"/>
  <c r="BS85" i="54"/>
  <c r="AE85" i="54"/>
  <c r="AN85" i="53"/>
  <c r="AN85" i="54"/>
  <c r="CB85" i="54"/>
  <c r="BH85" i="54"/>
  <c r="AY85" i="54"/>
  <c r="AE85" i="53"/>
  <c r="AO85" i="54" l="1"/>
  <c r="BI85" i="53"/>
  <c r="CJ85" i="54"/>
  <c r="T85" i="54"/>
  <c r="CC85" i="54"/>
  <c r="K85" i="54"/>
  <c r="CI85" i="54" s="1"/>
  <c r="CO85" i="54"/>
  <c r="CE85" i="54"/>
  <c r="T85" i="53"/>
  <c r="CJ85" i="53"/>
  <c r="CO85" i="53"/>
  <c r="CE85" i="53"/>
  <c r="K85" i="53"/>
  <c r="CI85" i="53" s="1"/>
  <c r="AO85" i="53"/>
  <c r="BI85" i="54"/>
  <c r="CL83" i="54" l="1"/>
  <c r="CL88" i="54" s="1"/>
  <c r="Q70" i="54"/>
  <c r="Q88" i="54"/>
  <c r="BE70" i="54"/>
  <c r="BE73" i="54" s="1"/>
  <c r="BE88" i="54"/>
  <c r="AV70" i="53"/>
  <c r="AV73" i="53" s="1"/>
  <c r="AV88" i="53"/>
  <c r="BP70" i="54"/>
  <c r="BP73" i="54" s="1"/>
  <c r="BP88" i="54"/>
  <c r="H70" i="53"/>
  <c r="CQ83" i="53"/>
  <c r="CQ88" i="53" s="1"/>
  <c r="CG83" i="53"/>
  <c r="CG88" i="53" s="1"/>
  <c r="H88" i="53"/>
  <c r="U85" i="53"/>
  <c r="CS85" i="53" s="1"/>
  <c r="CN85" i="53"/>
  <c r="AK70" i="54"/>
  <c r="AK73" i="54" s="1"/>
  <c r="AK88" i="54"/>
  <c r="AB70" i="53"/>
  <c r="AB73" i="53" s="1"/>
  <c r="AB88" i="53"/>
  <c r="AV70" i="54"/>
  <c r="AV73" i="54" s="1"/>
  <c r="AV88" i="54"/>
  <c r="H70" i="54"/>
  <c r="CG83" i="54"/>
  <c r="CG88" i="54" s="1"/>
  <c r="CQ83" i="54"/>
  <c r="CQ88" i="54" s="1"/>
  <c r="H88" i="54"/>
  <c r="AB70" i="54"/>
  <c r="AB73" i="54" s="1"/>
  <c r="AB88" i="54"/>
  <c r="BY70" i="54"/>
  <c r="BY73" i="54" s="1"/>
  <c r="BY88" i="54"/>
  <c r="CN85" i="54"/>
  <c r="U85" i="54"/>
  <c r="CS85" i="54" s="1"/>
  <c r="BY70" i="53"/>
  <c r="BY73" i="53" s="1"/>
  <c r="BY88" i="53"/>
  <c r="BE70" i="53"/>
  <c r="BE73" i="53" s="1"/>
  <c r="BE88" i="53"/>
  <c r="Q70" i="53"/>
  <c r="CL83" i="53"/>
  <c r="CL88" i="53" s="1"/>
  <c r="Q88" i="53"/>
  <c r="AK70" i="53"/>
  <c r="AK73" i="53" s="1"/>
  <c r="AK88" i="53"/>
  <c r="BP70" i="53"/>
  <c r="BP73" i="53" s="1"/>
  <c r="BP88" i="53"/>
  <c r="CB77" i="54"/>
  <c r="BH77" i="54"/>
  <c r="AN77" i="53"/>
  <c r="CB77" i="53"/>
  <c r="BS77" i="53"/>
  <c r="BS77" i="54"/>
  <c r="AY77" i="54"/>
  <c r="BH77" i="53"/>
  <c r="AE77" i="54"/>
  <c r="AE77" i="53"/>
  <c r="AY77" i="53"/>
  <c r="AN77" i="54"/>
  <c r="CB78" i="54"/>
  <c r="BS78" i="54"/>
  <c r="BH78" i="54"/>
  <c r="AY78" i="54"/>
  <c r="AN78" i="53"/>
  <c r="BH78" i="53"/>
  <c r="BS78" i="53"/>
  <c r="AE78" i="54"/>
  <c r="AY78" i="53"/>
  <c r="AN78" i="54"/>
  <c r="CB78" i="53"/>
  <c r="AE78" i="53"/>
  <c r="BH82" i="53"/>
  <c r="BS82" i="54"/>
  <c r="BS82" i="53"/>
  <c r="AY82" i="54"/>
  <c r="AN82" i="54"/>
  <c r="AE82" i="54"/>
  <c r="CB82" i="54"/>
  <c r="AE82" i="53"/>
  <c r="AY82" i="53"/>
  <c r="AN82" i="53"/>
  <c r="BH82" i="54"/>
  <c r="CB82" i="53"/>
  <c r="CB81" i="54"/>
  <c r="CB81" i="53"/>
  <c r="BH81" i="53"/>
  <c r="BS81" i="54"/>
  <c r="AY81" i="54"/>
  <c r="AE81" i="53"/>
  <c r="AY81" i="53"/>
  <c r="AE81" i="54"/>
  <c r="AN81" i="53"/>
  <c r="AO81" i="53" s="1"/>
  <c r="BH81" i="54"/>
  <c r="BS81" i="53"/>
  <c r="AN81" i="54"/>
  <c r="BN70" i="54"/>
  <c r="BN73" i="54" s="1"/>
  <c r="AT70" i="54"/>
  <c r="AT73" i="54" s="1"/>
  <c r="BN70" i="53"/>
  <c r="BN73" i="53" s="1"/>
  <c r="AT70" i="53"/>
  <c r="AT73" i="53" s="1"/>
  <c r="AI70" i="53"/>
  <c r="AI73" i="53" s="1"/>
  <c r="BC70" i="54"/>
  <c r="BC73" i="54" s="1"/>
  <c r="BW70" i="53"/>
  <c r="BW73" i="53" s="1"/>
  <c r="AI70" i="54"/>
  <c r="AI73" i="54" s="1"/>
  <c r="Z70" i="54"/>
  <c r="Z73" i="54" s="1"/>
  <c r="Z70" i="53"/>
  <c r="Z73" i="53" s="1"/>
  <c r="BC70" i="53"/>
  <c r="BC73" i="53" s="1"/>
  <c r="BW70" i="54"/>
  <c r="BW73" i="54" s="1"/>
  <c r="AO81" i="54" l="1"/>
  <c r="BI82" i="54"/>
  <c r="BI78" i="53"/>
  <c r="CC77" i="54"/>
  <c r="AO77" i="54"/>
  <c r="CC78" i="53"/>
  <c r="AO82" i="54"/>
  <c r="BI78" i="54"/>
  <c r="BI81" i="54"/>
  <c r="CC78" i="54"/>
  <c r="BI77" i="53"/>
  <c r="CM83" i="54"/>
  <c r="CM88" i="54" s="1"/>
  <c r="S70" i="54"/>
  <c r="S88" i="54"/>
  <c r="CG97" i="53"/>
  <c r="BG70" i="53"/>
  <c r="BG73" i="53" s="1"/>
  <c r="BG88" i="53"/>
  <c r="O70" i="54"/>
  <c r="CK83" i="54"/>
  <c r="BW95" i="54"/>
  <c r="BW96" i="54"/>
  <c r="J70" i="53"/>
  <c r="CR83" i="53"/>
  <c r="CR88" i="53" s="1"/>
  <c r="CH83" i="53"/>
  <c r="CH88" i="53" s="1"/>
  <c r="J88" i="53"/>
  <c r="BW95" i="53"/>
  <c r="BW96" i="53"/>
  <c r="AD70" i="54"/>
  <c r="AD73" i="54" s="1"/>
  <c r="AD88" i="54"/>
  <c r="CA70" i="54"/>
  <c r="CA73" i="54" s="1"/>
  <c r="CA88" i="54"/>
  <c r="Z95" i="53"/>
  <c r="Z96" i="53"/>
  <c r="AT96" i="54"/>
  <c r="AT95" i="54"/>
  <c r="K81" i="53"/>
  <c r="CI81" i="53" s="1"/>
  <c r="CO81" i="53"/>
  <c r="CE81" i="53"/>
  <c r="AO82" i="53"/>
  <c r="CJ78" i="53"/>
  <c r="T78" i="53"/>
  <c r="CO77" i="54"/>
  <c r="K77" i="54"/>
  <c r="CI77" i="54" s="1"/>
  <c r="CE77" i="54"/>
  <c r="AO77" i="53"/>
  <c r="BP90" i="53"/>
  <c r="BP92" i="53" s="1"/>
  <c r="BP94" i="53" s="1"/>
  <c r="BP97" i="53"/>
  <c r="CL97" i="53"/>
  <c r="BY95" i="53"/>
  <c r="BY96" i="53"/>
  <c r="BY90" i="54"/>
  <c r="BY92" i="54" s="1"/>
  <c r="BY94" i="54" s="1"/>
  <c r="BY97" i="54"/>
  <c r="AB96" i="54"/>
  <c r="AB95" i="54"/>
  <c r="CG97" i="54"/>
  <c r="AV95" i="53"/>
  <c r="AV96" i="53"/>
  <c r="AT95" i="53"/>
  <c r="AT96" i="53"/>
  <c r="CM83" i="53"/>
  <c r="CM88" i="53" s="1"/>
  <c r="S70" i="53"/>
  <c r="S88" i="53"/>
  <c r="J70" i="54"/>
  <c r="CH83" i="54"/>
  <c r="CH88" i="54" s="1"/>
  <c r="CR83" i="54"/>
  <c r="CR88" i="54" s="1"/>
  <c r="J88" i="54"/>
  <c r="J97" i="54" s="1"/>
  <c r="F70" i="53"/>
  <c r="CP83" i="53"/>
  <c r="CF83" i="53"/>
  <c r="BN95" i="54"/>
  <c r="BN96" i="54"/>
  <c r="T81" i="53"/>
  <c r="CJ81" i="53"/>
  <c r="BI81" i="53"/>
  <c r="CE81" i="54"/>
  <c r="CO81" i="54"/>
  <c r="K81" i="54"/>
  <c r="CI81" i="54" s="1"/>
  <c r="T82" i="53"/>
  <c r="CJ82" i="53"/>
  <c r="BI82" i="53"/>
  <c r="CJ77" i="53"/>
  <c r="T77" i="53"/>
  <c r="BI77" i="54"/>
  <c r="BP96" i="53"/>
  <c r="BP95" i="53"/>
  <c r="Q73" i="53"/>
  <c r="CL70" i="53"/>
  <c r="CL73" i="53" s="1"/>
  <c r="CL90" i="53" s="1"/>
  <c r="CL92" i="53" s="1"/>
  <c r="CL94" i="53" s="1"/>
  <c r="BY95" i="54"/>
  <c r="BY96" i="54"/>
  <c r="H73" i="54"/>
  <c r="CQ70" i="54"/>
  <c r="CQ73" i="54" s="1"/>
  <c r="CG70" i="54"/>
  <c r="CG73" i="54" s="1"/>
  <c r="CG90" i="54" s="1"/>
  <c r="CG92" i="54" s="1"/>
  <c r="CG94" i="54" s="1"/>
  <c r="H97" i="53"/>
  <c r="AV90" i="53"/>
  <c r="AV92" i="53" s="1"/>
  <c r="AV94" i="53" s="1"/>
  <c r="AV97" i="53"/>
  <c r="CC81" i="53"/>
  <c r="CC82" i="53"/>
  <c r="CE82" i="54"/>
  <c r="CO82" i="54"/>
  <c r="K82" i="54"/>
  <c r="CI82" i="54" s="1"/>
  <c r="AO78" i="53"/>
  <c r="AK96" i="53"/>
  <c r="AK95" i="53"/>
  <c r="CQ97" i="53"/>
  <c r="BE90" i="54"/>
  <c r="BE92" i="54" s="1"/>
  <c r="BE94" i="54" s="1"/>
  <c r="BE97" i="54"/>
  <c r="T78" i="54"/>
  <c r="CJ78" i="54"/>
  <c r="CE77" i="53"/>
  <c r="CO77" i="53"/>
  <c r="K77" i="53"/>
  <c r="CI77" i="53" s="1"/>
  <c r="AV90" i="54"/>
  <c r="AV92" i="54" s="1"/>
  <c r="AV94" i="54" s="1"/>
  <c r="AV97" i="54"/>
  <c r="H73" i="53"/>
  <c r="H90" i="53" s="1"/>
  <c r="H92" i="53" s="1"/>
  <c r="H94" i="53" s="1"/>
  <c r="CG70" i="53"/>
  <c r="CG73" i="53" s="1"/>
  <c r="CG90" i="53" s="1"/>
  <c r="CG92" i="53" s="1"/>
  <c r="CG94" i="53" s="1"/>
  <c r="CQ70" i="53"/>
  <c r="CQ73" i="53" s="1"/>
  <c r="BE96" i="54"/>
  <c r="BE95" i="54"/>
  <c r="Z95" i="54"/>
  <c r="Z96" i="54"/>
  <c r="AK90" i="53"/>
  <c r="AK92" i="53" s="1"/>
  <c r="AK94" i="53" s="1"/>
  <c r="AK97" i="53"/>
  <c r="AI96" i="54"/>
  <c r="AI95" i="54"/>
  <c r="AD70" i="53"/>
  <c r="AD73" i="53" s="1"/>
  <c r="AD88" i="53"/>
  <c r="BR70" i="53"/>
  <c r="BR73" i="53" s="1"/>
  <c r="BR88" i="53"/>
  <c r="AX70" i="54"/>
  <c r="AX73" i="54" s="1"/>
  <c r="AX88" i="54"/>
  <c r="AO78" i="54"/>
  <c r="T77" i="54"/>
  <c r="CJ77" i="54"/>
  <c r="BE97" i="53"/>
  <c r="BE90" i="53"/>
  <c r="BE92" i="53" s="1"/>
  <c r="BE94" i="53" s="1"/>
  <c r="AV95" i="54"/>
  <c r="AV96" i="54"/>
  <c r="BP90" i="54"/>
  <c r="BP92" i="54" s="1"/>
  <c r="BP94" i="54" s="1"/>
  <c r="BP97" i="54"/>
  <c r="Q97" i="54"/>
  <c r="BR70" i="54"/>
  <c r="BR73" i="54" s="1"/>
  <c r="BR88" i="54"/>
  <c r="AM70" i="53"/>
  <c r="AM73" i="53" s="1"/>
  <c r="AM88" i="53"/>
  <c r="AI96" i="53"/>
  <c r="AI95" i="53"/>
  <c r="AM70" i="54"/>
  <c r="AM73" i="54" s="1"/>
  <c r="AM88" i="54"/>
  <c r="O70" i="53"/>
  <c r="CK83" i="53"/>
  <c r="F70" i="54"/>
  <c r="CP83" i="54"/>
  <c r="CF83" i="54"/>
  <c r="BN95" i="53"/>
  <c r="BN96" i="53"/>
  <c r="CC81" i="54"/>
  <c r="CC82" i="54"/>
  <c r="T82" i="54"/>
  <c r="CJ82" i="54"/>
  <c r="BE95" i="53"/>
  <c r="BE96" i="53"/>
  <c r="H97" i="54"/>
  <c r="H90" i="54"/>
  <c r="H92" i="54" s="1"/>
  <c r="H94" i="54" s="1"/>
  <c r="AB90" i="53"/>
  <c r="AB92" i="53" s="1"/>
  <c r="AB94" i="53" s="1"/>
  <c r="AB97" i="53"/>
  <c r="AK90" i="54"/>
  <c r="AK92" i="54" s="1"/>
  <c r="AK94" i="54" s="1"/>
  <c r="AK97" i="54"/>
  <c r="BP96" i="54"/>
  <c r="BP95" i="54"/>
  <c r="Q73" i="54"/>
  <c r="Q90" i="54" s="1"/>
  <c r="Q92" i="54" s="1"/>
  <c r="Q94" i="54" s="1"/>
  <c r="CL70" i="54"/>
  <c r="CL73" i="54" s="1"/>
  <c r="CL90" i="54" s="1"/>
  <c r="CL92" i="54" s="1"/>
  <c r="CL94" i="54" s="1"/>
  <c r="AX70" i="53"/>
  <c r="AX73" i="53" s="1"/>
  <c r="AX88" i="53"/>
  <c r="BC96" i="54"/>
  <c r="BC95" i="54"/>
  <c r="T81" i="54"/>
  <c r="CJ81" i="54"/>
  <c r="BG70" i="54"/>
  <c r="BG73" i="54" s="1"/>
  <c r="BG88" i="54"/>
  <c r="CA70" i="53"/>
  <c r="CA73" i="53" s="1"/>
  <c r="CA88" i="53"/>
  <c r="BC95" i="53"/>
  <c r="BC96" i="53"/>
  <c r="CO82" i="53"/>
  <c r="CE82" i="53"/>
  <c r="K82" i="53"/>
  <c r="CI82" i="53" s="1"/>
  <c r="K78" i="54"/>
  <c r="CI78" i="54" s="1"/>
  <c r="CO78" i="54"/>
  <c r="CE78" i="54"/>
  <c r="CE78" i="53"/>
  <c r="K78" i="53"/>
  <c r="CI78" i="53" s="1"/>
  <c r="CO78" i="53"/>
  <c r="CC77" i="53"/>
  <c r="Q97" i="53"/>
  <c r="BY97" i="53"/>
  <c r="BY90" i="53"/>
  <c r="BY92" i="53" s="1"/>
  <c r="BY94" i="53" s="1"/>
  <c r="AB90" i="54"/>
  <c r="AB92" i="54" s="1"/>
  <c r="AB94" i="54" s="1"/>
  <c r="AB97" i="54"/>
  <c r="CQ90" i="54"/>
  <c r="CQ92" i="54" s="1"/>
  <c r="CQ94" i="54" s="1"/>
  <c r="CQ97" i="54"/>
  <c r="AB95" i="53"/>
  <c r="AB96" i="53"/>
  <c r="AK95" i="54"/>
  <c r="AK96" i="54"/>
  <c r="CL97" i="54"/>
  <c r="U82" i="53" l="1"/>
  <c r="CS82" i="53" s="1"/>
  <c r="CN82" i="53"/>
  <c r="CA90" i="53"/>
  <c r="CA92" i="53" s="1"/>
  <c r="CA94" i="53" s="1"/>
  <c r="CA97" i="53"/>
  <c r="AM96" i="53"/>
  <c r="AM95" i="53"/>
  <c r="Q96" i="54"/>
  <c r="Q95" i="54"/>
  <c r="U82" i="54"/>
  <c r="CS82" i="54" s="1"/>
  <c r="CN82" i="54"/>
  <c r="AM95" i="54"/>
  <c r="AM96" i="54"/>
  <c r="BR96" i="54"/>
  <c r="BR95" i="54"/>
  <c r="CN81" i="53"/>
  <c r="U81" i="53"/>
  <c r="CS81" i="53" s="1"/>
  <c r="F73" i="53"/>
  <c r="CP70" i="53"/>
  <c r="CF70" i="53"/>
  <c r="J73" i="53"/>
  <c r="J90" i="53" s="1"/>
  <c r="J92" i="53" s="1"/>
  <c r="J94" i="53" s="1"/>
  <c r="CH70" i="53"/>
  <c r="CH73" i="53" s="1"/>
  <c r="CH90" i="53" s="1"/>
  <c r="CH92" i="53" s="1"/>
  <c r="CH94" i="53" s="1"/>
  <c r="CR70" i="53"/>
  <c r="CR73" i="53" s="1"/>
  <c r="CR90" i="53" s="1"/>
  <c r="CR92" i="53" s="1"/>
  <c r="CR94" i="53" s="1"/>
  <c r="BG90" i="54"/>
  <c r="BG92" i="54" s="1"/>
  <c r="BG94" i="54" s="1"/>
  <c r="BG97" i="54"/>
  <c r="CK70" i="53"/>
  <c r="CK73" i="53" s="1"/>
  <c r="O73" i="53"/>
  <c r="AX90" i="54"/>
  <c r="AX92" i="54" s="1"/>
  <c r="AX94" i="54" s="1"/>
  <c r="AX97" i="54"/>
  <c r="CQ95" i="53"/>
  <c r="CQ96" i="53"/>
  <c r="CN78" i="54"/>
  <c r="U78" i="54"/>
  <c r="CS78" i="54" s="1"/>
  <c r="AM97" i="53"/>
  <c r="AM90" i="53"/>
  <c r="AM92" i="53" s="1"/>
  <c r="AM94" i="53" s="1"/>
  <c r="BR90" i="53"/>
  <c r="BR92" i="53" s="1"/>
  <c r="BR94" i="53" s="1"/>
  <c r="BR97" i="53"/>
  <c r="H96" i="53"/>
  <c r="H95" i="53"/>
  <c r="CL96" i="53"/>
  <c r="CL95" i="53"/>
  <c r="CH97" i="54"/>
  <c r="CA96" i="54"/>
  <c r="CA95" i="54"/>
  <c r="CN81" i="54"/>
  <c r="U81" i="54"/>
  <c r="CS81" i="54" s="1"/>
  <c r="CR97" i="54"/>
  <c r="CH70" i="54"/>
  <c r="CH73" i="54" s="1"/>
  <c r="CH90" i="54" s="1"/>
  <c r="CH92" i="54" s="1"/>
  <c r="CH94" i="54" s="1"/>
  <c r="CR70" i="54"/>
  <c r="CR73" i="54" s="1"/>
  <c r="J73" i="54"/>
  <c r="AD90" i="54"/>
  <c r="AD92" i="54" s="1"/>
  <c r="AD94" i="54" s="1"/>
  <c r="AD97" i="54"/>
  <c r="CK70" i="54"/>
  <c r="CK73" i="54" s="1"/>
  <c r="O73" i="54"/>
  <c r="AX96" i="54"/>
  <c r="AX95" i="54"/>
  <c r="BR95" i="53"/>
  <c r="BR96" i="53"/>
  <c r="CG95" i="54"/>
  <c r="CG96" i="54"/>
  <c r="CA96" i="53"/>
  <c r="CA95" i="53"/>
  <c r="AX97" i="53"/>
  <c r="AX90" i="53"/>
  <c r="AX92" i="53" s="1"/>
  <c r="AX94" i="53" s="1"/>
  <c r="CN77" i="54"/>
  <c r="U77" i="54"/>
  <c r="CS77" i="54" s="1"/>
  <c r="AD97" i="53"/>
  <c r="AD90" i="53"/>
  <c r="AD92" i="53" s="1"/>
  <c r="AD94" i="53" s="1"/>
  <c r="CQ90" i="53"/>
  <c r="CQ92" i="53" s="1"/>
  <c r="CQ94" i="53" s="1"/>
  <c r="CQ96" i="54"/>
  <c r="CQ95" i="54"/>
  <c r="S97" i="53"/>
  <c r="AD96" i="54"/>
  <c r="AD95" i="54"/>
  <c r="J97" i="53"/>
  <c r="BG90" i="53"/>
  <c r="BG92" i="53" s="1"/>
  <c r="BG94" i="53" s="1"/>
  <c r="BG97" i="53"/>
  <c r="S97" i="54"/>
  <c r="BG95" i="54"/>
  <c r="BG96" i="54"/>
  <c r="CN77" i="53"/>
  <c r="U77" i="53"/>
  <c r="CS77" i="53" s="1"/>
  <c r="U78" i="53"/>
  <c r="CS78" i="53" s="1"/>
  <c r="CN78" i="53"/>
  <c r="Q95" i="53"/>
  <c r="Q96" i="53"/>
  <c r="AX96" i="53"/>
  <c r="AX95" i="53"/>
  <c r="AD96" i="53"/>
  <c r="AD95" i="53"/>
  <c r="H96" i="54"/>
  <c r="H95" i="54"/>
  <c r="S73" i="53"/>
  <c r="CM70" i="53"/>
  <c r="CM73" i="53" s="1"/>
  <c r="CH97" i="53"/>
  <c r="BG96" i="53"/>
  <c r="BG95" i="53"/>
  <c r="S73" i="54"/>
  <c r="CM70" i="54"/>
  <c r="CM73" i="54" s="1"/>
  <c r="CG95" i="53"/>
  <c r="CG96" i="53"/>
  <c r="CA90" i="54"/>
  <c r="CA92" i="54" s="1"/>
  <c r="CA94" i="54" s="1"/>
  <c r="CA97" i="54"/>
  <c r="Q90" i="53"/>
  <c r="Q92" i="53" s="1"/>
  <c r="Q94" i="53" s="1"/>
  <c r="CL96" i="54"/>
  <c r="CL95" i="54"/>
  <c r="F73" i="54"/>
  <c r="CP70" i="54"/>
  <c r="CF70" i="54"/>
  <c r="AM90" i="54"/>
  <c r="AM92" i="54" s="1"/>
  <c r="AM94" i="54" s="1"/>
  <c r="AM97" i="54"/>
  <c r="BR90" i="54"/>
  <c r="BR92" i="54" s="1"/>
  <c r="BR94" i="54" s="1"/>
  <c r="BR97" i="54"/>
  <c r="CM97" i="53"/>
  <c r="CR97" i="53"/>
  <c r="CM97" i="54"/>
  <c r="O95" i="54" l="1"/>
  <c r="O96" i="54"/>
  <c r="CK95" i="54"/>
  <c r="CK96" i="54"/>
  <c r="S95" i="54"/>
  <c r="S96" i="54"/>
  <c r="S95" i="53"/>
  <c r="S96" i="53"/>
  <c r="S90" i="53"/>
  <c r="S92" i="53" s="1"/>
  <c r="S94" i="53" s="1"/>
  <c r="CR95" i="54"/>
  <c r="CR96" i="54"/>
  <c r="CK96" i="53"/>
  <c r="CK95" i="53"/>
  <c r="CR95" i="53"/>
  <c r="CR96" i="53"/>
  <c r="CM96" i="53"/>
  <c r="CM95" i="53"/>
  <c r="O95" i="53"/>
  <c r="O96" i="53"/>
  <c r="CM90" i="53"/>
  <c r="CM92" i="53" s="1"/>
  <c r="CM94" i="53" s="1"/>
  <c r="S90" i="54"/>
  <c r="S92" i="54" s="1"/>
  <c r="S94" i="54" s="1"/>
  <c r="CH95" i="54"/>
  <c r="CH96" i="54"/>
  <c r="CH96" i="53"/>
  <c r="CH95" i="53"/>
  <c r="F96" i="53"/>
  <c r="F95" i="53"/>
  <c r="J90" i="54"/>
  <c r="J92" i="54" s="1"/>
  <c r="J94" i="54" s="1"/>
  <c r="J95" i="54"/>
  <c r="J96" i="54"/>
  <c r="CR90" i="54"/>
  <c r="CR92" i="54" s="1"/>
  <c r="CR94" i="54" s="1"/>
  <c r="J96" i="53"/>
  <c r="J95" i="53"/>
  <c r="F96" i="54"/>
  <c r="F95" i="54"/>
  <c r="CM96" i="54"/>
  <c r="CM95" i="54"/>
  <c r="CM90" i="54"/>
  <c r="CM92" i="54" s="1"/>
  <c r="CM94" i="54" s="1"/>
  <c r="AN83" i="53" l="1"/>
  <c r="AG70" i="53"/>
  <c r="AR70" i="53"/>
  <c r="AY83" i="53"/>
  <c r="BA70" i="54"/>
  <c r="BH83" i="54"/>
  <c r="BH83" i="53"/>
  <c r="BI83" i="53" s="1"/>
  <c r="BA70" i="53"/>
  <c r="BU70" i="54"/>
  <c r="CB83" i="54"/>
  <c r="T83" i="53"/>
  <c r="M70" i="53"/>
  <c r="CJ83" i="53"/>
  <c r="X70" i="53"/>
  <c r="AE83" i="53"/>
  <c r="AR70" i="54"/>
  <c r="AY83" i="54"/>
  <c r="D70" i="54"/>
  <c r="CO83" i="54"/>
  <c r="CE83" i="54"/>
  <c r="K83" i="54"/>
  <c r="X70" i="54"/>
  <c r="AE83" i="54"/>
  <c r="T83" i="54"/>
  <c r="M70" i="54"/>
  <c r="CJ83" i="54"/>
  <c r="D70" i="53"/>
  <c r="CE83" i="53"/>
  <c r="CO83" i="53"/>
  <c r="K83" i="53"/>
  <c r="BU70" i="53"/>
  <c r="CB83" i="53"/>
  <c r="BL70" i="53"/>
  <c r="BS83" i="53"/>
  <c r="AN83" i="54"/>
  <c r="AG70" i="54"/>
  <c r="BL70" i="54"/>
  <c r="BS83" i="54"/>
  <c r="BI83" i="54" l="1"/>
  <c r="AO83" i="54"/>
  <c r="CC83" i="54"/>
  <c r="CS83" i="54" s="1"/>
  <c r="BL73" i="53"/>
  <c r="BS70" i="53"/>
  <c r="D73" i="53"/>
  <c r="K70" i="53"/>
  <c r="CE70" i="53"/>
  <c r="CE73" i="53" s="1"/>
  <c r="CO70" i="53"/>
  <c r="CO73" i="53" s="1"/>
  <c r="X73" i="53"/>
  <c r="AE70" i="53"/>
  <c r="CB70" i="54"/>
  <c r="BU73" i="54"/>
  <c r="CI83" i="54"/>
  <c r="BL73" i="54"/>
  <c r="BS70" i="54"/>
  <c r="CC83" i="53"/>
  <c r="U83" i="54"/>
  <c r="CN83" i="54"/>
  <c r="BH70" i="53"/>
  <c r="BA73" i="53"/>
  <c r="BH70" i="54"/>
  <c r="BA73" i="54"/>
  <c r="T70" i="54"/>
  <c r="CJ70" i="54"/>
  <c r="CJ73" i="54" s="1"/>
  <c r="M73" i="54"/>
  <c r="AN70" i="54"/>
  <c r="AG73" i="54"/>
  <c r="CB70" i="53"/>
  <c r="BU73" i="53"/>
  <c r="D73" i="54"/>
  <c r="CO70" i="54"/>
  <c r="CO73" i="54" s="1"/>
  <c r="K70" i="54"/>
  <c r="CE70" i="54"/>
  <c r="CE73" i="54" s="1"/>
  <c r="CI83" i="53"/>
  <c r="X73" i="54"/>
  <c r="AE70" i="54"/>
  <c r="T70" i="53"/>
  <c r="CJ70" i="53"/>
  <c r="CJ73" i="53" s="1"/>
  <c r="M73" i="53"/>
  <c r="AR73" i="53"/>
  <c r="AY70" i="53"/>
  <c r="AR73" i="54"/>
  <c r="AY70" i="54"/>
  <c r="CN83" i="53"/>
  <c r="U83" i="53"/>
  <c r="AN70" i="53"/>
  <c r="AG73" i="53"/>
  <c r="AO83" i="53"/>
  <c r="CC70" i="54" l="1"/>
  <c r="CB73" i="54"/>
  <c r="BL95" i="54"/>
  <c r="BL96" i="54"/>
  <c r="D95" i="53"/>
  <c r="D96" i="53"/>
  <c r="AR96" i="54"/>
  <c r="AR95" i="54"/>
  <c r="M96" i="53"/>
  <c r="M95" i="53"/>
  <c r="CE96" i="54"/>
  <c r="CE95" i="54"/>
  <c r="M95" i="54"/>
  <c r="M96" i="54"/>
  <c r="X95" i="53"/>
  <c r="X96" i="53"/>
  <c r="BI70" i="53"/>
  <c r="BH73" i="53"/>
  <c r="CJ96" i="53"/>
  <c r="CJ95" i="53"/>
  <c r="CI70" i="54"/>
  <c r="CJ95" i="54"/>
  <c r="CJ96" i="54"/>
  <c r="AG95" i="54"/>
  <c r="AG96" i="54"/>
  <c r="U70" i="53"/>
  <c r="CN70" i="53"/>
  <c r="T73" i="53"/>
  <c r="CO96" i="54"/>
  <c r="CO95" i="54"/>
  <c r="U70" i="54"/>
  <c r="CN70" i="54"/>
  <c r="T73" i="54"/>
  <c r="AO70" i="54"/>
  <c r="AN73" i="54"/>
  <c r="AG96" i="53"/>
  <c r="AG95" i="53"/>
  <c r="D95" i="54"/>
  <c r="D96" i="54"/>
  <c r="BA95" i="54"/>
  <c r="BA96" i="54"/>
  <c r="CO96" i="53"/>
  <c r="CO95" i="53"/>
  <c r="BL95" i="53"/>
  <c r="BL96" i="53"/>
  <c r="AO70" i="53"/>
  <c r="AN73" i="53"/>
  <c r="AR96" i="53"/>
  <c r="AR95" i="53"/>
  <c r="X95" i="54"/>
  <c r="X96" i="54"/>
  <c r="BU96" i="53"/>
  <c r="BU95" i="53"/>
  <c r="BI70" i="54"/>
  <c r="BH73" i="54"/>
  <c r="CE96" i="53"/>
  <c r="CE95" i="53"/>
  <c r="CC70" i="53"/>
  <c r="CB73" i="53"/>
  <c r="BA96" i="53"/>
  <c r="BA95" i="53"/>
  <c r="CS83" i="53"/>
  <c r="BU95" i="54"/>
  <c r="BU96" i="54"/>
  <c r="CI70" i="53"/>
  <c r="CS70" i="53" l="1"/>
  <c r="AN96" i="54"/>
  <c r="AN95" i="54"/>
  <c r="CB96" i="53"/>
  <c r="CB95" i="53"/>
  <c r="BH96" i="54"/>
  <c r="BH95" i="54"/>
  <c r="BH96" i="53"/>
  <c r="BH95" i="53"/>
  <c r="AN96" i="53"/>
  <c r="AN95" i="53"/>
  <c r="T96" i="54"/>
  <c r="T95" i="54"/>
  <c r="CB96" i="54"/>
  <c r="CB95" i="54"/>
  <c r="T96" i="53"/>
  <c r="T95" i="53"/>
  <c r="CS70" i="54"/>
  <c r="Y73" i="53" l="1"/>
  <c r="AE69" i="53"/>
  <c r="CF69" i="53"/>
  <c r="CF73" i="53" s="1"/>
  <c r="CP69" i="53"/>
  <c r="CP73" i="53" s="1"/>
  <c r="E73" i="53"/>
  <c r="K69" i="53"/>
  <c r="AS73" i="54"/>
  <c r="AY69" i="54"/>
  <c r="AS73" i="53"/>
  <c r="AY69" i="53"/>
  <c r="BM73" i="53"/>
  <c r="BS69" i="53"/>
  <c r="Y73" i="54"/>
  <c r="AE69" i="54"/>
  <c r="BM73" i="54"/>
  <c r="BS69" i="54"/>
  <c r="CP69" i="54"/>
  <c r="CP73" i="54" s="1"/>
  <c r="CF69" i="54"/>
  <c r="CF73" i="54" s="1"/>
  <c r="E73" i="54"/>
  <c r="K69" i="54"/>
  <c r="Z88" i="53"/>
  <c r="Z88" i="54"/>
  <c r="AT88" i="54"/>
  <c r="AI88" i="53"/>
  <c r="BW88" i="54"/>
  <c r="BN88" i="54"/>
  <c r="AI88" i="54"/>
  <c r="BN88" i="53"/>
  <c r="BW88" i="53"/>
  <c r="AT88" i="53"/>
  <c r="BC88" i="53"/>
  <c r="BC88" i="54"/>
  <c r="CJ76" i="54" l="1"/>
  <c r="T76" i="54"/>
  <c r="BN90" i="54"/>
  <c r="BN92" i="54" s="1"/>
  <c r="BN94" i="54" s="1"/>
  <c r="BN97" i="54"/>
  <c r="Z97" i="53"/>
  <c r="Z90" i="53"/>
  <c r="Z92" i="53" s="1"/>
  <c r="Z94" i="53" s="1"/>
  <c r="CP96" i="54"/>
  <c r="CP95" i="54"/>
  <c r="CB76" i="54"/>
  <c r="AE76" i="54"/>
  <c r="BC90" i="53"/>
  <c r="BC92" i="53" s="1"/>
  <c r="BC94" i="53" s="1"/>
  <c r="BC97" i="53"/>
  <c r="O88" i="53"/>
  <c r="CK76" i="53"/>
  <c r="CK88" i="53" s="1"/>
  <c r="CC69" i="54"/>
  <c r="BS73" i="54"/>
  <c r="CI69" i="53"/>
  <c r="K73" i="53"/>
  <c r="U69" i="53"/>
  <c r="U73" i="53" s="1"/>
  <c r="AI90" i="54"/>
  <c r="AI92" i="54" s="1"/>
  <c r="AI94" i="54" s="1"/>
  <c r="AI97" i="54"/>
  <c r="BS76" i="54"/>
  <c r="BH76" i="54"/>
  <c r="BC97" i="54"/>
  <c r="BC90" i="54"/>
  <c r="BC92" i="54" s="1"/>
  <c r="BC94" i="54" s="1"/>
  <c r="O88" i="54"/>
  <c r="CK76" i="54"/>
  <c r="CK88" i="54" s="1"/>
  <c r="BW97" i="54"/>
  <c r="BW90" i="54"/>
  <c r="BW92" i="54" s="1"/>
  <c r="BW94" i="54" s="1"/>
  <c r="BM96" i="54"/>
  <c r="BM95" i="54"/>
  <c r="BM90" i="54"/>
  <c r="BM92" i="54" s="1"/>
  <c r="BM94" i="54" s="1"/>
  <c r="BI69" i="53"/>
  <c r="BI73" i="53" s="1"/>
  <c r="AY73" i="53"/>
  <c r="E95" i="53"/>
  <c r="E96" i="53"/>
  <c r="E90" i="53"/>
  <c r="E92" i="53" s="1"/>
  <c r="E94" i="53" s="1"/>
  <c r="CJ76" i="53"/>
  <c r="T76" i="53"/>
  <c r="CB76" i="53"/>
  <c r="AT90" i="53"/>
  <c r="AT92" i="53" s="1"/>
  <c r="AT94" i="53" s="1"/>
  <c r="AT97" i="53"/>
  <c r="AI97" i="53"/>
  <c r="AI90" i="53"/>
  <c r="AI92" i="53" s="1"/>
  <c r="AI94" i="53" s="1"/>
  <c r="AO69" i="54"/>
  <c r="AO73" i="54" s="1"/>
  <c r="AE73" i="54"/>
  <c r="AS96" i="53"/>
  <c r="AS95" i="53"/>
  <c r="AS90" i="53"/>
  <c r="AS92" i="53" s="1"/>
  <c r="AS94" i="53" s="1"/>
  <c r="CP96" i="53"/>
  <c r="CP95" i="53"/>
  <c r="AN76" i="54"/>
  <c r="CF96" i="54"/>
  <c r="CF95" i="54"/>
  <c r="AE76" i="53"/>
  <c r="AN76" i="53"/>
  <c r="F88" i="54"/>
  <c r="CP76" i="54"/>
  <c r="CP88" i="54" s="1"/>
  <c r="CF76" i="54"/>
  <c r="CF88" i="54" s="1"/>
  <c r="BW90" i="53"/>
  <c r="BW92" i="53" s="1"/>
  <c r="BW94" i="53" s="1"/>
  <c r="BW97" i="53"/>
  <c r="AT90" i="54"/>
  <c r="AT92" i="54" s="1"/>
  <c r="AT94" i="54" s="1"/>
  <c r="AT97" i="54"/>
  <c r="Y96" i="54"/>
  <c r="Y95" i="54"/>
  <c r="Y90" i="54"/>
  <c r="Y92" i="54" s="1"/>
  <c r="Y94" i="54" s="1"/>
  <c r="BI69" i="54"/>
  <c r="BI73" i="54" s="1"/>
  <c r="AY73" i="54"/>
  <c r="CF95" i="53"/>
  <c r="CF96" i="53"/>
  <c r="BS76" i="53"/>
  <c r="BH76" i="53"/>
  <c r="F88" i="53"/>
  <c r="CF76" i="53"/>
  <c r="CF88" i="53" s="1"/>
  <c r="CP76" i="53"/>
  <c r="CP88" i="53" s="1"/>
  <c r="Z90" i="54"/>
  <c r="Z92" i="54" s="1"/>
  <c r="Z94" i="54" s="1"/>
  <c r="Z97" i="54"/>
  <c r="CI69" i="54"/>
  <c r="K73" i="54"/>
  <c r="U69" i="54"/>
  <c r="U73" i="54" s="1"/>
  <c r="CC69" i="53"/>
  <c r="BS73" i="53"/>
  <c r="AS96" i="54"/>
  <c r="AS95" i="54"/>
  <c r="AS90" i="54"/>
  <c r="AS92" i="54" s="1"/>
  <c r="AS94" i="54" s="1"/>
  <c r="AO69" i="53"/>
  <c r="AO73" i="53" s="1"/>
  <c r="AE73" i="53"/>
  <c r="AY76" i="53"/>
  <c r="AY76" i="54"/>
  <c r="K76" i="54"/>
  <c r="CO76" i="54"/>
  <c r="CE76" i="54"/>
  <c r="CO76" i="53"/>
  <c r="K76" i="53"/>
  <c r="CE76" i="53"/>
  <c r="BN97" i="53"/>
  <c r="BN90" i="53"/>
  <c r="BN92" i="53" s="1"/>
  <c r="BN94" i="53" s="1"/>
  <c r="E90" i="54"/>
  <c r="E92" i="54" s="1"/>
  <c r="E94" i="54" s="1"/>
  <c r="E96" i="54"/>
  <c r="E95" i="54"/>
  <c r="BM95" i="53"/>
  <c r="BM96" i="53"/>
  <c r="BM90" i="53"/>
  <c r="BM92" i="53" s="1"/>
  <c r="BM94" i="53" s="1"/>
  <c r="Y96" i="53"/>
  <c r="Y95" i="53"/>
  <c r="Y90" i="53"/>
  <c r="Y92" i="53" s="1"/>
  <c r="Y94" i="53" s="1"/>
  <c r="CI73" i="53" l="1"/>
  <c r="K96" i="53"/>
  <c r="K95" i="53"/>
  <c r="AO95" i="53"/>
  <c r="AO96" i="53"/>
  <c r="BI76" i="53"/>
  <c r="AY96" i="54"/>
  <c r="AY95" i="54"/>
  <c r="AE95" i="54"/>
  <c r="AE96" i="54"/>
  <c r="BI96" i="54"/>
  <c r="BI95" i="54"/>
  <c r="CF97" i="54"/>
  <c r="CF90" i="54"/>
  <c r="CF92" i="54" s="1"/>
  <c r="CF94" i="54" s="1"/>
  <c r="AO76" i="53"/>
  <c r="AO95" i="54"/>
  <c r="AO96" i="54"/>
  <c r="CI76" i="53"/>
  <c r="CP97" i="54"/>
  <c r="CP90" i="54"/>
  <c r="CP92" i="54" s="1"/>
  <c r="CP94" i="54" s="1"/>
  <c r="CC76" i="53"/>
  <c r="CK90" i="54"/>
  <c r="CK92" i="54" s="1"/>
  <c r="CK94" i="54" s="1"/>
  <c r="CK97" i="54"/>
  <c r="K95" i="54"/>
  <c r="K96" i="54"/>
  <c r="CP90" i="53"/>
  <c r="CP92" i="53" s="1"/>
  <c r="CP94" i="53" s="1"/>
  <c r="CP97" i="53"/>
  <c r="F90" i="54"/>
  <c r="F92" i="54" s="1"/>
  <c r="F94" i="54" s="1"/>
  <c r="F97" i="54"/>
  <c r="AY95" i="53"/>
  <c r="AY96" i="53"/>
  <c r="O97" i="54"/>
  <c r="O90" i="54"/>
  <c r="O92" i="54" s="1"/>
  <c r="O94" i="54" s="1"/>
  <c r="BS95" i="54"/>
  <c r="BS96" i="54"/>
  <c r="CI73" i="54"/>
  <c r="CI76" i="54"/>
  <c r="AE96" i="53"/>
  <c r="AE95" i="53"/>
  <c r="CN76" i="54"/>
  <c r="U76" i="54"/>
  <c r="BS95" i="53"/>
  <c r="BS96" i="53"/>
  <c r="CF90" i="53"/>
  <c r="CF92" i="53" s="1"/>
  <c r="CF94" i="53" s="1"/>
  <c r="CF97" i="53"/>
  <c r="BI95" i="53"/>
  <c r="BI96" i="53"/>
  <c r="CS69" i="54"/>
  <c r="CC73" i="54"/>
  <c r="CK97" i="53"/>
  <c r="CK90" i="53"/>
  <c r="CK92" i="53" s="1"/>
  <c r="CK94" i="53" s="1"/>
  <c r="CC76" i="54"/>
  <c r="CS69" i="53"/>
  <c r="CC73" i="53"/>
  <c r="F90" i="53"/>
  <c r="F92" i="53" s="1"/>
  <c r="F94" i="53" s="1"/>
  <c r="F97" i="53"/>
  <c r="U96" i="54"/>
  <c r="U95" i="54"/>
  <c r="AO76" i="54"/>
  <c r="U76" i="53"/>
  <c r="CN76" i="53"/>
  <c r="BI76" i="54"/>
  <c r="U95" i="53"/>
  <c r="U96" i="53"/>
  <c r="O97" i="53"/>
  <c r="O90" i="53"/>
  <c r="O92" i="53" s="1"/>
  <c r="O94" i="53" s="1"/>
  <c r="CS73" i="54" l="1"/>
  <c r="CC95" i="54"/>
  <c r="CC96" i="54"/>
  <c r="CI95" i="53"/>
  <c r="CI96" i="53"/>
  <c r="CS73" i="53"/>
  <c r="CC96" i="53"/>
  <c r="CC95" i="53"/>
  <c r="CI96" i="54"/>
  <c r="CI95" i="54"/>
  <c r="CS76" i="54"/>
  <c r="CS76" i="53"/>
  <c r="BH79" i="53" l="1"/>
  <c r="BA88" i="53"/>
  <c r="AN79" i="54"/>
  <c r="AG88" i="54"/>
  <c r="BS79" i="53"/>
  <c r="BS88" i="53" s="1"/>
  <c r="BL88" i="53"/>
  <c r="T79" i="54"/>
  <c r="CJ79" i="54"/>
  <c r="CJ88" i="54" s="1"/>
  <c r="M88" i="54"/>
  <c r="AE79" i="53"/>
  <c r="AE88" i="53" s="1"/>
  <c r="X88" i="53"/>
  <c r="CJ79" i="53"/>
  <c r="CJ88" i="53" s="1"/>
  <c r="T79" i="53"/>
  <c r="M88" i="53"/>
  <c r="CB79" i="53"/>
  <c r="BU88" i="53"/>
  <c r="CO79" i="54"/>
  <c r="CO88" i="54" s="1"/>
  <c r="CE79" i="54"/>
  <c r="CE88" i="54" s="1"/>
  <c r="K79" i="54"/>
  <c r="D88" i="54"/>
  <c r="CE79" i="53"/>
  <c r="CE88" i="53" s="1"/>
  <c r="K79" i="53"/>
  <c r="CO79" i="53"/>
  <c r="CO88" i="53" s="1"/>
  <c r="D88" i="53"/>
  <c r="BH79" i="54"/>
  <c r="BA88" i="54"/>
  <c r="CB79" i="54"/>
  <c r="BU88" i="54"/>
  <c r="BS79" i="54"/>
  <c r="BS88" i="54" s="1"/>
  <c r="BL88" i="54"/>
  <c r="CS96" i="54"/>
  <c r="CS95" i="54"/>
  <c r="AY79" i="53"/>
  <c r="AY88" i="53" s="1"/>
  <c r="AR88" i="53"/>
  <c r="AN79" i="53"/>
  <c r="AG88" i="53"/>
  <c r="AY79" i="54"/>
  <c r="AY88" i="54" s="1"/>
  <c r="AR88" i="54"/>
  <c r="AE79" i="54"/>
  <c r="AE88" i="54" s="1"/>
  <c r="X88" i="54"/>
  <c r="CS96" i="53"/>
  <c r="CS95" i="53"/>
  <c r="D90" i="53" l="1"/>
  <c r="D92" i="53" s="1"/>
  <c r="D97" i="53"/>
  <c r="BU97" i="53"/>
  <c r="BU90" i="53"/>
  <c r="BU92" i="53" s="1"/>
  <c r="CJ90" i="54"/>
  <c r="CJ92" i="54" s="1"/>
  <c r="CJ94" i="54" s="1"/>
  <c r="CJ97" i="54"/>
  <c r="AY97" i="53"/>
  <c r="AY90" i="53"/>
  <c r="BS97" i="54"/>
  <c r="BS90" i="54"/>
  <c r="BA97" i="54"/>
  <c r="BA90" i="54"/>
  <c r="BA92" i="54" s="1"/>
  <c r="CO90" i="53"/>
  <c r="CO92" i="53" s="1"/>
  <c r="CO94" i="53" s="1"/>
  <c r="CO97" i="53"/>
  <c r="CC79" i="53"/>
  <c r="CC88" i="53" s="1"/>
  <c r="CB88" i="53"/>
  <c r="U79" i="54"/>
  <c r="CN79" i="54"/>
  <c r="CN88" i="54" s="1"/>
  <c r="CN90" i="54" s="1"/>
  <c r="CN92" i="54" s="1"/>
  <c r="T88" i="54"/>
  <c r="BL90" i="53"/>
  <c r="BL92" i="53" s="1"/>
  <c r="BL97" i="53"/>
  <c r="AR97" i="53"/>
  <c r="AR90" i="53"/>
  <c r="AR92" i="53" s="1"/>
  <c r="BI79" i="54"/>
  <c r="BI88" i="54" s="1"/>
  <c r="BH88" i="54"/>
  <c r="CI79" i="53"/>
  <c r="CI88" i="53" s="1"/>
  <c r="K88" i="53"/>
  <c r="M97" i="53"/>
  <c r="M90" i="53"/>
  <c r="M92" i="53" s="1"/>
  <c r="M94" i="53" s="1"/>
  <c r="BS90" i="53"/>
  <c r="BS97" i="53"/>
  <c r="BU97" i="54"/>
  <c r="BU90" i="54"/>
  <c r="BU92" i="54" s="1"/>
  <c r="CE97" i="53"/>
  <c r="CE90" i="53"/>
  <c r="CE92" i="53" s="1"/>
  <c r="CE94" i="53" s="1"/>
  <c r="CN79" i="53"/>
  <c r="CN88" i="53" s="1"/>
  <c r="CN90" i="53" s="1"/>
  <c r="CN92" i="53" s="1"/>
  <c r="U79" i="53"/>
  <c r="T88" i="53"/>
  <c r="AG97" i="54"/>
  <c r="AG90" i="54"/>
  <c r="AG92" i="54" s="1"/>
  <c r="BL97" i="54"/>
  <c r="BL90" i="54"/>
  <c r="BL92" i="54" s="1"/>
  <c r="X97" i="54"/>
  <c r="X90" i="54"/>
  <c r="X92" i="54" s="1"/>
  <c r="AR90" i="54"/>
  <c r="AR92" i="54" s="1"/>
  <c r="AR97" i="54"/>
  <c r="CC79" i="54"/>
  <c r="CC88" i="54" s="1"/>
  <c r="CB88" i="54"/>
  <c r="D97" i="54"/>
  <c r="D90" i="54"/>
  <c r="D92" i="54" s="1"/>
  <c r="CJ90" i="53"/>
  <c r="CJ92" i="53" s="1"/>
  <c r="CJ94" i="53" s="1"/>
  <c r="CJ97" i="53"/>
  <c r="AO79" i="54"/>
  <c r="AO88" i="54" s="1"/>
  <c r="AN88" i="54"/>
  <c r="AE97" i="54"/>
  <c r="AE90" i="54"/>
  <c r="AY90" i="54"/>
  <c r="AY97" i="54"/>
  <c r="CI79" i="54"/>
  <c r="CI88" i="54" s="1"/>
  <c r="K88" i="54"/>
  <c r="X97" i="53"/>
  <c r="X90" i="53"/>
  <c r="X92" i="53" s="1"/>
  <c r="AG97" i="53"/>
  <c r="AG90" i="53"/>
  <c r="AG92" i="53" s="1"/>
  <c r="CE90" i="54"/>
  <c r="CE92" i="54" s="1"/>
  <c r="CE94" i="54" s="1"/>
  <c r="CE97" i="54"/>
  <c r="AE90" i="53"/>
  <c r="AE97" i="53"/>
  <c r="BA97" i="53"/>
  <c r="BA90" i="53"/>
  <c r="BA92" i="53" s="1"/>
  <c r="AO79" i="53"/>
  <c r="AO88" i="53" s="1"/>
  <c r="AN88" i="53"/>
  <c r="CO97" i="54"/>
  <c r="CO90" i="54"/>
  <c r="CO92" i="54" s="1"/>
  <c r="CO94" i="54" s="1"/>
  <c r="M97" i="54"/>
  <c r="M90" i="54"/>
  <c r="M92" i="54" s="1"/>
  <c r="M94" i="54" s="1"/>
  <c r="BI79" i="53"/>
  <c r="BI88" i="53" s="1"/>
  <c r="BH88" i="53"/>
  <c r="CN97" i="37" l="1"/>
  <c r="AO90" i="53"/>
  <c r="AO92" i="53" s="1"/>
  <c r="AO94" i="53" s="1"/>
  <c r="AO97" i="53"/>
  <c r="AN92" i="53"/>
  <c r="AN94" i="53" s="1"/>
  <c r="AG94" i="53"/>
  <c r="X94" i="53"/>
  <c r="AE92" i="53"/>
  <c r="AE94" i="53" s="1"/>
  <c r="AR94" i="54"/>
  <c r="AY92" i="54"/>
  <c r="AY94" i="54" s="1"/>
  <c r="K97" i="53"/>
  <c r="K90" i="53"/>
  <c r="AR94" i="53"/>
  <c r="AY92" i="53"/>
  <c r="AY94" i="53" s="1"/>
  <c r="CC97" i="53"/>
  <c r="CC90" i="53"/>
  <c r="CC92" i="53" s="1"/>
  <c r="CC94" i="53" s="1"/>
  <c r="BU94" i="53"/>
  <c r="CB92" i="53"/>
  <c r="CB94" i="53" s="1"/>
  <c r="CI97" i="53"/>
  <c r="CI90" i="53"/>
  <c r="CI92" i="53" s="1"/>
  <c r="CI94" i="53" s="1"/>
  <c r="K97" i="54"/>
  <c r="K90" i="54"/>
  <c r="BU94" i="54"/>
  <c r="CB92" i="54"/>
  <c r="CB94" i="54" s="1"/>
  <c r="BH97" i="54"/>
  <c r="BH90" i="54"/>
  <c r="X94" i="54"/>
  <c r="AE92" i="54"/>
  <c r="AE94" i="54" s="1"/>
  <c r="CI97" i="54"/>
  <c r="CI90" i="54"/>
  <c r="CI92" i="54" s="1"/>
  <c r="CI94" i="54" s="1"/>
  <c r="D94" i="54"/>
  <c r="K92" i="54"/>
  <c r="K94" i="54" s="1"/>
  <c r="BI97" i="54"/>
  <c r="BI90" i="54"/>
  <c r="BI92" i="54" s="1"/>
  <c r="BI94" i="54" s="1"/>
  <c r="BL94" i="53"/>
  <c r="BS92" i="53"/>
  <c r="BS94" i="53" s="1"/>
  <c r="BA94" i="54"/>
  <c r="BH92" i="54"/>
  <c r="BH94" i="54" s="1"/>
  <c r="T97" i="54"/>
  <c r="T90" i="54"/>
  <c r="T92" i="54" s="1"/>
  <c r="T94" i="54" s="1"/>
  <c r="D94" i="53"/>
  <c r="K92" i="53"/>
  <c r="K94" i="53" s="1"/>
  <c r="AG94" i="54"/>
  <c r="AN92" i="54"/>
  <c r="AN94" i="54" s="1"/>
  <c r="BH97" i="53"/>
  <c r="BH90" i="53"/>
  <c r="BA94" i="53"/>
  <c r="BH92" i="53"/>
  <c r="BH94" i="53" s="1"/>
  <c r="AN97" i="54"/>
  <c r="AN90" i="54"/>
  <c r="CB97" i="54"/>
  <c r="CB90" i="54"/>
  <c r="T97" i="53"/>
  <c r="T90" i="53"/>
  <c r="T92" i="53" s="1"/>
  <c r="T94" i="53" s="1"/>
  <c r="BI97" i="53"/>
  <c r="BI90" i="53"/>
  <c r="BI92" i="53" s="1"/>
  <c r="BI94" i="53" s="1"/>
  <c r="AO97" i="54"/>
  <c r="AO90" i="54"/>
  <c r="AO92" i="54" s="1"/>
  <c r="AO94" i="54" s="1"/>
  <c r="CC97" i="54"/>
  <c r="CC90" i="54"/>
  <c r="CC92" i="54" s="1"/>
  <c r="CC94" i="54" s="1"/>
  <c r="CS79" i="53"/>
  <c r="CS88" i="53" s="1"/>
  <c r="U88" i="53"/>
  <c r="CS79" i="54"/>
  <c r="CS88" i="54" s="1"/>
  <c r="U88" i="54"/>
  <c r="AN97" i="53"/>
  <c r="AN90" i="53"/>
  <c r="BL94" i="54"/>
  <c r="BS92" i="54"/>
  <c r="BS94" i="54" s="1"/>
  <c r="CB97" i="53"/>
  <c r="CB90" i="53"/>
  <c r="CN97" i="36" l="1"/>
  <c r="U90" i="54"/>
  <c r="U92" i="54" s="1"/>
  <c r="U94" i="54" s="1"/>
  <c r="U97" i="54"/>
  <c r="CS97" i="54"/>
  <c r="CS90" i="54"/>
  <c r="CS92" i="54" s="1"/>
  <c r="CS94" i="54" s="1"/>
  <c r="CS97" i="53"/>
  <c r="CS90" i="53"/>
  <c r="CS92" i="53" s="1"/>
  <c r="CS94" i="53" s="1"/>
  <c r="U97" i="53"/>
  <c r="U90" i="53"/>
  <c r="U92" i="53" s="1"/>
  <c r="U94" i="53" s="1"/>
  <c r="BY79" i="36" l="1"/>
  <c r="BP79" i="36"/>
  <c r="BE79" i="36"/>
  <c r="AK79" i="36"/>
  <c r="BY69" i="36"/>
  <c r="BP69" i="36"/>
  <c r="BE69" i="36"/>
  <c r="AV69" i="36"/>
  <c r="AK69" i="36"/>
  <c r="AB69" i="36"/>
  <c r="BY82" i="36"/>
  <c r="BE82" i="36"/>
  <c r="AV82" i="36"/>
  <c r="AK82" i="36"/>
  <c r="H82" i="36"/>
  <c r="BE85" i="36"/>
  <c r="AV85" i="36"/>
  <c r="AK85" i="36"/>
  <c r="BE86" i="36"/>
  <c r="AK86" i="36"/>
  <c r="H86" i="36"/>
  <c r="BP77" i="36"/>
  <c r="AB77" i="36"/>
  <c r="BY81" i="36"/>
  <c r="BE81" i="36"/>
  <c r="AV81" i="36"/>
  <c r="AK81" i="36"/>
  <c r="H81" i="36"/>
  <c r="BY78" i="36"/>
  <c r="BP78" i="36"/>
  <c r="BE78" i="36"/>
  <c r="AK78" i="36"/>
  <c r="BP80" i="36"/>
  <c r="BE80" i="36"/>
  <c r="AV80" i="36"/>
  <c r="AB80" i="36"/>
  <c r="H80" i="36"/>
  <c r="BP71" i="36"/>
  <c r="BE71" i="36"/>
  <c r="AV71" i="36"/>
  <c r="AB71" i="36"/>
  <c r="H71" i="36"/>
  <c r="BP84" i="36"/>
  <c r="BE84" i="36"/>
  <c r="AV84" i="36"/>
  <c r="AB84" i="36"/>
  <c r="H84" i="36"/>
  <c r="AK84" i="36" l="1"/>
  <c r="AK70" i="37"/>
  <c r="AK83" i="36"/>
  <c r="AK70" i="36" s="1"/>
  <c r="BY70" i="37"/>
  <c r="BY83" i="36"/>
  <c r="BY70" i="36" s="1"/>
  <c r="BP76" i="36"/>
  <c r="BP88" i="37"/>
  <c r="Q86" i="36"/>
  <c r="Q85" i="36"/>
  <c r="Q78" i="36"/>
  <c r="CL78" i="36" s="1"/>
  <c r="CL78" i="37"/>
  <c r="CL83" i="37"/>
  <c r="Q83" i="36"/>
  <c r="Q70" i="37"/>
  <c r="H77" i="36"/>
  <c r="BY84" i="36"/>
  <c r="AK71" i="36"/>
  <c r="AK80" i="36"/>
  <c r="BY80" i="36"/>
  <c r="AB81" i="36"/>
  <c r="BP81" i="36"/>
  <c r="AB82" i="36"/>
  <c r="BP82" i="36"/>
  <c r="BY71" i="36"/>
  <c r="AB76" i="36"/>
  <c r="H78" i="36"/>
  <c r="AV78" i="36"/>
  <c r="H83" i="36"/>
  <c r="H70" i="36" s="1"/>
  <c r="H70" i="37"/>
  <c r="H73" i="37" s="1"/>
  <c r="AV83" i="36"/>
  <c r="AV70" i="36" s="1"/>
  <c r="AV73" i="36" s="1"/>
  <c r="AV70" i="37"/>
  <c r="AV73" i="37" s="1"/>
  <c r="AK77" i="36"/>
  <c r="BY77" i="36"/>
  <c r="AK76" i="36"/>
  <c r="BY76" i="36"/>
  <c r="AB86" i="36"/>
  <c r="BP86" i="36"/>
  <c r="AB85" i="36"/>
  <c r="BP85" i="36"/>
  <c r="H79" i="36"/>
  <c r="AV79" i="36"/>
  <c r="Q71" i="36"/>
  <c r="Q80" i="36"/>
  <c r="H69" i="36"/>
  <c r="BY86" i="36"/>
  <c r="BY85" i="36"/>
  <c r="Q79" i="36"/>
  <c r="CL79" i="36" s="1"/>
  <c r="CL79" i="37"/>
  <c r="Q84" i="36"/>
  <c r="BE83" i="36"/>
  <c r="BE70" i="36" s="1"/>
  <c r="BE73" i="36" s="1"/>
  <c r="BE70" i="37"/>
  <c r="BE73" i="37" s="1"/>
  <c r="H76" i="36"/>
  <c r="CL81" i="37"/>
  <c r="Q81" i="36"/>
  <c r="CL81" i="36" s="1"/>
  <c r="CL82" i="37"/>
  <c r="Q82" i="36"/>
  <c r="CL82" i="36" s="1"/>
  <c r="Q69" i="36"/>
  <c r="CL69" i="37"/>
  <c r="Q73" i="37"/>
  <c r="AV77" i="36"/>
  <c r="AV76" i="36"/>
  <c r="AB78" i="36"/>
  <c r="AB83" i="36"/>
  <c r="AB70" i="36" s="1"/>
  <c r="AB73" i="36" s="1"/>
  <c r="AB70" i="37"/>
  <c r="AB73" i="37" s="1"/>
  <c r="BP70" i="37"/>
  <c r="BP73" i="37" s="1"/>
  <c r="BP83" i="36"/>
  <c r="BP70" i="36" s="1"/>
  <c r="BP73" i="36" s="1"/>
  <c r="Q77" i="36"/>
  <c r="BE77" i="36"/>
  <c r="Q76" i="36"/>
  <c r="CL76" i="37"/>
  <c r="Q88" i="37"/>
  <c r="Q97" i="37" s="1"/>
  <c r="BE76" i="36"/>
  <c r="AV86" i="36"/>
  <c r="H85" i="36"/>
  <c r="AB79" i="36"/>
  <c r="BO77" i="36"/>
  <c r="AU77" i="36"/>
  <c r="BM80" i="36"/>
  <c r="AS80" i="36"/>
  <c r="AU79" i="36"/>
  <c r="AA79" i="36"/>
  <c r="AU78" i="36"/>
  <c r="AA78" i="36"/>
  <c r="BO78" i="36"/>
  <c r="BM82" i="36"/>
  <c r="Y82" i="36"/>
  <c r="BO80" i="36"/>
  <c r="AU80" i="36"/>
  <c r="AA80" i="36"/>
  <c r="BR71" i="36"/>
  <c r="BG71" i="36"/>
  <c r="AX71" i="36"/>
  <c r="J71" i="36"/>
  <c r="AA81" i="36"/>
  <c r="BO81" i="36"/>
  <c r="AU81" i="36"/>
  <c r="BO84" i="36"/>
  <c r="AA84" i="36"/>
  <c r="BM84" i="36"/>
  <c r="CA69" i="36"/>
  <c r="BR69" i="36"/>
  <c r="BG69" i="36"/>
  <c r="AX69" i="36"/>
  <c r="AM69" i="36"/>
  <c r="AD69" i="36"/>
  <c r="BR78" i="36"/>
  <c r="BG78" i="36"/>
  <c r="BM86" i="36"/>
  <c r="AS86" i="36"/>
  <c r="Y86" i="36"/>
  <c r="CA77" i="36"/>
  <c r="BR77" i="36"/>
  <c r="BG77" i="36"/>
  <c r="AX77" i="36"/>
  <c r="AM77" i="36"/>
  <c r="AD77" i="36"/>
  <c r="J77" i="36"/>
  <c r="CA80" i="36"/>
  <c r="BR80" i="36"/>
  <c r="BG80" i="36"/>
  <c r="AM80" i="36"/>
  <c r="AD80" i="36"/>
  <c r="AA85" i="36"/>
  <c r="BO85" i="36"/>
  <c r="BM71" i="36"/>
  <c r="BR79" i="36"/>
  <c r="BG79" i="36"/>
  <c r="AX79" i="36"/>
  <c r="AD79" i="36"/>
  <c r="J79" i="36"/>
  <c r="BR82" i="36"/>
  <c r="BG82" i="36"/>
  <c r="AD82" i="36"/>
  <c r="AS77" i="36"/>
  <c r="Y77" i="36"/>
  <c r="BM77" i="36"/>
  <c r="CA81" i="36"/>
  <c r="BR81" i="36"/>
  <c r="BG81" i="36"/>
  <c r="AX81" i="36"/>
  <c r="AM81" i="36"/>
  <c r="AD81" i="36"/>
  <c r="J81" i="36"/>
  <c r="CA84" i="36"/>
  <c r="BR84" i="36"/>
  <c r="BG84" i="36"/>
  <c r="AX84" i="36"/>
  <c r="AM84" i="36"/>
  <c r="J84" i="36"/>
  <c r="AU82" i="36"/>
  <c r="AA82" i="36"/>
  <c r="BO82" i="36"/>
  <c r="BM79" i="36"/>
  <c r="AS79" i="36"/>
  <c r="CA86" i="36"/>
  <c r="BR86" i="36"/>
  <c r="BG86" i="36"/>
  <c r="AM86" i="36"/>
  <c r="AD86" i="36"/>
  <c r="AU71" i="36"/>
  <c r="BO86" i="36"/>
  <c r="Y78" i="36"/>
  <c r="AS81" i="36"/>
  <c r="Y81" i="36"/>
  <c r="BM81" i="36"/>
  <c r="BG85" i="36"/>
  <c r="AX85" i="36"/>
  <c r="AM85" i="36"/>
  <c r="J85" i="36"/>
  <c r="BE88" i="37" l="1"/>
  <c r="BE88" i="36"/>
  <c r="CL84" i="37"/>
  <c r="CL84" i="36"/>
  <c r="AV88" i="37"/>
  <c r="AV90" i="37" s="1"/>
  <c r="AV92" i="37" s="1"/>
  <c r="AV94" i="37" s="1"/>
  <c r="CL80" i="37"/>
  <c r="AK88" i="37"/>
  <c r="CL80" i="36"/>
  <c r="H88" i="37"/>
  <c r="H73" i="36"/>
  <c r="H96" i="36" s="1"/>
  <c r="CL71" i="37"/>
  <c r="CL77" i="37"/>
  <c r="CL71" i="36"/>
  <c r="AM70" i="37"/>
  <c r="AM83" i="36"/>
  <c r="AM70" i="36" s="1"/>
  <c r="AU69" i="36"/>
  <c r="G83" i="36"/>
  <c r="G70" i="37"/>
  <c r="CQ83" i="37"/>
  <c r="CG83" i="37"/>
  <c r="BK79" i="36"/>
  <c r="CL83" i="36"/>
  <c r="Q70" i="36"/>
  <c r="CL70" i="36" s="1"/>
  <c r="BP90" i="37"/>
  <c r="BP92" i="37" s="1"/>
  <c r="BP94" i="37" s="1"/>
  <c r="BP97" i="37"/>
  <c r="CA85" i="36"/>
  <c r="BK85" i="36"/>
  <c r="AQ82" i="36"/>
  <c r="BM78" i="36"/>
  <c r="AA71" i="36"/>
  <c r="AQ83" i="36"/>
  <c r="AQ70" i="37"/>
  <c r="AS76" i="36"/>
  <c r="AA69" i="36"/>
  <c r="S84" i="36"/>
  <c r="CM84" i="36" s="1"/>
  <c r="CM84" i="37"/>
  <c r="S81" i="36"/>
  <c r="CM81" i="36" s="1"/>
  <c r="CM81" i="37"/>
  <c r="C79" i="36"/>
  <c r="BK76" i="36"/>
  <c r="BK88" i="37"/>
  <c r="BM69" i="36"/>
  <c r="AA76" i="36"/>
  <c r="AD78" i="36"/>
  <c r="BK71" i="36"/>
  <c r="AD71" i="36"/>
  <c r="AD76" i="36"/>
  <c r="BR76" i="36"/>
  <c r="BK86" i="36"/>
  <c r="E85" i="36"/>
  <c r="G78" i="36"/>
  <c r="CQ78" i="37"/>
  <c r="CG78" i="37"/>
  <c r="BE97" i="37"/>
  <c r="BE90" i="37"/>
  <c r="BE92" i="37" s="1"/>
  <c r="BE94" i="37" s="1"/>
  <c r="CL77" i="36"/>
  <c r="AV88" i="36"/>
  <c r="BY88" i="37"/>
  <c r="AV95" i="37"/>
  <c r="AV96" i="37"/>
  <c r="AB88" i="37"/>
  <c r="BP88" i="36"/>
  <c r="AA86" i="36"/>
  <c r="W77" i="36"/>
  <c r="AV97" i="37"/>
  <c r="AU76" i="36"/>
  <c r="AU84" i="36"/>
  <c r="E80" i="36"/>
  <c r="BE97" i="36"/>
  <c r="BE90" i="36"/>
  <c r="BE92" i="36" s="1"/>
  <c r="BE94" i="36" s="1"/>
  <c r="BP96" i="36"/>
  <c r="BP95" i="36"/>
  <c r="BY88" i="36"/>
  <c r="AV95" i="36"/>
  <c r="AV96" i="36"/>
  <c r="AB88" i="36"/>
  <c r="BY73" i="36"/>
  <c r="Y69" i="36"/>
  <c r="W84" i="36"/>
  <c r="C85" i="36"/>
  <c r="W81" i="36"/>
  <c r="AQ80" i="36"/>
  <c r="E79" i="36"/>
  <c r="W78" i="36"/>
  <c r="AD84" i="36"/>
  <c r="E77" i="36"/>
  <c r="AM82" i="36"/>
  <c r="CA82" i="36"/>
  <c r="AM79" i="36"/>
  <c r="CA79" i="36"/>
  <c r="E71" i="36"/>
  <c r="AU85" i="36"/>
  <c r="BO76" i="36"/>
  <c r="AM78" i="36"/>
  <c r="CA78" i="36"/>
  <c r="G81" i="36"/>
  <c r="CG81" i="37"/>
  <c r="CQ81" i="37"/>
  <c r="AM71" i="36"/>
  <c r="CA71" i="36"/>
  <c r="W69" i="36"/>
  <c r="Y70" i="37"/>
  <c r="Y83" i="36"/>
  <c r="Y70" i="36" s="1"/>
  <c r="CG80" i="37"/>
  <c r="CQ80" i="37"/>
  <c r="G80" i="36"/>
  <c r="AM76" i="36"/>
  <c r="CA76" i="36"/>
  <c r="CA88" i="37"/>
  <c r="C86" i="36"/>
  <c r="Y85" i="36"/>
  <c r="AS82" i="36"/>
  <c r="BO79" i="36"/>
  <c r="Y80" i="36"/>
  <c r="BP95" i="37"/>
  <c r="BP96" i="37"/>
  <c r="H97" i="37"/>
  <c r="H90" i="37"/>
  <c r="H92" i="37" s="1"/>
  <c r="H94" i="37" s="1"/>
  <c r="AK97" i="37"/>
  <c r="BY73" i="37"/>
  <c r="C81" i="36"/>
  <c r="Y71" i="36"/>
  <c r="S77" i="36"/>
  <c r="CM77" i="36" s="1"/>
  <c r="CM77" i="37"/>
  <c r="BO71" i="36"/>
  <c r="W80" i="36"/>
  <c r="BO69" i="36"/>
  <c r="CM83" i="37"/>
  <c r="S83" i="36"/>
  <c r="S70" i="37"/>
  <c r="BM76" i="36"/>
  <c r="AA70" i="37"/>
  <c r="AA73" i="37" s="1"/>
  <c r="AA83" i="36"/>
  <c r="AA70" i="36" s="1"/>
  <c r="W79" i="36"/>
  <c r="C76" i="36"/>
  <c r="C88" i="37"/>
  <c r="AS71" i="36"/>
  <c r="E84" i="36"/>
  <c r="BK69" i="36"/>
  <c r="E83" i="36"/>
  <c r="E70" i="37"/>
  <c r="G79" i="36"/>
  <c r="AB96" i="37"/>
  <c r="AB95" i="37"/>
  <c r="Q90" i="37"/>
  <c r="Q92" i="37" s="1"/>
  <c r="Q94" i="37" s="1"/>
  <c r="Q96" i="37"/>
  <c r="Q95" i="37"/>
  <c r="H88" i="36"/>
  <c r="H97" i="36" s="1"/>
  <c r="AK88" i="36"/>
  <c r="CL85" i="36"/>
  <c r="AK73" i="36"/>
  <c r="CA83" i="36"/>
  <c r="CA70" i="36" s="1"/>
  <c r="CA70" i="37"/>
  <c r="BM85" i="36"/>
  <c r="E78" i="36"/>
  <c r="AU86" i="36"/>
  <c r="AQ77" i="36"/>
  <c r="J86" i="36"/>
  <c r="AX86" i="36"/>
  <c r="AX83" i="36"/>
  <c r="AX70" i="36" s="1"/>
  <c r="AX73" i="36" s="1"/>
  <c r="AX70" i="37"/>
  <c r="AX73" i="37" s="1"/>
  <c r="BK77" i="36"/>
  <c r="BG83" i="36"/>
  <c r="BG70" i="36" s="1"/>
  <c r="BG73" i="36" s="1"/>
  <c r="BG70" i="37"/>
  <c r="BG73" i="37" s="1"/>
  <c r="BK82" i="36"/>
  <c r="AQ81" i="36"/>
  <c r="Y79" i="36"/>
  <c r="G82" i="36"/>
  <c r="CQ82" i="37"/>
  <c r="CG82" i="37"/>
  <c r="AQ78" i="36"/>
  <c r="AU70" i="37"/>
  <c r="AU73" i="37" s="1"/>
  <c r="AU83" i="36"/>
  <c r="AU70" i="36" s="1"/>
  <c r="J82" i="36"/>
  <c r="AX82" i="36"/>
  <c r="W88" i="37"/>
  <c r="W76" i="36"/>
  <c r="J78" i="36"/>
  <c r="AX78" i="36"/>
  <c r="J69" i="36"/>
  <c r="C71" i="36"/>
  <c r="AS84" i="36"/>
  <c r="Y84" i="36"/>
  <c r="C69" i="36"/>
  <c r="AS83" i="36"/>
  <c r="AS70" i="36" s="1"/>
  <c r="AS70" i="37"/>
  <c r="AS73" i="37" s="1"/>
  <c r="J76" i="36"/>
  <c r="AX76" i="36"/>
  <c r="W86" i="36"/>
  <c r="AQ84" i="36"/>
  <c r="G77" i="36"/>
  <c r="CL76" i="36"/>
  <c r="Q88" i="36"/>
  <c r="Q97" i="36" s="1"/>
  <c r="AB95" i="36"/>
  <c r="AB96" i="36"/>
  <c r="BE95" i="37"/>
  <c r="BE96" i="37"/>
  <c r="CL85" i="37"/>
  <c r="AK73" i="37"/>
  <c r="AS69" i="36"/>
  <c r="BM83" i="36"/>
  <c r="BM70" i="36" s="1"/>
  <c r="BM70" i="37"/>
  <c r="BM73" i="37" s="1"/>
  <c r="J70" i="37"/>
  <c r="J73" i="37" s="1"/>
  <c r="J83" i="36"/>
  <c r="J70" i="36" s="1"/>
  <c r="BK83" i="36"/>
  <c r="BK70" i="37"/>
  <c r="S86" i="36"/>
  <c r="CM86" i="36" s="1"/>
  <c r="CM86" i="37"/>
  <c r="S85" i="36"/>
  <c r="W85" i="36"/>
  <c r="G86" i="36"/>
  <c r="AD70" i="37"/>
  <c r="AD73" i="37" s="1"/>
  <c r="AD83" i="36"/>
  <c r="AD70" i="36" s="1"/>
  <c r="AD73" i="36" s="1"/>
  <c r="BR70" i="37"/>
  <c r="BR73" i="37" s="1"/>
  <c r="BR83" i="36"/>
  <c r="BR70" i="36" s="1"/>
  <c r="BR73" i="36" s="1"/>
  <c r="C83" i="36"/>
  <c r="C70" i="37"/>
  <c r="C73" i="37" s="1"/>
  <c r="BK80" i="36"/>
  <c r="E76" i="36"/>
  <c r="E88" i="37"/>
  <c r="BO83" i="36"/>
  <c r="BO70" i="36" s="1"/>
  <c r="BO70" i="37"/>
  <c r="AQ79" i="36"/>
  <c r="G85" i="36"/>
  <c r="CG85" i="37"/>
  <c r="CQ85" i="37"/>
  <c r="J80" i="36"/>
  <c r="AX80" i="36"/>
  <c r="E86" i="36"/>
  <c r="G76" i="36"/>
  <c r="G88" i="37"/>
  <c r="CG76" i="37"/>
  <c r="CQ76" i="37"/>
  <c r="AQ71" i="36"/>
  <c r="CG84" i="37"/>
  <c r="G84" i="36"/>
  <c r="CQ84" i="37"/>
  <c r="AQ69" i="36"/>
  <c r="AQ73" i="37"/>
  <c r="AQ86" i="36"/>
  <c r="E82" i="36"/>
  <c r="BK84" i="36"/>
  <c r="AA77" i="36"/>
  <c r="CL69" i="36"/>
  <c r="Q73" i="36"/>
  <c r="BE95" i="36"/>
  <c r="BE96" i="36"/>
  <c r="CL86" i="37"/>
  <c r="C80" i="36"/>
  <c r="C78" i="36"/>
  <c r="CM80" i="37"/>
  <c r="S80" i="36"/>
  <c r="CM80" i="36" s="1"/>
  <c r="W71" i="36"/>
  <c r="AD85" i="36"/>
  <c r="BR85" i="36"/>
  <c r="AQ85" i="36"/>
  <c r="W82" i="36"/>
  <c r="C82" i="36"/>
  <c r="E81" i="36"/>
  <c r="AS78" i="36"/>
  <c r="G71" i="36"/>
  <c r="CG71" i="37"/>
  <c r="CQ71" i="37"/>
  <c r="BK81" i="36"/>
  <c r="C77" i="36"/>
  <c r="W70" i="37"/>
  <c r="W73" i="37" s="1"/>
  <c r="W83" i="36"/>
  <c r="Y76" i="36"/>
  <c r="G73" i="37"/>
  <c r="G69" i="36"/>
  <c r="CQ69" i="37"/>
  <c r="CG69" i="37"/>
  <c r="BK78" i="36"/>
  <c r="S82" i="36"/>
  <c r="CM82" i="37"/>
  <c r="S79" i="36"/>
  <c r="AQ76" i="36"/>
  <c r="AQ88" i="37"/>
  <c r="E69" i="36"/>
  <c r="E73" i="37"/>
  <c r="S78" i="36"/>
  <c r="CM78" i="37"/>
  <c r="S69" i="36"/>
  <c r="CM69" i="37"/>
  <c r="S73" i="37"/>
  <c r="S71" i="36"/>
  <c r="S76" i="36"/>
  <c r="CM76" i="37"/>
  <c r="S88" i="37"/>
  <c r="BG76" i="36"/>
  <c r="BG88" i="37"/>
  <c r="AS85" i="36"/>
  <c r="C84" i="36"/>
  <c r="H95" i="37"/>
  <c r="H96" i="37"/>
  <c r="CL70" i="37"/>
  <c r="CL73" i="37" s="1"/>
  <c r="CL86" i="36"/>
  <c r="AR84" i="36"/>
  <c r="AR85" i="36"/>
  <c r="D85" i="36"/>
  <c r="BL85" i="36"/>
  <c r="BN85" i="36"/>
  <c r="BC85" i="36"/>
  <c r="AT85" i="36"/>
  <c r="Z85" i="36"/>
  <c r="F85" i="36"/>
  <c r="BN84" i="36"/>
  <c r="BC84" i="36"/>
  <c r="AT84" i="36"/>
  <c r="Z84" i="36"/>
  <c r="BL86" i="36"/>
  <c r="BW82" i="36"/>
  <c r="BN82" i="36"/>
  <c r="AT82" i="36"/>
  <c r="AI82" i="36"/>
  <c r="Z82" i="36"/>
  <c r="AR71" i="36"/>
  <c r="D71" i="36"/>
  <c r="BW71" i="36"/>
  <c r="BN71" i="36"/>
  <c r="BC71" i="36"/>
  <c r="AI71" i="36"/>
  <c r="BQ85" i="36"/>
  <c r="BW78" i="36"/>
  <c r="BC78" i="36"/>
  <c r="AT78" i="36"/>
  <c r="AI78" i="36"/>
  <c r="Z78" i="36"/>
  <c r="F78" i="36"/>
  <c r="BQ80" i="36"/>
  <c r="AC80" i="36"/>
  <c r="AW78" i="36"/>
  <c r="AC78" i="36"/>
  <c r="BQ78" i="36"/>
  <c r="AR77" i="36"/>
  <c r="X77" i="36"/>
  <c r="D77" i="36"/>
  <c r="BL77" i="36"/>
  <c r="BW77" i="36"/>
  <c r="BN77" i="36"/>
  <c r="BC77" i="36"/>
  <c r="AT77" i="36"/>
  <c r="AI77" i="36"/>
  <c r="Z77" i="36"/>
  <c r="BW86" i="36"/>
  <c r="BN86" i="36"/>
  <c r="BC86" i="36"/>
  <c r="AI86" i="36"/>
  <c r="Z86" i="36"/>
  <c r="AW86" i="36"/>
  <c r="AC86" i="36"/>
  <c r="BQ84" i="36"/>
  <c r="AW84" i="36"/>
  <c r="AC84" i="36"/>
  <c r="AR78" i="36"/>
  <c r="AY78" i="36" s="1"/>
  <c r="X78" i="36"/>
  <c r="D78" i="36"/>
  <c r="D79" i="36"/>
  <c r="BL79" i="36"/>
  <c r="X79" i="36"/>
  <c r="BW79" i="36"/>
  <c r="BN79" i="36"/>
  <c r="AT79" i="36"/>
  <c r="Z79" i="36"/>
  <c r="BW69" i="36"/>
  <c r="BN69" i="36"/>
  <c r="BC69" i="36"/>
  <c r="AT69" i="36"/>
  <c r="AI69" i="36"/>
  <c r="Z69" i="36"/>
  <c r="AW71" i="36"/>
  <c r="BQ71" i="36"/>
  <c r="AC71" i="36"/>
  <c r="X80" i="36"/>
  <c r="D80" i="36"/>
  <c r="AR81" i="36"/>
  <c r="X81" i="36"/>
  <c r="BW81" i="36"/>
  <c r="BN81" i="36"/>
  <c r="AT81" i="36"/>
  <c r="AI81" i="36"/>
  <c r="Z81" i="36"/>
  <c r="F81" i="36"/>
  <c r="BW80" i="36"/>
  <c r="BN80" i="36"/>
  <c r="AT80" i="36"/>
  <c r="Z80" i="36"/>
  <c r="AW82" i="36"/>
  <c r="AR82" i="36"/>
  <c r="AE78" i="36" l="1"/>
  <c r="CA73" i="37"/>
  <c r="CA73" i="36"/>
  <c r="CM71" i="37"/>
  <c r="CM71" i="36"/>
  <c r="CQ79" i="37"/>
  <c r="BO73" i="37"/>
  <c r="CG79" i="37"/>
  <c r="H95" i="36"/>
  <c r="CL88" i="37"/>
  <c r="Y73" i="37"/>
  <c r="CM78" i="36"/>
  <c r="CM85" i="36"/>
  <c r="CM85" i="37"/>
  <c r="BO88" i="36"/>
  <c r="BS76" i="37"/>
  <c r="AY83" i="37"/>
  <c r="CG77" i="37"/>
  <c r="AE80" i="36"/>
  <c r="Y88" i="37"/>
  <c r="Y88" i="36"/>
  <c r="AE80" i="37"/>
  <c r="J88" i="37"/>
  <c r="J97" i="37" s="1"/>
  <c r="CL73" i="36"/>
  <c r="AY84" i="36"/>
  <c r="CM82" i="36"/>
  <c r="CQ86" i="37"/>
  <c r="CG86" i="37"/>
  <c r="AU95" i="37"/>
  <c r="AU96" i="37"/>
  <c r="AA96" i="37"/>
  <c r="AA95" i="37"/>
  <c r="W96" i="37"/>
  <c r="W95" i="37"/>
  <c r="CL97" i="37"/>
  <c r="CL90" i="37"/>
  <c r="CL92" i="37" s="1"/>
  <c r="CL94" i="37" s="1"/>
  <c r="BO96" i="37"/>
  <c r="BO95" i="37"/>
  <c r="BM95" i="37"/>
  <c r="BM96" i="37"/>
  <c r="Y96" i="37"/>
  <c r="Y95" i="37"/>
  <c r="BQ82" i="36"/>
  <c r="O88" i="37"/>
  <c r="BC80" i="36"/>
  <c r="O81" i="36"/>
  <c r="BC81" i="36"/>
  <c r="T81" i="37"/>
  <c r="CJ81" i="37"/>
  <c r="M81" i="36"/>
  <c r="AG79" i="36"/>
  <c r="CJ78" i="37"/>
  <c r="T78" i="37"/>
  <c r="M78" i="36"/>
  <c r="BU77" i="36"/>
  <c r="CB77" i="36" s="1"/>
  <c r="CB77" i="37"/>
  <c r="BA76" i="36"/>
  <c r="BH76" i="37"/>
  <c r="BA88" i="37"/>
  <c r="AW80" i="36"/>
  <c r="CK78" i="37"/>
  <c r="O78" i="36"/>
  <c r="CK78" i="36" s="1"/>
  <c r="X69" i="36"/>
  <c r="BU86" i="36"/>
  <c r="CB86" i="36" s="1"/>
  <c r="CB86" i="37"/>
  <c r="AN86" i="37"/>
  <c r="AG86" i="36"/>
  <c r="AN86" i="36" s="1"/>
  <c r="G95" i="37"/>
  <c r="G96" i="37"/>
  <c r="CQ71" i="36"/>
  <c r="CG71" i="36"/>
  <c r="CG84" i="36"/>
  <c r="CQ84" i="36"/>
  <c r="E97" i="37"/>
  <c r="E90" i="37"/>
  <c r="E92" i="37" s="1"/>
  <c r="E94" i="37" s="1"/>
  <c r="C70" i="36"/>
  <c r="C73" i="36" s="1"/>
  <c r="CG86" i="36"/>
  <c r="CQ86" i="36"/>
  <c r="AK95" i="37"/>
  <c r="AK96" i="37"/>
  <c r="CQ77" i="37"/>
  <c r="CQ88" i="37" s="1"/>
  <c r="CQ97" i="37" s="1"/>
  <c r="AX88" i="36"/>
  <c r="BG95" i="37"/>
  <c r="BG96" i="37"/>
  <c r="CG79" i="36"/>
  <c r="CQ79" i="36"/>
  <c r="AK90" i="37"/>
  <c r="AK92" i="37" s="1"/>
  <c r="AK94" i="37" s="1"/>
  <c r="BO88" i="37"/>
  <c r="AB97" i="36"/>
  <c r="AB90" i="36"/>
  <c r="AB92" i="36" s="1"/>
  <c r="AB94" i="36" s="1"/>
  <c r="AS88" i="37"/>
  <c r="CR69" i="37"/>
  <c r="I69" i="36"/>
  <c r="CH69" i="37"/>
  <c r="BA78" i="36"/>
  <c r="BH78" i="36" s="1"/>
  <c r="BI78" i="36" s="1"/>
  <c r="BH78" i="37"/>
  <c r="CG85" i="36"/>
  <c r="CQ85" i="36"/>
  <c r="BK70" i="36"/>
  <c r="CG82" i="36"/>
  <c r="CQ82" i="36"/>
  <c r="K85" i="37"/>
  <c r="BK97" i="37"/>
  <c r="CL96" i="36"/>
  <c r="CL95" i="36"/>
  <c r="AW69" i="36"/>
  <c r="X83" i="36"/>
  <c r="X70" i="36" s="1"/>
  <c r="X70" i="37"/>
  <c r="AN83" i="37"/>
  <c r="AG83" i="36"/>
  <c r="AG70" i="37"/>
  <c r="AG73" i="37" s="1"/>
  <c r="AY82" i="36"/>
  <c r="AR76" i="36"/>
  <c r="BN78" i="36"/>
  <c r="CF78" i="36" s="1"/>
  <c r="BL69" i="36"/>
  <c r="AG69" i="36"/>
  <c r="AN69" i="37"/>
  <c r="BG90" i="37"/>
  <c r="BG92" i="37" s="1"/>
  <c r="BG94" i="37" s="1"/>
  <c r="BG97" i="37"/>
  <c r="Y97" i="36"/>
  <c r="BR96" i="37"/>
  <c r="BR95" i="37"/>
  <c r="CQ77" i="36"/>
  <c r="CG77" i="36"/>
  <c r="J88" i="36"/>
  <c r="J95" i="37"/>
  <c r="J96" i="37"/>
  <c r="W88" i="36"/>
  <c r="C97" i="37"/>
  <c r="C90" i="37"/>
  <c r="C92" i="37" s="1"/>
  <c r="BM88" i="36"/>
  <c r="CA88" i="36"/>
  <c r="AE69" i="37"/>
  <c r="BR88" i="37"/>
  <c r="BK88" i="36"/>
  <c r="CL88" i="36"/>
  <c r="CL97" i="36" s="1"/>
  <c r="CQ70" i="37"/>
  <c r="CQ73" i="37" s="1"/>
  <c r="CG70" i="37"/>
  <c r="CG73" i="37" s="1"/>
  <c r="O79" i="36"/>
  <c r="I81" i="36"/>
  <c r="CL95" i="37"/>
  <c r="CL96" i="37"/>
  <c r="CE77" i="36"/>
  <c r="E88" i="36"/>
  <c r="BM88" i="37"/>
  <c r="AY82" i="37"/>
  <c r="AI76" i="36"/>
  <c r="AI70" i="37"/>
  <c r="AI73" i="37" s="1"/>
  <c r="AI83" i="36"/>
  <c r="AI70" i="36" s="1"/>
  <c r="AI73" i="36" s="1"/>
  <c r="BL83" i="36"/>
  <c r="BL70" i="36" s="1"/>
  <c r="BL70" i="37"/>
  <c r="BL73" i="37" s="1"/>
  <c r="BA79" i="36"/>
  <c r="BQ86" i="36"/>
  <c r="BS86" i="36" s="1"/>
  <c r="AN76" i="37"/>
  <c r="AG76" i="36"/>
  <c r="AR69" i="36"/>
  <c r="BQ76" i="36"/>
  <c r="O71" i="36"/>
  <c r="CK71" i="36" s="1"/>
  <c r="CK71" i="37"/>
  <c r="AC83" i="36"/>
  <c r="AC70" i="36" s="1"/>
  <c r="AC70" i="37"/>
  <c r="AC81" i="36"/>
  <c r="O84" i="36"/>
  <c r="O85" i="36"/>
  <c r="BU84" i="36"/>
  <c r="BG88" i="36"/>
  <c r="CM69" i="36"/>
  <c r="AY76" i="37"/>
  <c r="AE83" i="37"/>
  <c r="CF81" i="37"/>
  <c r="CE80" i="37"/>
  <c r="AD96" i="36"/>
  <c r="AD95" i="36"/>
  <c r="AY84" i="37"/>
  <c r="J73" i="36"/>
  <c r="W97" i="37"/>
  <c r="W90" i="37"/>
  <c r="W92" i="37" s="1"/>
  <c r="CA95" i="37"/>
  <c r="CA96" i="37"/>
  <c r="C88" i="36"/>
  <c r="CM70" i="37"/>
  <c r="CM73" i="37" s="1"/>
  <c r="AM88" i="37"/>
  <c r="CG81" i="36"/>
  <c r="CQ81" i="36"/>
  <c r="BY90" i="36"/>
  <c r="BY92" i="36" s="1"/>
  <c r="BY94" i="36" s="1"/>
  <c r="BY97" i="36"/>
  <c r="BR88" i="36"/>
  <c r="AQ70" i="36"/>
  <c r="BS85" i="37"/>
  <c r="G70" i="36"/>
  <c r="CG83" i="36"/>
  <c r="CQ83" i="36"/>
  <c r="BN83" i="36"/>
  <c r="BN70" i="36" s="1"/>
  <c r="BN73" i="36" s="1"/>
  <c r="BN70" i="37"/>
  <c r="BN73" i="37" s="1"/>
  <c r="AC77" i="36"/>
  <c r="AG80" i="36"/>
  <c r="O69" i="36"/>
  <c r="CK69" i="37"/>
  <c r="CB79" i="37"/>
  <c r="CC79" i="37" s="1"/>
  <c r="BU79" i="36"/>
  <c r="CB79" i="36" s="1"/>
  <c r="T77" i="37"/>
  <c r="M77" i="36"/>
  <c r="CJ77" i="37"/>
  <c r="Q90" i="36"/>
  <c r="Q92" i="36" s="1"/>
  <c r="Q94" i="36" s="1"/>
  <c r="Q96" i="36"/>
  <c r="Q95" i="36"/>
  <c r="BG96" i="36"/>
  <c r="BG95" i="36"/>
  <c r="CA90" i="37"/>
  <c r="CA92" i="37" s="1"/>
  <c r="CA94" i="37" s="1"/>
  <c r="CA97" i="37"/>
  <c r="BQ79" i="36"/>
  <c r="AC82" i="36"/>
  <c r="BQ77" i="36"/>
  <c r="BS77" i="36" s="1"/>
  <c r="AI80" i="36"/>
  <c r="BH81" i="37"/>
  <c r="BA81" i="36"/>
  <c r="BH81" i="36" s="1"/>
  <c r="BU78" i="36"/>
  <c r="CB78" i="36" s="1"/>
  <c r="CB78" i="37"/>
  <c r="AG78" i="36"/>
  <c r="AN78" i="36" s="1"/>
  <c r="AO78" i="36" s="1"/>
  <c r="AN78" i="37"/>
  <c r="BL76" i="36"/>
  <c r="BU76" i="36"/>
  <c r="CB76" i="37"/>
  <c r="BU88" i="37"/>
  <c r="BU69" i="36"/>
  <c r="CB69" i="37"/>
  <c r="AW85" i="36"/>
  <c r="AY85" i="36" s="1"/>
  <c r="AG71" i="36"/>
  <c r="AN71" i="36" s="1"/>
  <c r="AN71" i="37"/>
  <c r="BA86" i="36"/>
  <c r="BH86" i="36" s="1"/>
  <c r="BH86" i="37"/>
  <c r="M86" i="36"/>
  <c r="T86" i="37"/>
  <c r="CJ86" i="37"/>
  <c r="AG85" i="36"/>
  <c r="BA85" i="36"/>
  <c r="BH85" i="36" s="1"/>
  <c r="BH85" i="37"/>
  <c r="M84" i="36"/>
  <c r="T84" i="37"/>
  <c r="S97" i="37"/>
  <c r="S90" i="37"/>
  <c r="S92" i="37" s="1"/>
  <c r="S94" i="37" s="1"/>
  <c r="AQ97" i="37"/>
  <c r="AQ90" i="37"/>
  <c r="AQ92" i="37" s="1"/>
  <c r="W70" i="36"/>
  <c r="CP81" i="37"/>
  <c r="CO80" i="37"/>
  <c r="AY69" i="37"/>
  <c r="CO83" i="37"/>
  <c r="AD96" i="37"/>
  <c r="AD95" i="37"/>
  <c r="AX96" i="37"/>
  <c r="AX95" i="37"/>
  <c r="CA95" i="36"/>
  <c r="CA96" i="36"/>
  <c r="E70" i="36"/>
  <c r="S70" i="36"/>
  <c r="CM70" i="36" s="1"/>
  <c r="CM83" i="36"/>
  <c r="AM88" i="36"/>
  <c r="AE81" i="37"/>
  <c r="BY97" i="37"/>
  <c r="BY90" i="37"/>
  <c r="BY92" i="37" s="1"/>
  <c r="BY94" i="37" s="1"/>
  <c r="CQ78" i="36"/>
  <c r="CG78" i="36"/>
  <c r="AD88" i="37"/>
  <c r="AA88" i="36"/>
  <c r="AC79" i="36"/>
  <c r="AE79" i="36" s="1"/>
  <c r="Z83" i="36"/>
  <c r="Z70" i="36" s="1"/>
  <c r="Z70" i="37"/>
  <c r="AN77" i="37"/>
  <c r="AG77" i="36"/>
  <c r="AN77" i="36" s="1"/>
  <c r="AC85" i="36"/>
  <c r="BH71" i="37"/>
  <c r="BA71" i="36"/>
  <c r="BH71" i="36" s="1"/>
  <c r="Y97" i="37"/>
  <c r="Y90" i="37"/>
  <c r="Y92" i="37" s="1"/>
  <c r="Y94" i="37" s="1"/>
  <c r="AW79" i="36"/>
  <c r="BW76" i="36"/>
  <c r="BW83" i="36"/>
  <c r="BW70" i="36" s="1"/>
  <c r="BW73" i="36" s="1"/>
  <c r="BW70" i="37"/>
  <c r="BW73" i="37" s="1"/>
  <c r="BA82" i="36"/>
  <c r="AW77" i="36"/>
  <c r="AY77" i="36" s="1"/>
  <c r="AN82" i="37"/>
  <c r="AG82" i="36"/>
  <c r="AN82" i="36" s="1"/>
  <c r="BU80" i="36"/>
  <c r="CB80" i="36" s="1"/>
  <c r="CB80" i="37"/>
  <c r="AI79" i="36"/>
  <c r="I84" i="36"/>
  <c r="CH84" i="37"/>
  <c r="CR84" i="37"/>
  <c r="AT86" i="36"/>
  <c r="I80" i="36"/>
  <c r="CR80" i="37"/>
  <c r="CH80" i="37"/>
  <c r="I88" i="37"/>
  <c r="I76" i="36"/>
  <c r="CH76" i="37"/>
  <c r="CR76" i="37"/>
  <c r="Z71" i="36"/>
  <c r="AW70" i="37"/>
  <c r="AW73" i="37" s="1"/>
  <c r="AW83" i="36"/>
  <c r="AW70" i="36" s="1"/>
  <c r="BS85" i="36"/>
  <c r="CE85" i="37"/>
  <c r="BA84" i="36"/>
  <c r="BH84" i="36" s="1"/>
  <c r="BH84" i="37"/>
  <c r="BI84" i="37" s="1"/>
  <c r="AQ88" i="36"/>
  <c r="CF81" i="36"/>
  <c r="CP81" i="36"/>
  <c r="AQ96" i="37"/>
  <c r="AQ95" i="37"/>
  <c r="CE83" i="37"/>
  <c r="AY78" i="37"/>
  <c r="AX95" i="36"/>
  <c r="AX96" i="36"/>
  <c r="AK95" i="36"/>
  <c r="AK96" i="36"/>
  <c r="BS69" i="37"/>
  <c r="CG80" i="36"/>
  <c r="CQ80" i="36"/>
  <c r="AE78" i="37"/>
  <c r="AU88" i="36"/>
  <c r="AV90" i="36"/>
  <c r="AV92" i="36" s="1"/>
  <c r="AV94" i="36" s="1"/>
  <c r="AV97" i="36"/>
  <c r="AD88" i="36"/>
  <c r="AA88" i="37"/>
  <c r="H90" i="36"/>
  <c r="H92" i="36" s="1"/>
  <c r="H94" i="36" s="1"/>
  <c r="AU73" i="36"/>
  <c r="BN76" i="36"/>
  <c r="M82" i="36"/>
  <c r="T82" i="37"/>
  <c r="CJ82" i="37"/>
  <c r="BC79" i="36"/>
  <c r="D69" i="36"/>
  <c r="I83" i="36"/>
  <c r="I70" i="37"/>
  <c r="I73" i="37" s="1"/>
  <c r="CR83" i="37"/>
  <c r="CH83" i="37"/>
  <c r="BU70" i="37"/>
  <c r="BU83" i="36"/>
  <c r="CB83" i="37"/>
  <c r="I82" i="36"/>
  <c r="AT76" i="36"/>
  <c r="K83" i="37"/>
  <c r="AT83" i="36"/>
  <c r="AT70" i="36" s="1"/>
  <c r="AT70" i="37"/>
  <c r="BQ69" i="36"/>
  <c r="I79" i="36"/>
  <c r="M83" i="36"/>
  <c r="CJ83" i="37"/>
  <c r="M70" i="37"/>
  <c r="T83" i="37"/>
  <c r="BH83" i="37"/>
  <c r="BA70" i="37"/>
  <c r="BA83" i="36"/>
  <c r="BU82" i="36"/>
  <c r="CB82" i="36" s="1"/>
  <c r="CB82" i="37"/>
  <c r="I77" i="36"/>
  <c r="CH77" i="37"/>
  <c r="CR77" i="37"/>
  <c r="K80" i="37"/>
  <c r="AE81" i="36"/>
  <c r="CE79" i="37"/>
  <c r="I86" i="36"/>
  <c r="BH77" i="37"/>
  <c r="BA77" i="36"/>
  <c r="BH77" i="36" s="1"/>
  <c r="I78" i="36"/>
  <c r="K78" i="36" s="1"/>
  <c r="CH78" i="37"/>
  <c r="CR78" i="37"/>
  <c r="CB71" i="37"/>
  <c r="BU71" i="36"/>
  <c r="CB71" i="36" s="1"/>
  <c r="BQ83" i="36"/>
  <c r="BQ70" i="36" s="1"/>
  <c r="BQ70" i="37"/>
  <c r="BQ73" i="37" s="1"/>
  <c r="AW81" i="36"/>
  <c r="AY81" i="36" s="1"/>
  <c r="BU85" i="36"/>
  <c r="AG88" i="37"/>
  <c r="CM76" i="36"/>
  <c r="S88" i="36"/>
  <c r="S97" i="36" s="1"/>
  <c r="E96" i="37"/>
  <c r="E95" i="37"/>
  <c r="CM79" i="36"/>
  <c r="CE77" i="37"/>
  <c r="K78" i="37"/>
  <c r="AQ73" i="36"/>
  <c r="G97" i="37"/>
  <c r="G90" i="37"/>
  <c r="G92" i="37" s="1"/>
  <c r="G94" i="37" s="1"/>
  <c r="AS95" i="37"/>
  <c r="AS96" i="37"/>
  <c r="CE69" i="37"/>
  <c r="CO71" i="37"/>
  <c r="BY95" i="37"/>
  <c r="BY96" i="37"/>
  <c r="Y73" i="36"/>
  <c r="Y90" i="36" s="1"/>
  <c r="Y92" i="36" s="1"/>
  <c r="Y94" i="36" s="1"/>
  <c r="AU88" i="37"/>
  <c r="CF85" i="37"/>
  <c r="BM73" i="36"/>
  <c r="AA73" i="36"/>
  <c r="BS79" i="37"/>
  <c r="AM73" i="36"/>
  <c r="Z76" i="36"/>
  <c r="Z88" i="37"/>
  <c r="M76" i="36"/>
  <c r="CJ76" i="37"/>
  <c r="T76" i="37"/>
  <c r="M88" i="37"/>
  <c r="BA69" i="36"/>
  <c r="BH69" i="37"/>
  <c r="BA73" i="37"/>
  <c r="AW76" i="36"/>
  <c r="AW88" i="37"/>
  <c r="AT71" i="36"/>
  <c r="AY71" i="36" s="1"/>
  <c r="S95" i="37"/>
  <c r="S96" i="37"/>
  <c r="BR95" i="36"/>
  <c r="BR96" i="36"/>
  <c r="C96" i="37"/>
  <c r="C95" i="37"/>
  <c r="BO97" i="36"/>
  <c r="AB90" i="37"/>
  <c r="AB92" i="37" s="1"/>
  <c r="AB94" i="37" s="1"/>
  <c r="AB97" i="37"/>
  <c r="AC73" i="37"/>
  <c r="AC69" i="36"/>
  <c r="AC73" i="36" s="1"/>
  <c r="D70" i="37"/>
  <c r="D73" i="37" s="1"/>
  <c r="D83" i="36"/>
  <c r="D70" i="36" s="1"/>
  <c r="O76" i="36"/>
  <c r="CK76" i="37"/>
  <c r="BC76" i="36"/>
  <c r="O83" i="36"/>
  <c r="CK83" i="37"/>
  <c r="O70" i="37"/>
  <c r="O73" i="37" s="1"/>
  <c r="BC70" i="37"/>
  <c r="BC73" i="37" s="1"/>
  <c r="BC83" i="36"/>
  <c r="BC70" i="36" s="1"/>
  <c r="BC73" i="36" s="1"/>
  <c r="AR83" i="36"/>
  <c r="AR70" i="36" s="1"/>
  <c r="AR70" i="37"/>
  <c r="AG81" i="36"/>
  <c r="AN81" i="36" s="1"/>
  <c r="AN81" i="37"/>
  <c r="BU81" i="36"/>
  <c r="CB81" i="36" s="1"/>
  <c r="CB81" i="37"/>
  <c r="M80" i="36"/>
  <c r="CJ80" i="37"/>
  <c r="BA80" i="36"/>
  <c r="I71" i="36"/>
  <c r="CR71" i="37"/>
  <c r="CH71" i="37"/>
  <c r="K79" i="37"/>
  <c r="CK86" i="37"/>
  <c r="O86" i="36"/>
  <c r="CK86" i="36" s="1"/>
  <c r="CK77" i="37"/>
  <c r="O77" i="36"/>
  <c r="CK77" i="36" s="1"/>
  <c r="AE77" i="36"/>
  <c r="CJ69" i="37"/>
  <c r="T69" i="37"/>
  <c r="M69" i="36"/>
  <c r="M73" i="37"/>
  <c r="I85" i="36"/>
  <c r="AC76" i="36"/>
  <c r="M71" i="36"/>
  <c r="CJ71" i="37"/>
  <c r="T71" i="37"/>
  <c r="O82" i="36"/>
  <c r="BC82" i="36"/>
  <c r="BQ81" i="36"/>
  <c r="AI84" i="36"/>
  <c r="BW84" i="36"/>
  <c r="AI85" i="36"/>
  <c r="BW85" i="36"/>
  <c r="T85" i="37"/>
  <c r="M85" i="36"/>
  <c r="CJ85" i="37"/>
  <c r="CM79" i="37"/>
  <c r="CM88" i="37" s="1"/>
  <c r="G73" i="36"/>
  <c r="CG69" i="36"/>
  <c r="CQ69" i="36"/>
  <c r="CO77" i="37"/>
  <c r="CO78" i="37"/>
  <c r="G88" i="36"/>
  <c r="CG76" i="36"/>
  <c r="CQ76" i="36"/>
  <c r="BS83" i="37"/>
  <c r="AS73" i="36"/>
  <c r="AX88" i="37"/>
  <c r="CO69" i="37"/>
  <c r="K71" i="37"/>
  <c r="AK97" i="36"/>
  <c r="AK90" i="36"/>
  <c r="AK92" i="36" s="1"/>
  <c r="AK94" i="36" s="1"/>
  <c r="BK73" i="37"/>
  <c r="BK90" i="37" s="1"/>
  <c r="BK92" i="37" s="1"/>
  <c r="BO73" i="36"/>
  <c r="BO90" i="36" s="1"/>
  <c r="BO92" i="36" s="1"/>
  <c r="BO94" i="36" s="1"/>
  <c r="CO85" i="37"/>
  <c r="BY95" i="36"/>
  <c r="BY96" i="36"/>
  <c r="BP90" i="36"/>
  <c r="BP92" i="36" s="1"/>
  <c r="BP94" i="36" s="1"/>
  <c r="BP97" i="36"/>
  <c r="CF85" i="36"/>
  <c r="AS88" i="36"/>
  <c r="BS79" i="36"/>
  <c r="AM73" i="37"/>
  <c r="BI81" i="36" l="1"/>
  <c r="AI88" i="36"/>
  <c r="CG88" i="37"/>
  <c r="BI84" i="36"/>
  <c r="J90" i="37"/>
  <c r="J92" i="37" s="1"/>
  <c r="J94" i="37" s="1"/>
  <c r="BI83" i="37"/>
  <c r="AO81" i="37"/>
  <c r="AE77" i="37"/>
  <c r="AO77" i="37" s="1"/>
  <c r="AO81" i="36"/>
  <c r="CB70" i="37"/>
  <c r="BS69" i="36"/>
  <c r="BQ73" i="36"/>
  <c r="BQ95" i="36" s="1"/>
  <c r="BS76" i="36"/>
  <c r="BS70" i="36"/>
  <c r="BL88" i="37"/>
  <c r="BL97" i="37" s="1"/>
  <c r="BH82" i="37"/>
  <c r="BI82" i="37" s="1"/>
  <c r="CK82" i="37"/>
  <c r="BH80" i="37"/>
  <c r="BH80" i="36"/>
  <c r="CH85" i="37"/>
  <c r="CR85" i="37"/>
  <c r="AW88" i="36"/>
  <c r="AY81" i="37"/>
  <c r="AT88" i="37"/>
  <c r="AT88" i="36"/>
  <c r="AT97" i="36" s="1"/>
  <c r="AY70" i="37"/>
  <c r="AR73" i="36"/>
  <c r="CI83" i="37"/>
  <c r="CH79" i="37"/>
  <c r="CR79" i="37"/>
  <c r="CR82" i="37"/>
  <c r="CH82" i="37"/>
  <c r="AE79" i="37"/>
  <c r="AC88" i="37"/>
  <c r="AC97" i="37" s="1"/>
  <c r="AC88" i="36"/>
  <c r="AC97" i="36" s="1"/>
  <c r="Z73" i="36"/>
  <c r="AE70" i="37"/>
  <c r="CP85" i="36"/>
  <c r="CK84" i="36"/>
  <c r="CO83" i="36"/>
  <c r="CO77" i="36"/>
  <c r="CK82" i="36"/>
  <c r="CE78" i="37"/>
  <c r="D96" i="37"/>
  <c r="D95" i="37"/>
  <c r="O95" i="37"/>
  <c r="O96" i="37"/>
  <c r="BL95" i="37"/>
  <c r="BL96" i="37"/>
  <c r="CM97" i="37"/>
  <c r="CM90" i="37"/>
  <c r="CM92" i="37" s="1"/>
  <c r="CM94" i="37" s="1"/>
  <c r="O97" i="37"/>
  <c r="O90" i="37"/>
  <c r="O92" i="37" s="1"/>
  <c r="O94" i="37" s="1"/>
  <c r="AW96" i="37"/>
  <c r="AW95" i="37"/>
  <c r="AG90" i="37"/>
  <c r="AG92" i="37" s="1"/>
  <c r="AG97" i="37"/>
  <c r="Z95" i="36"/>
  <c r="Z96" i="36"/>
  <c r="AM97" i="37"/>
  <c r="AM90" i="37"/>
  <c r="AM92" i="37" s="1"/>
  <c r="AM94" i="37" s="1"/>
  <c r="AI90" i="36"/>
  <c r="AI92" i="36" s="1"/>
  <c r="AI94" i="36" s="1"/>
  <c r="AI97" i="36"/>
  <c r="BK97" i="36"/>
  <c r="U85" i="37"/>
  <c r="AC90" i="37"/>
  <c r="AC92" i="37" s="1"/>
  <c r="AC94" i="37" s="1"/>
  <c r="F69" i="36"/>
  <c r="CF69" i="37"/>
  <c r="CP69" i="37"/>
  <c r="T80" i="37"/>
  <c r="CN76" i="37"/>
  <c r="AA95" i="36"/>
  <c r="AA96" i="36"/>
  <c r="CH86" i="36"/>
  <c r="CR86" i="36"/>
  <c r="BH70" i="37"/>
  <c r="BI70" i="37" s="1"/>
  <c r="CR79" i="36"/>
  <c r="CH79" i="36"/>
  <c r="D73" i="36"/>
  <c r="AU95" i="36"/>
  <c r="AU96" i="36"/>
  <c r="AU97" i="36"/>
  <c r="AU90" i="36"/>
  <c r="AU92" i="36" s="1"/>
  <c r="AU94" i="36" s="1"/>
  <c r="AY76" i="36"/>
  <c r="AR86" i="36"/>
  <c r="AY86" i="36" s="1"/>
  <c r="AY86" i="37"/>
  <c r="CH80" i="36"/>
  <c r="CR80" i="36"/>
  <c r="M79" i="36"/>
  <c r="M88" i="36" s="1"/>
  <c r="CJ79" i="37"/>
  <c r="T79" i="37"/>
  <c r="BH82" i="36"/>
  <c r="BI82" i="36" s="1"/>
  <c r="BI71" i="36"/>
  <c r="Z73" i="37"/>
  <c r="CM73" i="36"/>
  <c r="D84" i="36"/>
  <c r="CO84" i="37"/>
  <c r="CE84" i="37"/>
  <c r="K84" i="37"/>
  <c r="AN85" i="36"/>
  <c r="CC79" i="36"/>
  <c r="AY70" i="36"/>
  <c r="S73" i="36"/>
  <c r="CK84" i="37"/>
  <c r="AR73" i="37"/>
  <c r="AI95" i="37"/>
  <c r="AI96" i="37"/>
  <c r="CH81" i="37"/>
  <c r="BM97" i="36"/>
  <c r="BM90" i="36"/>
  <c r="BM92" i="36" s="1"/>
  <c r="BM94" i="36" s="1"/>
  <c r="AY71" i="37"/>
  <c r="BI71" i="37" s="1"/>
  <c r="BL80" i="36"/>
  <c r="BS80" i="36" s="1"/>
  <c r="CC80" i="36" s="1"/>
  <c r="BS80" i="37"/>
  <c r="CC80" i="37" s="1"/>
  <c r="AO83" i="37"/>
  <c r="CL90" i="36"/>
  <c r="CL92" i="36" s="1"/>
  <c r="CL94" i="36" s="1"/>
  <c r="BS83" i="36"/>
  <c r="CE69" i="36"/>
  <c r="CN78" i="37"/>
  <c r="U78" i="37"/>
  <c r="CN81" i="37"/>
  <c r="CR77" i="36"/>
  <c r="CH77" i="36"/>
  <c r="AE83" i="36"/>
  <c r="AO78" i="37"/>
  <c r="AX90" i="37"/>
  <c r="AX92" i="37" s="1"/>
  <c r="AX94" i="37" s="1"/>
  <c r="AX97" i="37"/>
  <c r="G97" i="36"/>
  <c r="G90" i="36"/>
  <c r="G92" i="36" s="1"/>
  <c r="G94" i="36" s="1"/>
  <c r="CJ80" i="36"/>
  <c r="BC96" i="37"/>
  <c r="BC95" i="37"/>
  <c r="CK76" i="36"/>
  <c r="AW97" i="37"/>
  <c r="AW90" i="37"/>
  <c r="AW92" i="37" s="1"/>
  <c r="AW94" i="37" s="1"/>
  <c r="T76" i="36"/>
  <c r="CJ76" i="36"/>
  <c r="CB85" i="36"/>
  <c r="CC85" i="36" s="1"/>
  <c r="CR78" i="36"/>
  <c r="CH78" i="36"/>
  <c r="AR79" i="36"/>
  <c r="AY79" i="37"/>
  <c r="U83" i="37"/>
  <c r="CN83" i="37"/>
  <c r="CR82" i="36"/>
  <c r="CH82" i="36"/>
  <c r="F82" i="36"/>
  <c r="CP82" i="37"/>
  <c r="CF82" i="37"/>
  <c r="BW95" i="37"/>
  <c r="BW96" i="37"/>
  <c r="AE70" i="36"/>
  <c r="U84" i="37"/>
  <c r="BU97" i="37"/>
  <c r="BI81" i="37"/>
  <c r="BN96" i="36"/>
  <c r="BN95" i="36"/>
  <c r="BR97" i="36"/>
  <c r="BR90" i="36"/>
  <c r="BR92" i="36" s="1"/>
  <c r="BR94" i="36" s="1"/>
  <c r="CM96" i="37"/>
  <c r="CM95" i="37"/>
  <c r="BG97" i="36"/>
  <c r="BG90" i="36"/>
  <c r="BG92" i="36" s="1"/>
  <c r="BG94" i="36" s="1"/>
  <c r="AI88" i="37"/>
  <c r="CK79" i="37"/>
  <c r="BR90" i="37"/>
  <c r="BR92" i="37" s="1"/>
  <c r="BR94" i="37" s="1"/>
  <c r="BR97" i="37"/>
  <c r="BL71" i="36"/>
  <c r="BS71" i="36" s="1"/>
  <c r="CC71" i="36" s="1"/>
  <c r="BS71" i="37"/>
  <c r="CG97" i="37"/>
  <c r="CG90" i="37"/>
  <c r="CG92" i="37" s="1"/>
  <c r="CG94" i="37" s="1"/>
  <c r="BO97" i="37"/>
  <c r="BO90" i="37"/>
  <c r="BO92" i="37" s="1"/>
  <c r="BO94" i="37" s="1"/>
  <c r="CP78" i="36"/>
  <c r="AX97" i="36"/>
  <c r="AX90" i="36"/>
  <c r="AX92" i="36" s="1"/>
  <c r="AX94" i="36" s="1"/>
  <c r="CE83" i="36"/>
  <c r="X73" i="37"/>
  <c r="BA97" i="37"/>
  <c r="BA90" i="37"/>
  <c r="BA92" i="37" s="1"/>
  <c r="AN79" i="36"/>
  <c r="AO79" i="36" s="1"/>
  <c r="CB85" i="37"/>
  <c r="CC85" i="37" s="1"/>
  <c r="BQ95" i="37"/>
  <c r="BQ96" i="37"/>
  <c r="AS97" i="36"/>
  <c r="AS90" i="36"/>
  <c r="AS92" i="36" s="1"/>
  <c r="AS94" i="36" s="1"/>
  <c r="BO96" i="36"/>
  <c r="BO95" i="36"/>
  <c r="AS96" i="36"/>
  <c r="AS95" i="36"/>
  <c r="CK70" i="37"/>
  <c r="CK73" i="37" s="1"/>
  <c r="AW97" i="36"/>
  <c r="CC71" i="37"/>
  <c r="BL82" i="36"/>
  <c r="BS82" i="36" s="1"/>
  <c r="BS82" i="37"/>
  <c r="CC82" i="37" s="1"/>
  <c r="T70" i="37"/>
  <c r="T73" i="37" s="1"/>
  <c r="CJ70" i="37"/>
  <c r="CJ73" i="37" s="1"/>
  <c r="X82" i="36"/>
  <c r="AE82" i="36" s="1"/>
  <c r="AE82" i="37"/>
  <c r="AO82" i="37" s="1"/>
  <c r="F88" i="37"/>
  <c r="F76" i="36"/>
  <c r="CP76" i="37"/>
  <c r="CF76" i="37"/>
  <c r="CH70" i="37"/>
  <c r="CH73" i="37" s="1"/>
  <c r="CR70" i="37"/>
  <c r="CR73" i="37" s="1"/>
  <c r="AA97" i="37"/>
  <c r="AA90" i="37"/>
  <c r="AA92" i="37" s="1"/>
  <c r="AA94" i="37" s="1"/>
  <c r="F77" i="36"/>
  <c r="CF77" i="37"/>
  <c r="CP77" i="37"/>
  <c r="CR84" i="36"/>
  <c r="CH84" i="36"/>
  <c r="BW95" i="36"/>
  <c r="BW96" i="36"/>
  <c r="AQ94" i="37"/>
  <c r="CJ84" i="37"/>
  <c r="CN86" i="37"/>
  <c r="CC76" i="37"/>
  <c r="CQ88" i="36"/>
  <c r="W94" i="37"/>
  <c r="CB84" i="37"/>
  <c r="CB88" i="37" s="1"/>
  <c r="BH79" i="37"/>
  <c r="BH88" i="37" s="1"/>
  <c r="CK79" i="36"/>
  <c r="AY77" i="37"/>
  <c r="AR88" i="37"/>
  <c r="AS97" i="37"/>
  <c r="AS90" i="37"/>
  <c r="AS92" i="37" s="1"/>
  <c r="AS94" i="37" s="1"/>
  <c r="BI76" i="37"/>
  <c r="AN79" i="37"/>
  <c r="AO79" i="37" s="1"/>
  <c r="K69" i="37"/>
  <c r="BC95" i="36"/>
  <c r="BC96" i="36"/>
  <c r="AQ97" i="36"/>
  <c r="AQ90" i="36"/>
  <c r="AQ92" i="36" s="1"/>
  <c r="AR95" i="36"/>
  <c r="AR96" i="36"/>
  <c r="C94" i="37"/>
  <c r="I95" i="37"/>
  <c r="I96" i="37"/>
  <c r="CK80" i="37"/>
  <c r="O80" i="36"/>
  <c r="CK80" i="36" s="1"/>
  <c r="BK96" i="37"/>
  <c r="BK95" i="37"/>
  <c r="BL84" i="36"/>
  <c r="BS84" i="36" s="1"/>
  <c r="BS84" i="37"/>
  <c r="X86" i="36"/>
  <c r="AE86" i="36" s="1"/>
  <c r="AO86" i="36" s="1"/>
  <c r="AE86" i="37"/>
  <c r="AO86" i="37" s="1"/>
  <c r="CR85" i="36"/>
  <c r="CH85" i="36"/>
  <c r="D76" i="36"/>
  <c r="D88" i="37"/>
  <c r="K76" i="37"/>
  <c r="CE76" i="37"/>
  <c r="CO76" i="37"/>
  <c r="CH71" i="36"/>
  <c r="CR71" i="36"/>
  <c r="BA95" i="37"/>
  <c r="BA96" i="37"/>
  <c r="Z90" i="37"/>
  <c r="Z92" i="37" s="1"/>
  <c r="Z94" i="37" s="1"/>
  <c r="Z97" i="37"/>
  <c r="BM95" i="36"/>
  <c r="BM96" i="36"/>
  <c r="BI77" i="36"/>
  <c r="I70" i="36"/>
  <c r="CR83" i="36"/>
  <c r="CH83" i="36"/>
  <c r="CN82" i="37"/>
  <c r="AD90" i="36"/>
  <c r="AD92" i="36" s="1"/>
  <c r="AD94" i="36" s="1"/>
  <c r="AD97" i="36"/>
  <c r="X85" i="36"/>
  <c r="CO85" i="36" s="1"/>
  <c r="AE85" i="37"/>
  <c r="I88" i="36"/>
  <c r="CR76" i="36"/>
  <c r="CH76" i="36"/>
  <c r="BW88" i="37"/>
  <c r="CO79" i="37"/>
  <c r="AE69" i="36"/>
  <c r="T84" i="36"/>
  <c r="CJ86" i="36"/>
  <c r="T86" i="36"/>
  <c r="CB76" i="36"/>
  <c r="BU88" i="36"/>
  <c r="CK69" i="36"/>
  <c r="CG88" i="36"/>
  <c r="CG97" i="36" s="1"/>
  <c r="CB84" i="36"/>
  <c r="D86" i="36"/>
  <c r="K86" i="37"/>
  <c r="CO86" i="37"/>
  <c r="CE86" i="37"/>
  <c r="X76" i="36"/>
  <c r="X88" i="37"/>
  <c r="AE76" i="37"/>
  <c r="AO76" i="37" s="1"/>
  <c r="BH79" i="36"/>
  <c r="BM97" i="37"/>
  <c r="BM90" i="37"/>
  <c r="BM92" i="37" s="1"/>
  <c r="BM94" i="37" s="1"/>
  <c r="CG95" i="37"/>
  <c r="CG96" i="37"/>
  <c r="BS77" i="37"/>
  <c r="AG96" i="37"/>
  <c r="AG95" i="37"/>
  <c r="D82" i="36"/>
  <c r="CE82" i="37"/>
  <c r="K82" i="37"/>
  <c r="CO82" i="37"/>
  <c r="AW73" i="36"/>
  <c r="AW90" i="36" s="1"/>
  <c r="AW92" i="36" s="1"/>
  <c r="AW94" i="36" s="1"/>
  <c r="BI78" i="37"/>
  <c r="BS86" i="37"/>
  <c r="CC86" i="37" s="1"/>
  <c r="CE70" i="36"/>
  <c r="K77" i="37"/>
  <c r="CC86" i="36"/>
  <c r="BH76" i="36"/>
  <c r="BA88" i="36"/>
  <c r="AR80" i="36"/>
  <c r="AY80" i="37"/>
  <c r="CI80" i="37" s="1"/>
  <c r="AT97" i="37"/>
  <c r="AO82" i="36"/>
  <c r="E97" i="36"/>
  <c r="BK94" i="37"/>
  <c r="CE70" i="37"/>
  <c r="U71" i="37"/>
  <c r="CN71" i="37"/>
  <c r="M95" i="37"/>
  <c r="M96" i="37"/>
  <c r="O70" i="36"/>
  <c r="CK70" i="36" s="1"/>
  <c r="CK83" i="36"/>
  <c r="AC95" i="36"/>
  <c r="AC96" i="36"/>
  <c r="BH73" i="37"/>
  <c r="BI69" i="37"/>
  <c r="Z88" i="36"/>
  <c r="BK73" i="36"/>
  <c r="AY69" i="36"/>
  <c r="AY73" i="36" s="1"/>
  <c r="BI77" i="37"/>
  <c r="F80" i="36"/>
  <c r="CP80" i="37"/>
  <c r="CF80" i="37"/>
  <c r="M70" i="36"/>
  <c r="CJ83" i="36"/>
  <c r="T83" i="36"/>
  <c r="AT73" i="37"/>
  <c r="AT90" i="37" s="1"/>
  <c r="AT92" i="37" s="1"/>
  <c r="AT94" i="37" s="1"/>
  <c r="CC83" i="37"/>
  <c r="F71" i="36"/>
  <c r="CF71" i="37"/>
  <c r="CP71" i="37"/>
  <c r="T82" i="36"/>
  <c r="CJ82" i="36"/>
  <c r="CP85" i="37"/>
  <c r="I97" i="37"/>
  <c r="I90" i="37"/>
  <c r="I92" i="37" s="1"/>
  <c r="I94" i="37" s="1"/>
  <c r="BW88" i="36"/>
  <c r="AO77" i="36"/>
  <c r="AA97" i="36"/>
  <c r="AA90" i="36"/>
  <c r="AA92" i="36" s="1"/>
  <c r="AA94" i="36" s="1"/>
  <c r="W73" i="36"/>
  <c r="AY73" i="37"/>
  <c r="BI86" i="37"/>
  <c r="BU73" i="37"/>
  <c r="AN80" i="37"/>
  <c r="AO80" i="37" s="1"/>
  <c r="CG70" i="36"/>
  <c r="CG73" i="36" s="1"/>
  <c r="CQ70" i="36"/>
  <c r="CQ73" i="36" s="1"/>
  <c r="J96" i="36"/>
  <c r="J95" i="36"/>
  <c r="CQ90" i="37"/>
  <c r="CQ92" i="37" s="1"/>
  <c r="CQ94" i="37" s="1"/>
  <c r="CQ96" i="37"/>
  <c r="CQ95" i="37"/>
  <c r="K85" i="36"/>
  <c r="AO69" i="37"/>
  <c r="CE71" i="37"/>
  <c r="CC77" i="37"/>
  <c r="CK81" i="37"/>
  <c r="CJ69" i="36"/>
  <c r="T69" i="36"/>
  <c r="M73" i="36"/>
  <c r="F79" i="36"/>
  <c r="CP79" i="37"/>
  <c r="CF79" i="37"/>
  <c r="BI80" i="37"/>
  <c r="BC88" i="36"/>
  <c r="AC96" i="37"/>
  <c r="AC95" i="37"/>
  <c r="BH69" i="36"/>
  <c r="AM96" i="36"/>
  <c r="AM95" i="36"/>
  <c r="AU97" i="37"/>
  <c r="AU90" i="37"/>
  <c r="AU92" i="37" s="1"/>
  <c r="AU94" i="37" s="1"/>
  <c r="CP78" i="37"/>
  <c r="AQ95" i="36"/>
  <c r="AQ96" i="36"/>
  <c r="CR86" i="37"/>
  <c r="CC82" i="36"/>
  <c r="AT73" i="36"/>
  <c r="D81" i="36"/>
  <c r="CO81" i="37"/>
  <c r="K81" i="37"/>
  <c r="U81" i="37" s="1"/>
  <c r="CE81" i="37"/>
  <c r="CE88" i="37" s="1"/>
  <c r="BU70" i="36"/>
  <c r="CB70" i="36" s="1"/>
  <c r="CC70" i="36" s="1"/>
  <c r="CB83" i="36"/>
  <c r="CC83" i="36" s="1"/>
  <c r="F84" i="36"/>
  <c r="CF84" i="37"/>
  <c r="CP84" i="37"/>
  <c r="BN88" i="37"/>
  <c r="BL78" i="36"/>
  <c r="BS78" i="37"/>
  <c r="E73" i="36"/>
  <c r="E90" i="36" s="1"/>
  <c r="E92" i="36" s="1"/>
  <c r="E94" i="36" s="1"/>
  <c r="AD90" i="37"/>
  <c r="AD92" i="37" s="1"/>
  <c r="AD94" i="37" s="1"/>
  <c r="AD97" i="37"/>
  <c r="AM90" i="36"/>
  <c r="AM92" i="36" s="1"/>
  <c r="AM94" i="36" s="1"/>
  <c r="AM97" i="36"/>
  <c r="BI85" i="36"/>
  <c r="BI86" i="36"/>
  <c r="CB73" i="37"/>
  <c r="CC69" i="37"/>
  <c r="T77" i="36"/>
  <c r="CJ77" i="36"/>
  <c r="AN80" i="36"/>
  <c r="AO80" i="36" s="1"/>
  <c r="C97" i="36"/>
  <c r="C90" i="36"/>
  <c r="C92" i="36" s="1"/>
  <c r="CK85" i="36"/>
  <c r="BQ88" i="36"/>
  <c r="W97" i="36"/>
  <c r="X84" i="36"/>
  <c r="AE84" i="36" s="1"/>
  <c r="AE84" i="37"/>
  <c r="AN69" i="36"/>
  <c r="AN70" i="37"/>
  <c r="K69" i="36"/>
  <c r="BS70" i="37"/>
  <c r="BS73" i="37" s="1"/>
  <c r="X71" i="36"/>
  <c r="AE71" i="37"/>
  <c r="AO71" i="37" s="1"/>
  <c r="CC77" i="36"/>
  <c r="T81" i="36"/>
  <c r="CJ81" i="36"/>
  <c r="CK81" i="36"/>
  <c r="AM95" i="37"/>
  <c r="AM96" i="37"/>
  <c r="BN96" i="37"/>
  <c r="BN95" i="37"/>
  <c r="CH81" i="36"/>
  <c r="CR81" i="36"/>
  <c r="J97" i="36"/>
  <c r="J90" i="36"/>
  <c r="J92" i="36" s="1"/>
  <c r="J94" i="36" s="1"/>
  <c r="C96" i="36"/>
  <c r="C95" i="36"/>
  <c r="BL81" i="36"/>
  <c r="BS81" i="36" s="1"/>
  <c r="CC81" i="36" s="1"/>
  <c r="BS81" i="37"/>
  <c r="CC81" i="37" s="1"/>
  <c r="CF78" i="37"/>
  <c r="CO70" i="37"/>
  <c r="CO73" i="37" s="1"/>
  <c r="G96" i="36"/>
  <c r="G95" i="36"/>
  <c r="CJ85" i="36"/>
  <c r="T85" i="36"/>
  <c r="CJ71" i="36"/>
  <c r="T71" i="36"/>
  <c r="CN69" i="37"/>
  <c r="BC88" i="37"/>
  <c r="M97" i="37"/>
  <c r="M90" i="37"/>
  <c r="M92" i="37" s="1"/>
  <c r="M94" i="37" s="1"/>
  <c r="Y95" i="36"/>
  <c r="Y96" i="36"/>
  <c r="AG84" i="36"/>
  <c r="AN84" i="36" s="1"/>
  <c r="AN84" i="37"/>
  <c r="AO84" i="37" s="1"/>
  <c r="CH86" i="37"/>
  <c r="CH88" i="37" s="1"/>
  <c r="BH83" i="36"/>
  <c r="BA70" i="36"/>
  <c r="BH70" i="36" s="1"/>
  <c r="BI70" i="36" s="1"/>
  <c r="F83" i="36"/>
  <c r="F70" i="37"/>
  <c r="CP83" i="37"/>
  <c r="CF83" i="37"/>
  <c r="BN88" i="36"/>
  <c r="F86" i="36"/>
  <c r="CF86" i="37"/>
  <c r="CP86" i="37"/>
  <c r="CM88" i="36"/>
  <c r="CM97" i="36" s="1"/>
  <c r="AY85" i="37"/>
  <c r="BI85" i="37" s="1"/>
  <c r="AN85" i="37"/>
  <c r="CB69" i="36"/>
  <c r="BU73" i="36"/>
  <c r="CN77" i="37"/>
  <c r="U77" i="37"/>
  <c r="AY83" i="36"/>
  <c r="CK85" i="37"/>
  <c r="BQ88" i="37"/>
  <c r="AN76" i="36"/>
  <c r="AI96" i="36"/>
  <c r="AI95" i="36"/>
  <c r="CR81" i="37"/>
  <c r="CA90" i="36"/>
  <c r="CA92" i="36" s="1"/>
  <c r="CA94" i="36" s="1"/>
  <c r="CA97" i="36"/>
  <c r="AN83" i="36"/>
  <c r="AO83" i="36" s="1"/>
  <c r="AG70" i="36"/>
  <c r="AN70" i="36" s="1"/>
  <c r="I73" i="36"/>
  <c r="CR69" i="36"/>
  <c r="CH69" i="36"/>
  <c r="CO69" i="36"/>
  <c r="CJ78" i="36"/>
  <c r="T78" i="36"/>
  <c r="AO70" i="36" l="1"/>
  <c r="CC84" i="36"/>
  <c r="AO85" i="37"/>
  <c r="CC70" i="37"/>
  <c r="AO70" i="37"/>
  <c r="AO84" i="36"/>
  <c r="BS73" i="36"/>
  <c r="BQ96" i="36"/>
  <c r="BL90" i="37"/>
  <c r="BL92" i="37" s="1"/>
  <c r="BL94" i="37" s="1"/>
  <c r="CR88" i="37"/>
  <c r="CR97" i="37" s="1"/>
  <c r="BI73" i="37"/>
  <c r="CS81" i="37"/>
  <c r="CI82" i="37"/>
  <c r="CK88" i="37"/>
  <c r="BS88" i="37"/>
  <c r="BA73" i="36"/>
  <c r="CI77" i="37"/>
  <c r="CI85" i="37"/>
  <c r="CN84" i="37"/>
  <c r="AG73" i="36"/>
  <c r="CN85" i="37"/>
  <c r="AC90" i="36"/>
  <c r="AC92" i="36" s="1"/>
  <c r="AC94" i="36" s="1"/>
  <c r="CI79" i="37"/>
  <c r="CO88" i="37"/>
  <c r="CI86" i="37"/>
  <c r="CK73" i="36"/>
  <c r="CK95" i="36" s="1"/>
  <c r="CH97" i="37"/>
  <c r="CH90" i="37"/>
  <c r="CH92" i="37" s="1"/>
  <c r="CH94" i="37" s="1"/>
  <c r="BS96" i="37"/>
  <c r="BS95" i="37"/>
  <c r="BS97" i="37"/>
  <c r="BS90" i="37"/>
  <c r="CE97" i="37"/>
  <c r="CK97" i="37"/>
  <c r="CK90" i="37"/>
  <c r="CK92" i="37" s="1"/>
  <c r="CK94" i="37" s="1"/>
  <c r="BK96" i="36"/>
  <c r="BK95" i="36"/>
  <c r="CC76" i="36"/>
  <c r="CB88" i="36"/>
  <c r="CI69" i="37"/>
  <c r="CI78" i="37"/>
  <c r="U69" i="37"/>
  <c r="CS69" i="37" s="1"/>
  <c r="BS78" i="36"/>
  <c r="CO78" i="36"/>
  <c r="CE78" i="36"/>
  <c r="CI81" i="37"/>
  <c r="AO73" i="37"/>
  <c r="CQ90" i="36"/>
  <c r="CQ92" i="36" s="1"/>
  <c r="CQ95" i="36"/>
  <c r="D38" i="6"/>
  <c r="CQ96" i="36"/>
  <c r="CN82" i="36"/>
  <c r="CJ70" i="36"/>
  <c r="CJ73" i="36" s="1"/>
  <c r="T70" i="36"/>
  <c r="Z90" i="36"/>
  <c r="Z92" i="36" s="1"/>
  <c r="Z94" i="36" s="1"/>
  <c r="Z97" i="36"/>
  <c r="K82" i="36"/>
  <c r="CI82" i="36" s="1"/>
  <c r="CE82" i="36"/>
  <c r="CO82" i="36"/>
  <c r="CE86" i="36"/>
  <c r="CO86" i="36"/>
  <c r="K86" i="36"/>
  <c r="CI86" i="36" s="1"/>
  <c r="CN86" i="36"/>
  <c r="U86" i="36"/>
  <c r="CS86" i="36" s="1"/>
  <c r="BW97" i="37"/>
  <c r="BW90" i="37"/>
  <c r="BW92" i="37" s="1"/>
  <c r="BW94" i="37" s="1"/>
  <c r="BS95" i="36"/>
  <c r="BS96" i="36"/>
  <c r="AO88" i="37"/>
  <c r="CQ97" i="36"/>
  <c r="D40" i="6"/>
  <c r="CS83" i="37"/>
  <c r="T80" i="36"/>
  <c r="AN88" i="37"/>
  <c r="CI84" i="37"/>
  <c r="U79" i="37"/>
  <c r="CN79" i="37"/>
  <c r="CN80" i="37"/>
  <c r="U80" i="37"/>
  <c r="CS80" i="37" s="1"/>
  <c r="AN73" i="36"/>
  <c r="AO69" i="36"/>
  <c r="CP70" i="37"/>
  <c r="CP73" i="37" s="1"/>
  <c r="K70" i="37"/>
  <c r="CI70" i="37" s="1"/>
  <c r="CF70" i="37"/>
  <c r="CF73" i="37" s="1"/>
  <c r="T95" i="37"/>
  <c r="T96" i="37"/>
  <c r="CO96" i="37"/>
  <c r="CO95" i="37"/>
  <c r="BN90" i="37"/>
  <c r="BN92" i="37" s="1"/>
  <c r="BN94" i="37" s="1"/>
  <c r="BN97" i="37"/>
  <c r="BC90" i="36"/>
  <c r="BC92" i="36" s="1"/>
  <c r="BC94" i="36" s="1"/>
  <c r="BC97" i="36"/>
  <c r="AN73" i="37"/>
  <c r="CG90" i="36"/>
  <c r="CG92" i="36" s="1"/>
  <c r="CG94" i="36" s="1"/>
  <c r="CG96" i="36"/>
  <c r="CG95" i="36"/>
  <c r="BI96" i="37"/>
  <c r="BI95" i="37"/>
  <c r="CE80" i="36"/>
  <c r="AY80" i="36"/>
  <c r="BI80" i="36" s="1"/>
  <c r="CO70" i="36"/>
  <c r="AR88" i="36"/>
  <c r="U82" i="37"/>
  <c r="CS82" i="37" s="1"/>
  <c r="AE88" i="37"/>
  <c r="BH97" i="37"/>
  <c r="BH90" i="37"/>
  <c r="AR90" i="37"/>
  <c r="AR92" i="37" s="1"/>
  <c r="AR97" i="37"/>
  <c r="CC78" i="37"/>
  <c r="CS78" i="37" s="1"/>
  <c r="CK95" i="37"/>
  <c r="CK96" i="37"/>
  <c r="BA94" i="37"/>
  <c r="AY88" i="37"/>
  <c r="CN76" i="36"/>
  <c r="BL73" i="36"/>
  <c r="CJ88" i="37"/>
  <c r="CI71" i="37"/>
  <c r="AG94" i="37"/>
  <c r="CN81" i="36"/>
  <c r="CN69" i="36"/>
  <c r="T73" i="36"/>
  <c r="U69" i="36"/>
  <c r="W95" i="36"/>
  <c r="W96" i="36"/>
  <c r="CO90" i="37"/>
  <c r="CO92" i="37" s="1"/>
  <c r="CO94" i="37" s="1"/>
  <c r="CO97" i="37"/>
  <c r="CP82" i="36"/>
  <c r="CF82" i="36"/>
  <c r="BU95" i="36"/>
  <c r="BU96" i="36"/>
  <c r="F70" i="36"/>
  <c r="CP83" i="36"/>
  <c r="CF83" i="36"/>
  <c r="CE71" i="36"/>
  <c r="CE73" i="36" s="1"/>
  <c r="AE71" i="36"/>
  <c r="AO71" i="36" s="1"/>
  <c r="W90" i="36"/>
  <c r="W92" i="36" s="1"/>
  <c r="CE81" i="36"/>
  <c r="CO81" i="36"/>
  <c r="K81" i="36"/>
  <c r="CI81" i="36" s="1"/>
  <c r="BH96" i="37"/>
  <c r="BH95" i="37"/>
  <c r="BA97" i="36"/>
  <c r="BA90" i="36"/>
  <c r="BA92" i="36" s="1"/>
  <c r="U84" i="36"/>
  <c r="CS84" i="36" s="1"/>
  <c r="CN84" i="36"/>
  <c r="AQ94" i="36"/>
  <c r="CB90" i="37"/>
  <c r="CB97" i="37"/>
  <c r="CR90" i="37"/>
  <c r="CR92" i="37" s="1"/>
  <c r="CR94" i="37" s="1"/>
  <c r="CR95" i="37"/>
  <c r="CR96" i="37"/>
  <c r="CJ96" i="37"/>
  <c r="CJ95" i="37"/>
  <c r="AI90" i="37"/>
  <c r="AI92" i="37" s="1"/>
  <c r="AI94" i="37" s="1"/>
  <c r="AI97" i="37"/>
  <c r="CE79" i="36"/>
  <c r="AY79" i="36"/>
  <c r="AY88" i="36" s="1"/>
  <c r="AR95" i="37"/>
  <c r="AR96" i="37"/>
  <c r="CJ79" i="36"/>
  <c r="CJ88" i="36" s="1"/>
  <c r="T79" i="36"/>
  <c r="CO79" i="36"/>
  <c r="CO71" i="36"/>
  <c r="F97" i="37"/>
  <c r="M97" i="36"/>
  <c r="M90" i="36"/>
  <c r="M92" i="36" s="1"/>
  <c r="I95" i="36"/>
  <c r="I96" i="36"/>
  <c r="AG88" i="36"/>
  <c r="CB73" i="36"/>
  <c r="CC69" i="36"/>
  <c r="U71" i="36"/>
  <c r="CS71" i="36" s="1"/>
  <c r="CN71" i="36"/>
  <c r="CN77" i="36"/>
  <c r="AT95" i="36"/>
  <c r="AT96" i="36"/>
  <c r="BU95" i="37"/>
  <c r="BU96" i="37"/>
  <c r="BW97" i="36"/>
  <c r="BW90" i="36"/>
  <c r="BW92" i="36" s="1"/>
  <c r="BW94" i="36" s="1"/>
  <c r="CP71" i="36"/>
  <c r="K71" i="36"/>
  <c r="CF71" i="36"/>
  <c r="CE73" i="37"/>
  <c r="BI76" i="36"/>
  <c r="BH88" i="36"/>
  <c r="X90" i="37"/>
  <c r="X92" i="37" s="1"/>
  <c r="X97" i="37"/>
  <c r="O73" i="36"/>
  <c r="CJ84" i="36"/>
  <c r="I97" i="36"/>
  <c r="I90" i="36"/>
  <c r="I92" i="36" s="1"/>
  <c r="I94" i="36" s="1"/>
  <c r="CH88" i="36"/>
  <c r="CH97" i="36" s="1"/>
  <c r="X73" i="36"/>
  <c r="CH95" i="37"/>
  <c r="CH96" i="37"/>
  <c r="CN70" i="37"/>
  <c r="X95" i="37"/>
  <c r="X96" i="37"/>
  <c r="AT90" i="36"/>
  <c r="AT92" i="36" s="1"/>
  <c r="AT94" i="36" s="1"/>
  <c r="K84" i="36"/>
  <c r="CI84" i="36" s="1"/>
  <c r="CE84" i="36"/>
  <c r="CO84" i="36"/>
  <c r="F73" i="37"/>
  <c r="F90" i="37" s="1"/>
  <c r="F92" i="37" s="1"/>
  <c r="F94" i="37" s="1"/>
  <c r="C94" i="36"/>
  <c r="K77" i="36"/>
  <c r="CI77" i="36" s="1"/>
  <c r="CF77" i="36"/>
  <c r="CP77" i="36"/>
  <c r="AN88" i="36"/>
  <c r="CP86" i="36"/>
  <c r="CF86" i="36"/>
  <c r="BI83" i="36"/>
  <c r="CI69" i="36"/>
  <c r="AE73" i="37"/>
  <c r="BL88" i="36"/>
  <c r="CP84" i="36"/>
  <c r="CF84" i="36"/>
  <c r="CF80" i="36"/>
  <c r="CP80" i="36"/>
  <c r="K80" i="36"/>
  <c r="AW96" i="36"/>
  <c r="AW95" i="36"/>
  <c r="X88" i="36"/>
  <c r="AE76" i="36"/>
  <c r="AO76" i="36" s="1"/>
  <c r="CR88" i="36"/>
  <c r="CI76" i="37"/>
  <c r="K88" i="37"/>
  <c r="BI79" i="37"/>
  <c r="CF88" i="37"/>
  <c r="BU90" i="37"/>
  <c r="BU92" i="37" s="1"/>
  <c r="CK88" i="36"/>
  <c r="S90" i="36"/>
  <c r="S92" i="36" s="1"/>
  <c r="S94" i="36" s="1"/>
  <c r="S95" i="36"/>
  <c r="S96" i="36"/>
  <c r="CM90" i="36"/>
  <c r="CM92" i="36" s="1"/>
  <c r="CM94" i="36" s="1"/>
  <c r="CM96" i="36"/>
  <c r="CM95" i="36"/>
  <c r="F73" i="36"/>
  <c r="CP69" i="36"/>
  <c r="CF69" i="36"/>
  <c r="BN97" i="36"/>
  <c r="BN90" i="36"/>
  <c r="BN92" i="36" s="1"/>
  <c r="BN94" i="36" s="1"/>
  <c r="CN85" i="36"/>
  <c r="U85" i="36"/>
  <c r="BQ97" i="36"/>
  <c r="BQ90" i="36"/>
  <c r="BQ92" i="36" s="1"/>
  <c r="BQ94" i="36" s="1"/>
  <c r="CC73" i="37"/>
  <c r="E95" i="36"/>
  <c r="E96" i="36"/>
  <c r="BA95" i="36"/>
  <c r="BA96" i="36"/>
  <c r="K79" i="36"/>
  <c r="CF79" i="36"/>
  <c r="CP79" i="36"/>
  <c r="AT96" i="37"/>
  <c r="AT95" i="37"/>
  <c r="AE85" i="36"/>
  <c r="AO85" i="36" s="1"/>
  <c r="CE85" i="36"/>
  <c r="CR70" i="36"/>
  <c r="CR73" i="36" s="1"/>
  <c r="CH70" i="36"/>
  <c r="CH73" i="36" s="1"/>
  <c r="D97" i="37"/>
  <c r="D90" i="37"/>
  <c r="D92" i="37" s="1"/>
  <c r="K83" i="36"/>
  <c r="CI83" i="36" s="1"/>
  <c r="CC84" i="37"/>
  <c r="CS84" i="37" s="1"/>
  <c r="U86" i="37"/>
  <c r="CS86" i="37" s="1"/>
  <c r="CP88" i="37"/>
  <c r="O88" i="36"/>
  <c r="Z96" i="37"/>
  <c r="Z95" i="37"/>
  <c r="D96" i="36"/>
  <c r="D95" i="36"/>
  <c r="T88" i="37"/>
  <c r="BQ97" i="37"/>
  <c r="BQ90" i="37"/>
  <c r="BQ92" i="37" s="1"/>
  <c r="BQ94" i="37" s="1"/>
  <c r="CN78" i="36"/>
  <c r="U78" i="36"/>
  <c r="BC90" i="37"/>
  <c r="BC92" i="37" s="1"/>
  <c r="BC94" i="37" s="1"/>
  <c r="BC97" i="37"/>
  <c r="AG96" i="36"/>
  <c r="AG95" i="36"/>
  <c r="CB95" i="37"/>
  <c r="CB96" i="37"/>
  <c r="BH73" i="36"/>
  <c r="BI69" i="36"/>
  <c r="BI73" i="36" s="1"/>
  <c r="M95" i="36"/>
  <c r="M96" i="36"/>
  <c r="CS77" i="37"/>
  <c r="AY96" i="37"/>
  <c r="AY95" i="37"/>
  <c r="CN83" i="36"/>
  <c r="AY95" i="36"/>
  <c r="AY96" i="36"/>
  <c r="BU90" i="36"/>
  <c r="BU92" i="36" s="1"/>
  <c r="BU97" i="36"/>
  <c r="CO80" i="36"/>
  <c r="D88" i="36"/>
  <c r="CO76" i="36"/>
  <c r="CE76" i="36"/>
  <c r="K76" i="36"/>
  <c r="F88" i="36"/>
  <c r="CP76" i="36"/>
  <c r="CF76" i="36"/>
  <c r="CS71" i="37"/>
  <c r="CS85" i="37"/>
  <c r="U76" i="37"/>
  <c r="CS76" i="37" s="1"/>
  <c r="BK90" i="36"/>
  <c r="BK92" i="36" s="1"/>
  <c r="AE73" i="36" l="1"/>
  <c r="U83" i="36"/>
  <c r="CS83" i="36" s="1"/>
  <c r="U82" i="36"/>
  <c r="CS82" i="36" s="1"/>
  <c r="CI88" i="37"/>
  <c r="CI80" i="36"/>
  <c r="CI79" i="36"/>
  <c r="AO73" i="36"/>
  <c r="CI71" i="36"/>
  <c r="CI85" i="36"/>
  <c r="CK96" i="36"/>
  <c r="CO88" i="36"/>
  <c r="B40" i="6" s="1"/>
  <c r="CI97" i="37"/>
  <c r="CE96" i="36"/>
  <c r="CE95" i="36"/>
  <c r="AO88" i="36"/>
  <c r="U80" i="36"/>
  <c r="CS80" i="36" s="1"/>
  <c r="CN80" i="36"/>
  <c r="CI76" i="36"/>
  <c r="K88" i="36"/>
  <c r="BS92" i="37"/>
  <c r="BS94" i="37" s="1"/>
  <c r="O97" i="36"/>
  <c r="O90" i="36"/>
  <c r="O92" i="36" s="1"/>
  <c r="O94" i="36" s="1"/>
  <c r="CR90" i="36"/>
  <c r="CR92" i="36" s="1"/>
  <c r="E38" i="6"/>
  <c r="CR95" i="36"/>
  <c r="CR96" i="36"/>
  <c r="F96" i="36"/>
  <c r="F95" i="36"/>
  <c r="CB92" i="37"/>
  <c r="CB94" i="37" s="1"/>
  <c r="BU94" i="37"/>
  <c r="AE95" i="37"/>
  <c r="AE96" i="37"/>
  <c r="X95" i="36"/>
  <c r="X96" i="36"/>
  <c r="BH97" i="36"/>
  <c r="BH90" i="36"/>
  <c r="CS69" i="36"/>
  <c r="CC73" i="36"/>
  <c r="M94" i="36"/>
  <c r="U79" i="36"/>
  <c r="CN79" i="36"/>
  <c r="CF70" i="36"/>
  <c r="CP70" i="36"/>
  <c r="CP73" i="36" s="1"/>
  <c r="K70" i="36"/>
  <c r="U70" i="36" s="1"/>
  <c r="CS70" i="36" s="1"/>
  <c r="CJ97" i="37"/>
  <c r="CJ90" i="37"/>
  <c r="CJ92" i="37" s="1"/>
  <c r="CJ94" i="37" s="1"/>
  <c r="AE90" i="37"/>
  <c r="AE97" i="37"/>
  <c r="AN95" i="36"/>
  <c r="AN96" i="36"/>
  <c r="K73" i="37"/>
  <c r="CP90" i="37"/>
  <c r="CP92" i="37" s="1"/>
  <c r="CP94" i="37" s="1"/>
  <c r="CP97" i="37"/>
  <c r="CS85" i="36"/>
  <c r="CF97" i="37"/>
  <c r="CF90" i="37"/>
  <c r="CF92" i="37" s="1"/>
  <c r="CF94" i="37" s="1"/>
  <c r="CB95" i="36"/>
  <c r="CB96" i="36"/>
  <c r="CJ97" i="36"/>
  <c r="CJ90" i="36"/>
  <c r="CJ92" i="36" s="1"/>
  <c r="CJ94" i="36" s="1"/>
  <c r="U81" i="36"/>
  <c r="CS81" i="36" s="1"/>
  <c r="BL96" i="36"/>
  <c r="BL95" i="36"/>
  <c r="BS88" i="36"/>
  <c r="CC78" i="36"/>
  <c r="CC88" i="36" s="1"/>
  <c r="CI78" i="36"/>
  <c r="CB97" i="36"/>
  <c r="CB90" i="36"/>
  <c r="BU94" i="36"/>
  <c r="CB92" i="36"/>
  <c r="CB94" i="36" s="1"/>
  <c r="CH90" i="36"/>
  <c r="CH92" i="36" s="1"/>
  <c r="CH94" i="36" s="1"/>
  <c r="CH95" i="36"/>
  <c r="CH96" i="36"/>
  <c r="X97" i="36"/>
  <c r="X90" i="36"/>
  <c r="X92" i="36" s="1"/>
  <c r="X94" i="36" s="1"/>
  <c r="CP96" i="37"/>
  <c r="CP95" i="37"/>
  <c r="T97" i="37"/>
  <c r="T90" i="37"/>
  <c r="T92" i="37" s="1"/>
  <c r="T94" i="37" s="1"/>
  <c r="BI88" i="37"/>
  <c r="CS79" i="37"/>
  <c r="CS88" i="37" s="1"/>
  <c r="CE95" i="37"/>
  <c r="CE96" i="37"/>
  <c r="AG97" i="36"/>
  <c r="AG90" i="36"/>
  <c r="AG92" i="36" s="1"/>
  <c r="T88" i="36"/>
  <c r="BI79" i="36"/>
  <c r="BL97" i="36"/>
  <c r="BL90" i="36"/>
  <c r="BL92" i="36" s="1"/>
  <c r="BL94" i="36" s="1"/>
  <c r="D90" i="36"/>
  <c r="D92" i="36" s="1"/>
  <c r="D97" i="36"/>
  <c r="K97" i="37"/>
  <c r="F95" i="37"/>
  <c r="F96" i="37"/>
  <c r="U70" i="37"/>
  <c r="CS70" i="37" s="1"/>
  <c r="BH92" i="36"/>
  <c r="BH94" i="36" s="1"/>
  <c r="BA94" i="36"/>
  <c r="W94" i="36"/>
  <c r="U76" i="36"/>
  <c r="AR90" i="36"/>
  <c r="AR92" i="36" s="1"/>
  <c r="AR97" i="36"/>
  <c r="CN88" i="37"/>
  <c r="CN90" i="37" s="1"/>
  <c r="CN92" i="37" s="1"/>
  <c r="CN94" i="37" s="1"/>
  <c r="CE90" i="37"/>
  <c r="CE92" i="37" s="1"/>
  <c r="CE94" i="37" s="1"/>
  <c r="F90" i="36"/>
  <c r="F92" i="36" s="1"/>
  <c r="F94" i="36" s="1"/>
  <c r="F97" i="36"/>
  <c r="AO96" i="36"/>
  <c r="AO95" i="36"/>
  <c r="BI96" i="36"/>
  <c r="BI95" i="36"/>
  <c r="AY97" i="36"/>
  <c r="AY90" i="36"/>
  <c r="AN92" i="37"/>
  <c r="AN94" i="37" s="1"/>
  <c r="CO73" i="36"/>
  <c r="U88" i="37"/>
  <c r="AO90" i="37"/>
  <c r="AO92" i="37" s="1"/>
  <c r="AO94" i="37" s="1"/>
  <c r="AO97" i="37"/>
  <c r="D15" i="6"/>
  <c r="CQ94" i="36"/>
  <c r="D14" i="6"/>
  <c r="D13" i="6"/>
  <c r="D35" i="6"/>
  <c r="T96" i="36"/>
  <c r="T95" i="36"/>
  <c r="CF88" i="36"/>
  <c r="AE96" i="36"/>
  <c r="AE95" i="36"/>
  <c r="BH96" i="36"/>
  <c r="BH95" i="36"/>
  <c r="D94" i="37"/>
  <c r="K92" i="37"/>
  <c r="K94" i="37" s="1"/>
  <c r="CC96" i="37"/>
  <c r="CC95" i="37"/>
  <c r="E40" i="6"/>
  <c r="CR97" i="36"/>
  <c r="O96" i="36"/>
  <c r="O95" i="36"/>
  <c r="U77" i="36"/>
  <c r="CS77" i="36" s="1"/>
  <c r="CE88" i="36"/>
  <c r="AY90" i="37"/>
  <c r="AY97" i="37"/>
  <c r="AR94" i="37"/>
  <c r="AY92" i="37"/>
  <c r="AY94" i="37" s="1"/>
  <c r="AN96" i="37"/>
  <c r="AN95" i="37"/>
  <c r="CN70" i="36"/>
  <c r="AO95" i="37"/>
  <c r="AO96" i="37"/>
  <c r="CK90" i="36"/>
  <c r="CK92" i="36" s="1"/>
  <c r="CK94" i="36" s="1"/>
  <c r="CK97" i="36"/>
  <c r="X94" i="37"/>
  <c r="AE92" i="37"/>
  <c r="AE94" i="37" s="1"/>
  <c r="BK94" i="36"/>
  <c r="BS92" i="36"/>
  <c r="BS94" i="36" s="1"/>
  <c r="CP88" i="36"/>
  <c r="CS78" i="36"/>
  <c r="CF73" i="36"/>
  <c r="AE88" i="36"/>
  <c r="AN90" i="36"/>
  <c r="AN97" i="36"/>
  <c r="CC88" i="37"/>
  <c r="CF95" i="37"/>
  <c r="CF96" i="37"/>
  <c r="BH92" i="37"/>
  <c r="BH94" i="37" s="1"/>
  <c r="AN97" i="37"/>
  <c r="AN90" i="37"/>
  <c r="CJ95" i="36"/>
  <c r="CJ96" i="36"/>
  <c r="CO97" i="36" l="1"/>
  <c r="CO90" i="36"/>
  <c r="CO92" i="36" s="1"/>
  <c r="B14" i="6" s="1"/>
  <c r="CI88" i="36"/>
  <c r="CI97" i="36" s="1"/>
  <c r="C38" i="6"/>
  <c r="CP96" i="36"/>
  <c r="CP95" i="36"/>
  <c r="CF90" i="36"/>
  <c r="CF92" i="36" s="1"/>
  <c r="CF94" i="36" s="1"/>
  <c r="CF97" i="36"/>
  <c r="T90" i="36"/>
  <c r="T97" i="36"/>
  <c r="BI88" i="36"/>
  <c r="CS79" i="36"/>
  <c r="K95" i="37"/>
  <c r="K96" i="37"/>
  <c r="CI73" i="37"/>
  <c r="CE90" i="36"/>
  <c r="CE92" i="36" s="1"/>
  <c r="CE94" i="36" s="1"/>
  <c r="CE97" i="36"/>
  <c r="AG94" i="36"/>
  <c r="AN92" i="36"/>
  <c r="AN94" i="36" s="1"/>
  <c r="CC90" i="36"/>
  <c r="CC92" i="36" s="1"/>
  <c r="CC94" i="36" s="1"/>
  <c r="CC97" i="36"/>
  <c r="CN88" i="36"/>
  <c r="CN90" i="36" s="1"/>
  <c r="CN92" i="36" s="1"/>
  <c r="CN94" i="36" s="1"/>
  <c r="AE90" i="36"/>
  <c r="AE97" i="36"/>
  <c r="BS97" i="36"/>
  <c r="BS90" i="36"/>
  <c r="K97" i="36"/>
  <c r="AO90" i="36"/>
  <c r="AO92" i="36" s="1"/>
  <c r="AO94" i="36" s="1"/>
  <c r="AO97" i="36"/>
  <c r="CF96" i="36"/>
  <c r="CF95" i="36"/>
  <c r="AR94" i="36"/>
  <c r="AY92" i="36"/>
  <c r="AY94" i="36" s="1"/>
  <c r="CC97" i="37"/>
  <c r="CC90" i="37"/>
  <c r="CC92" i="37" s="1"/>
  <c r="CC94" i="37" s="1"/>
  <c r="D94" i="36"/>
  <c r="K92" i="36"/>
  <c r="K94" i="36" s="1"/>
  <c r="U73" i="36"/>
  <c r="CS73" i="36" s="1"/>
  <c r="U97" i="37"/>
  <c r="U88" i="36"/>
  <c r="K90" i="37"/>
  <c r="T92" i="36"/>
  <c r="T94" i="36" s="1"/>
  <c r="CP97" i="36"/>
  <c r="CP90" i="36"/>
  <c r="CP92" i="36" s="1"/>
  <c r="C40" i="6"/>
  <c r="CO96" i="36"/>
  <c r="CO95" i="36"/>
  <c r="B38" i="6"/>
  <c r="AE92" i="36"/>
  <c r="AE94" i="36" s="1"/>
  <c r="CS76" i="36"/>
  <c r="CS97" i="37"/>
  <c r="CC95" i="36"/>
  <c r="CC96" i="36"/>
  <c r="U73" i="37"/>
  <c r="U90" i="37" s="1"/>
  <c r="U92" i="37" s="1"/>
  <c r="U94" i="37" s="1"/>
  <c r="BI90" i="37"/>
  <c r="BI92" i="37" s="1"/>
  <c r="BI94" i="37" s="1"/>
  <c r="BI97" i="37"/>
  <c r="CI70" i="36"/>
  <c r="K73" i="36"/>
  <c r="E35" i="6"/>
  <c r="E14" i="6"/>
  <c r="E13" i="6"/>
  <c r="CR94" i="36"/>
  <c r="E15" i="6"/>
  <c r="B15" i="6" l="1"/>
  <c r="B13" i="6"/>
  <c r="CO94" i="36"/>
  <c r="B35" i="6"/>
  <c r="CS88" i="36"/>
  <c r="CS97" i="36" s="1"/>
  <c r="K95" i="36"/>
  <c r="K96" i="36"/>
  <c r="CI73" i="36"/>
  <c r="CS96" i="36"/>
  <c r="CS95" i="36"/>
  <c r="BI90" i="36"/>
  <c r="BI92" i="36" s="1"/>
  <c r="BI94" i="36" s="1"/>
  <c r="BI97" i="36"/>
  <c r="C35" i="6"/>
  <c r="C14" i="6"/>
  <c r="C13" i="6"/>
  <c r="C15" i="6"/>
  <c r="CP94" i="36"/>
  <c r="U96" i="36"/>
  <c r="U95" i="36"/>
  <c r="CI95" i="37"/>
  <c r="CI96" i="37"/>
  <c r="CI90" i="37"/>
  <c r="CI92" i="37" s="1"/>
  <c r="CI94" i="37" s="1"/>
  <c r="U95" i="37"/>
  <c r="U96" i="37"/>
  <c r="CS73" i="37"/>
  <c r="K90" i="36"/>
  <c r="U90" i="36"/>
  <c r="U92" i="36" s="1"/>
  <c r="U94" i="36" s="1"/>
  <c r="U97" i="36"/>
  <c r="CS90" i="36" l="1"/>
  <c r="CS92" i="36" s="1"/>
  <c r="CS94" i="36" s="1"/>
  <c r="CI96" i="36"/>
  <c r="CI95" i="36"/>
  <c r="CI90" i="36"/>
  <c r="CI92" i="36" s="1"/>
  <c r="CI94" i="36" s="1"/>
  <c r="CS95" i="37"/>
  <c r="CS96" i="37"/>
  <c r="CS90" i="37"/>
  <c r="CS92" i="37" s="1"/>
  <c r="CS94" i="37" s="1"/>
</calcChain>
</file>

<file path=xl/sharedStrings.xml><?xml version="1.0" encoding="utf-8"?>
<sst xmlns="http://schemas.openxmlformats.org/spreadsheetml/2006/main" count="6236" uniqueCount="1585">
  <si>
    <t>Purpose</t>
  </si>
  <si>
    <t>The objective of this Financial Reporting Template is to ensure uniformity, accuracy and completeness in financial reporting for the Massachusetts Senior Care Options (SCO) program. In addition, the provision of this Financial Reporting Template to the SCOs will help to eliminate inconsistencies, as reports can vary in the presentation of items such as allocation of expenses, accrual of incurred-but-not-reported (IBNR) claims and other items. All reports shall be submitted as outlined in the general instructions. The financial data submitted from this Financial Reporting Template will be used to monitor SCO performance, encounter submissions and will be used in rate setting.</t>
  </si>
  <si>
    <t>Appendix D: Reporting Requirements</t>
  </si>
  <si>
    <t>The Contractor shall report the following data related to the specific entity which will directly operate the Senior Care Options Program (i.e., not the parent organization and/or affiliate): Financial data related to cost for the Massachusetts SCO covered population. The report shall be submitted in a form and format specified by EOHHS including, but not limited to, the following:
a. Member Enrollment and Disenrollment
b. Balance Sheet containing the SCO product line net worth and working capital as set forth in Section 2.11: Financial Requirements
c. Income Statement
d. Cash Flow
e. Financial Indicators
f. Utilization
g. Solvency Requirements as set forth in Section 2.11.B
h. Financial to encounter submission reconciliation</t>
  </si>
  <si>
    <t>Reporting Guidelines</t>
  </si>
  <si>
    <t>Generally Accepted Accounting Principles (GAAP) must be used to meet the financial reporting requirements and submissions within the template</t>
  </si>
  <si>
    <t>Report medical expenses by date of service (DOS)</t>
  </si>
  <si>
    <t>General Instructions</t>
  </si>
  <si>
    <t>Line titles and columnar headings of the various reports are, in general, self-explanatory. Specific instructions are provided for items that may have some question as to content. Any entry for which no specific instructions are included shall be made in accordance with sound accounting principles and in a manner consistent with related items covered by specific instructions.</t>
  </si>
  <si>
    <t>Incorporate adjustments to prior data in the current reporting period. Information about any adjustments that pertain to prior periods shall be explained in a note to the reports. However, if there was material error in preparation of the prior period report, a revised report shall be submitted.</t>
  </si>
  <si>
    <t>Unanswered questions or blank lines on any report or schedule will render the report or schedule incomplete and may result in a resubmission request. Any resubmission must be clearly identified as such. If no answers or entries are to be made, write “None”, “Not Applicable (N/A)”, or “-0-” in the space provided. Always use predefined categories or classifications before reporting an amount as “Other”.</t>
  </si>
  <si>
    <t>Dollar amounts shall be reported to the nearest dollar. Per member per month (PMPM) amounts, however, shall be shown with two digits to the right of the decimal point.</t>
  </si>
  <si>
    <t>Additional sheets referencing the applicable reports must be attached for further explanation. The contractor shall use “Notes” for additional write-ins, explanations, or supplemental data.</t>
  </si>
  <si>
    <t>Cells highlighted in orange are to be completed by the SCO. Cells highlighted in yellow are formula driven and do not require data input. All information requested is for Massachusetts SCO enrollment only. If there is an issue with the formula within the template please correct and notify the program.</t>
  </si>
  <si>
    <t>SCO PROGRAM</t>
  </si>
  <si>
    <t>Submission Dates for Financial Reports For Calendar Year 2024</t>
  </si>
  <si>
    <t xml:space="preserve">Quarter </t>
  </si>
  <si>
    <t>Quarter 1</t>
  </si>
  <si>
    <t>Quarter 2</t>
  </si>
  <si>
    <t>Quarter 3</t>
  </si>
  <si>
    <t>Quarter 4</t>
  </si>
  <si>
    <t>3 Month Refresh</t>
  </si>
  <si>
    <t>6 Month Refresh</t>
  </si>
  <si>
    <t>9 Month Refresh</t>
  </si>
  <si>
    <t>Periods of service</t>
  </si>
  <si>
    <t>Jan-Mar 2024</t>
  </si>
  <si>
    <t>Apr-Jun 2024</t>
  </si>
  <si>
    <t>Jul-Sept 2024</t>
  </si>
  <si>
    <t>Oct-Dec 2024</t>
  </si>
  <si>
    <t>CY2024</t>
  </si>
  <si>
    <t>Due date</t>
  </si>
  <si>
    <t>60 days after the end of the reporting period</t>
  </si>
  <si>
    <t>30 days after 3 months of previous calendar year end</t>
  </si>
  <si>
    <t>30 days after 6 months of previous calendar year end</t>
  </si>
  <si>
    <t>30 days after 9 months of previous calendar year end</t>
  </si>
  <si>
    <t>*If a due date falls on a weekend or a State recognized holiday, reports will be due the following business day.</t>
  </si>
  <si>
    <t>Line # from Quarterly Report</t>
  </si>
  <si>
    <t>Term</t>
  </si>
  <si>
    <t>Definition</t>
  </si>
  <si>
    <t>Schedule 1: Enrollment (Restated Basis)</t>
  </si>
  <si>
    <r>
      <t xml:space="preserve">Provide SCO member months for the reporting period. </t>
    </r>
    <r>
      <rPr>
        <b/>
        <sz val="10"/>
        <color rgb="FFFF0000"/>
        <rFont val="Arial"/>
        <family val="2"/>
      </rPr>
      <t xml:space="preserve">Partial member months should be reported as a fraction. Calculate partial months of eligibility by dividing the eligible number of days by 30 for members that lose eligibility during the month.  </t>
    </r>
  </si>
  <si>
    <t>Column D,F,H,J</t>
  </si>
  <si>
    <t>Medicaid Only Enrollments</t>
  </si>
  <si>
    <t>Medicaid Only Member Months during the reporting period, by rating category. A member month is equivalent to one person for whom your plan has recognized a MassHealth SCO capitation payment for a month during the reporting period.</t>
  </si>
  <si>
    <t>Column E,G,I,K</t>
  </si>
  <si>
    <t>Dual Enrollments</t>
  </si>
  <si>
    <t>Dual Eligible Member Months during the reporting period, by rating category. A member month is equivalent to one person for whom your plan has recognized a MassHealth SCO capitation payment for a month during the reporting period.</t>
  </si>
  <si>
    <t>Column L</t>
  </si>
  <si>
    <t>Total Member Months for Period</t>
  </si>
  <si>
    <t>Total member months relevant to region categories (Boston/Non Boston). A member month is equivalent to one person for whom the plan has recognized a MassHealth SCO capitation payment for a month during the reporting period (the sum of Column D through Column K).</t>
  </si>
  <si>
    <t>Boston</t>
  </si>
  <si>
    <t>Provide quarterly Member Months for the Massachusetts SCO population by rating category and dual status for Boston membership.</t>
  </si>
  <si>
    <t>Non-Boston</t>
  </si>
  <si>
    <t>Provide quarterly Member Months for the Massachusetts SCO population by rating category and dual status for non-Boston membership.</t>
  </si>
  <si>
    <t>Total</t>
  </si>
  <si>
    <t>Provide quarterly Member Months for the Massachusetts SCO population by rating category and dual status for all region membership.</t>
  </si>
  <si>
    <t>Schedule 2: Balance Sheet (Reported Basis)</t>
  </si>
  <si>
    <t>Provide quarterly data related to assets, liabilities and net worth for the Massachusetts SCO population in aggregate.</t>
  </si>
  <si>
    <t>Assets</t>
  </si>
  <si>
    <t>Cash and cash equivalents</t>
  </si>
  <si>
    <t>Include cash and cash equivalents available for current use. Cash equivalents are investments maturing 90 days or less from the date of purchase. Exclude restricted cash (and equivalents) and any investments pledged by the Contractor to satisfy any applicable statutory deposit requirement.</t>
  </si>
  <si>
    <t>Short-term Investments</t>
  </si>
  <si>
    <t>Include investments that are readily marketable and that are expected to be redeemed or sold within one year of the balance sheet date. Exclude Investments maturing 90 days or less than one year from the date of purchase and restricted securities. Also exclude investments pledged by the Contractor to satisfy statutory deposit requirements, if applicable.</t>
  </si>
  <si>
    <t>Premium Receivable - net</t>
  </si>
  <si>
    <t>Net Premium earned but not yet received.</t>
  </si>
  <si>
    <t>Interest Receivable</t>
  </si>
  <si>
    <t>Interest earned but not yet received.</t>
  </si>
  <si>
    <t>Medicaid Reinsurance Recovery Receivable</t>
  </si>
  <si>
    <t>Accrued reinsurance receivable amounts due to contractual agreements with reinsurance contractors, if applicable.</t>
  </si>
  <si>
    <t>Prepaid Expenses</t>
  </si>
  <si>
    <t>Paid expenses for future periods.</t>
  </si>
  <si>
    <t>0007-0010</t>
  </si>
  <si>
    <t>Aggregate Write-Ins for Current Assets</t>
  </si>
  <si>
    <t>The total of all write-ins for current assets.</t>
  </si>
  <si>
    <t>Total Current Assets</t>
  </si>
  <si>
    <t>Total of Current Assets (lines 0001-0010).</t>
  </si>
  <si>
    <t>Escrow Account Balance</t>
  </si>
  <si>
    <t>Amounts in Escrow Accounts.</t>
  </si>
  <si>
    <t>Amounts Due from Affiliates</t>
  </si>
  <si>
    <r>
      <t>Amounts due from parent or subsidiary affiliate entities. Also includes notes receivable from/loans or advances to affiliated entities.</t>
    </r>
    <r>
      <rPr>
        <sz val="10"/>
        <color rgb="FFFF0000"/>
        <rFont val="Arial"/>
        <family val="2"/>
      </rPr>
      <t xml:space="preserve"> </t>
    </r>
    <r>
      <rPr>
        <b/>
        <sz val="10"/>
        <color rgb="FFFF0000"/>
        <rFont val="Arial"/>
        <family val="2"/>
      </rPr>
      <t>Amounts of $100,000 or greater, individually or in aggregate must provide a detailed explanation in the notes to the financial reports.</t>
    </r>
  </si>
  <si>
    <t>Loan Escrow</t>
  </si>
  <si>
    <t>Amounts due from Loan Escrow.</t>
  </si>
  <si>
    <t>Long-Term Investments</t>
  </si>
  <si>
    <t>Investments that are expected to be held longer than one year.</t>
  </si>
  <si>
    <t>Intangible Investments and Goodwill</t>
  </si>
  <si>
    <t>Gross Value of Intangible Investments and Goodwill.</t>
  </si>
  <si>
    <t>Restricted Assets</t>
  </si>
  <si>
    <r>
      <t xml:space="preserve">Enter non-current restricted assets including statutory insolvency requirements. </t>
    </r>
    <r>
      <rPr>
        <b/>
        <sz val="10"/>
        <color rgb="FFFF0000"/>
        <rFont val="Arial"/>
        <family val="2"/>
      </rPr>
      <t>Amounts of $100,000 or greater, individually or in aggregate must provide a detailed explanation in the notes to the financial reports.</t>
    </r>
  </si>
  <si>
    <t>0018-0020</t>
  </si>
  <si>
    <t>Aggregate Write-Ins for Other Assets</t>
  </si>
  <si>
    <t>The total of all write-ins for other assets.</t>
  </si>
  <si>
    <t>Total Other Assets</t>
  </si>
  <si>
    <t>Total of Other Assets (lines 0012-0020).</t>
  </si>
  <si>
    <t>Land</t>
  </si>
  <si>
    <t>Real estate owned by the Contractor.</t>
  </si>
  <si>
    <t>Building and Improvements</t>
  </si>
  <si>
    <t>Buildings owned by the Contractor, including buildings under a capital lease and improvements to buildings owned by the Contractor. Exclude improvements made to leased or rented buildings or offices.</t>
  </si>
  <si>
    <t>Construction In Progress</t>
  </si>
  <si>
    <t>Enter amounts attributable to current projects under construction, where the asset has not yet been placed into service. Amounts of $100,000 or greater, individually or in aggregate must provide a detailed explanation in the notes to the financial reports.</t>
  </si>
  <si>
    <t>Furniture and Equipment</t>
  </si>
  <si>
    <t>Medical equipment, office equipment, data processing hardware and software (where permitted) and furniture owned by the Contractor, as well as similar assets held under capital leases.</t>
  </si>
  <si>
    <t>Leasehold Improvements</t>
  </si>
  <si>
    <t>Capitalized improvements to facilities not owned by the Contractor.</t>
  </si>
  <si>
    <t>0027-0029</t>
  </si>
  <si>
    <t>Aggregate Write-Ins for Other Equipment</t>
  </si>
  <si>
    <t>The total of all depreciation and amortization accounts relating to the various fixed asset accounts.</t>
  </si>
  <si>
    <t>Total Property and Equipment</t>
  </si>
  <si>
    <t>Total of Property and Equipment Categories (lines 0022-0029).</t>
  </si>
  <si>
    <t>Total Assets</t>
  </si>
  <si>
    <t>Total of Current Assets, Other Assets, and Net Property and Equipment.</t>
  </si>
  <si>
    <t>Liabilities</t>
  </si>
  <si>
    <t>Accounts Payable</t>
  </si>
  <si>
    <t>Amounts due to creditors for the acquisition of goods and services (trade and administrative vendors) on a credit basis. Exclude amounts due to providers related to the delivery of health care services.</t>
  </si>
  <si>
    <t>Claims Payable</t>
  </si>
  <si>
    <t>Reported but unpaid claims (RBUCs). Exclude unreported claims.</t>
  </si>
  <si>
    <t>Accrued Inpatient Claims (Not Reported)</t>
  </si>
  <si>
    <t>Estimated unreported inpatient claims. Exclude RBUCs.</t>
  </si>
  <si>
    <t>Accrued Physician Claims (Not Reported)</t>
  </si>
  <si>
    <t>Estimated unreported physician claims. Exclude RBUCs.</t>
  </si>
  <si>
    <t>Accrued Referral Claims (Not Reported)</t>
  </si>
  <si>
    <t>Estimated unreported referral claims. Exclude RBUCs.</t>
  </si>
  <si>
    <t>Accrued Other Medical</t>
  </si>
  <si>
    <t>Estimated other medical expenses.</t>
  </si>
  <si>
    <t>Accrued Medical Incentive Pool</t>
  </si>
  <si>
    <t>Amounts due to provider organization entities because of a contractual incentive or shared-risk relationship with the Contractor. Exclude risk pool receivable amounts.</t>
  </si>
  <si>
    <t>Unearned Premiums</t>
  </si>
  <si>
    <t>Premiums paid to health plan for future periods of coverage.</t>
  </si>
  <si>
    <t>Loans and Notes Payable</t>
  </si>
  <si>
    <t>The total current portion of long-term debt, which will include the principal amount on loans, notes and capital lease obligations due within one year of the balance sheet date. Exclude long-term portion of and accrued interest on loans, notes and capital lease obligations.</t>
  </si>
  <si>
    <t>0041-0044</t>
  </si>
  <si>
    <t>Aggregate Write-Ins for Current Liabilities</t>
  </si>
  <si>
    <t>Show current liabilities not included in other current liability categories.</t>
  </si>
  <si>
    <t>Total Current Liabilities</t>
  </si>
  <si>
    <t>Total of Current Liability Categories (Lines 0032-0044).</t>
  </si>
  <si>
    <t>Loans and Notes</t>
  </si>
  <si>
    <t>The total non-current portion of long-term debt, which will include the long-term portion of principal on loans, notes and capital lease obligations. Exclude current portion of and accrued interest on loans, notes and capital lease obligations.</t>
  </si>
  <si>
    <t>Amounts Due to Affiliates</t>
  </si>
  <si>
    <r>
      <t xml:space="preserve">Current amounts due to parent of subsidiary affiliate entities. </t>
    </r>
    <r>
      <rPr>
        <b/>
        <sz val="10"/>
        <color rgb="FFFF0000"/>
        <rFont val="Arial"/>
        <family val="2"/>
      </rPr>
      <t>Amounts of $100,000 or greater, individually or in aggregate must provide a detailed explanation in the notes to the financial reports.</t>
    </r>
  </si>
  <si>
    <t>0048-0051</t>
  </si>
  <si>
    <t>Aggregate Write-Ins for Other Liabilities</t>
  </si>
  <si>
    <t>Show other liabilities of long-term nature.</t>
  </si>
  <si>
    <t>Total Other Liabilities</t>
  </si>
  <si>
    <t>Total of Other Liability.</t>
  </si>
  <si>
    <t>Total Liabilities</t>
  </si>
  <si>
    <t>Total of Current Liabilities and Other Liabilities.</t>
  </si>
  <si>
    <t>Net Worth</t>
  </si>
  <si>
    <t>Donated Capital</t>
  </si>
  <si>
    <r>
      <t xml:space="preserve">Capital donated to the SCO entity. </t>
    </r>
    <r>
      <rPr>
        <b/>
        <sz val="10"/>
        <color rgb="FFFF0000"/>
        <rFont val="Arial"/>
        <family val="2"/>
      </rPr>
      <t>Describe the nature of donation as well as any restrictions on this capital in the Notes to Financial Statements.</t>
    </r>
  </si>
  <si>
    <t>Retained Earnings (Deficit)</t>
  </si>
  <si>
    <t>Cumulative earnings or deficit from operations, net of reserves and restricted funds.</t>
  </si>
  <si>
    <t>Paid In Surplus</t>
  </si>
  <si>
    <t>This line should be the gross amount of paid in and contributed surplus without reduction for commissions or other expenses in connection with such transactions, but reduced by a distribution declared and paid as a return of such surplus. Also, the amount reflects the amounts paid and contributed in excess of the par or stated values of shares issued.</t>
  </si>
  <si>
    <t>Contingent Reserve Requirement</t>
  </si>
  <si>
    <t>Contractually required capital reserves.</t>
  </si>
  <si>
    <t>0058-0061</t>
  </si>
  <si>
    <t>Aggregate Write-Ins For Other Net Worth Items</t>
  </si>
  <si>
    <t>Show net worth items not included in other net worth categories.</t>
  </si>
  <si>
    <t>Unassigned Surplus</t>
  </si>
  <si>
    <t>Include the undistributed and unappropriated amount of earned surplus. Beginning retained earnings for a new fiscal year (FY) should remain constant during the FY.</t>
  </si>
  <si>
    <t>Total Net Worth Excluding Non-Admitted Assets</t>
  </si>
  <si>
    <t>Total of Net Worth Categories (Lines 0054-0061), and including Unassigned Surplus (Line 0062).</t>
  </si>
  <si>
    <t>Total Liabilities and Net Worth Excluding Non-Admitted Assets</t>
  </si>
  <si>
    <t>Sum of Total Liabilities and Total Net Worth Excluding Non-Admitted Assets (Lines 0053 and 0063).</t>
  </si>
  <si>
    <t>Total Net Worth Including Non-Admitted Assets</t>
  </si>
  <si>
    <t>Total Assets minus Total Liabilities (line 0031 minus line 0053).</t>
  </si>
  <si>
    <t>Total Liabilities and Net Worth Including Non-Admitted Assets</t>
  </si>
  <si>
    <t>Sum of Total Liabilities and Total Net Worth Included Non-Admitted Assets (Lines 0053 and 0065).</t>
  </si>
  <si>
    <t>Schedule 3A_Income Statement, Schedule 3B_Income_Boston (CINBN); Schedule 3C: Income_Non_Boston (COTBN or Other)
(Restated Basis)</t>
  </si>
  <si>
    <t>Provide quarterly data related to cost for the Massachusetts SCO population by rating category, region, and dual status split between Medicaid and Medicare.</t>
  </si>
  <si>
    <t>Revenue</t>
  </si>
  <si>
    <t xml:space="preserve">Line items should exclude patient contribution to care except for line 0006. </t>
  </si>
  <si>
    <t>Total Medicaid Premiums</t>
  </si>
  <si>
    <t>Medicaid only and Medicaid dual revenue received from (EOHHS) to cover community and institutional services for SCO enrollees.</t>
  </si>
  <si>
    <t>Total Medicare Premiums</t>
  </si>
  <si>
    <t>Revenue from the Medicare (CMS) program to cover Medicare Part A, Part B and Part D services for SCO enrollees. Includes Medicare Part D LICS, Reinsurance and Risk Corridor. We expect LICS and reinsurance for Part D to equal line 0021 and then any payable/receivable related to LICS and reinsurance should be reflected on the balance sheet as a current asset or a liability.</t>
  </si>
  <si>
    <t>Other Revenue - Medicaid</t>
  </si>
  <si>
    <t>Other Medicaid revenue paid by EOHHS to the SCO in addition to capitation for covered services that is not included in Line 0001.</t>
  </si>
  <si>
    <t>Other Revenue - Medicare</t>
  </si>
  <si>
    <t>Other Medicare revenue paid by CMS to the SCO in addition to capitation for covered services that is not included in Line 0002.</t>
  </si>
  <si>
    <t>Total Premium Revenue</t>
  </si>
  <si>
    <t>All premium revenue paid to the SCO reported on lines 0001, 0002, 0003 and 0004.</t>
  </si>
  <si>
    <t>Patient Contribution to Care</t>
  </si>
  <si>
    <t>Revenue recognized during the reporting period for Patient Contributions to Care received from the SCO enrollees.</t>
  </si>
  <si>
    <t>Coordination of Benefits (COB)</t>
  </si>
  <si>
    <t>Income from COB and Subrogation. Alternatively, COB for a particular claim may be recognized as a negative claim expense.</t>
  </si>
  <si>
    <t>Reinsurance Recoveries</t>
  </si>
  <si>
    <t>Income from the settlement of claims resulting from a policy with a private reinsurance carrier.</t>
  </si>
  <si>
    <t>Investment Income</t>
  </si>
  <si>
    <t>All investment income earned during the period. Interest earned from all sources including escrow and reserve accounts.</t>
  </si>
  <si>
    <t>All Other Revenue</t>
  </si>
  <si>
    <t>Revenue from sources not covered in the previous revenue accounts.</t>
  </si>
  <si>
    <t>Total Other Revenue</t>
  </si>
  <si>
    <t>All other revenue reported in lines 0006, 0007, 0008, 0009 and 0010.</t>
  </si>
  <si>
    <t>Total Revenue</t>
  </si>
  <si>
    <t>Total revenue (the sum of lines 0005 and 0011).</t>
  </si>
  <si>
    <t>Medical Expenses (inclusive of IBNR)</t>
  </si>
  <si>
    <t xml:space="preserve">Line items should exclude patient contribution to care except for line 0038. </t>
  </si>
  <si>
    <t>Hospital Inpatient</t>
  </si>
  <si>
    <t>Refer to Medical Services Definitions Tab.</t>
  </si>
  <si>
    <t>Behavioral Health (BH) Hospital Inpatient</t>
  </si>
  <si>
    <t>Hospital Outpatient</t>
  </si>
  <si>
    <t>Behavioral Health (BH) Hospital Outpatient</t>
  </si>
  <si>
    <t>Professional</t>
  </si>
  <si>
    <t>Vision</t>
  </si>
  <si>
    <t>Dental</t>
  </si>
  <si>
    <t>Therapy</t>
  </si>
  <si>
    <t>Pharmacy/Drugs (LICS \ Reinsurance)</t>
  </si>
  <si>
    <t>Pharmacy/Drugs (Part D) GROSS</t>
  </si>
  <si>
    <t xml:space="preserve">Refer to Medical Services Definitions Tab. Do not deduct pharmacy rebates. </t>
  </si>
  <si>
    <t>Pharmacy/Drugs (Part D) NET</t>
  </si>
  <si>
    <t>Refer to Medical Services Definitions Tab. Deduct pharmacy rebates.</t>
  </si>
  <si>
    <t>Pharmacy/Drugs (non-Part D) GROSS</t>
  </si>
  <si>
    <t>Pharmacy/Drugs (non-Part D) NET</t>
  </si>
  <si>
    <t>Laboratory, Radiology, Testing</t>
  </si>
  <si>
    <t>Institutional Long Term Care</t>
  </si>
  <si>
    <t>Personal Care Attendant (PCA)</t>
  </si>
  <si>
    <t>Home Health</t>
  </si>
  <si>
    <t>Adult Foster Care (Including GAFC)</t>
  </si>
  <si>
    <t>Adult Day Health</t>
  </si>
  <si>
    <t>Day Habilitation</t>
  </si>
  <si>
    <t>Frail Elder Waiver (FEW) Services</t>
  </si>
  <si>
    <t>Transportation</t>
  </si>
  <si>
    <t>Medical Equipment</t>
  </si>
  <si>
    <t>Hospice</t>
  </si>
  <si>
    <t>Care Management</t>
  </si>
  <si>
    <t>Aging Service Access Points (ASAPs)</t>
  </si>
  <si>
    <t>Other Miscellaneous</t>
  </si>
  <si>
    <t>Fraud Reduction Recoveries</t>
  </si>
  <si>
    <t>Recoveries for fraud reduction. Enter recoveries as negative. Do not include fraud recoveries in medical expenses categories above.</t>
  </si>
  <si>
    <t>Reinsurance Expenses/Recoveries</t>
  </si>
  <si>
    <t>Recoveries for reinsurance net of costs. Enter recoveries as negative and costs as positive. Do not include reinsurance recoveries in medical expenses categories above.</t>
  </si>
  <si>
    <t>Patient Contribution to Care Expenses</t>
  </si>
  <si>
    <t>Expenses recognized during the reporting period for Patient Contributions to Care paid to the SCO enrollees.</t>
  </si>
  <si>
    <t>Total Medical Expenses</t>
  </si>
  <si>
    <t>Total Medical Expenses (the sum of lines 0013 through 0042, excluding line 0022 and 0024).</t>
  </si>
  <si>
    <t>MLR Calculation Allowable Expense</t>
  </si>
  <si>
    <t>Health Care Quality Improvements</t>
  </si>
  <si>
    <t>Administrative activities related to health care quality assurance and improvements.</t>
  </si>
  <si>
    <t>Lesser of Fraud Reduction Recoveries or Expense</t>
  </si>
  <si>
    <t>Calculated line: the lesser of fraud reduction recoveries (line 0040) or fraud reduction expenses (line 0055), as allowable for MLR by 42 CFR 438.8e2iii(B).</t>
  </si>
  <si>
    <t>Administrative cost and training fees related to care coordination provided by a licensed clinical staff, GSSC, ASAP or other delegated subcontractor.</t>
  </si>
  <si>
    <t>Total MLR Calculation Allowable Expenses</t>
  </si>
  <si>
    <t>Total of Allowable Expenses that do not fall into medical expenses and are related to MLR Calculation that adhere to CMS cost principles described in 2 CFR 200.400-475. (the sum of lines 0044 through 0046).</t>
  </si>
  <si>
    <t>Administrative Expenses</t>
  </si>
  <si>
    <t>Compensation</t>
  </si>
  <si>
    <t>All expenses for administrative services including compensation and fringe benefits for personnel time devoted to or in direct support of administration. Include expenses for management contracts. Do not include marketing expenses here.</t>
  </si>
  <si>
    <t>Occupancy, Depreciation, and Amortization</t>
  </si>
  <si>
    <t>Expenses associated with administrative services which include the costs of occupancy to the reporting entity which are directly associated with the reporting entity administration. These include the costs of using a facility, fire and theft insurance, utilities, maintenance, lease, etc. Do not include expenses for marketing in this category.</t>
  </si>
  <si>
    <t>Interest Expense</t>
  </si>
  <si>
    <t>Report interest on loans, incurred during the period.</t>
  </si>
  <si>
    <t>Education/Outreach and Marketing</t>
  </si>
  <si>
    <t>Expenses incurred for education and outreach activities for enrollees. Expenses directly related to marketing activities including advertising, printing, marketing salaries and fringe benefits, commissions, broker fees, travel, occupancy, enrollment brokers, and other expenses allocated to the SCO marketing activity.</t>
  </si>
  <si>
    <t>Sanctions</t>
  </si>
  <si>
    <t>Expenses related to events where DMAHS finds the contractor to be out of compliance with the program standards, performance standards, or the terms and conditions of the Medicaid managed care contract.</t>
  </si>
  <si>
    <t>Management Fees</t>
  </si>
  <si>
    <r>
      <t>All expenses for management fees, and other corporate allocations associated with services provided by non-affiliates. Do not include expenses for services provided by parent organization or affiliates.</t>
    </r>
    <r>
      <rPr>
        <sz val="10"/>
        <color rgb="FFFF0000"/>
        <rFont val="Arial"/>
        <family val="2"/>
      </rPr>
      <t xml:space="preserve"> </t>
    </r>
    <r>
      <rPr>
        <b/>
        <sz val="10"/>
        <color rgb="FFFF0000"/>
        <rFont val="Arial"/>
        <family val="2"/>
      </rPr>
      <t>Provide an explanation of the expenses included and the basis of methodology in the notes to the financial reports.</t>
    </r>
  </si>
  <si>
    <t>Affiliate Administration Services</t>
  </si>
  <si>
    <r>
      <t>Expenses associated with services provided by parent organization or affiliates.</t>
    </r>
    <r>
      <rPr>
        <b/>
        <sz val="10"/>
        <color rgb="FFFF0000"/>
        <rFont val="Arial"/>
        <family val="2"/>
      </rPr>
      <t xml:space="preserve"> If=or&gt;10% of line Total Expenses (line 0060), provide details in the notes to financial reports.</t>
    </r>
  </si>
  <si>
    <t>Fraud Reduction Expenses</t>
  </si>
  <si>
    <t>Expenses incurred to reduce fraud and recover improper payments due to fraud.</t>
  </si>
  <si>
    <t>Other Fraud, Waste, and Abuse Activities</t>
  </si>
  <si>
    <t>Administrative expenses for program integrity activities other than fraud reduction.</t>
  </si>
  <si>
    <t>Subcontracted/Delegated Administrative Services</t>
  </si>
  <si>
    <t>Administrative portion of other delegated administrative expenses.</t>
  </si>
  <si>
    <t>Other Administration Expenses</t>
  </si>
  <si>
    <r>
      <t xml:space="preserve">Costs which are not appropriately assigned to the health plan administration categories defined in lines 0048 to 0057 above. </t>
    </r>
    <r>
      <rPr>
        <b/>
        <sz val="10"/>
        <color rgb="FFFF0000"/>
        <rFont val="Arial"/>
        <family val="2"/>
      </rPr>
      <t>For categories where the expense is greater than $250,000, provide an explanation of the expenses in the notes to the financial reports.</t>
    </r>
  </si>
  <si>
    <t>Total Administrative Expenses</t>
  </si>
  <si>
    <t>The total of costs of administration (the sum of lines 0048 through 0058).</t>
  </si>
  <si>
    <t>Total Expenses</t>
  </si>
  <si>
    <t>The sum of Total Medical Expenses (line 0043), Total Administration Expenses (line 0059) and Total MLR Calculation Allowable Expenses (line 0047) less the Lesser of Fraud Reduction Recoveries or Expense (line 0045).</t>
  </si>
  <si>
    <t>Net Income</t>
  </si>
  <si>
    <t>Total Revenue minus Total Expenses (line 0012 minus line 0060).</t>
  </si>
  <si>
    <t>Profit Margin</t>
  </si>
  <si>
    <t>Net Income divided by Total Revenue excluding Investment Income (Line 0061 divided by (Line 0012 minus line 0009)).</t>
  </si>
  <si>
    <t>Medical Loss Ratio</t>
  </si>
  <si>
    <t>Ratio of Total Medical Expenses and Total MLR Calculation Allowable Expenses to Total Revenue excluding Patient Contribution to Care and Investment Income, net of premium taxes ((Line 0043 minus line 0042 plus Line 0047) divided by (Line 0012 minus lines 0006 and 0009)).</t>
  </si>
  <si>
    <t>MLR Allowable Expense Ratio</t>
  </si>
  <si>
    <t>Ratio of Total MLR Calculation Allowable Expenses to Total Revenue excluding Investment Income ((Line 0047 divided by (Line 0012 minus line 0009)).</t>
  </si>
  <si>
    <t>Administrative Expense Ratio</t>
  </si>
  <si>
    <t>Ratio of Total Administrative Expenses to Total Revenues excluding Investment Income (Line 0059 divided by (Line 0012 minus line 0009)).</t>
  </si>
  <si>
    <t>Schedule 4: Footnotes</t>
  </si>
  <si>
    <t>For the original submission of the SCO cost reports, all footnote items that apply are required. For subsequent quarters and annual reporting, only updates and/or changes to noted information and/or values are required.</t>
  </si>
  <si>
    <t>Footnote 1</t>
  </si>
  <si>
    <t>Organizational Structure</t>
  </si>
  <si>
    <t>Discuss the organization structure, location of its headquarters, and a brief summary of the operations of the SCO.</t>
  </si>
  <si>
    <t>Footnote 2</t>
  </si>
  <si>
    <t>Summary of Significant Accounting Policies</t>
  </si>
  <si>
    <t>Discuss accounting policies related to significant items such as, but not limited to, cash and cash equivalents, investments, and medical claims payable. Specifically, the medical claims payable policy should discuss the methodology used in calculating incurred but not reported (IBNR) balances ultimately affecting the cost reports.
Discuss revenue and expense recognition policies for significant items such as, but not limited to, capitation revenue, patient liability from members, reinsurance, medical expenses, case management, administrative expenses, and pay for performance arrangements. Also, discuss any changes in accounting methodologies, which have taken place during the current contract year.</t>
  </si>
  <si>
    <t>Footnote 3</t>
  </si>
  <si>
    <t>Other Amounts</t>
  </si>
  <si>
    <t>Provide an explanation of the revenue in "All Other Revenue" Line 0010. This line should be reported on a date of payment basis. Include revenue or capitation amount received from MassHealth not applicable to other lines, such as risk-corridor payments or any other non-withhold payment made outside of the capitation (Other Revenue-Medicaid). Include revenue or capitation amount received from CMS not applicable to other lines (Other Revenue-Medicare).
Provide explanation of expenses in "Other Miscellaneous" Line 0039. Discuss amounts included in the cost reports &gt;10% of the reporting category or any amount reported as “Other Non-Waiver” or “Other Waiver” Services.</t>
  </si>
  <si>
    <t>Footnote 4</t>
  </si>
  <si>
    <t>Pledges, Assignments, and Guarantees</t>
  </si>
  <si>
    <t>Describe any pledges, assignments, collateralized assets, and any guaranteed liabilities not disclosed on the balance sheet.</t>
  </si>
  <si>
    <t>Footnote 5</t>
  </si>
  <si>
    <t>Statutory Deposits or Performance Bonds</t>
  </si>
  <si>
    <r>
      <t xml:space="preserve">Disclose the method by which the SCO satisfies the statutory deposit or performance bond requirement for the quarter. </t>
    </r>
    <r>
      <rPr>
        <sz val="10"/>
        <color rgb="FFFF0000"/>
        <rFont val="Arial"/>
        <family val="2"/>
      </rPr>
      <t>This disclosure is required whether or not the amounts are included in the financial statements</t>
    </r>
    <r>
      <rPr>
        <sz val="10"/>
        <color theme="1"/>
        <rFont val="Arial"/>
        <family val="2"/>
      </rPr>
      <t>. Also, indicate under or over funding of the required amount and the associated reasons.</t>
    </r>
  </si>
  <si>
    <t>Footnote 6</t>
  </si>
  <si>
    <t>Material Adjustments</t>
  </si>
  <si>
    <t>Disclose and describe any material adjustments made during the current reporting period. Include those adjustments that may relate to a prior period, specifically IBNR adjustments, that affect the cost reports and provide detail for which period(s) the adjustment(s) relate. Also, include the cost report and line item where the impact of the adjustment was recorded.</t>
  </si>
  <si>
    <t>Footnote 7</t>
  </si>
  <si>
    <t>Claims Payable Analysis</t>
  </si>
  <si>
    <t>Explain large fluctuations and/or revisions in estimates and the factors that contributed to the change in the medical claims liability balance from the prior quarter. Specifically, address changes in IBNR claims and/or received but unpaid claims (RBUCs) of more than 10% (on a per member basis). Explanations should detail the amount of the adjustments by quarter by Region.</t>
  </si>
  <si>
    <t>Footnote 8</t>
  </si>
  <si>
    <t>Contingent Liabilities</t>
  </si>
  <si>
    <t>Provide details of any malpractice or other claims asserted against the contractor, as well as the status of the case, potential financial exposure, and expected resolution.</t>
  </si>
  <si>
    <t>Footnote 9</t>
  </si>
  <si>
    <t>Due to/from Affiliates (Current and Non-Current)</t>
  </si>
  <si>
    <t>Describe, in detail, the composition of the due to/from affiliates including the name of the affiliate, a description of the affiliation, amount due to/from the affiliate, and a description of any significant changes to the line item.</t>
  </si>
  <si>
    <t>Footnote 10</t>
  </si>
  <si>
    <t>Related Party Transaction Activities</t>
  </si>
  <si>
    <t>Disclose any significant transaction, either unique to the reporting period or on an ongoing basis, conducted with related parties. Include a copy of any related party agreements for both medical and administrative services.</t>
  </si>
  <si>
    <t>Footnote 11</t>
  </si>
  <si>
    <t>Equity Activity</t>
  </si>
  <si>
    <t>Disclose all activity in equity, other than net income or net loss.</t>
  </si>
  <si>
    <t>Footnote 12</t>
  </si>
  <si>
    <t>Non-Compliance with Financial Viability Standards and/or Performance Guidelines</t>
  </si>
  <si>
    <t>Disclose any non-compliance with financial viability standards and performance guidelines, the factors causing the non-compliance and the contractor’s action to resolve the issue(s). Refer to Appendix: Financial Viability Standards – Performance Guidelines.</t>
  </si>
  <si>
    <t>Footnote 13</t>
  </si>
  <si>
    <t>Interest on Late Claims</t>
  </si>
  <si>
    <t>Report interest payments made or amounts due to providers on late claims.</t>
  </si>
  <si>
    <t>Footnote 14</t>
  </si>
  <si>
    <t>Significant Changes in Provider Reimbursement Methodologies</t>
  </si>
  <si>
    <t>Describe any significant changes from a financial perspective to reimbursement methodologies for providers that represent a significant component of the SCOs business.</t>
  </si>
  <si>
    <t>Footnote 15</t>
  </si>
  <si>
    <t>Claims Payment Fluctuations Reported in the Lag Reports</t>
  </si>
  <si>
    <t>Describe the nature of any significant fluctuations for amounts reported in the lag reports. Include detail on which lag report the fluctuation is shown and the line item where it is reported.</t>
  </si>
  <si>
    <t>Footnote 16</t>
  </si>
  <si>
    <t>Pay for Performance Arrangements</t>
  </si>
  <si>
    <t>Report the amount accrued and/or paid under pay for performance arrangements reported for the period. This footnote should include amounts related to pay for performance amounts included in Lines 0013 through 0042 of the Income Statements.</t>
  </si>
  <si>
    <t>Footnote 17</t>
  </si>
  <si>
    <t>Premium Deficiency Reserves and Methodology</t>
  </si>
  <si>
    <t>Report the amounts of premium deficiency reserve at the end of the period and the methodology used in developing the balance.</t>
  </si>
  <si>
    <t>Footnote 18</t>
  </si>
  <si>
    <t>Allocation Methodologies Impacting the Income Statements</t>
  </si>
  <si>
    <t>Discuss expense allocation methodologies by region and/or rate cell, which were utilized during the current reporting period. Include a description of the expense and the Income Statement line item number where it is reported.</t>
  </si>
  <si>
    <t>Schedule 5: Statement of Cash Flow (Reported Basis)</t>
  </si>
  <si>
    <t>Enter beginning cash balance for Q1 of the reporting year.</t>
  </si>
  <si>
    <t>Schedule 6: Medical Expense Summary (Restated Basis)</t>
  </si>
  <si>
    <t>Note: Schedule 6 should reconcile to Schedule 3A. Please describe any discrepancies in Notes.</t>
  </si>
  <si>
    <t>Column Descriptions</t>
  </si>
  <si>
    <t>Medicare Paid</t>
  </si>
  <si>
    <t>Paid claims expenses that are the responsibility of Medicare.</t>
  </si>
  <si>
    <t>Medicare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</si>
  <si>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Medicare in this column.</t>
  </si>
  <si>
    <t>Medicare Paid Claims</t>
  </si>
  <si>
    <t>Automatically calculated as Medicare Paid plus Medicare Alternative Payment Methodologies.</t>
  </si>
  <si>
    <t>Medicaid Paid</t>
  </si>
  <si>
    <t>Paid claims expenses that are the responsibility of Medicaid.</t>
  </si>
  <si>
    <t>Medicaid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</si>
  <si>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Medicaid in this column.</t>
  </si>
  <si>
    <t>Medicaid Paid Claims</t>
  </si>
  <si>
    <t>Automatically calculated as Medicaid Paid plus Medicaid Alternative Payment Methodologies.</t>
  </si>
  <si>
    <t>Paid Claims</t>
  </si>
  <si>
    <t>Automatically calculated as Medicare Paid Claims plus Medicaid Paid Claims.</t>
  </si>
  <si>
    <t>IBNR</t>
  </si>
  <si>
    <t>IBNR (Incurred But Not Reported) represents the estimated liability for claims that are anticipated but have not been reported to the health plan as of the financial date and the liability for claims reported but unpaid as of the financial date.</t>
  </si>
  <si>
    <t>Non-Medical</t>
  </si>
  <si>
    <t>Non-Medical includes other non-claims medical cost incurred for a specific set of SCO covered services.</t>
  </si>
  <si>
    <t>Reinsurance</t>
  </si>
  <si>
    <t>Reinsurance – includes reinsurance expenses and recoveries.</t>
  </si>
  <si>
    <t>In Lieu of</t>
  </si>
  <si>
    <t>In Lieu of represents services provided instead of a covered service. Please provide an explanation of the in lieu of services provided in the notes.</t>
  </si>
  <si>
    <t>Out-Of-Pocket and Non State Plan Services</t>
  </si>
  <si>
    <t>Out-of-Pocket and Non State Plan Services includes services not covered under the SCO contract and offered at the discretion of the plan. Please provide procedure codes in the notes for these services, or indicate that they are not present in the encounter data.</t>
  </si>
  <si>
    <t>Final Incurred</t>
  </si>
  <si>
    <t>Sum of Paid Claims, IBNR, Non-Medical, Reinsurance, and In Lieu of columns.</t>
  </si>
  <si>
    <t xml:space="preserve">Medical Categories of Service </t>
  </si>
  <si>
    <t>0010a</t>
  </si>
  <si>
    <t>0010b</t>
  </si>
  <si>
    <t>0011a</t>
  </si>
  <si>
    <t>0011b</t>
  </si>
  <si>
    <t>ASAPs</t>
  </si>
  <si>
    <t>Total Medical Expenses (the sum of lines 0001 through 0025, excluding lines 0010b and 0011b).</t>
  </si>
  <si>
    <t>Claims with Claim Category code 3 = Dental.</t>
  </si>
  <si>
    <t>Inpatient</t>
  </si>
  <si>
    <t>Claims with Claim Category code 1 = (Facility except LTC) and Type of Bill values 11x and 41x are defined as "Inpatient" (Claim Type I).</t>
  </si>
  <si>
    <t>Long Term</t>
  </si>
  <si>
    <t>Claims with Claim Category code 6 = LTC (Nursing Home, Chronic Care and Rehab).</t>
  </si>
  <si>
    <t>Medical</t>
  </si>
  <si>
    <t>Claims with Claim Category code 2 = Professional &amp; 4 = Vision. Also includes transportation claims.</t>
  </si>
  <si>
    <t>Outpatient</t>
  </si>
  <si>
    <t>All other claims with Claim Category code 1 are defined as “Outpatient” (Claim Type O).</t>
  </si>
  <si>
    <t>Pharmacy</t>
  </si>
  <si>
    <t xml:space="preserve">Claims with Claim Category code 5 = Prescription Drug. Do not deduct pharmacy rebates. </t>
  </si>
  <si>
    <t>Schedule 7: Utilization (Restated Basis)</t>
  </si>
  <si>
    <t>Utilization Admissions: A member admitted to an acute care inpatient facility; a member admitted to an acute care facility and subsequently transferred to another acute care facility; a member admitted resulting from their emergency room visit; and a member hospitalized at the time of enrollment. If there are multiple bills for the same admission, the admission still only counts for one admit.
Patient Days: The number of patient days of care provided during the quarter. Count each day during the quarter related to the hospital stay regardless of the payer; this would include all of the patient days for patients admitted from the emergency room. For new members previously hospitalized on the day of enrollment, count only the days beginning with the date of enrollment.
Scripts – Each claim counts as one script. 
Units – These are defined as the Units Billed on the claim, and are primarily used for every service besides Inpatient, ER, and Pharmacy. These counts will be used for validation of encounter data and reasonableness only.</t>
  </si>
  <si>
    <t>Schedule 8: Financial Indicators (Reported Basis)</t>
  </si>
  <si>
    <t>SCO product line financial indicators are calculated in this schedule as defined in Appendix D of the SCO Contract.</t>
  </si>
  <si>
    <t>Schedule 9: Financial Solvency Requirements (Reported Basis)</t>
  </si>
  <si>
    <t>SCO product line financial requirements are calculated in this schedule as defined in Appendix D of the SCO Contract.</t>
  </si>
  <si>
    <t>Schedule 10: APMs (Restated Basis)</t>
  </si>
  <si>
    <t>This report tracks the details of Alternative Payment Methodology (APM) expenses by the MCP. In the appropriate columns, enter the provider name, choose the applicable region from the drop down menus, and enter the applicable expense line item number and the amount of alternative payment by rate cell.</t>
  </si>
  <si>
    <t>Schedule 11A: Lag Report - Physician, Schedule 11B: Lag Report - Inpatient, Schedule 11C: Lag Report - Outpatient, Schedule 11D: Lag Report - Pharmacy, Schedule 11E: Lag Report - Other 
(These Statements are on Both a Reported and Restated Basis)</t>
  </si>
  <si>
    <t>An estimate of incurred but not reported medical claims, divided into Inpatient, Outpatient, Physician, Pharmacy, and Other Payments.</t>
  </si>
  <si>
    <t>Schedule 12: Certification</t>
  </si>
  <si>
    <t>Provide a certification by your health plan's Chief Financial Officer that the experience reported in this Financial Reporting Template is accurate and that any assumptions are reasonable.</t>
  </si>
  <si>
    <t>Notes</t>
  </si>
  <si>
    <t>Please provide any applicable notes to the financial reports.</t>
  </si>
  <si>
    <t xml:space="preserve">Rating Category Definitions </t>
  </si>
  <si>
    <t>Rating Category</t>
  </si>
  <si>
    <t>Rate Cell</t>
  </si>
  <si>
    <t>Dual Status</t>
  </si>
  <si>
    <t>Description</t>
  </si>
  <si>
    <t>Community Other</t>
  </si>
  <si>
    <t>TBD</t>
  </si>
  <si>
    <t>Dual Eligible</t>
  </si>
  <si>
    <t>All enrollees residing in the community who do not meet nursing home certifiable (NHC) criteria and do not have a diagnosis of Behvioral Health/Substance Use Disorder (BH/SUD).</t>
  </si>
  <si>
    <t>Medicaid Only</t>
  </si>
  <si>
    <t>Community BH</t>
  </si>
  <si>
    <t xml:space="preserve">All enrollees residing in the community who do not meet NHC criteria and have a diagnosis of BH/SUD. The identification of BH/SUD diagnoses are based on observed International Classification of Diseases, Tenth Revision diagnosis codes from all Medicaid and Medicare Medicaid crossover claim types. </t>
  </si>
  <si>
    <t>Community NHC</t>
  </si>
  <si>
    <t>CND</t>
  </si>
  <si>
    <t>All enrollees residing in the community who are limited in two or more activities of daily living (ADLs) and have a skilled nursing need three or more times per week, as recorded through the minimum data set/home care (MDS/HC) form and approved by EOHHS.</t>
  </si>
  <si>
    <t>TND</t>
  </si>
  <si>
    <t>CNM</t>
  </si>
  <si>
    <t>This RC also includes individuals who are in the first three months of a nursing facility (NF), skilled nursing facility and/or institutionalized hospice setting.</t>
  </si>
  <si>
    <t>TNM</t>
  </si>
  <si>
    <t>Institutional — Tier 1</t>
  </si>
  <si>
    <t>I1D</t>
  </si>
  <si>
    <t>All enrollees with more than a three month consecutive stay in an institutional long-term care (LTC) setting who continue to reside in a NF and are classified into Management Minute Categories (MMC) level H, J, or K.</t>
  </si>
  <si>
    <t>TCD</t>
  </si>
  <si>
    <t>I1M</t>
  </si>
  <si>
    <t>This RC also includes individuals who are in their first three months in a community setting following a discharge from a NF after a stay lasting more than three months.</t>
  </si>
  <si>
    <t>TCM</t>
  </si>
  <si>
    <t>Institutional — Tier 2</t>
  </si>
  <si>
    <t>I2D</t>
  </si>
  <si>
    <t>All enrollees with more than a three month consecutive stay in an institutional LTC setting who continue to reside in a NF and are classified into MMC level L, M, N, P, R, or S.</t>
  </si>
  <si>
    <t>I2M</t>
  </si>
  <si>
    <t>This RC also includes individuals who have resided in a NF for more than three months and who have elected hospice.</t>
  </si>
  <si>
    <t>Institutional — Tier 3</t>
  </si>
  <si>
    <t>I3D</t>
  </si>
  <si>
    <t>All enrollees with more than a three month consecutive stay in an institutional LTC setting who continue to reside in a NF and are classified into MMC level T.</t>
  </si>
  <si>
    <t>I3M</t>
  </si>
  <si>
    <t>Line</t>
  </si>
  <si>
    <t>Financial Line - Form Display</t>
  </si>
  <si>
    <t>Line - Definition</t>
  </si>
  <si>
    <t>#</t>
  </si>
  <si>
    <t>EXPENSE</t>
  </si>
  <si>
    <t>HEALTH CARE CATEGORIES OF SERVICE</t>
  </si>
  <si>
    <t>Hospital-based or other inpatient facility services, which primarily provides diagnostic, therapeutic (both surgical and nonsurgical), and rehabilitation services by, or under, the supervision of physicians to patients admitted for a variety of reasons and receives inpatient room, board and professional services in the facility for a 24 hour period or longer. Exclude, BH, SNF and ICF services furnished by a hospital with a swing-bed approval.</t>
  </si>
  <si>
    <t>BH facility based services provided for mental health or substance abuse diagnoses and treatment.</t>
  </si>
  <si>
    <t>Preventive, diagnostic, therapeutic, rehabilitative, or palliative hospital-based facility, institution, clinic and emergency services provided in an outpatient ambulatory care setting for less than a 24-hour period regardless of the hour of admission, whether or not a bed is used, or whether or not the patient remains in the facility past midnight.</t>
  </si>
  <si>
    <t>BH facility based services provided in an ambulatory care setting, such as a mental health or substance abuse clinic, hospital outpatient department, community health center, or provider's office.</t>
  </si>
  <si>
    <r>
      <t xml:space="preserve">Physical and surgical services provided by licensed medical professionals; including specialty physicians, nurse practitioners, podiatrists, chiropractors, and physical therapists. </t>
    </r>
    <r>
      <rPr>
        <b/>
        <sz val="10"/>
        <color indexed="8"/>
        <rFont val="Arial"/>
        <family val="2"/>
      </rPr>
      <t>Exclude all services provided and billed for by a hospital, clinic, or laboratory</t>
    </r>
    <r>
      <rPr>
        <sz val="10"/>
        <color indexed="8"/>
        <rFont val="Arial"/>
        <family val="2"/>
      </rPr>
      <t>. The services of professionals working under salary for a hospital, nursing facility, or other type of health care facility are reported with cost for that service. Include any services provided and billed by a physician under physician services with the exception of lab and X-ray services. Include such services provided and billed for by a physician under the lab and X-ray services category. If the physician or nurse is the enrollees primary case manager the physician/nurse is allowed to charge a flat fee; this fee is not truly a professional service, report the cost for the fee under Care Management line 23.</t>
    </r>
  </si>
  <si>
    <t>The professional care of the eyes for purposes of diagnosing and treating all pathological conditions. Includes eye examinations, vision training, prescriptions, and glasses and contact lenses.</t>
  </si>
  <si>
    <t>These are services that are diagnostic, preventive, or corrective procedures provided by, or under the supervision of, a dentist in the practice of his/her profession including treatment of:
• The teeth and associated structures of the oral cavity; and
• Disease, injury, or impairment that may affect the oral or general health of the recipient. Dentist means an individual licensed to practice dentistry or dental surgery.
NOTE: Exclude all such services provided as part of inpatient hospital, outpatient hospital, non-dental, clinic or laboratory services and billed for by the hospital, non-dental clinic, or laboratory.</t>
  </si>
  <si>
    <t>Individual evaluation and treatment of physical, occupational, and speech/hearing or other assistive technology device, comprehensive evaluation, and group therapy.</t>
  </si>
  <si>
    <t>Pharmacy low-income cost-sharing (LICS) and reinsurance coverage: -Includes deductibles and cost- sharing during the coverage gap associated with the Part D benefit.</t>
  </si>
  <si>
    <t>10a</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</si>
  <si>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Do not deduct pharmacy rebates. </t>
  </si>
  <si>
    <t>10b</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</si>
  <si>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Deduct pharmacy rebates. </t>
  </si>
  <si>
    <t>11a</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</si>
  <si>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Do not deduct pharmacy rebates. </t>
  </si>
  <si>
    <t>11b</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</si>
  <si>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Deduct pharmacy rebates. </t>
  </si>
  <si>
    <t>All X-rays, including portable X-rays, magnetic resonance imagery (MRI), radiation therapy, and radiological services. All services necessary for the diagnosis, treatment, and prevention of disease, and for the maintenance of the health of Enrollees. Report X-rays by dentists under Dental, Line 7.</t>
  </si>
  <si>
    <r>
      <t xml:space="preserve">Long term care provided in an institutional setting. Including Skilled Nursing Facility services provided by Medicaid certified nursing homes, which primarily provide three types of services:
• Skilled nursing or medical care and related services.
• Rehabilitation needed due to injury, disability, or illness.
• Long term care — health-related care and services (above the level of room and board) not available in the community, needed regularly due to a mental or physical condition. Include other long term facility services such as nursing, medical social work, assistance with activities of daily living, therapies, nutrition, and drugs and biologicals provided at a skilled nursing facility or other nursing facilities.
</t>
    </r>
    <r>
      <rPr>
        <b/>
        <sz val="10"/>
        <color indexed="8"/>
        <rFont val="Arial"/>
        <family val="2"/>
      </rPr>
      <t>Expenses should be reported net of patient liability (SCO paid amount, only).</t>
    </r>
  </si>
  <si>
    <t>Services provided in the home and/or community including hands-on physical assistance with Activities of Daily Living (ADLs) and Instrumental Activities of Daily Living (IADLs) performed by a PCA.</t>
  </si>
  <si>
    <t>Services provided in the member’s residence; including but not limited to the following: home health skilled nursing, medication administration, home health aide, and physical, occupational, and speech/language therapies provided by home health agencies.</t>
  </si>
  <si>
    <t>Services provided in the community including but not limited to: assistance with ADLs, IADLs, other personal care as needed, nursing oversight, and AFC care management. These services are ordered by a primary care provider and delivered to a member in a qualified setting by a multidisciplinary team (MDT) AFC caregiver. 
For GAFC:
Services provided in the community including but not limited to: services ordered by a primary care provider delivered to a member in their home by a multidisciplinary team (MDT) and Direct Care Aide, that includes assistance with ADLs, IADLs, nursing oversight, and care management.</t>
  </si>
  <si>
    <t>Services provided in the community and non-residential including but not limited to: services that provide nursing care, supervision, and health related support services in a structured group setting to members who have physical, cognitive, or behavioral health impairments. The ADH service has a general goal of meeting the ADL and/or skilled nursing therapeutic needs of members.</t>
  </si>
  <si>
    <t>Services provided in the community including but not limited to: services for individuals with an intellectual disability (ID) or a developmental disability (DD), that is based on a day habilitation service plan that sets forth measurable goals and objectives, and prescribes an integrated program of activities and therapies necessary to reach the stated goals and objectives.</t>
  </si>
  <si>
    <t>FEW services include the following: Alzheimer’s/Dementia Coaching, Chore Companion, Complex Care Training and Oversight (formerly Skilled Nursing), Enhanced Technology/Cellular Personal Emergency Response System (PERS), Environmental Accessibility Adaptation, Evidence Based Education Programs, Goal Engagement Program, Grocery Shopping and Delivery, Home Based Wandering Response Systems, Home Delivered Meals, Home Delivery of Pre-packaged Medication, Home Health Aide, Home Safety/Independence Evaluations (formerly Occupational Therapy), Homemaker, Laundry, Medication Dispensing System, Orientation and Mobility Services, Peer Support, Personal Care Respite, Supportive Day Program, Supportive Home Care Aide, Transitional Assistance, and Transportation.</t>
  </si>
  <si>
    <t>Include services for providing emergent and non-emergent medical transportation.</t>
  </si>
  <si>
    <t>Durable and disposable medical equipment - include costs of all medical appliances and supplies provided or utilized in the provision of medical services to SCO enrollees; for example, ventilators, beds, wheelchairs, suction machines, apnea monitors, orthotics, prosthetics, oxygen and supplies, decubitus care supplies, and tracheostomy supplies. Excludes costs associated with an inpatient hospital stay.</t>
  </si>
  <si>
    <t>Include hospice benefit package of services such as nursing; medical social services; physician; counseling, including bereavement, dietary, spiritual, or other types of counseling; physical, occupational, and speech language therapy; homemaker/home health aid; medical supplies.</t>
  </si>
  <si>
    <t>Care Management (External)</t>
  </si>
  <si>
    <t>These are case/care management related services provided by a licensed clinical staff, GSSC or ASAP contract, excluding all administration and training fees related to care management.</t>
  </si>
  <si>
    <t>Aging Service Access Points.</t>
  </si>
  <si>
    <t>Include all other miscellaneous services not included in lines 1 through 24.</t>
  </si>
  <si>
    <t>Medicare and Medicaid Benefit Grid</t>
  </si>
  <si>
    <r>
      <t xml:space="preserve">Each line represents the recommended split for Medicare and/or Medicaid claims and corresponding template COS line.  </t>
    </r>
    <r>
      <rPr>
        <b/>
        <sz val="11"/>
        <color rgb="FFFF0000"/>
        <rFont val="Arial"/>
        <family val="2"/>
      </rPr>
      <t>Plan discretion should be used where definitions are not clear</t>
    </r>
    <r>
      <rPr>
        <sz val="11"/>
        <color rgb="FFFF0000"/>
        <rFont val="Arial"/>
        <family val="2"/>
      </rPr>
      <t>.</t>
    </r>
    <r>
      <rPr>
        <sz val="11"/>
        <rFont val="Arial"/>
        <family val="2"/>
      </rPr>
      <t xml:space="preserve">  If mapping varies from the list below, please explain the rationale behind variance in the notes tab.</t>
    </r>
  </si>
  <si>
    <r>
      <rPr>
        <b/>
        <sz val="11"/>
        <color rgb="FFFF0000"/>
        <rFont val="Arial"/>
        <family val="2"/>
      </rPr>
      <t xml:space="preserve">Medicare Primary </t>
    </r>
    <r>
      <rPr>
        <sz val="11"/>
        <rFont val="Arial"/>
        <family val="2"/>
      </rPr>
      <t>- All claims where Medicare would be the primary payer should be submitted as Medicare encounters and include services that are Medicare covered benefit</t>
    </r>
  </si>
  <si>
    <r>
      <rPr>
        <b/>
        <sz val="11"/>
        <color rgb="FFFF0000"/>
        <rFont val="Arial"/>
        <family val="2"/>
      </rPr>
      <t>Medicaid Primary</t>
    </r>
    <r>
      <rPr>
        <sz val="11"/>
        <rFont val="Arial"/>
        <family val="2"/>
      </rPr>
      <t xml:space="preserve"> - All claims where Medicaid would be the primary payer should be submitted as Medicaid encounters and include services that are a Medicaid covered benefit</t>
    </r>
  </si>
  <si>
    <r>
      <rPr>
        <b/>
        <sz val="11"/>
        <color rgb="FFFF0000"/>
        <rFont val="Arial"/>
        <family val="2"/>
      </rPr>
      <t>Note</t>
    </r>
    <r>
      <rPr>
        <b/>
        <sz val="11"/>
        <rFont val="Arial"/>
        <family val="2"/>
      </rPr>
      <t xml:space="preserve">: </t>
    </r>
    <r>
      <rPr>
        <sz val="11"/>
        <rFont val="Arial"/>
        <family val="2"/>
      </rPr>
      <t>If there are pre-defined rules and instructions available regarding the split of Medicare/Medicaid claims I.E. SNF days for Medicare are limited to 100 days then apply the rule to the logic below. When recording expenses in Schedules 3A-3C, include IBNR in reported expenses.</t>
    </r>
  </si>
  <si>
    <t>Covered Service</t>
  </si>
  <si>
    <t>Medicare Primary</t>
  </si>
  <si>
    <t>Medicaid Primary</t>
  </si>
  <si>
    <t>Coding Changes (Adds/Changes/ Remove)</t>
  </si>
  <si>
    <t xml:space="preserve">Procedure Code/Bill Type </t>
  </si>
  <si>
    <t>Medical Services Definition Line</t>
  </si>
  <si>
    <t>X</t>
  </si>
  <si>
    <r>
      <t xml:space="preserve">S5100, S5102, </t>
    </r>
    <r>
      <rPr>
        <b/>
        <sz val="10"/>
        <color theme="7" tint="-0.499984740745262"/>
        <rFont val="Arial"/>
        <family val="2"/>
      </rPr>
      <t>T2003</t>
    </r>
  </si>
  <si>
    <t>Adult Foster Care</t>
  </si>
  <si>
    <t>S5140, S5141, T1028</t>
  </si>
  <si>
    <t>Ambulance</t>
  </si>
  <si>
    <t>A0425-A0436</t>
  </si>
  <si>
    <t>Ambulatory Surgery</t>
  </si>
  <si>
    <t>Start with 10004 - These codes are resequenced and should be part of the range.</t>
  </si>
  <si>
    <r>
      <rPr>
        <sz val="10"/>
        <color rgb="FF0070C0"/>
        <rFont val="Arial"/>
        <family val="2"/>
      </rPr>
      <t>10004</t>
    </r>
    <r>
      <rPr>
        <strike/>
        <sz val="10"/>
        <rFont val="Arial"/>
        <family val="2"/>
      </rPr>
      <t>10021</t>
    </r>
    <r>
      <rPr>
        <sz val="10"/>
        <rFont val="Arial"/>
        <family val="2"/>
      </rPr>
      <t>-69999</t>
    </r>
  </si>
  <si>
    <t>Anesthesia</t>
  </si>
  <si>
    <t>00100-01999</t>
  </si>
  <si>
    <t>Audiologist</t>
  </si>
  <si>
    <t>92550-92700</t>
  </si>
  <si>
    <t>Behavioral Health Inpatient Services:</t>
  </si>
  <si>
    <t xml:space="preserve">011X-Hospital Inpatient (Part A)              012X-Hospital Inpatient Part B  </t>
  </si>
  <si>
    <r>
      <t xml:space="preserve">*These bill types should be accompanied by a </t>
    </r>
    <r>
      <rPr>
        <sz val="10"/>
        <color rgb="FF0070C0"/>
        <rFont val="Arial"/>
        <family val="2"/>
      </rPr>
      <t>primary</t>
    </r>
    <r>
      <rPr>
        <sz val="10"/>
        <rFont val="Arial"/>
        <family val="2"/>
      </rPr>
      <t xml:space="preserve"> behavioral health diagnosis.         </t>
    </r>
  </si>
  <si>
    <t>Behavioral Health Outpatient Services</t>
  </si>
  <si>
    <t xml:space="preserve">013X-Hospital Outpatient                          014X-Hospital Other Part B </t>
  </si>
  <si>
    <r>
      <t xml:space="preserve">*These bill types should be accompanied by a </t>
    </r>
    <r>
      <rPr>
        <sz val="10"/>
        <color rgb="FF0070C0"/>
        <rFont val="Arial"/>
        <family val="2"/>
      </rPr>
      <t>primary</t>
    </r>
    <r>
      <rPr>
        <sz val="10"/>
        <rFont val="Arial"/>
        <family val="2"/>
      </rPr>
      <t xml:space="preserve"> behavioral health diagnosis.                                                               </t>
    </r>
  </si>
  <si>
    <t>Diversionary Services</t>
  </si>
  <si>
    <t xml:space="preserve">See bottom of chart for services associated with this category.  The decision on primacy should be made on a procedure code level for this service category. </t>
  </si>
  <si>
    <t>Chiropractic Services - Medicare</t>
  </si>
  <si>
    <t xml:space="preserve">For informational reasons only: M1143 - Initiated episode of rehabilitation therapy, medical, or chiropractic care for neck impairment. This new code is used for quality measures and is not reimburseable in 2020. </t>
  </si>
  <si>
    <t>98940-98943</t>
  </si>
  <si>
    <t xml:space="preserve">Clinical Laboratory </t>
  </si>
  <si>
    <t>80047-89999</t>
  </si>
  <si>
    <t xml:space="preserve">Community Based Services </t>
  </si>
  <si>
    <t>If community based services are provided by the ASAPs; report under Care Management Line 23 of Medical Service Definitions.</t>
  </si>
  <si>
    <t xml:space="preserve">Alzheimer's Day Program </t>
  </si>
  <si>
    <t>S5100, S5102</t>
  </si>
  <si>
    <t>Care Transitions Assistance</t>
  </si>
  <si>
    <t>99495-99496</t>
  </si>
  <si>
    <t>Chore</t>
  </si>
  <si>
    <t>S5120, S5121</t>
  </si>
  <si>
    <t>Community Health Workers (CHW)</t>
  </si>
  <si>
    <t>Plan Discretion (how to direct providers to submit claims)</t>
  </si>
  <si>
    <t> N/A</t>
  </si>
  <si>
    <t>Companion Service</t>
  </si>
  <si>
    <t>S5135, S5136</t>
  </si>
  <si>
    <t>Day Services</t>
  </si>
  <si>
    <t>Same as adult day health</t>
  </si>
  <si>
    <t>S5100-S5105</t>
  </si>
  <si>
    <t>Family Training</t>
  </si>
  <si>
    <t>S5110, S5111</t>
  </si>
  <si>
    <t>Grocery Shop &amp; Delivery</t>
  </si>
  <si>
    <t>Add S5120 (Chore services; per 15 minutes)</t>
  </si>
  <si>
    <t>add S5120</t>
  </si>
  <si>
    <r>
      <t xml:space="preserve">S5121, </t>
    </r>
    <r>
      <rPr>
        <sz val="10"/>
        <color rgb="FF0070C0"/>
        <rFont val="Arial"/>
        <family val="2"/>
      </rPr>
      <t>S5120</t>
    </r>
  </si>
  <si>
    <t>Home Delivery Meals</t>
  </si>
  <si>
    <t>S5170</t>
  </si>
  <si>
    <t>Homemaker</t>
  </si>
  <si>
    <t>S5130, S5131</t>
  </si>
  <si>
    <t>Home Modifications</t>
  </si>
  <si>
    <t>S5165</t>
  </si>
  <si>
    <t xml:space="preserve">Individualized Home Supports </t>
  </si>
  <si>
    <t>S5108, S5109</t>
  </si>
  <si>
    <t>Ind. Support and Community Habilitation</t>
  </si>
  <si>
    <t>H2015, H2016</t>
  </si>
  <si>
    <t>Laundry</t>
  </si>
  <si>
    <t>S5175</t>
  </si>
  <si>
    <t>Nutritional Assessment</t>
  </si>
  <si>
    <t xml:space="preserve">Consider adding S9470 - Nutritional counseling, dietitian visit </t>
  </si>
  <si>
    <t>97802, 97803, 97804, G0270, G0271, G0108, G0109</t>
  </si>
  <si>
    <t>Peer Support/ Counseling/ Navigation</t>
  </si>
  <si>
    <t>H0038</t>
  </si>
  <si>
    <t xml:space="preserve">Personal Care Attendant Services </t>
  </si>
  <si>
    <t>Includes PCM Services</t>
  </si>
  <si>
    <r>
      <t xml:space="preserve">T1019, T1020, 99509, </t>
    </r>
    <r>
      <rPr>
        <b/>
        <sz val="10"/>
        <rFont val="Arial"/>
        <family val="2"/>
      </rPr>
      <t>A0170, 99456, T1022, T1023, T2022</t>
    </r>
  </si>
  <si>
    <t>Private Duty Nursing</t>
  </si>
  <si>
    <t>T1000, T1002, T1002 TT, T1002 TU, T1002 U1-U4, T1003, T1003 TT, T1003 TU, T1003 U1 - U4</t>
  </si>
  <si>
    <t>Respite Care Services</t>
  </si>
  <si>
    <t>H0045, S9125, S5150, S5151, T1005</t>
  </si>
  <si>
    <t>Supportive Home Care Aide</t>
  </si>
  <si>
    <t xml:space="preserve">Consider adding S9122 - Home health aide or certified nurse assistant, providing care in the home; per hour </t>
  </si>
  <si>
    <t>S5125, S5126, G0156</t>
  </si>
  <si>
    <t>Community Health Center Services</t>
  </si>
  <si>
    <t>T1015</t>
  </si>
  <si>
    <t>H2014</t>
  </si>
  <si>
    <t>Dental Services - Medicaid</t>
  </si>
  <si>
    <t>D0100-D9999</t>
  </si>
  <si>
    <t xml:space="preserve">Durable Medical Equipment </t>
  </si>
  <si>
    <t>DME-Medicare Covered</t>
  </si>
  <si>
    <t xml:space="preserve">https://www.medicare.gov/coverage/durable-medical-equipment-coverage.html  </t>
  </si>
  <si>
    <t>See Part2: Codes not covered by Medicare</t>
  </si>
  <si>
    <t>DME-Medicaid Covered</t>
  </si>
  <si>
    <t>See Appendix A</t>
  </si>
  <si>
    <t>Care/Case Management</t>
  </si>
  <si>
    <r>
      <t xml:space="preserve">Includes community based coordinated care services provided by licensed clinical staff, and GSSC. Payments to ASAPs should be moved to medical service definition line 24.  </t>
    </r>
    <r>
      <rPr>
        <sz val="10"/>
        <color rgb="FF7030A0"/>
        <rFont val="Arial"/>
        <family val="2"/>
      </rPr>
      <t>Reinstating T1016 and T1017.</t>
    </r>
  </si>
  <si>
    <r>
      <rPr>
        <b/>
        <sz val="10"/>
        <color theme="7" tint="-0.499984740745262"/>
        <rFont val="Arial"/>
        <family val="2"/>
      </rPr>
      <t>T1016.</t>
    </r>
    <r>
      <rPr>
        <sz val="10"/>
        <rFont val="Arial"/>
        <family val="2"/>
      </rPr>
      <t xml:space="preserve"> </t>
    </r>
    <r>
      <rPr>
        <b/>
        <sz val="10"/>
        <color theme="7" tint="-0.499984740745262"/>
        <rFont val="Arial"/>
        <family val="2"/>
      </rPr>
      <t>T1017</t>
    </r>
  </si>
  <si>
    <t>Family Planning</t>
  </si>
  <si>
    <r>
      <t xml:space="preserve">S4993, S4989, A4261, A4266-A4269, J1050, J7296 -  </t>
    </r>
    <r>
      <rPr>
        <strike/>
        <sz val="10"/>
        <rFont val="Arial"/>
        <family val="2"/>
      </rPr>
      <t xml:space="preserve"> J7300-</t>
    </r>
    <r>
      <rPr>
        <sz val="10"/>
        <rFont val="Arial"/>
        <family val="2"/>
      </rPr>
      <t xml:space="preserve"> J7307, 11976</t>
    </r>
  </si>
  <si>
    <t>Hearing Aid Services</t>
  </si>
  <si>
    <t>Hearing Aid Services - Medicare</t>
  </si>
  <si>
    <t>Not Covered by Medicare</t>
  </si>
  <si>
    <t>Hearing Aid Services - Medicaid</t>
  </si>
  <si>
    <t>Medicaid coverage more expansive</t>
  </si>
  <si>
    <t>L8621-L8624, V5030-V5095, V5100, V5120-V5190, V5110, V5160, V5200-V5230, V5240-V5267, V5275, V5298-V5299, L8614-L8619</t>
  </si>
  <si>
    <t>Includes SCO FEW waiver services</t>
  </si>
  <si>
    <t>Add: E0700, G0156, G0300, H0038, H0045, H2021, S0250, S5102, S5160, T2029, T5999
Remove: T1021</t>
  </si>
  <si>
    <r>
      <t xml:space="preserve">S5111, S5120, S5135, S5165, S5121, T2028 I / S5161 M, S5170, A9901, </t>
    </r>
    <r>
      <rPr>
        <strike/>
        <sz val="10"/>
        <color rgb="FFFF0000"/>
        <rFont val="Arial"/>
        <family val="2"/>
      </rPr>
      <t>T1021</t>
    </r>
    <r>
      <rPr>
        <sz val="10"/>
        <rFont val="Arial"/>
        <family val="2"/>
      </rPr>
      <t xml:space="preserve">, S5130, S5175, </t>
    </r>
    <r>
      <rPr>
        <strike/>
        <sz val="10"/>
        <rFont val="Arial"/>
        <family val="2"/>
      </rPr>
      <t>/</t>
    </r>
    <r>
      <rPr>
        <sz val="10"/>
        <rFont val="Arial"/>
        <family val="2"/>
      </rPr>
      <t xml:space="preserve"> A9279 M, S9129, T1019, T2025, G0299, S5101, S5125, T2038, T2003 OT / A0425 PM, </t>
    </r>
    <r>
      <rPr>
        <sz val="10"/>
        <color rgb="FF7030A0"/>
        <rFont val="Arial"/>
        <family val="2"/>
      </rPr>
      <t>E0700, G0156, G0300, H0038, H0045, H2021, S0250, S5102, S5160, T2029, T5999</t>
    </r>
  </si>
  <si>
    <t>Includes some services not covered by Medicare.</t>
  </si>
  <si>
    <r>
      <t xml:space="preserve">03XX, Home Health: G0151-G0156, G0159-G0161, G0299, G0300, T1002, T1003, T1022, S9123, S9124, T1000, T1030 and T1031, </t>
    </r>
    <r>
      <rPr>
        <b/>
        <sz val="10"/>
        <rFont val="Arial"/>
        <family val="2"/>
      </rPr>
      <t>T1502, T1503</t>
    </r>
  </si>
  <si>
    <t>Independent Nursing (Continuous Skilled)</t>
  </si>
  <si>
    <t>T1002, T1003</t>
  </si>
  <si>
    <r>
      <t>Bill Type 81* and 82*
Q5001-Q5010,</t>
    </r>
    <r>
      <rPr>
        <strike/>
        <sz val="10"/>
        <rFont val="Arial"/>
        <family val="2"/>
      </rPr>
      <t xml:space="preserve"> </t>
    </r>
    <r>
      <rPr>
        <sz val="10"/>
        <rFont val="Arial"/>
        <family val="2"/>
      </rPr>
      <t xml:space="preserve">G0155, G0337, S0255, S9126, T2042-T2046, </t>
    </r>
    <r>
      <rPr>
        <b/>
        <sz val="10"/>
        <rFont val="Arial"/>
        <family val="2"/>
      </rPr>
      <t>G0299</t>
    </r>
  </si>
  <si>
    <t>Inpatient Hospital</t>
  </si>
  <si>
    <t xml:space="preserve">011X-Hospital Inpatient (Part A) 012X-Hospital Inpatient (Part B)  </t>
  </si>
  <si>
    <t xml:space="preserve">Exclude behavioral health diagnosis         </t>
  </si>
  <si>
    <t>Acute</t>
  </si>
  <si>
    <t>*See above</t>
  </si>
  <si>
    <t xml:space="preserve">Chronic </t>
  </si>
  <si>
    <t>Psychiatric</t>
  </si>
  <si>
    <t>Rehabilitation</t>
  </si>
  <si>
    <t>Administratively Necessary Day Services</t>
  </si>
  <si>
    <t>N/A</t>
  </si>
  <si>
    <t>Laboratory</t>
  </si>
  <si>
    <t>Nurse Midwife Services</t>
  </si>
  <si>
    <t>Nurse Practitioner Services</t>
  </si>
  <si>
    <t>Orthotics</t>
  </si>
  <si>
    <r>
      <t xml:space="preserve">Change-Updated Range of Codes
</t>
    </r>
    <r>
      <rPr>
        <b/>
        <sz val="10"/>
        <color theme="7" tint="-0.499984740745262"/>
        <rFont val="Arial"/>
        <family val="2"/>
      </rPr>
      <t>Too many to list * See Appendix A</t>
    </r>
  </si>
  <si>
    <r>
      <t>A5500-</t>
    </r>
    <r>
      <rPr>
        <sz val="10"/>
        <color rgb="FF0070C0"/>
        <rFont val="Arial"/>
        <family val="2"/>
      </rPr>
      <t>A5514</t>
    </r>
    <r>
      <rPr>
        <sz val="10"/>
        <rFont val="Arial"/>
        <family val="2"/>
      </rPr>
      <t>, K0672, L0112-L4398, L4631</t>
    </r>
  </si>
  <si>
    <t>Outpatient Hospital</t>
  </si>
  <si>
    <t>Too many to list * See Appendix A</t>
  </si>
  <si>
    <r>
      <t xml:space="preserve">013X-Hospital Outpatient                          014X-Hospital Other Part B                      </t>
    </r>
    <r>
      <rPr>
        <sz val="10"/>
        <color rgb="FFFF0000"/>
        <rFont val="Arial"/>
        <family val="2"/>
      </rPr>
      <t xml:space="preserve">  </t>
    </r>
    <r>
      <rPr>
        <sz val="10"/>
        <rFont val="Arial"/>
        <family val="2"/>
      </rPr>
      <t xml:space="preserve">                                083X-Hospital Outpatient (ASC)</t>
    </r>
  </si>
  <si>
    <t>Oxygen and Respiratory Therapy Equipment</t>
  </si>
  <si>
    <t>Remove E0602-E0604 (Breast pumps). Add K0740 (Repair or non-routine service for oxygen equipment requiring the skill of a technician, labor component, 15 min)</t>
  </si>
  <si>
    <r>
      <t>A4611-A4629, A7000-A7048, E0424-</t>
    </r>
    <r>
      <rPr>
        <sz val="10"/>
        <color rgb="FF7030A0"/>
        <rFont val="Arial"/>
        <family val="2"/>
      </rPr>
      <t>E0601</t>
    </r>
    <r>
      <rPr>
        <sz val="10"/>
        <rFont val="Arial"/>
        <family val="2"/>
      </rPr>
      <t xml:space="preserve">, E1352-E1406, K0730, K0738, </t>
    </r>
    <r>
      <rPr>
        <sz val="10"/>
        <color rgb="FF7030A0"/>
        <rFont val="Arial"/>
        <family val="2"/>
      </rPr>
      <t>K0740</t>
    </r>
    <r>
      <rPr>
        <sz val="10"/>
        <rFont val="Arial"/>
        <family val="2"/>
      </rPr>
      <t>, S8097-S8186, S8210, S8999</t>
    </r>
  </si>
  <si>
    <t>Cueing and Monitoring</t>
  </si>
  <si>
    <t>Pharmacy/Drugs</t>
  </si>
  <si>
    <t>Q2051 was terminated 1/1/2014. End range with Q2050.</t>
  </si>
  <si>
    <r>
      <t>J0120-J9999, Q0510-Q0515, Q2009-</t>
    </r>
    <r>
      <rPr>
        <sz val="10"/>
        <color rgb="FF7030A0"/>
        <rFont val="Arial"/>
        <family val="2"/>
      </rPr>
      <t>Q2050</t>
    </r>
    <r>
      <rPr>
        <sz val="10"/>
        <rFont val="Arial"/>
        <family val="2"/>
      </rPr>
      <t>, S0012-S0199</t>
    </r>
  </si>
  <si>
    <t>9, 10b or 11b</t>
  </si>
  <si>
    <t>Physician (All: Primary &amp; Specialty)</t>
  </si>
  <si>
    <t xml:space="preserve">Add 90940 (Hemodialysis access flow study to determine blood flow in grafts and arteriovenous fistulae by an indicator method) to the Exclusion list. </t>
  </si>
  <si>
    <r>
      <t xml:space="preserve">90281-99999, Exclude 90999, 90989, 90993, 90945-90970, 90997, 90935, 90937, </t>
    </r>
    <r>
      <rPr>
        <sz val="10"/>
        <color rgb="FF7030A0"/>
        <rFont val="Arial"/>
        <family val="2"/>
      </rPr>
      <t>90940</t>
    </r>
    <r>
      <rPr>
        <sz val="10"/>
        <color rgb="FF0070C0"/>
        <rFont val="Arial"/>
        <family val="2"/>
      </rPr>
      <t xml:space="preserve">, </t>
    </r>
    <r>
      <rPr>
        <sz val="10"/>
        <rFont val="Arial"/>
        <family val="2"/>
      </rPr>
      <t>A4736-A4737, G0257</t>
    </r>
  </si>
  <si>
    <t>Podiatry</t>
  </si>
  <si>
    <t>Covered by both Medicare/Medicaid</t>
  </si>
  <si>
    <t>11055, 11056, 11057, 11719, 11720, 11721, 11730, 11732, 11740, 11750, 11752, 11755, 11760, 11762, 11765, G0127, G0245, G0246, G0247</t>
  </si>
  <si>
    <t>Prosthetics</t>
  </si>
  <si>
    <t>L5000-L8499, L8500-L9900</t>
  </si>
  <si>
    <t>Radiology and Diagnostic Tests</t>
  </si>
  <si>
    <t>G code range only goes to G6017.</t>
  </si>
  <si>
    <r>
      <t>70010-79999, G6001</t>
    </r>
    <r>
      <rPr>
        <sz val="10"/>
        <color rgb="FF0070C0"/>
        <rFont val="Arial"/>
        <family val="2"/>
      </rPr>
      <t>-</t>
    </r>
    <r>
      <rPr>
        <sz val="10"/>
        <color rgb="FF7030A0"/>
        <rFont val="Arial"/>
        <family val="2"/>
      </rPr>
      <t>G6017</t>
    </r>
  </si>
  <si>
    <t>Renal Dialysis Services</t>
  </si>
  <si>
    <t>Add G0491 (Dialysis procedure at a Medicare certified ESRD facility for acute kidney injury without ESRD) and G0492 (Dialysis procedure with single evaluation by a physician or other qualified health care professional for acute kidney injury without ESRD)</t>
  </si>
  <si>
    <r>
      <t xml:space="preserve">90999, 90989, 90993, 90945-90970, 90997, 90935, 90937, A4736-A4737, G0257, </t>
    </r>
    <r>
      <rPr>
        <sz val="10"/>
        <color rgb="FF7030A0"/>
        <rFont val="Arial"/>
        <family val="2"/>
      </rPr>
      <t>G0491-G0492</t>
    </r>
  </si>
  <si>
    <t>Skilled Nursing Facility</t>
  </si>
  <si>
    <t>Skilled Nursing Facility - Medicare</t>
  </si>
  <si>
    <t>Medicare coverage does not include Long-term care and custodial care; 3 day hospital stay requirement prior to coverage; Coverage days based on authorization; Private or shared bedroom / bathroom may be covered.  Medical and non-medical leave of absence days may be covered.</t>
  </si>
  <si>
    <t>022X-SNF Inpatient Part B</t>
  </si>
  <si>
    <t>Skilled Nursing Facility - Medicaid</t>
  </si>
  <si>
    <t>Medicaid includes long-term care and custodial care; No hospital stay requirement prior to coverage.</t>
  </si>
  <si>
    <t xml:space="preserve">021X-SNF Inpatient                                       </t>
  </si>
  <si>
    <t>Speech and Hearing Services</t>
  </si>
  <si>
    <t>92521-92524, 92550-92621,92625-92640 92700, 92507-92508, V5362-V5364, S9128, S9152</t>
  </si>
  <si>
    <t>Supportive Housing (group foster care)</t>
  </si>
  <si>
    <t>H0043</t>
  </si>
  <si>
    <t>Surgery</t>
  </si>
  <si>
    <t>10021-69999</t>
  </si>
  <si>
    <t>Tobacco Cessation Services</t>
  </si>
  <si>
    <t>96151-96155 were terminated 12/31/19.  Use 96156-96171 as replacement.</t>
  </si>
  <si>
    <r>
      <t xml:space="preserve">99078, </t>
    </r>
    <r>
      <rPr>
        <strike/>
        <sz val="10"/>
        <color rgb="FFFF0000"/>
        <rFont val="Arial"/>
        <family val="2"/>
      </rPr>
      <t>96150-96155</t>
    </r>
    <r>
      <rPr>
        <sz val="10"/>
        <rFont val="Arial"/>
        <family val="2"/>
      </rPr>
      <t xml:space="preserve">, </t>
    </r>
    <r>
      <rPr>
        <sz val="10"/>
        <color rgb="FF7030A0"/>
        <rFont val="Arial"/>
        <family val="2"/>
      </rPr>
      <t>96156-96171</t>
    </r>
    <r>
      <rPr>
        <sz val="10"/>
        <rFont val="Arial"/>
        <family val="2"/>
      </rPr>
      <t xml:space="preserve">, 99406-99407, 99381-99397, </t>
    </r>
    <r>
      <rPr>
        <strike/>
        <sz val="10"/>
        <color rgb="FFFF0000"/>
        <rFont val="Arial"/>
        <family val="2"/>
      </rPr>
      <t>G0436-G0437</t>
    </r>
    <r>
      <rPr>
        <strike/>
        <sz val="10"/>
        <rFont val="Arial"/>
        <family val="2"/>
      </rPr>
      <t xml:space="preserve">, </t>
    </r>
    <r>
      <rPr>
        <sz val="10"/>
        <rFont val="Arial"/>
        <family val="2"/>
      </rPr>
      <t>G9016, S9453</t>
    </r>
  </si>
  <si>
    <t>Therapies</t>
  </si>
  <si>
    <t>Occupational</t>
  </si>
  <si>
    <t>Add S9129 (Occupational therapy, in the home, per diem)</t>
  </si>
  <si>
    <r>
      <t xml:space="preserve">97535, </t>
    </r>
    <r>
      <rPr>
        <sz val="10"/>
        <color rgb="FF0070C0"/>
        <rFont val="Arial"/>
        <family val="2"/>
      </rPr>
      <t>97165-97168, S9129</t>
    </r>
  </si>
  <si>
    <t>Physical</t>
  </si>
  <si>
    <t>97001-97003 were terminated 1/1/2017. Add S9131 (Physical therapy, in the home, per diem)</t>
  </si>
  <si>
    <r>
      <rPr>
        <b/>
        <strike/>
        <sz val="10"/>
        <color rgb="FFFF0000"/>
        <rFont val="Arial"/>
        <family val="2"/>
      </rPr>
      <t>97001-97003</t>
    </r>
    <r>
      <rPr>
        <sz val="10"/>
        <rFont val="Arial"/>
        <family val="2"/>
      </rPr>
      <t xml:space="preserve">, </t>
    </r>
    <r>
      <rPr>
        <b/>
        <sz val="10"/>
        <color theme="7" tint="-0.499984740745262"/>
        <rFont val="Arial"/>
        <family val="2"/>
      </rPr>
      <t>97010-97035</t>
    </r>
    <r>
      <rPr>
        <sz val="10"/>
        <rFont val="Arial"/>
        <family val="2"/>
      </rPr>
      <t xml:space="preserve">, </t>
    </r>
    <r>
      <rPr>
        <sz val="10"/>
        <color rgb="FF0070C0"/>
        <rFont val="Arial"/>
        <family val="2"/>
      </rPr>
      <t>97161-97164,</t>
    </r>
    <r>
      <rPr>
        <sz val="10"/>
        <rFont val="Arial"/>
        <family val="2"/>
      </rPr>
      <t xml:space="preserve"> 97110-97116, 97140-97530, 97750, </t>
    </r>
    <r>
      <rPr>
        <b/>
        <sz val="10"/>
        <color theme="7" tint="-0.499984740745262"/>
        <rFont val="Arial"/>
        <family val="2"/>
      </rPr>
      <t xml:space="preserve">97799, </t>
    </r>
    <r>
      <rPr>
        <b/>
        <sz val="10"/>
        <color rgb="FF7030A0"/>
        <rFont val="Arial"/>
        <family val="2"/>
      </rPr>
      <t>S9131</t>
    </r>
  </si>
  <si>
    <t xml:space="preserve">Speech </t>
  </si>
  <si>
    <t>Suggest removeing the hearing testing codes 92552-92588 as these are not therapies.</t>
  </si>
  <si>
    <r>
      <t>92507, 92508, 92521-92524, S9152, S9128,</t>
    </r>
    <r>
      <rPr>
        <b/>
        <sz val="10"/>
        <rFont val="Arial"/>
        <family val="2"/>
      </rPr>
      <t xml:space="preserve"> </t>
    </r>
    <r>
      <rPr>
        <b/>
        <sz val="10"/>
        <color theme="7" tint="-0.499984740745262"/>
        <rFont val="Arial"/>
        <family val="2"/>
      </rPr>
      <t>92526, 92610, 92552-92588</t>
    </r>
  </si>
  <si>
    <t>Add S0209 (Wheelchair van, mileage, per mile).</t>
  </si>
  <si>
    <r>
      <t xml:space="preserve">A0021-A0210, A0130, A0426, A0428, A0888, A0998, </t>
    </r>
    <r>
      <rPr>
        <sz val="10"/>
        <color rgb="FF7030A0"/>
        <rFont val="Arial"/>
        <family val="2"/>
      </rPr>
      <t>S0209,</t>
    </r>
    <r>
      <rPr>
        <sz val="10"/>
        <rFont val="Arial"/>
        <family val="2"/>
      </rPr>
      <t xml:space="preserve"> S0215, T2001-T2007, T2049, X0147</t>
    </r>
  </si>
  <si>
    <t>Vision Care Services - Medicaid</t>
  </si>
  <si>
    <t>92002-92287, V2100-V2799</t>
  </si>
  <si>
    <t>Behavioral Health Diversionary Services</t>
  </si>
  <si>
    <t>Acute Treatment Services (ATS) for Substance Use Disorders (Level III.7)</t>
  </si>
  <si>
    <t>H0011</t>
  </si>
  <si>
    <t>Clinical Support Services for Substance Abuse Disorders (Level III.5)</t>
  </si>
  <si>
    <t>T1015, H0010</t>
  </si>
  <si>
    <t>Community Crisis Stabilization</t>
  </si>
  <si>
    <t>S9484-S9485</t>
  </si>
  <si>
    <t>Community Support Program (CSP)</t>
  </si>
  <si>
    <t>Add H2016 (Comprehensive community support services, per diem)</t>
  </si>
  <si>
    <r>
      <t>H0036, H0037, H2015,</t>
    </r>
    <r>
      <rPr>
        <sz val="10"/>
        <color rgb="FF0070C0"/>
        <rFont val="Arial"/>
        <family val="2"/>
      </rPr>
      <t xml:space="preserve"> </t>
    </r>
    <r>
      <rPr>
        <sz val="10"/>
        <color rgb="FF7030A0"/>
        <rFont val="Arial"/>
        <family val="2"/>
      </rPr>
      <t>H2016</t>
    </r>
  </si>
  <si>
    <t>Emergency Services Program (ESP)</t>
  </si>
  <si>
    <t>Add 90839-90840 (Psychotherapy for crisis) and S9484 (Crisis intervention mental health services, per hour)</t>
  </si>
  <si>
    <r>
      <rPr>
        <sz val="10"/>
        <color rgb="FF7030A0"/>
        <rFont val="Arial"/>
        <family val="2"/>
      </rPr>
      <t>90839-90840</t>
    </r>
    <r>
      <rPr>
        <sz val="10"/>
        <rFont val="Arial"/>
        <family val="2"/>
      </rPr>
      <t xml:space="preserve">, H2011, </t>
    </r>
    <r>
      <rPr>
        <sz val="10"/>
        <color rgb="FF7030A0"/>
        <rFont val="Arial"/>
        <family val="2"/>
      </rPr>
      <t>S9484</t>
    </r>
    <r>
      <rPr>
        <sz val="10"/>
        <color rgb="FF0070C0"/>
        <rFont val="Arial"/>
        <family val="2"/>
      </rPr>
      <t xml:space="preserve"> </t>
    </r>
  </si>
  <si>
    <t>Intensive Outpatient Program (IOP)</t>
  </si>
  <si>
    <t>S9480</t>
  </si>
  <si>
    <t>Partial Hospitalization (PHP)</t>
  </si>
  <si>
    <t>H0035, S0201</t>
  </si>
  <si>
    <t>Program of Assertive Community Treatment</t>
  </si>
  <si>
    <t>H0039-H0040</t>
  </si>
  <si>
    <t>Psychiatric Day Treatment</t>
  </si>
  <si>
    <t>H2012</t>
  </si>
  <si>
    <t>Structured Outpatient Addiction Program (SOAP)</t>
  </si>
  <si>
    <t>H0015</t>
  </si>
  <si>
    <t>Part 2: HCPCS Codes Explicitly not covered by Medicare</t>
  </si>
  <si>
    <t>Codes not covered by Medicare</t>
  </si>
  <si>
    <t>HCPCS Coverage Code - A code denoting Medicare coverage status.</t>
  </si>
  <si>
    <t>CODES:</t>
  </si>
  <si>
    <t>D = Special coverage instructions apply</t>
  </si>
  <si>
    <t>I = Not payable by Medicare</t>
  </si>
  <si>
    <t>M = Non-covered by Medicare</t>
  </si>
  <si>
    <t>S = Non-covered by Medicare statute</t>
  </si>
  <si>
    <t>C = Carrier judgment</t>
  </si>
  <si>
    <t>LONG DESCRIPTION</t>
  </si>
  <si>
    <t>HCPC</t>
  </si>
  <si>
    <t>COV_CODE</t>
  </si>
  <si>
    <t>ADD_DATE</t>
  </si>
  <si>
    <t>ACT_EFF_DT</t>
  </si>
  <si>
    <t>TERM_DT</t>
  </si>
  <si>
    <t>Needle-free injection device, each</t>
  </si>
  <si>
    <t>A4210</t>
  </si>
  <si>
    <t>M</t>
  </si>
  <si>
    <t>Syringe with needle for external insulin pump, sterile, 3cc</t>
  </si>
  <si>
    <t>A4232</t>
  </si>
  <si>
    <t>I</t>
  </si>
  <si>
    <t>Urine test or reagent strips or tablets (100 tablets or strips)</t>
  </si>
  <si>
    <t>A4250</t>
  </si>
  <si>
    <t>Blood ketone test or reagent strip, each</t>
  </si>
  <si>
    <t>A4252</t>
  </si>
  <si>
    <t>S</t>
  </si>
  <si>
    <t>Cervical cap for contraceptive use</t>
  </si>
  <si>
    <t>A4261</t>
  </si>
  <si>
    <t>Permanent implantable contraceptive intratubal occlusion device(s) and delivery system</t>
  </si>
  <si>
    <t>A4264</t>
  </si>
  <si>
    <t>Diaphragm for contraceptive use</t>
  </si>
  <si>
    <t>A4266</t>
  </si>
  <si>
    <t>Contraceptive supply, condom, male, each</t>
  </si>
  <si>
    <t>A4267</t>
  </si>
  <si>
    <t>Contraceptive supply, condom, female, each</t>
  </si>
  <si>
    <t>A4268</t>
  </si>
  <si>
    <t>Contraceptive supply, spermicide (e.g., foam, gel), each</t>
  </si>
  <si>
    <t>A4269</t>
  </si>
  <si>
    <t>Garment, belt, sleeve or other covering, elastic or similar stretchable material, any type, each</t>
  </si>
  <si>
    <t>A4466</t>
  </si>
  <si>
    <t>Surgical stockings above knee length, each</t>
  </si>
  <si>
    <t>A4490</t>
  </si>
  <si>
    <t>Surgical stockings thigh length, each</t>
  </si>
  <si>
    <t>A4495</t>
  </si>
  <si>
    <t>Surgical stockings below knee length, each</t>
  </si>
  <si>
    <t>A4500</t>
  </si>
  <si>
    <t>Surgical stockings full length, each</t>
  </si>
  <si>
    <t>A4510</t>
  </si>
  <si>
    <t>Incontinence garment, any type, (e.g. brief, diaper), each</t>
  </si>
  <si>
    <t>A4520</t>
  </si>
  <si>
    <t>Disposable underpads, all sizes</t>
  </si>
  <si>
    <t>A4554</t>
  </si>
  <si>
    <t>Electrode/transducer for use with electrical stimulation device used for cancer treatment, replacement only</t>
  </si>
  <si>
    <t>A4555</t>
  </si>
  <si>
    <t>Slings, dressings applied by physician-included in professional service.</t>
  </si>
  <si>
    <t>A4565</t>
  </si>
  <si>
    <t>Shoulder sling or vest design, abduction restrainer, with or without swathe control, prefabricated, includes fitting and adjustment</t>
  </si>
  <si>
    <t>A4566</t>
  </si>
  <si>
    <t>Splint</t>
  </si>
  <si>
    <t>A4570</t>
  </si>
  <si>
    <t>Topical hyperbaric oxygen chamber, disposable</t>
  </si>
  <si>
    <t>A4575</t>
  </si>
  <si>
    <t>Cast supplies (e.g. plaster)</t>
  </si>
  <si>
    <t>A4580</t>
  </si>
  <si>
    <t>Special casting material (e.g. fiberglass)</t>
  </si>
  <si>
    <t>A4590</t>
  </si>
  <si>
    <t>Battery, heavy duty; replacement for patient owned ventilator</t>
  </si>
  <si>
    <t>A4611</t>
  </si>
  <si>
    <t>Battery cables; replacement for patient-owned ventilator</t>
  </si>
  <si>
    <t>A4612</t>
  </si>
  <si>
    <t>Battery charger; replacement for patient-owned ventilator</t>
  </si>
  <si>
    <t>A4613</t>
  </si>
  <si>
    <t>Spacer, bag or reservoir, with or without mask, for use with metered dose inhaler</t>
  </si>
  <si>
    <t>A4627</t>
  </si>
  <si>
    <t>Automatic blood pressure monitor</t>
  </si>
  <si>
    <t>A4670</t>
  </si>
  <si>
    <t>Non-contact wound warming wound cover for use with the non-contact wound warming device and warming card</t>
  </si>
  <si>
    <t>A6000</t>
  </si>
  <si>
    <t>Adhesive bandage, first-aid type, any size, each</t>
  </si>
  <si>
    <t>A6413</t>
  </si>
  <si>
    <t>Gradient compression stocking, below knee, 18-30 mmhg, each</t>
  </si>
  <si>
    <t>A6530</t>
  </si>
  <si>
    <t>Gradient compression stocking, thigh length, 18-30 mmhg, each</t>
  </si>
  <si>
    <t>A6533</t>
  </si>
  <si>
    <t>Gradient compression stocking, thigh length, 30-40 mmhg, each</t>
  </si>
  <si>
    <t>A6534</t>
  </si>
  <si>
    <t>Gradient compression stocking, thigh length, 40-50 mmhg, each</t>
  </si>
  <si>
    <t>A6535</t>
  </si>
  <si>
    <t>Gradient compression stocking, full length/chap style, 18-30 mmhg, each</t>
  </si>
  <si>
    <t>A6536</t>
  </si>
  <si>
    <t>Gradient compression stocking, full length/chap style, 30-40 mmhg, each</t>
  </si>
  <si>
    <t>A6537</t>
  </si>
  <si>
    <t>Gradient compression stocking, full length/chap style, 40-50 mmhg, each</t>
  </si>
  <si>
    <t>A6538</t>
  </si>
  <si>
    <t>Gradient compression stocking, waist length, 18-30 mmhg, each</t>
  </si>
  <si>
    <t>A6539</t>
  </si>
  <si>
    <t>Gradient compression stocking, waist length, 30-40 mmhg, each</t>
  </si>
  <si>
    <t>A6540</t>
  </si>
  <si>
    <t>Gradient compression stocking, waist length, 40-50 mmhg, each</t>
  </si>
  <si>
    <t>A6541</t>
  </si>
  <si>
    <t>Gradient compression stocking, garter belt</t>
  </si>
  <si>
    <t>A6544</t>
  </si>
  <si>
    <t>Gradient compression stocking/sleeve, not otherwise specified</t>
  </si>
  <si>
    <t>A6549</t>
  </si>
  <si>
    <t>Single vitamin/mineral/trace element, oral, per dose, not otherwise specified</t>
  </si>
  <si>
    <t>A9152</t>
  </si>
  <si>
    <t>Multiple vitamins, with or without minerals and trace elements, oral, per dose, not otherwise specified</t>
  </si>
  <si>
    <t>A9153</t>
  </si>
  <si>
    <t>Pediculosis (lice infestation) treatment, topical, for administration by patient/caretaker</t>
  </si>
  <si>
    <t>A9180</t>
  </si>
  <si>
    <t>Non-covered item or service</t>
  </si>
  <si>
    <t>A9270</t>
  </si>
  <si>
    <t>Wound suction, disposable, includes dressing, all accessories and components, any type, each</t>
  </si>
  <si>
    <t>A9272</t>
  </si>
  <si>
    <t>Hot water bottle, ice cap or collar, heat and/or cold wrap, any type</t>
  </si>
  <si>
    <t>A9273</t>
  </si>
  <si>
    <t>External ambulatory insulin delivery system, disposable, each, includes all supplies and accessories</t>
  </si>
  <si>
    <t>A9274</t>
  </si>
  <si>
    <t>Home glucose disposable monitor, includes test strips</t>
  </si>
  <si>
    <t>A9275</t>
  </si>
  <si>
    <t>Sensor; invasive (e.g. subcutaneous), disposable, for use with interstitial continuous glucose monitoring system, one unit = 1 day supply</t>
  </si>
  <si>
    <t>A9276</t>
  </si>
  <si>
    <t>Transmitter; external, for use with interstitial continuous glucose monitoring system</t>
  </si>
  <si>
    <t>A9277</t>
  </si>
  <si>
    <t>Receiver (monitor); external, for use with interstitial continuous glucose monitoring system</t>
  </si>
  <si>
    <t>A9278</t>
  </si>
  <si>
    <t>Monitoring feature/device, stand-alone or integrated, any type, includes all accessories, components and electronics, not otherwise classified</t>
  </si>
  <si>
    <t>A9279</t>
  </si>
  <si>
    <t>Alert or alarm device, not otherwise classified</t>
  </si>
  <si>
    <t>A9280</t>
  </si>
  <si>
    <t>Reaching/grabbing device, any type, any length, each</t>
  </si>
  <si>
    <t>A9281</t>
  </si>
  <si>
    <t>Wig, any type, each</t>
  </si>
  <si>
    <t>A9282</t>
  </si>
  <si>
    <t>Foot pressure off loading/supportive device, any type, each</t>
  </si>
  <si>
    <t>A9283</t>
  </si>
  <si>
    <t>Exercise equipment</t>
  </si>
  <si>
    <t>A9300</t>
  </si>
  <si>
    <t>Food thickener, administered orally, per ounce</t>
  </si>
  <si>
    <t>B4100</t>
  </si>
  <si>
    <t>Seat lift mechanism placed over or on top of toilet, any type</t>
  </si>
  <si>
    <t>E0172</t>
  </si>
  <si>
    <t>Therapeutic lightbox, minimum 10,000 lux, table top model</t>
  </si>
  <si>
    <t>E0203</t>
  </si>
  <si>
    <t>Non-contact wound warming device (temperature control unit, ac adapter and power cord) for use with warming card and wound cover</t>
  </si>
  <si>
    <t>E0231</t>
  </si>
  <si>
    <t>Warming card for use with the non-contact wound warming device and non-contact wound warming wound cover</t>
  </si>
  <si>
    <t>E0232</t>
  </si>
  <si>
    <t>Bath/shower chair, with or without wheels, any size</t>
  </si>
  <si>
    <t>E0240</t>
  </si>
  <si>
    <t>Bath tub wall rail, each</t>
  </si>
  <si>
    <t>E0241</t>
  </si>
  <si>
    <t>Bath tub rail, floor base</t>
  </si>
  <si>
    <t>E0242</t>
  </si>
  <si>
    <t>Toilet rail, each</t>
  </si>
  <si>
    <t>E0243</t>
  </si>
  <si>
    <t>Raised toilet seat</t>
  </si>
  <si>
    <t>E0244</t>
  </si>
  <si>
    <t>Tub stool or bench</t>
  </si>
  <si>
    <t>E0245</t>
  </si>
  <si>
    <t>Hospital bed, institutional type includes: oscillating, circulating and stryker frame, with mattress</t>
  </si>
  <si>
    <t>E0270</t>
  </si>
  <si>
    <t>Bed board</t>
  </si>
  <si>
    <t>E0273</t>
  </si>
  <si>
    <t>Over-bed table</t>
  </si>
  <si>
    <t>E0274</t>
  </si>
  <si>
    <t>Bed accessory: board, table, or support device, any type</t>
  </si>
  <si>
    <t>E0315</t>
  </si>
  <si>
    <t>Topical oxygen delivery system, not otherwise specified, includes all supplies and accessories</t>
  </si>
  <si>
    <t>E0446</t>
  </si>
  <si>
    <t>Chest shell (cuirass)</t>
  </si>
  <si>
    <t>E0457</t>
  </si>
  <si>
    <t>Chest wrap</t>
  </si>
  <si>
    <t>E0459</t>
  </si>
  <si>
    <t>Intrapulmonary percussive ventilation system and related accessories</t>
  </si>
  <si>
    <t>E0481</t>
  </si>
  <si>
    <t>Patient lift, bathroom or toilet, not otherwise classified</t>
  </si>
  <si>
    <t>E0625</t>
  </si>
  <si>
    <t>Combination sit to stand frame/table system, any size including pediatric, with seat lift feature, with or without wheels</t>
  </si>
  <si>
    <t>E0637</t>
  </si>
  <si>
    <t>Standing frame/table system, one position (e.g. upright, supine or prone stander), any size including pediatric, with or without wheels</t>
  </si>
  <si>
    <t>E0638</t>
  </si>
  <si>
    <t>Standing frame/table system, multi-position (e.g. three-way stander), any size including pediatric, with or without wheels</t>
  </si>
  <si>
    <t>E0641</t>
  </si>
  <si>
    <t>Standing frame/table system, mobile (dynamic stander), any size including pediatric</t>
  </si>
  <si>
    <t>E0642</t>
  </si>
  <si>
    <t>Safety equipment, device or accessory, any type</t>
  </si>
  <si>
    <t>E7000</t>
  </si>
  <si>
    <t>Continuous passive motion exercise device for use other than knee</t>
  </si>
  <si>
    <t>E0936</t>
  </si>
  <si>
    <t>No.2 footplates, except for elevating leg rest</t>
  </si>
  <si>
    <t>E0970</t>
  </si>
  <si>
    <t>Hemi-wheelchair, fixed full length arms, swing away detachable foot rests</t>
  </si>
  <si>
    <t>E1085</t>
  </si>
  <si>
    <t>Hemi-wheelchair detachable arms desk or full length, swing away detachable footrests</t>
  </si>
  <si>
    <t>E1086</t>
  </si>
  <si>
    <t>High strength lightweight wheelchair, fixed length arms, swing away detachable footrest</t>
  </si>
  <si>
    <t>E1089</t>
  </si>
  <si>
    <t>High strength lightweight wheelchair, detachable arms desk or full length, swing away detachable foot rests</t>
  </si>
  <si>
    <t>E1090</t>
  </si>
  <si>
    <t>Standard wheelchair, fixed full length arms, fixed or swing away detachable footrests</t>
  </si>
  <si>
    <t>E1130</t>
  </si>
  <si>
    <t>Wheelchair, detachable arms, desk or full length, swing away detachable footrests</t>
  </si>
  <si>
    <t>E1140</t>
  </si>
  <si>
    <t>Lightweight wheelchair, fixed full length arms, swing away detachable footrest</t>
  </si>
  <si>
    <t>E1250</t>
  </si>
  <si>
    <t>Lightweight wheelchair, detachable arms (desk or full length) swing away detachable footrest</t>
  </si>
  <si>
    <t>E1260</t>
  </si>
  <si>
    <t>Heavy duty wheelchair, fixed full length arms, swing away detachable footrest</t>
  </si>
  <si>
    <t>E1285</t>
  </si>
  <si>
    <t>Heavy duty wheelchair, detachable arms (desk or full length) swing away detachable footrest</t>
  </si>
  <si>
    <t>E1290</t>
  </si>
  <si>
    <t>Whirlpool, portable (overtub type)</t>
  </si>
  <si>
    <t>E1300</t>
  </si>
  <si>
    <t>Oxygen accessory, dc power adapter for portable concentrator, any type, replacement only, each</t>
  </si>
  <si>
    <t>E1358</t>
  </si>
  <si>
    <t>Manual wheelchair accessory</t>
  </si>
  <si>
    <t>E2230</t>
  </si>
  <si>
    <t>Gait trainer, pediatric size, posterior support, includes all accessories and components</t>
  </si>
  <si>
    <t>E8000</t>
  </si>
  <si>
    <t>Gait trainer, pediatric size, upright support, includes all accessories and components</t>
  </si>
  <si>
    <t>E8001</t>
  </si>
  <si>
    <t>Gait trainer, pediatric size, anterior support, includes all accessories and components</t>
  </si>
  <si>
    <t>E8002</t>
  </si>
  <si>
    <t>Injection, interferon beta</t>
  </si>
  <si>
    <t>J1825</t>
  </si>
  <si>
    <t>Edetate disodium, per 150 mg.</t>
  </si>
  <si>
    <t>J3520</t>
  </si>
  <si>
    <t>Drug administered through a metered dose inhaler</t>
  </si>
  <si>
    <t>J3535</t>
  </si>
  <si>
    <t>Laetrille, amygdalin, vitamin b-17</t>
  </si>
  <si>
    <t>J3570</t>
  </si>
  <si>
    <t>Intrauterine copper contraceptive</t>
  </si>
  <si>
    <t>J7300</t>
  </si>
  <si>
    <t>J7302</t>
  </si>
  <si>
    <t>Contraceptive supply, Hormone containing vaginal ring</t>
  </si>
  <si>
    <t>J7303</t>
  </si>
  <si>
    <t>Contraceptive supply, Hormone containing patch</t>
  </si>
  <si>
    <t>J7304</t>
  </si>
  <si>
    <t>Levonorgestrel implant system, including supplies</t>
  </si>
  <si>
    <t>J7306</t>
  </si>
  <si>
    <t>Etonogestrel implant system, including supplies</t>
  </si>
  <si>
    <t>J7307</t>
  </si>
  <si>
    <t>Prescription drug, oral, nonchemotherapeutic, NOS</t>
  </si>
  <si>
    <t>J8499</t>
  </si>
  <si>
    <t>Cabergoline, oral 0.25 mg.</t>
  </si>
  <si>
    <t>J8515</t>
  </si>
  <si>
    <t>Gefitinib, oral, 50 mg.</t>
  </si>
  <si>
    <t>J8565</t>
  </si>
  <si>
    <t>Repair or non-routine service for oxygen equipment requiring the skill of a technician, labor component, per 15 minutes</t>
  </si>
  <si>
    <t>K0740</t>
  </si>
  <si>
    <t>Addition to lower extremity joint, knee or ankle</t>
  </si>
  <si>
    <t>L2861</t>
  </si>
  <si>
    <t>Orthopedic footwear, ladies/mens shoes</t>
  </si>
  <si>
    <t>L3215-L3222</t>
  </si>
  <si>
    <t>Prosthetic donning sleeve, any material</t>
  </si>
  <si>
    <t>L7600</t>
  </si>
  <si>
    <t>Auditory osseointegrated device</t>
  </si>
  <si>
    <t>L8692</t>
  </si>
  <si>
    <t>Azithromycin dihydrate, oral</t>
  </si>
  <si>
    <t>Q0144</t>
  </si>
  <si>
    <t>Q3026</t>
  </si>
  <si>
    <t>Temporary national codes</t>
  </si>
  <si>
    <t>S0012-S9999</t>
  </si>
  <si>
    <t>Private duty / independent nursing service(s) - licensed, up to 15 minutes</t>
  </si>
  <si>
    <t>T1000</t>
  </si>
  <si>
    <t>Nursing assessment / evaluation</t>
  </si>
  <si>
    <t>T1001</t>
  </si>
  <si>
    <t>Rn services, up to 15 minutes</t>
  </si>
  <si>
    <t>T1002</t>
  </si>
  <si>
    <t>Lpn/lvn services, up to 15 minutes</t>
  </si>
  <si>
    <t>T1003</t>
  </si>
  <si>
    <t>Services of a qualified nursing aide, up to 15 minutes</t>
  </si>
  <si>
    <t>T1004</t>
  </si>
  <si>
    <t>Respite care services, up to 15 minutes</t>
  </si>
  <si>
    <t>T1005</t>
  </si>
  <si>
    <t>Alcohol and/or substance abuse services, family/couple counseling</t>
  </si>
  <si>
    <t>T1006</t>
  </si>
  <si>
    <t>Alcohol and/or substance abuse services, treatment plan development and/or modification</t>
  </si>
  <si>
    <t>T1007</t>
  </si>
  <si>
    <t>Child sitting services for children of the individual receiving alcohol and/or substance abuse services</t>
  </si>
  <si>
    <t>T1009</t>
  </si>
  <si>
    <t>Meals for individuals receiving alcohol and/or substance abuse services (when meals not included in the program)</t>
  </si>
  <si>
    <t>T1010</t>
  </si>
  <si>
    <t>Alcohol and/or substance abuse services, skills development</t>
  </si>
  <si>
    <t>T1012</t>
  </si>
  <si>
    <t>Sign language or oral interpretive services, per 15 minutes</t>
  </si>
  <si>
    <t>T1013</t>
  </si>
  <si>
    <t>Telehealth transmission, per minute, professional services bill separately</t>
  </si>
  <si>
    <t>T1014</t>
  </si>
  <si>
    <t>Clinic visit/encounter, all-inclusive</t>
  </si>
  <si>
    <t>Case management, each 15 minutes</t>
  </si>
  <si>
    <t>T1016</t>
  </si>
  <si>
    <t>Targeted case management, each 15 minutes</t>
  </si>
  <si>
    <t>T1017</t>
  </si>
  <si>
    <t>School-based individualized education program (iep) services, bundled</t>
  </si>
  <si>
    <t>T1018</t>
  </si>
  <si>
    <t>Personal care services, per 15 minutes, not for an inpatient or resident of a hospital, nursing facility, icf/mr or imd, part of the individualized plan of treatment (code may not be used to identify services provided by home health aide or certified nurse assistant)</t>
  </si>
  <si>
    <t>T1019</t>
  </si>
  <si>
    <t>Personal care services, per diem, not for an inpatient or resident of a hospital, nursing facility, icf/mr or imd, part of the individualized plan of treatment (code may not be used to identify services provided by home health aide or certified nurse assistant)</t>
  </si>
  <si>
    <t>T1020</t>
  </si>
  <si>
    <t>Home health aide or certified nurse assistant, per visit</t>
  </si>
  <si>
    <t>T1021</t>
  </si>
  <si>
    <t>Contracted home health agency services, all services provided under contract, per day</t>
  </si>
  <si>
    <t>T1022</t>
  </si>
  <si>
    <t>Screening to determine the appropriateness of consideration of an individual for participation in a specified program, project or treatment protocol, per encounter</t>
  </si>
  <si>
    <t>T1023</t>
  </si>
  <si>
    <t>Evaluation and treatment by an integrated, specialty team contracted to provide coordinated care to multiple or severely handicapped children, per encounter</t>
  </si>
  <si>
    <t>T1024</t>
  </si>
  <si>
    <t>Intensive, extended multidisciplinary services provided in a clinic setting to children with complex medical, physical, mental and psychosocial impairments, per diem</t>
  </si>
  <si>
    <t>T1025</t>
  </si>
  <si>
    <t>Intensive, extended multidisciplinary services provided in a clinic setting to children with complex medical, physical, medical and psychosocial impairments, per hour</t>
  </si>
  <si>
    <t>T1026</t>
  </si>
  <si>
    <t>Family training and counseling for child development, per 15 minutes</t>
  </si>
  <si>
    <t>T1027</t>
  </si>
  <si>
    <t>Assessment of home, physical and family environment, to determine suitability to meet patient's medical needs</t>
  </si>
  <si>
    <t>T1028</t>
  </si>
  <si>
    <t>Comprehensive environmental lead investigation, not including laboratory analysis, per dwelling</t>
  </si>
  <si>
    <t>T1029</t>
  </si>
  <si>
    <t>Nursing care, in the home, by registered nurse, per diem</t>
  </si>
  <si>
    <t>T1030</t>
  </si>
  <si>
    <t>Nursing care, in the home, by licensed practical nurse, per diem</t>
  </si>
  <si>
    <t>T1031</t>
  </si>
  <si>
    <t>Administration of oral, intramuscular and/or subcutaneous medication by health care agency/professional, per visit</t>
  </si>
  <si>
    <t>T1502</t>
  </si>
  <si>
    <t>Administration of medication, other than oral and/or injectable, by a health care agency/professional, per visit</t>
  </si>
  <si>
    <t>T1503</t>
  </si>
  <si>
    <t>Electronic medication compliance management device, includes all components and accessories, not otherwise classified</t>
  </si>
  <si>
    <t>T1505</t>
  </si>
  <si>
    <t>Miscellaneous therapeutic items and supplies, retail purchases, not otherwise classified; identify product in "remarks"</t>
  </si>
  <si>
    <t>T1999</t>
  </si>
  <si>
    <t>Non-emergency transportation; patient attendant/escort</t>
  </si>
  <si>
    <t>T2001</t>
  </si>
  <si>
    <t>Non-emergency transportation; per diem</t>
  </si>
  <si>
    <t>T2002</t>
  </si>
  <si>
    <t>Non-emergency transportation; encounter/trip</t>
  </si>
  <si>
    <t>T2003</t>
  </si>
  <si>
    <t>Non-emergency transport; commercial carrier, multi-pass</t>
  </si>
  <si>
    <t>T2004</t>
  </si>
  <si>
    <t>Non-emergency transportation; stretcher van</t>
  </si>
  <si>
    <t>T2005</t>
  </si>
  <si>
    <t>Transportation waiting time, air ambulance and non-emergency vehicle, one-half (1/2) hour increments</t>
  </si>
  <si>
    <t>T2007</t>
  </si>
  <si>
    <t>Preadmission screening and resident review (pasrr) level i identification screening, per screen</t>
  </si>
  <si>
    <t>T2010</t>
  </si>
  <si>
    <t>Preadmission screening and resident review (pasrr) level ii evaluation, per evaluation</t>
  </si>
  <si>
    <t>T2011</t>
  </si>
  <si>
    <t>Habilitation, educational; waiver, per diem</t>
  </si>
  <si>
    <t>T2012</t>
  </si>
  <si>
    <t>Habilitation, educational, waiver; per hour</t>
  </si>
  <si>
    <t>T2013</t>
  </si>
  <si>
    <t>Habilitation, prevocational, waiver; per diem</t>
  </si>
  <si>
    <t>T2014</t>
  </si>
  <si>
    <t>Habilitation, prevocational, waiver; per hour</t>
  </si>
  <si>
    <t>T2015</t>
  </si>
  <si>
    <t>Habilitation, residential, waiver; per diem</t>
  </si>
  <si>
    <t>T2016</t>
  </si>
  <si>
    <t>Habilitation, residential, waiver; 15 minutes</t>
  </si>
  <si>
    <t>T2017</t>
  </si>
  <si>
    <t>Habilitation, supported employment, waiver; per diem</t>
  </si>
  <si>
    <t>T2018</t>
  </si>
  <si>
    <t>Habilitation, supported employment, waiver; per 15 minutes</t>
  </si>
  <si>
    <t>T2019</t>
  </si>
  <si>
    <t>Day habilitation, waiver; per diem</t>
  </si>
  <si>
    <t>T2020</t>
  </si>
  <si>
    <t>Day habilitation, waiver; per 15 minutes</t>
  </si>
  <si>
    <t>T2021</t>
  </si>
  <si>
    <t>Case management, per month</t>
  </si>
  <si>
    <t>T2022</t>
  </si>
  <si>
    <t>Targeted case management; per month</t>
  </si>
  <si>
    <t>T2023</t>
  </si>
  <si>
    <t>Service assessment/plan of care development, waiver</t>
  </si>
  <si>
    <t>T2024</t>
  </si>
  <si>
    <t>Waiver services; not otherwise specified (nos)</t>
  </si>
  <si>
    <t>T2025</t>
  </si>
  <si>
    <t>Specialized childcare, waiver; per diem</t>
  </si>
  <si>
    <t>T2026</t>
  </si>
  <si>
    <t>Specialized childcare, waiver; per 15 minutes</t>
  </si>
  <si>
    <t>T2027</t>
  </si>
  <si>
    <t>Specialized supply, not otherwise specified, waiver</t>
  </si>
  <si>
    <t>T2028</t>
  </si>
  <si>
    <t>Specialized medical equipment, not otherwise specified, waiver</t>
  </si>
  <si>
    <t>T2029</t>
  </si>
  <si>
    <t>Assisted living, waiver; per month</t>
  </si>
  <si>
    <t>T2030</t>
  </si>
  <si>
    <t>Assisted living; waiver, per diem</t>
  </si>
  <si>
    <t>T2031</t>
  </si>
  <si>
    <t>Residential care, not otherwise specified (nos), waiver; per month</t>
  </si>
  <si>
    <t>T2032</t>
  </si>
  <si>
    <t>Residential care, not otherwise specified (nos), waiver; per diem</t>
  </si>
  <si>
    <t>T2033</t>
  </si>
  <si>
    <t>Crisis intervention, waiver; per diem</t>
  </si>
  <si>
    <t>T2034</t>
  </si>
  <si>
    <t>Utility services to support medical equipment and assistive technology/devices, waiver</t>
  </si>
  <si>
    <t>T2035</t>
  </si>
  <si>
    <t>Therapeutic camping, overnight, waiver; each session</t>
  </si>
  <si>
    <t>T2036</t>
  </si>
  <si>
    <t>Therapeutic camping, day, waiver; each session</t>
  </si>
  <si>
    <t>T2037</t>
  </si>
  <si>
    <t>Community transition, waiver; per service</t>
  </si>
  <si>
    <t>T2038</t>
  </si>
  <si>
    <t>Vehicle modifications, waiver; per service</t>
  </si>
  <si>
    <t>T2039</t>
  </si>
  <si>
    <t>Financial management, self-directed, waiver; per 15 minutes</t>
  </si>
  <si>
    <t>T2040</t>
  </si>
  <si>
    <t>Supports brokerage, self-directed, waiver; per 15 minutes</t>
  </si>
  <si>
    <t>T2041</t>
  </si>
  <si>
    <t>Hospice routine home care; per diem</t>
  </si>
  <si>
    <t>T2042</t>
  </si>
  <si>
    <t>Hospice continuous home care; per hour</t>
  </si>
  <si>
    <t>T2043</t>
  </si>
  <si>
    <t>Hospice inpatient respite care; per diem</t>
  </si>
  <si>
    <t>T2044</t>
  </si>
  <si>
    <t>Hospice general inpatient care; per diem</t>
  </si>
  <si>
    <t>T2045</t>
  </si>
  <si>
    <t>Hospice long term care, room and board only; per diem</t>
  </si>
  <si>
    <t>T2046</t>
  </si>
  <si>
    <t>Behavioral health; long-term care residential (non-acute care in a residential treatment program where stay is typically longer than 30 days), with room and board, per diem</t>
  </si>
  <si>
    <t>T2048</t>
  </si>
  <si>
    <t>Non-emergency transportation; stretcher van, mileage; per mile</t>
  </si>
  <si>
    <t>T2049</t>
  </si>
  <si>
    <t>Human breast milk processing, storage and distribution only</t>
  </si>
  <si>
    <t>T2101</t>
  </si>
  <si>
    <t>Adult sized disposable incontinence product, brief/diaper, small, each</t>
  </si>
  <si>
    <t>T4521</t>
  </si>
  <si>
    <t>Adult sized disposable incontinence product, brief/diaper, medium, each</t>
  </si>
  <si>
    <t>T4522</t>
  </si>
  <si>
    <t>Adult sized disposable incontinence product, brief/diaper, large, each</t>
  </si>
  <si>
    <t>T4523</t>
  </si>
  <si>
    <t>Adult sized disposable incontinence product, brief/diaper, extra-large, each</t>
  </si>
  <si>
    <t>T4524</t>
  </si>
  <si>
    <t>Adult sized disposable incontinence product, protective underwear/pull-on, small size, each</t>
  </si>
  <si>
    <t>T4525</t>
  </si>
  <si>
    <t>Adult sized disposable incontinence product, protective underwear/pull-on, medium size, each</t>
  </si>
  <si>
    <t>T4526</t>
  </si>
  <si>
    <t>Adult sized disposable incontinence product, protective underwear/pull-on, large size, each</t>
  </si>
  <si>
    <t>T4527</t>
  </si>
  <si>
    <t>Adult sized disposable incontinence product, protective underwear/pull-on, extra-large size, each</t>
  </si>
  <si>
    <t>T4528</t>
  </si>
  <si>
    <t>Pediatric sized disposable incontinence product, brief/diaper, small/medium size, each</t>
  </si>
  <si>
    <t>T4529</t>
  </si>
  <si>
    <t>Pediatric sized disposable incontinence product, brief/diaper, large size, each</t>
  </si>
  <si>
    <t>T4530</t>
  </si>
  <si>
    <t>Pediatric sized disposable incontinence product, protective  underwear/pull-on, small/medium size, each</t>
  </si>
  <si>
    <t>T4531</t>
  </si>
  <si>
    <t>Pediatric sized disposable incontinence product, protective underwear/pull-on, large size, each</t>
  </si>
  <si>
    <t>T4532</t>
  </si>
  <si>
    <t>Youth sized disposable incontinence product, brief/diaper, each</t>
  </si>
  <si>
    <t>T4533</t>
  </si>
  <si>
    <t>Youth sized disposable incontinence product, protective underwear/pull-on, each</t>
  </si>
  <si>
    <t>T4534</t>
  </si>
  <si>
    <t>Disposable liner/shield/guard/pad/undergarment, for incontinence, each</t>
  </si>
  <si>
    <t>T4535</t>
  </si>
  <si>
    <t>Incontinence product, protective underwear/pull-on, reusable, any size, each</t>
  </si>
  <si>
    <t>T4536</t>
  </si>
  <si>
    <t>Incontinence product, protective underpad, reusable, bed size, each</t>
  </si>
  <si>
    <t>T4537</t>
  </si>
  <si>
    <t>Diaper service, reusable diaper, each diaper</t>
  </si>
  <si>
    <t>T4538</t>
  </si>
  <si>
    <t>Incontinence product, diaper/brief, reusable, any size, each</t>
  </si>
  <si>
    <t>T4539</t>
  </si>
  <si>
    <t>Incontinence product, protective underpad, reusable, chair size, each</t>
  </si>
  <si>
    <t>T4540</t>
  </si>
  <si>
    <t>Incontinence product, disposable underpad, large, each</t>
  </si>
  <si>
    <t>T4541</t>
  </si>
  <si>
    <t>Incontinence product, disposable underpad, small size, each</t>
  </si>
  <si>
    <t>T4542</t>
  </si>
  <si>
    <t>Adult sized disposable incontinence product, protective brief/diaper, above extra-large, each</t>
  </si>
  <si>
    <t>T4543</t>
  </si>
  <si>
    <t>Adult sized disposable incontinence product, protective underwear/pull-on, above extra-large, each</t>
  </si>
  <si>
    <t>T4544</t>
  </si>
  <si>
    <t>Positioning seat for persons with special orthopedic needs</t>
  </si>
  <si>
    <t>T5001</t>
  </si>
  <si>
    <t>Supply, not otherwise specified</t>
  </si>
  <si>
    <t>T5999</t>
  </si>
  <si>
    <t>V2020-V2799</t>
  </si>
  <si>
    <t>Hearing</t>
  </si>
  <si>
    <t>V5008-V5364</t>
  </si>
  <si>
    <t>Home infusion or specialty drug administration per visit up to 2 hours</t>
  </si>
  <si>
    <t>Home infusion or specialty drug administration per visit</t>
  </si>
  <si>
    <t>Category of Service Technical Specifications Mapping Grid</t>
  </si>
  <si>
    <r>
      <t xml:space="preserve">Medicaid COS: </t>
    </r>
    <r>
      <rPr>
        <sz val="11"/>
        <rFont val="Arial"/>
        <family val="2"/>
      </rPr>
      <t>Each line represents</t>
    </r>
    <r>
      <rPr>
        <sz val="11"/>
        <color rgb="FFFF0000"/>
        <rFont val="Arial"/>
        <family val="2"/>
      </rPr>
      <t xml:space="preserve"> </t>
    </r>
    <r>
      <rPr>
        <b/>
        <u/>
        <sz val="11"/>
        <color rgb="FFFF0000"/>
        <rFont val="Arial"/>
        <family val="2"/>
      </rPr>
      <t>a recommended</t>
    </r>
    <r>
      <rPr>
        <sz val="11"/>
        <rFont val="Arial"/>
        <family val="2"/>
      </rPr>
      <t xml:space="preserve"> UB04 Type of bill codes or CMS 1500 Physician Specialty codes to match provider descriptions from MassHealth. The UB04 OR CMS 1500 code range AND Diagnosis code ranges AND Revenue code ranges can be used to advise plans in mapping the template line COS. </t>
    </r>
    <r>
      <rPr>
        <b/>
        <u/>
        <sz val="11"/>
        <color rgb="FFFF0000"/>
        <rFont val="Arial"/>
        <family val="2"/>
      </rPr>
      <t>Plan discretion</t>
    </r>
    <r>
      <rPr>
        <b/>
        <u/>
        <sz val="11"/>
        <rFont val="Arial"/>
        <family val="2"/>
      </rPr>
      <t xml:space="preserve"> </t>
    </r>
    <r>
      <rPr>
        <b/>
        <u/>
        <sz val="11"/>
        <color rgb="FFFF0000"/>
        <rFont val="Arial"/>
        <family val="2"/>
      </rPr>
      <t>should be used</t>
    </r>
    <r>
      <rPr>
        <b/>
        <sz val="11"/>
        <color rgb="FFFF0000"/>
        <rFont val="Arial"/>
        <family val="2"/>
      </rPr>
      <t xml:space="preserve"> where specifications are not clear.  For most claims that contain multiple service lines assignable to more than one category of service, the plan should map the claim to the COS that reflects the primary reason for the encounter or which is the primary driver of the payment. If the encounter generates multiple claims requiring payments to different providers, then multiple encounters should be counted. I.E. Primary Care and Physician Specialist claims may include diagnostic tests provided during the visit. Even though a single payment covering all service lines may be made to the provider, the cost for the diagnostic tests should be reported under Laboratory, Radiology, Testing category while the professional component should be reported in the appropriate line of service.</t>
    </r>
  </si>
  <si>
    <t>Provider Descriptions for rendering providers (MassHealth Provider Type)</t>
  </si>
  <si>
    <t xml:space="preserve">(UB04 Type of Bill Code) </t>
  </si>
  <si>
    <t>CMS-1500 Physician Specialty Code</t>
  </si>
  <si>
    <t>Primary Diagnosis Code Ranges</t>
  </si>
  <si>
    <t>Revenue Code Ranges</t>
  </si>
  <si>
    <t>Financial Report Medical Expense Category</t>
  </si>
  <si>
    <t>Schedule 3 Line #</t>
  </si>
  <si>
    <r>
      <t>·</t>
    </r>
    <r>
      <rPr>
        <sz val="7"/>
        <color rgb="FF000000"/>
        <rFont val="Times New Roman"/>
        <family val="1"/>
      </rPr>
      <t xml:space="preserve">         </t>
    </r>
    <r>
      <rPr>
        <sz val="10"/>
        <color rgb="FF000000"/>
        <rFont val="Arial"/>
        <family val="2"/>
      </rPr>
      <t>ACUTE INPATIENT HOSPITAL (70)</t>
    </r>
  </si>
  <si>
    <t>IP-BH (11*)</t>
  </si>
  <si>
    <t>ICD 9: 290–31999</t>
  </si>
  <si>
    <t xml:space="preserve">Behavioral Health (BH) Hospital Inpatient </t>
  </si>
  <si>
    <r>
      <t>·</t>
    </r>
    <r>
      <rPr>
        <sz val="7"/>
        <color rgb="FF000000"/>
        <rFont val="Times New Roman"/>
        <family val="1"/>
      </rPr>
      <t xml:space="preserve">         </t>
    </r>
    <r>
      <rPr>
        <sz val="10"/>
        <color rgb="FF000000"/>
        <rFont val="Arial"/>
        <family val="2"/>
      </rPr>
      <t>CHRONIC INPATIENT HOSPITAL (71)</t>
    </r>
  </si>
  <si>
    <r>
      <t>·</t>
    </r>
    <r>
      <rPr>
        <sz val="7"/>
        <color rgb="FF000000"/>
        <rFont val="Times New Roman"/>
        <family val="1"/>
      </rPr>
      <t xml:space="preserve">         </t>
    </r>
    <r>
      <rPr>
        <sz val="10"/>
        <color rgb="FF000000"/>
        <rFont val="Arial"/>
        <family val="2"/>
      </rPr>
      <t>PSYCHIATRIC INPATIENT HOSPITAL (73)</t>
    </r>
  </si>
  <si>
    <t>ICD10: F01 – F99 (include all applicable digits)</t>
  </si>
  <si>
    <r>
      <t>·</t>
    </r>
    <r>
      <rPr>
        <sz val="7"/>
        <color rgb="FF000000"/>
        <rFont val="Times New Roman"/>
        <family val="1"/>
      </rPr>
      <t xml:space="preserve">         </t>
    </r>
    <r>
      <rPr>
        <sz val="10"/>
        <color rgb="FF000000"/>
        <rFont val="Arial"/>
        <family val="2"/>
      </rPr>
      <t>SEMI-ACUTE INPATIENT HOSPITAL (74)</t>
    </r>
  </si>
  <si>
    <r>
      <t>·</t>
    </r>
    <r>
      <rPr>
        <sz val="7"/>
        <color rgb="FF000000"/>
        <rFont val="Times New Roman"/>
        <family val="1"/>
      </rPr>
      <t xml:space="preserve">         </t>
    </r>
    <r>
      <rPr>
        <sz val="10"/>
        <color rgb="FF000000"/>
        <rFont val="Arial"/>
        <family val="2"/>
      </rPr>
      <t>INTENSIVE RESIDENTIAL TREATMENT PROGRAM (IRTP) (76)</t>
    </r>
  </si>
  <si>
    <t>Inpatient Non-BH (11*)</t>
  </si>
  <si>
    <t>All others not in:</t>
  </si>
  <si>
    <t xml:space="preserve">Hospital Inpatient </t>
  </si>
  <si>
    <t>ICD 10: F01-F99</t>
  </si>
  <si>
    <r>
      <t>·</t>
    </r>
    <r>
      <rPr>
        <sz val="7"/>
        <color rgb="FF000000"/>
        <rFont val="Times New Roman"/>
        <family val="1"/>
      </rPr>
      <t xml:space="preserve">         </t>
    </r>
    <r>
      <rPr>
        <sz val="10"/>
        <color rgb="FF000000"/>
        <rFont val="Arial"/>
        <family val="2"/>
      </rPr>
      <t>LTC (NF or SNF)</t>
    </r>
  </si>
  <si>
    <t>(2**)</t>
  </si>
  <si>
    <t>A1–A3</t>
  </si>
  <si>
    <r>
      <t>·</t>
    </r>
    <r>
      <rPr>
        <sz val="7"/>
        <color rgb="FF000000"/>
        <rFont val="Times New Roman"/>
        <family val="1"/>
      </rPr>
      <t xml:space="preserve">         </t>
    </r>
    <r>
      <rPr>
        <sz val="10"/>
        <color rgb="FF000000"/>
        <rFont val="Arial"/>
        <family val="2"/>
      </rPr>
      <t>HOSPICE (69)</t>
    </r>
  </si>
  <si>
    <t>(81* or 82*)</t>
  </si>
  <si>
    <t>Outpatient Facility</t>
  </si>
  <si>
    <r>
      <t>·</t>
    </r>
    <r>
      <rPr>
        <sz val="7"/>
        <color rgb="FF000000"/>
        <rFont val="Times New Roman"/>
        <family val="1"/>
      </rPr>
      <t xml:space="preserve">         </t>
    </r>
    <r>
      <rPr>
        <sz val="10"/>
        <color rgb="FF000000"/>
        <rFont val="Arial"/>
        <family val="2"/>
      </rPr>
      <t>ACUTE OUTPATIENT HOSPITAL (80)</t>
    </r>
  </si>
  <si>
    <t>(13*, 14*,  18*)</t>
  </si>
  <si>
    <t>500, 509–519</t>
  </si>
  <si>
    <t xml:space="preserve">Hospital Outpatient </t>
  </si>
  <si>
    <r>
      <t>·</t>
    </r>
    <r>
      <rPr>
        <sz val="7"/>
        <color rgb="FF000000"/>
        <rFont val="Times New Roman"/>
        <family val="1"/>
      </rPr>
      <t xml:space="preserve">         </t>
    </r>
    <r>
      <rPr>
        <sz val="10"/>
        <color rgb="FF000000"/>
        <rFont val="Arial"/>
        <family val="2"/>
      </rPr>
      <t>HOSPITAL LICENSED HEALTH CENTER (HLHC) (81)</t>
    </r>
  </si>
  <si>
    <r>
      <t>·</t>
    </r>
    <r>
      <rPr>
        <sz val="7"/>
        <color rgb="FF000000"/>
        <rFont val="Times New Roman"/>
        <family val="1"/>
      </rPr>
      <t xml:space="preserve">         </t>
    </r>
    <r>
      <rPr>
        <sz val="10"/>
        <color rgb="FF000000"/>
        <rFont val="Arial"/>
        <family val="2"/>
      </rPr>
      <t>CHRONIC OUTPATIENT HOSPITAL (82)</t>
    </r>
  </si>
  <si>
    <t>All Provider Types</t>
  </si>
  <si>
    <t>1000-1005</t>
  </si>
  <si>
    <t xml:space="preserve">Behavioral Health (BH) Hospital Outpatient </t>
  </si>
  <si>
    <r>
      <t>·</t>
    </r>
    <r>
      <rPr>
        <sz val="7"/>
        <color rgb="FF000000"/>
        <rFont val="Times New Roman"/>
        <family val="1"/>
      </rPr>
      <t xml:space="preserve">         </t>
    </r>
    <r>
      <rPr>
        <sz val="10"/>
        <color rgb="FF000000"/>
        <rFont val="Arial"/>
        <family val="2"/>
      </rPr>
      <t>SEMI-ACUTE OUTPATIENT HOSPITAL (75)</t>
    </r>
  </si>
  <si>
    <t>(13*, 14*, 18*)</t>
  </si>
  <si>
    <t xml:space="preserve">ICD 9: 290–31999 </t>
  </si>
  <si>
    <t>900–919</t>
  </si>
  <si>
    <r>
      <t>·</t>
    </r>
    <r>
      <rPr>
        <sz val="7"/>
        <color rgb="FF000000"/>
        <rFont val="Times New Roman"/>
        <family val="1"/>
      </rPr>
      <t xml:space="preserve">         </t>
    </r>
    <r>
      <rPr>
        <sz val="10"/>
        <color rgb="FF000000"/>
        <rFont val="Arial"/>
        <family val="2"/>
      </rPr>
      <t>ACUTE OUTPATIENT HOSPITAL(80)</t>
    </r>
  </si>
  <si>
    <t>ICD 10: F01 – F99 (include all applicable digits)</t>
  </si>
  <si>
    <r>
      <t>·</t>
    </r>
    <r>
      <rPr>
        <sz val="7"/>
        <color rgb="FF000000"/>
        <rFont val="Times New Roman"/>
        <family val="1"/>
      </rPr>
      <t xml:space="preserve">         </t>
    </r>
    <r>
      <rPr>
        <sz val="10"/>
        <color rgb="FF000000"/>
        <rFont val="Arial"/>
        <family val="2"/>
      </rPr>
      <t>PSYCHIATRIC OUTPATIENT HOSPITAL (83)</t>
    </r>
  </si>
  <si>
    <r>
      <t>·</t>
    </r>
    <r>
      <rPr>
        <sz val="7"/>
        <color rgb="FF000000"/>
        <rFont val="Times New Roman"/>
        <family val="1"/>
      </rPr>
      <t xml:space="preserve">         </t>
    </r>
    <r>
      <rPr>
        <sz val="10"/>
        <color rgb="FF000000"/>
        <rFont val="Arial"/>
        <family val="2"/>
      </rPr>
      <t>COMMUNITY HEALTH CENTER (CHC) (20)</t>
    </r>
  </si>
  <si>
    <t>All others not referenced above</t>
  </si>
  <si>
    <t>All others not reference above</t>
  </si>
  <si>
    <r>
      <t>·</t>
    </r>
    <r>
      <rPr>
        <sz val="7"/>
        <color rgb="FF000000"/>
        <rFont val="Times New Roman"/>
        <family val="1"/>
      </rPr>
      <t xml:space="preserve">         </t>
    </r>
    <r>
      <rPr>
        <sz val="10"/>
        <color rgb="FF000000"/>
        <rFont val="Arial"/>
        <family val="2"/>
      </rPr>
      <t>AMBULATORY SURGERY CENTER (84)</t>
    </r>
  </si>
  <si>
    <t xml:space="preserve">Professional Services </t>
  </si>
  <si>
    <r>
      <t>·</t>
    </r>
    <r>
      <rPr>
        <sz val="7"/>
        <color rgb="FF000000"/>
        <rFont val="Times New Roman"/>
        <family val="1"/>
      </rPr>
      <t xml:space="preserve">         </t>
    </r>
    <r>
      <rPr>
        <sz val="10"/>
        <color rgb="FF000000"/>
        <rFont val="Arial"/>
        <family val="2"/>
      </rPr>
      <t>PHYSICIAN (01)</t>
    </r>
  </si>
  <si>
    <t>01–14, 16, 50</t>
  </si>
  <si>
    <r>
      <t>·</t>
    </r>
    <r>
      <rPr>
        <sz val="7"/>
        <color rgb="FF000000"/>
        <rFont val="Times New Roman"/>
        <family val="1"/>
      </rPr>
      <t xml:space="preserve">         </t>
    </r>
    <r>
      <rPr>
        <sz val="10"/>
        <color rgb="FF000000"/>
        <rFont val="Arial"/>
        <family val="2"/>
      </rPr>
      <t>NURSE PRACTITIONER (17)</t>
    </r>
  </si>
  <si>
    <r>
      <t>·</t>
    </r>
    <r>
      <rPr>
        <sz val="7"/>
        <color rgb="FF000000"/>
        <rFont val="Times New Roman"/>
        <family val="1"/>
      </rPr>
      <t xml:space="preserve">         </t>
    </r>
    <r>
      <rPr>
        <sz val="10"/>
        <color rgb="FF000000"/>
        <rFont val="Arial"/>
        <family val="2"/>
      </rPr>
      <t>PSYCHOLOGIST(05)</t>
    </r>
  </si>
  <si>
    <t>26–27, 62, 69, 79</t>
  </si>
  <si>
    <r>
      <t>·</t>
    </r>
    <r>
      <rPr>
        <sz val="7"/>
        <color rgb="FF000000"/>
        <rFont val="Times New Roman"/>
        <family val="1"/>
      </rPr>
      <t xml:space="preserve">         </t>
    </r>
    <r>
      <rPr>
        <sz val="10"/>
        <color rgb="FF000000"/>
        <rFont val="Arial"/>
        <family val="2"/>
      </rPr>
      <t>MENTAL HEALTH CENTER (26)</t>
    </r>
  </si>
  <si>
    <r>
      <t>·</t>
    </r>
    <r>
      <rPr>
        <sz val="7"/>
        <color rgb="FF000000"/>
        <rFont val="Times New Roman"/>
        <family val="1"/>
      </rPr>
      <t xml:space="preserve">         </t>
    </r>
    <r>
      <rPr>
        <sz val="10"/>
        <color rgb="FF000000"/>
        <rFont val="Arial"/>
        <family val="2"/>
      </rPr>
      <t>SUBSTANCE ABUSE PROGRAM (28)</t>
    </r>
  </si>
  <si>
    <r>
      <t>·</t>
    </r>
    <r>
      <rPr>
        <sz val="7"/>
        <color rgb="FF000000"/>
        <rFont val="Times New Roman"/>
        <family val="1"/>
      </rPr>
      <t xml:space="preserve">         </t>
    </r>
    <r>
      <rPr>
        <sz val="10"/>
        <color rgb="FF000000"/>
        <rFont val="Arial"/>
        <family val="2"/>
      </rPr>
      <t>PSYCHIATRIC DAY TREATMENT (65)</t>
    </r>
  </si>
  <si>
    <r>
      <t>·</t>
    </r>
    <r>
      <rPr>
        <sz val="7"/>
        <color rgb="FF000000"/>
        <rFont val="Times New Roman"/>
        <family val="1"/>
      </rPr>
      <t xml:space="preserve">         </t>
    </r>
    <r>
      <rPr>
        <sz val="10"/>
        <color rgb="FF000000"/>
        <rFont val="Arial"/>
        <family val="2"/>
      </rPr>
      <t>PHYSICIAN (MD or DO) (01)</t>
    </r>
  </si>
  <si>
    <t>01–16, 20-25, 28–40, 44–48, 50, 65–67,</t>
  </si>
  <si>
    <t>Excluding ICD 10: F01 – F99 (include all applicable digits)</t>
  </si>
  <si>
    <r>
      <t>·</t>
    </r>
    <r>
      <rPr>
        <sz val="7"/>
        <color rgb="FF000000"/>
        <rFont val="Times New Roman"/>
        <family val="1"/>
      </rPr>
      <t xml:space="preserve">         </t>
    </r>
    <r>
      <rPr>
        <sz val="10"/>
        <color rgb="FF000000"/>
        <rFont val="Arial"/>
        <family val="2"/>
      </rPr>
      <t>PODIATRIST (06)</t>
    </r>
  </si>
  <si>
    <t>70–73,</t>
  </si>
  <si>
    <r>
      <t>·</t>
    </r>
    <r>
      <rPr>
        <sz val="7"/>
        <color rgb="FF000000"/>
        <rFont val="Times New Roman"/>
        <family val="1"/>
      </rPr>
      <t xml:space="preserve">         </t>
    </r>
    <r>
      <rPr>
        <sz val="10"/>
        <color rgb="FF000000"/>
        <rFont val="Arial"/>
        <family val="2"/>
      </rPr>
      <t>THERAPIST-includes speech, occupational, and physical (07)</t>
    </r>
  </si>
  <si>
    <t>75–78,</t>
  </si>
  <si>
    <r>
      <t>·</t>
    </r>
    <r>
      <rPr>
        <sz val="7"/>
        <color rgb="FF000000"/>
        <rFont val="Times New Roman"/>
        <family val="1"/>
      </rPr>
      <t xml:space="preserve">         </t>
    </r>
    <r>
      <rPr>
        <sz val="10"/>
        <color rgb="FF000000"/>
        <rFont val="Arial"/>
        <family val="2"/>
      </rPr>
      <t>NURSE MIDWIFE (08)</t>
    </r>
  </si>
  <si>
    <t>81–84,</t>
  </si>
  <si>
    <r>
      <t>·</t>
    </r>
    <r>
      <rPr>
        <sz val="7"/>
        <color rgb="FF000000"/>
        <rFont val="Times New Roman"/>
        <family val="1"/>
      </rPr>
      <t xml:space="preserve">         </t>
    </r>
    <r>
      <rPr>
        <sz val="10"/>
        <color rgb="FF000000"/>
        <rFont val="Arial"/>
        <family val="2"/>
      </rPr>
      <t>CHIROPRACTOR (16)</t>
    </r>
  </si>
  <si>
    <t>90–91, 93, 98, B2</t>
  </si>
  <si>
    <r>
      <t>·</t>
    </r>
    <r>
      <rPr>
        <sz val="7"/>
        <color rgb="FF000000"/>
        <rFont val="Times New Roman"/>
        <family val="1"/>
      </rPr>
      <t xml:space="preserve">         </t>
    </r>
    <r>
      <rPr>
        <sz val="10"/>
        <color rgb="FF000000"/>
        <rFont val="Arial"/>
        <family val="2"/>
      </rPr>
      <t>INDEPENDENT DIAGNOSTIC TESTING FACILITY (IDTF) (45)</t>
    </r>
  </si>
  <si>
    <r>
      <t>·</t>
    </r>
    <r>
      <rPr>
        <sz val="7"/>
        <color rgb="FF000000"/>
        <rFont val="Times New Roman"/>
        <family val="1"/>
      </rPr>
      <t xml:space="preserve">         </t>
    </r>
    <r>
      <rPr>
        <sz val="10"/>
        <color rgb="FF000000"/>
        <rFont val="Arial"/>
        <family val="2"/>
      </rPr>
      <t>CERTIFIED INDEPENDENT LABORATORY (46)</t>
    </r>
  </si>
  <si>
    <t>Other Services</t>
  </si>
  <si>
    <r>
      <t>·</t>
    </r>
    <r>
      <rPr>
        <sz val="7"/>
        <color rgb="FF000000"/>
        <rFont val="Times New Roman"/>
        <family val="1"/>
      </rPr>
      <t xml:space="preserve">         </t>
    </r>
    <r>
      <rPr>
        <sz val="10"/>
        <color rgb="FF000000"/>
        <rFont val="Arial"/>
        <family val="2"/>
      </rPr>
      <t xml:space="preserve">PHARMACY (40) (Prescriptions and pharmaceuticals, only) </t>
    </r>
  </si>
  <si>
    <t>A5</t>
  </si>
  <si>
    <t>9,10 or 11</t>
  </si>
  <si>
    <t>21-25</t>
  </si>
  <si>
    <r>
      <t>·</t>
    </r>
    <r>
      <rPr>
        <sz val="7"/>
        <color rgb="FF000000"/>
        <rFont val="Times New Roman"/>
        <family val="1"/>
      </rPr>
      <t xml:space="preserve">         </t>
    </r>
    <r>
      <rPr>
        <sz val="10"/>
        <color rgb="FF000000"/>
        <rFont val="Arial"/>
        <family val="2"/>
      </rPr>
      <t>DURABLE MEDICAL EQUIPMENT(41)</t>
    </r>
  </si>
  <si>
    <t>51–58, A6, B3</t>
  </si>
  <si>
    <r>
      <t>·</t>
    </r>
    <r>
      <rPr>
        <sz val="7"/>
        <color rgb="FF000000"/>
        <rFont val="Times New Roman"/>
        <family val="1"/>
      </rPr>
      <t xml:space="preserve">         </t>
    </r>
    <r>
      <rPr>
        <sz val="10"/>
        <color rgb="FF000000"/>
        <rFont val="Arial"/>
        <family val="2"/>
      </rPr>
      <t>OXYGEN AND RESPIRATORY THERAPY EQUIP (42)</t>
    </r>
  </si>
  <si>
    <r>
      <t>·</t>
    </r>
    <r>
      <rPr>
        <sz val="7"/>
        <color rgb="FF000000"/>
        <rFont val="Times New Roman"/>
        <family val="1"/>
      </rPr>
      <t xml:space="preserve">         </t>
    </r>
    <r>
      <rPr>
        <sz val="10"/>
        <color rgb="FF000000"/>
        <rFont val="Arial"/>
        <family val="2"/>
      </rPr>
      <t>PROSTHETICS (43)</t>
    </r>
  </si>
  <si>
    <r>
      <t>·</t>
    </r>
    <r>
      <rPr>
        <sz val="7"/>
        <color rgb="FF000000"/>
        <rFont val="Times New Roman"/>
        <family val="1"/>
      </rPr>
      <t xml:space="preserve">         </t>
    </r>
    <r>
      <rPr>
        <sz val="10"/>
        <color rgb="FF000000"/>
        <rFont val="Arial"/>
        <family val="2"/>
      </rPr>
      <t>HEARING INSTRUMENT SPECIALIST (44)</t>
    </r>
  </si>
  <si>
    <r>
      <t>·</t>
    </r>
    <r>
      <rPr>
        <sz val="7"/>
        <color rgb="FF000000"/>
        <rFont val="Times New Roman"/>
        <family val="1"/>
      </rPr>
      <t xml:space="preserve">         </t>
    </r>
    <r>
      <rPr>
        <sz val="10"/>
        <color rgb="FF000000"/>
        <rFont val="Arial"/>
        <family val="2"/>
      </rPr>
      <t>ORTHOTICS (47)</t>
    </r>
  </si>
  <si>
    <t>(May include DME &amp; Supplies billed by pharmacy)</t>
  </si>
  <si>
    <r>
      <t>·</t>
    </r>
    <r>
      <rPr>
        <sz val="7"/>
        <color rgb="FF000000"/>
        <rFont val="Times New Roman"/>
        <family val="1"/>
      </rPr>
      <t xml:space="preserve">         </t>
    </r>
    <r>
      <rPr>
        <sz val="10"/>
        <color rgb="FF000000"/>
        <rFont val="Arial"/>
        <family val="2"/>
      </rPr>
      <t>OPTOMETRIST (02)</t>
    </r>
  </si>
  <si>
    <t>18, 19,</t>
  </si>
  <si>
    <r>
      <t>·</t>
    </r>
    <r>
      <rPr>
        <sz val="7"/>
        <color rgb="FF000000"/>
        <rFont val="Times New Roman"/>
        <family val="1"/>
      </rPr>
      <t xml:space="preserve">         </t>
    </r>
    <r>
      <rPr>
        <sz val="10"/>
        <color rgb="FF000000"/>
        <rFont val="Arial"/>
        <family val="2"/>
      </rPr>
      <t>OPTICIAN (03)</t>
    </r>
  </si>
  <si>
    <t>41–42,</t>
  </si>
  <si>
    <r>
      <t>·</t>
    </r>
    <r>
      <rPr>
        <sz val="7"/>
        <color rgb="FF000000"/>
        <rFont val="Times New Roman"/>
        <family val="1"/>
      </rPr>
      <t xml:space="preserve">         </t>
    </r>
    <r>
      <rPr>
        <sz val="10"/>
        <color rgb="FF000000"/>
        <rFont val="Arial"/>
        <family val="2"/>
      </rPr>
      <t>OCULARIST (04)</t>
    </r>
  </si>
  <si>
    <t>63–64, 74, 85, 92, 94, 96, 99, B4, B5</t>
  </si>
  <si>
    <r>
      <t>·</t>
    </r>
    <r>
      <rPr>
        <sz val="7"/>
        <color rgb="FF000000"/>
        <rFont val="Times New Roman"/>
        <family val="1"/>
      </rPr>
      <t xml:space="preserve">         </t>
    </r>
    <r>
      <rPr>
        <sz val="10"/>
        <color rgb="FF000000"/>
        <rFont val="Arial"/>
        <family val="2"/>
      </rPr>
      <t>DENTIST (10)</t>
    </r>
  </si>
  <si>
    <r>
      <t>·</t>
    </r>
    <r>
      <rPr>
        <sz val="7"/>
        <color rgb="FF000000"/>
        <rFont val="Times New Roman"/>
        <family val="1"/>
      </rPr>
      <t xml:space="preserve">         </t>
    </r>
    <r>
      <rPr>
        <sz val="10"/>
        <color rgb="FF000000"/>
        <rFont val="Arial"/>
        <family val="2"/>
      </rPr>
      <t>DENTAL CLINIC (11)</t>
    </r>
  </si>
  <si>
    <r>
      <t>·</t>
    </r>
    <r>
      <rPr>
        <sz val="7"/>
        <color rgb="FF000000"/>
        <rFont val="Times New Roman"/>
        <family val="1"/>
      </rPr>
      <t xml:space="preserve">         </t>
    </r>
    <r>
      <rPr>
        <sz val="10"/>
        <color rgb="FF000000"/>
        <rFont val="Arial"/>
        <family val="2"/>
      </rPr>
      <t>DENTAL SCHOOL CLINIC UNDERGRAD (12)</t>
    </r>
  </si>
  <si>
    <r>
      <t>·</t>
    </r>
    <r>
      <rPr>
        <sz val="7"/>
        <color rgb="FF000000"/>
        <rFont val="Times New Roman"/>
        <family val="1"/>
      </rPr>
      <t xml:space="preserve">         </t>
    </r>
    <r>
      <rPr>
        <sz val="10"/>
        <color rgb="FF000000"/>
        <rFont val="Arial"/>
        <family val="2"/>
      </rPr>
      <t>DENTAL SCHOOL CLINIC GRAD (13)</t>
    </r>
  </si>
  <si>
    <r>
      <t>·</t>
    </r>
    <r>
      <rPr>
        <sz val="7"/>
        <color rgb="FF000000"/>
        <rFont val="Times New Roman"/>
        <family val="1"/>
      </rPr>
      <t xml:space="preserve">         </t>
    </r>
    <r>
      <rPr>
        <sz val="10"/>
        <color rgb="FF000000"/>
        <rFont val="Arial"/>
        <family val="2"/>
      </rPr>
      <t>SPEECH AND HEARING CENTER (23)</t>
    </r>
  </si>
  <si>
    <r>
      <t>·</t>
    </r>
    <r>
      <rPr>
        <sz val="7"/>
        <color rgb="FF000000"/>
        <rFont val="Times New Roman"/>
        <family val="1"/>
      </rPr>
      <t xml:space="preserve">         </t>
    </r>
    <r>
      <rPr>
        <sz val="10"/>
        <color rgb="FF000000"/>
        <rFont val="Arial"/>
        <family val="2"/>
      </rPr>
      <t>AUDIOLOGIST (50)</t>
    </r>
  </si>
  <si>
    <r>
      <t>·</t>
    </r>
    <r>
      <rPr>
        <sz val="7"/>
        <color rgb="FF000000"/>
        <rFont val="Times New Roman"/>
        <family val="1"/>
      </rPr>
      <t xml:space="preserve">         </t>
    </r>
    <r>
      <rPr>
        <sz val="10"/>
        <color rgb="FF000000"/>
        <rFont val="Arial"/>
        <family val="2"/>
      </rPr>
      <t>RENAL DIALYSIS CLINIC (25)</t>
    </r>
  </si>
  <si>
    <r>
      <t>·</t>
    </r>
    <r>
      <rPr>
        <sz val="7"/>
        <color rgb="FF000000"/>
        <rFont val="Times New Roman"/>
        <family val="1"/>
      </rPr>
      <t xml:space="preserve">         </t>
    </r>
    <r>
      <rPr>
        <sz val="10"/>
        <color rgb="FF000000"/>
        <rFont val="Arial"/>
        <family val="2"/>
      </rPr>
      <t>EARLY INTERVENTION (29)</t>
    </r>
  </si>
  <si>
    <r>
      <t>·</t>
    </r>
    <r>
      <rPr>
        <sz val="7"/>
        <color rgb="FF000000"/>
        <rFont val="Times New Roman"/>
        <family val="1"/>
      </rPr>
      <t xml:space="preserve">         </t>
    </r>
    <r>
      <rPr>
        <sz val="10"/>
        <color rgb="FF000000"/>
        <rFont val="Arial"/>
        <family val="2"/>
      </rPr>
      <t>FAMILY PLANNING AGENCY (21)</t>
    </r>
  </si>
  <si>
    <r>
      <t>·</t>
    </r>
    <r>
      <rPr>
        <sz val="7"/>
        <color rgb="FF000000"/>
        <rFont val="Times New Roman"/>
        <family val="1"/>
      </rPr>
      <t xml:space="preserve">         </t>
    </r>
    <r>
      <rPr>
        <sz val="10"/>
        <color rgb="FF000000"/>
        <rFont val="Arial"/>
        <family val="2"/>
      </rPr>
      <t>REHABILITATION CENTER (24)</t>
    </r>
  </si>
  <si>
    <r>
      <t>·</t>
    </r>
    <r>
      <rPr>
        <sz val="7"/>
        <color rgb="FF000000"/>
        <rFont val="Times New Roman"/>
        <family val="1"/>
      </rPr>
      <t xml:space="preserve">         </t>
    </r>
    <r>
      <rPr>
        <sz val="10"/>
        <color rgb="FF000000"/>
        <rFont val="Arial"/>
        <family val="2"/>
      </rPr>
      <t>VOLUME PURCHASER (31)</t>
    </r>
  </si>
  <si>
    <r>
      <t>·</t>
    </r>
    <r>
      <rPr>
        <sz val="7"/>
        <color rgb="FF000000"/>
        <rFont val="Times New Roman"/>
        <family val="1"/>
      </rPr>
      <t xml:space="preserve">         </t>
    </r>
    <r>
      <rPr>
        <sz val="10"/>
        <color rgb="FF000000"/>
        <rFont val="Arial"/>
        <family val="2"/>
      </rPr>
      <t>RADIATION ONCOLOGY TREATMENT CENTER (87)</t>
    </r>
  </si>
  <si>
    <r>
      <t>·</t>
    </r>
    <r>
      <rPr>
        <sz val="7"/>
        <color rgb="FF000000"/>
        <rFont val="Times New Roman"/>
        <family val="1"/>
      </rPr>
      <t xml:space="preserve">         </t>
    </r>
    <r>
      <rPr>
        <sz val="10"/>
        <color rgb="FF000000"/>
        <rFont val="Arial"/>
        <family val="2"/>
      </rPr>
      <t>SCHOOL BASED MEDICAID (89)</t>
    </r>
  </si>
  <si>
    <r>
      <t>·</t>
    </r>
    <r>
      <rPr>
        <sz val="7"/>
        <color rgb="FF000000"/>
        <rFont val="Times New Roman"/>
        <family val="1"/>
      </rPr>
      <t xml:space="preserve">         </t>
    </r>
    <r>
      <rPr>
        <sz val="10"/>
        <color rgb="FF000000"/>
        <rFont val="Arial"/>
        <family val="2"/>
      </rPr>
      <t>INDIAN HEALTH SERVICES (91)</t>
    </r>
  </si>
  <si>
    <r>
      <t>·</t>
    </r>
    <r>
      <rPr>
        <sz val="7"/>
        <color rgb="FF000000"/>
        <rFont val="Times New Roman"/>
        <family val="1"/>
      </rPr>
      <t xml:space="preserve">         </t>
    </r>
    <r>
      <rPr>
        <sz val="10"/>
        <color rgb="FF000000"/>
        <rFont val="Arial"/>
        <family val="2"/>
      </rPr>
      <t>SPECIAL PROGRAMS (98)</t>
    </r>
  </si>
  <si>
    <r>
      <t>·</t>
    </r>
    <r>
      <rPr>
        <sz val="7"/>
        <color rgb="FF000000"/>
        <rFont val="Times New Roman"/>
        <family val="1"/>
      </rPr>
      <t xml:space="preserve">         </t>
    </r>
    <r>
      <rPr>
        <sz val="10"/>
        <color rgb="FF000000"/>
        <rFont val="Arial"/>
        <family val="2"/>
      </rPr>
      <t>TRANSPORTATION (49)</t>
    </r>
  </si>
  <si>
    <t xml:space="preserve">Transportation </t>
  </si>
  <si>
    <r>
      <t>·</t>
    </r>
    <r>
      <rPr>
        <sz val="7"/>
        <color rgb="FF000000"/>
        <rFont val="Times New Roman"/>
        <family val="1"/>
      </rPr>
      <t xml:space="preserve">         </t>
    </r>
    <r>
      <rPr>
        <sz val="10"/>
        <color rgb="FF000000"/>
        <rFont val="Arial"/>
        <family val="2"/>
      </rPr>
      <t>CASE MANAGEMENT (33)</t>
    </r>
  </si>
  <si>
    <r>
      <t>·</t>
    </r>
    <r>
      <rPr>
        <sz val="7"/>
        <color rgb="FF000000"/>
        <rFont val="Times New Roman"/>
        <family val="1"/>
      </rPr>
      <t xml:space="preserve">         </t>
    </r>
    <r>
      <rPr>
        <sz val="10"/>
        <color rgb="FF000000"/>
        <rFont val="Arial"/>
        <family val="2"/>
      </rPr>
      <t>HOME HEALTH (60)</t>
    </r>
  </si>
  <si>
    <t>(3**)</t>
  </si>
  <si>
    <t>A4</t>
  </si>
  <si>
    <t>Personal Care Attendant (PCA), Home Health, Adult Foster Care (Including GAFC), Adult Day Health, Day Habilitation, Frail Elder Waiver (FEW) Services</t>
  </si>
  <si>
    <t>14-19</t>
  </si>
  <si>
    <t>28-33</t>
  </si>
  <si>
    <r>
      <t>·</t>
    </r>
    <r>
      <rPr>
        <sz val="7"/>
        <color rgb="FF000000"/>
        <rFont val="Times New Roman"/>
        <family val="1"/>
      </rPr>
      <t xml:space="preserve">         </t>
    </r>
    <r>
      <rPr>
        <sz val="10"/>
        <color rgb="FF000000"/>
        <rFont val="Arial"/>
        <family val="2"/>
      </rPr>
      <t>INDEPENDENT NURSE (61)</t>
    </r>
  </si>
  <si>
    <r>
      <t>·</t>
    </r>
    <r>
      <rPr>
        <sz val="7"/>
        <color rgb="FF000000"/>
        <rFont val="Times New Roman"/>
        <family val="1"/>
      </rPr>
      <t xml:space="preserve">         </t>
    </r>
    <r>
      <rPr>
        <sz val="10"/>
        <color rgb="FF000000"/>
        <rFont val="Arial"/>
        <family val="2"/>
      </rPr>
      <t>COMMUNITY LTSS</t>
    </r>
  </si>
  <si>
    <r>
      <t>·</t>
    </r>
    <r>
      <rPr>
        <sz val="7"/>
        <color rgb="FF000000"/>
        <rFont val="Times New Roman"/>
        <family val="1"/>
      </rPr>
      <t xml:space="preserve">         </t>
    </r>
    <r>
      <rPr>
        <sz val="10"/>
        <color rgb="FF000000"/>
        <rFont val="Arial"/>
        <family val="2"/>
      </rPr>
      <t>FISCAL INTERMEDIARY SERVICES (58)</t>
    </r>
  </si>
  <si>
    <r>
      <t>·</t>
    </r>
    <r>
      <rPr>
        <sz val="7"/>
        <color rgb="FF000000"/>
        <rFont val="Times New Roman"/>
        <family val="1"/>
      </rPr>
      <t xml:space="preserve">         </t>
    </r>
    <r>
      <rPr>
        <sz val="10"/>
        <color rgb="FF000000"/>
        <rFont val="Arial"/>
        <family val="2"/>
      </rPr>
      <t>PERSONAL CARE MANAGEMENT AGENCY (59)</t>
    </r>
  </si>
  <si>
    <r>
      <t>·</t>
    </r>
    <r>
      <rPr>
        <sz val="7"/>
        <color rgb="FF000000"/>
        <rFont val="Times New Roman"/>
        <family val="1"/>
      </rPr>
      <t xml:space="preserve">         </t>
    </r>
    <r>
      <rPr>
        <sz val="10"/>
        <color rgb="FF000000"/>
        <rFont val="Arial"/>
        <family val="2"/>
      </rPr>
      <t>ADULT FOSTER CARE / GROUP ADULT FOSTER CARE (62)</t>
    </r>
  </si>
  <si>
    <r>
      <t>·</t>
    </r>
    <r>
      <rPr>
        <sz val="7"/>
        <color rgb="FF000000"/>
        <rFont val="Times New Roman"/>
        <family val="1"/>
      </rPr>
      <t xml:space="preserve">         </t>
    </r>
    <r>
      <rPr>
        <sz val="10"/>
        <color rgb="FF000000"/>
        <rFont val="Arial"/>
        <family val="2"/>
      </rPr>
      <t>ADULT DAY HEALTH (63)</t>
    </r>
  </si>
  <si>
    <r>
      <t>·</t>
    </r>
    <r>
      <rPr>
        <sz val="7"/>
        <color rgb="FF000000"/>
        <rFont val="Times New Roman"/>
        <family val="1"/>
      </rPr>
      <t xml:space="preserve">         </t>
    </r>
    <r>
      <rPr>
        <sz val="10"/>
        <color rgb="FF000000"/>
        <rFont val="Arial"/>
        <family val="2"/>
      </rPr>
      <t>DAY HABILITATION (64)</t>
    </r>
  </si>
  <si>
    <r>
      <t>·</t>
    </r>
    <r>
      <rPr>
        <sz val="7"/>
        <color rgb="FF000000"/>
        <rFont val="Times New Roman"/>
        <family val="1"/>
      </rPr>
      <t xml:space="preserve">         </t>
    </r>
    <r>
      <rPr>
        <sz val="10"/>
        <color rgb="FF000000"/>
        <rFont val="Arial"/>
        <family val="2"/>
      </rPr>
      <t>INDEPENDENT LIVING (66)</t>
    </r>
  </si>
  <si>
    <r>
      <t>·</t>
    </r>
    <r>
      <rPr>
        <sz val="7"/>
        <color rgb="FF000000"/>
        <rFont val="Times New Roman"/>
        <family val="1"/>
      </rPr>
      <t xml:space="preserve">         </t>
    </r>
    <r>
      <rPr>
        <sz val="10"/>
        <color rgb="FF000000"/>
        <rFont val="Arial"/>
        <family val="2"/>
      </rPr>
      <t>HOME CARE CORPORATION (68)</t>
    </r>
  </si>
  <si>
    <t>Schedule 1: Enrollment</t>
  </si>
  <si>
    <t xml:space="preserve">Provider Name:  </t>
  </si>
  <si>
    <t>Reporting Period:</t>
  </si>
  <si>
    <t>Statement as of:</t>
  </si>
  <si>
    <t>Prepared by:</t>
  </si>
  <si>
    <t>Date Prepared:</t>
  </si>
  <si>
    <t>This Report is on a Restated Basis</t>
  </si>
  <si>
    <t>Member Months</t>
  </si>
  <si>
    <t>Q1</t>
  </si>
  <si>
    <t>Institutional (All Tiers)</t>
  </si>
  <si>
    <t>Enrollment</t>
  </si>
  <si>
    <t>Eastern</t>
  </si>
  <si>
    <t>Western</t>
  </si>
  <si>
    <t>The Cape</t>
  </si>
  <si>
    <t xml:space="preserve">Total </t>
  </si>
  <si>
    <t>Q2</t>
  </si>
  <si>
    <t>Q3</t>
  </si>
  <si>
    <t>Q4</t>
  </si>
  <si>
    <t>YTD</t>
  </si>
  <si>
    <t>Schedule 2: Balance Sheet</t>
  </si>
  <si>
    <t>Provider Name:</t>
  </si>
  <si>
    <t>CCA Senior Care Options-Commonwealth Care Alliance</t>
  </si>
  <si>
    <t>January 2024 - December 2024</t>
  </si>
  <si>
    <t>Statement As Of:</t>
  </si>
  <si>
    <t>Prepared By:</t>
  </si>
  <si>
    <t>CCA</t>
  </si>
  <si>
    <t>This Report is on a Reported Basis</t>
  </si>
  <si>
    <t>Current Assets</t>
  </si>
  <si>
    <t xml:space="preserve">            -</t>
  </si>
  <si>
    <t>-</t>
  </si>
  <si>
    <t>Other Assets</t>
  </si>
  <si>
    <r>
      <t>Aggregate Write-Ins for Other Assets</t>
    </r>
    <r>
      <rPr>
        <sz val="10"/>
        <rFont val="Arial"/>
        <family val="2"/>
      </rPr>
      <t xml:space="preserve"> </t>
    </r>
  </si>
  <si>
    <t>Property and Equipment</t>
  </si>
  <si>
    <t>=</t>
  </si>
  <si>
    <t>Current Liabilities</t>
  </si>
  <si>
    <t>Aggregate Write-ins for Current Liabilities</t>
  </si>
  <si>
    <t>Other Liabilities</t>
  </si>
  <si>
    <t>Aggregate Write-Ins For Other Net Worth items</t>
  </si>
  <si>
    <t>Schedule 3: Income Statement</t>
  </si>
  <si>
    <t>Line #</t>
  </si>
  <si>
    <t>Institutional (All: Tier 1, Tier 2 and Tier 3)</t>
  </si>
  <si>
    <t>Grand Total $'s</t>
  </si>
  <si>
    <t>Payor</t>
  </si>
  <si>
    <t>Medicaid</t>
  </si>
  <si>
    <t>Medicare</t>
  </si>
  <si>
    <t>TOTAL $ YTD</t>
  </si>
  <si>
    <t>Combined</t>
  </si>
  <si>
    <t>Reporting Period</t>
  </si>
  <si>
    <t>Medicaid YTD Total</t>
  </si>
  <si>
    <t>Medicare YTD Total</t>
  </si>
  <si>
    <t>Medicare Part A (Hospital)/Part B (Medical)</t>
  </si>
  <si>
    <t>Medicare Part D (Prescription Drug)</t>
  </si>
  <si>
    <t>Medicare Part D (LICS &amp; Reinsurance)</t>
  </si>
  <si>
    <t>Other Revenue</t>
  </si>
  <si>
    <t/>
  </si>
  <si>
    <t>Care Management (Internal/Administrative)</t>
  </si>
  <si>
    <t>Quarterly financial footnote disclosures</t>
  </si>
  <si>
    <t>Mark as N/A if no changes have occurred</t>
  </si>
  <si>
    <t>Footnote disclosures</t>
  </si>
  <si>
    <t>Material Adjustments - Disclose and describe any material adjustments made during the current reporting period. 
Include those adjustments that may relate to a prior period, specifically IBNR adjustments, that affect the financial statements and provide detail for which period(s) the adjustment(s) relate.</t>
  </si>
  <si>
    <t>The Company's net worth does not meet the insolvency reserve requirement.</t>
  </si>
  <si>
    <t>Schedule 5: Statement of Cash Flow</t>
  </si>
  <si>
    <t>Net Income From Operations</t>
  </si>
  <si>
    <t>Add Back Depreciation and Amortization</t>
  </si>
  <si>
    <t>Net Cash Flow from Operations</t>
  </si>
  <si>
    <t>Sources (Uses) of Cash</t>
  </si>
  <si>
    <t>Restricted Cash</t>
  </si>
  <si>
    <t>Premium and Reinsurance Recovery Receivable</t>
  </si>
  <si>
    <t>Medical Expense Payable</t>
  </si>
  <si>
    <t>Due to/from Affiliates</t>
  </si>
  <si>
    <t>Total Sources (Uses) of Cash</t>
  </si>
  <si>
    <t>Net Cash from Operating Activities</t>
  </si>
  <si>
    <t>Cash Flow from Investing Activities</t>
  </si>
  <si>
    <t>(Additions)/Disposal of Fixed Assets</t>
  </si>
  <si>
    <t>Cash Flow from Financing Activities</t>
  </si>
  <si>
    <t>Increase (Decrease) in Temp Restricted Net Assets</t>
  </si>
  <si>
    <t>Net Increase (Decrease) in Cash</t>
  </si>
  <si>
    <t>Beginning Cash</t>
  </si>
  <si>
    <t>Ending Cash</t>
  </si>
  <si>
    <t>Schedule 6: Medical Expense Summary</t>
  </si>
  <si>
    <t>Report Submission Type:  Quarterly</t>
  </si>
  <si>
    <t>Calendar Year Reporting Cycle:  2024</t>
  </si>
  <si>
    <t xml:space="preserve">Medicare Paid </t>
  </si>
  <si>
    <t xml:space="preserve">Medicaid Paid </t>
  </si>
  <si>
    <t>Medical Adjustments</t>
  </si>
  <si>
    <t>Schedule 3 Comparison</t>
  </si>
  <si>
    <t>Final Incurred* Should tie to Income Statement</t>
  </si>
  <si>
    <t>Non-Claims</t>
  </si>
  <si>
    <t xml:space="preserve">Reinsurance </t>
  </si>
  <si>
    <t>Out-of-Pocket and Non-State Plan Benefits</t>
  </si>
  <si>
    <t>MEDICAL EXPENSES</t>
  </si>
  <si>
    <t>Exclude</t>
  </si>
  <si>
    <t>Notes for Medical Adjustments:</t>
  </si>
  <si>
    <t>Paid claims should include all claims paid, net of COB or fraud recoveries run through claims and encounters systems. COB or fraud recoveries not attributable to specific claims should be included in Non-Claims.</t>
  </si>
  <si>
    <t>Alternative Payment Methodologies (APMs) are methods of payment, not based on traditional fee-for-service methodologies, that compensate providers for the provision of health care or support services and tie payments to providers to quality of care and outcomes.</t>
  </si>
  <si>
    <t>Non-Claims includes other non-claims medical cost incurred for a specific set of SCO covered services.</t>
  </si>
  <si>
    <t>Reinsurance includes reinsurance expenses and recoveries.</t>
  </si>
  <si>
    <t>Schedule 3 Comparison checks for consistency between Schedule 3 and Schedule 6 reporting amounts. If there are inconsistencies, please explain them in the notes.</t>
  </si>
  <si>
    <t>The purpose of lines 27-32 is for MassHealth's Encounter dashboarding process and totals will not tie to Schedule 3 totals.</t>
  </si>
  <si>
    <t>Schedule 7: Utilization</t>
  </si>
  <si>
    <t>Total Member Months</t>
  </si>
  <si>
    <t>Admits</t>
  </si>
  <si>
    <t>Days/Visits/Quantity</t>
  </si>
  <si>
    <t>Total Expense</t>
  </si>
  <si>
    <t>Admits per 1000</t>
  </si>
  <si>
    <t>Average Length of Stay</t>
  </si>
  <si>
    <t>Days/Visits per 1000</t>
  </si>
  <si>
    <t>Average Cost per Day/Visit</t>
  </si>
  <si>
    <t>PMPM</t>
  </si>
  <si>
    <t>All Rating Categories</t>
  </si>
  <si>
    <t>Utilization</t>
  </si>
  <si>
    <t xml:space="preserve">Dental </t>
  </si>
  <si>
    <t>Pharmacy - (Part D) NET</t>
  </si>
  <si>
    <t>Pharmacy - (Non Part D) NET</t>
  </si>
  <si>
    <t>All Other</t>
  </si>
  <si>
    <t>Schedule 8: Financial Indicators</t>
  </si>
  <si>
    <t>FINANCIAL INDICATORS</t>
  </si>
  <si>
    <t>Qt. 1 YTD</t>
  </si>
  <si>
    <t>Qt. 2 YTD</t>
  </si>
  <si>
    <t>Qt. 3 YTD</t>
  </si>
  <si>
    <t>Qt. 4 YTD</t>
  </si>
  <si>
    <t>Actual</t>
  </si>
  <si>
    <t>RATE OF RETURN</t>
  </si>
  <si>
    <t>Equity</t>
  </si>
  <si>
    <t>LIQUIDITY</t>
  </si>
  <si>
    <t>Current Ratio</t>
  </si>
  <si>
    <t>Acid Test</t>
  </si>
  <si>
    <t>Cash to Claims and Payables</t>
  </si>
  <si>
    <t>Days of Total Claims IBNR*</t>
  </si>
  <si>
    <t>Claims Payable as a % of Revenue</t>
  </si>
  <si>
    <t>CAPITAL STRUCTURE</t>
  </si>
  <si>
    <t>Debt Ratio</t>
  </si>
  <si>
    <t>Debt Service Coverage</t>
  </si>
  <si>
    <t>Receivables to Current Assets</t>
  </si>
  <si>
    <t>Cash to Current Assets</t>
  </si>
  <si>
    <t>Equity Per Enrollee</t>
  </si>
  <si>
    <t>FINANCIAL ACTIVITY</t>
  </si>
  <si>
    <t>Days of Premiums Receivables</t>
  </si>
  <si>
    <t>PROFITABILITY</t>
  </si>
  <si>
    <t>Net Profit Margin</t>
  </si>
  <si>
    <t>Gross Profit Margin</t>
  </si>
  <si>
    <t>Medical Expense PMPM**</t>
  </si>
  <si>
    <t xml:space="preserve"> </t>
  </si>
  <si>
    <t>*IBNR - Incurred But Not yet Reported</t>
  </si>
  <si>
    <t>**PMPM - Per Member Per Month</t>
  </si>
  <si>
    <t>When reporting current and prior quarters, please change "Projected" to "Actual".</t>
  </si>
  <si>
    <t>Schedule 9: Financial Solvency Requirements</t>
  </si>
  <si>
    <t xml:space="preserve">2.11 (A)(1) Minimum Net Worth </t>
  </si>
  <si>
    <t>Actual Balance Sheet</t>
  </si>
  <si>
    <t>Balance Sheet (projected)</t>
  </si>
  <si>
    <t>Cash</t>
  </si>
  <si>
    <t>Total Allowed Assets *</t>
  </si>
  <si>
    <t>Requirement Amount</t>
  </si>
  <si>
    <t>Difference</t>
  </si>
  <si>
    <t>Meets contractual requirement?</t>
  </si>
  <si>
    <t>Cash Requirement Met?</t>
  </si>
  <si>
    <t>*If at least $800,000 of the minimum net worth requirement is met by cash, then the GAAP value of intangible assets up 20% of the minimum net worth will be allowed, if less than $1,200,000 of the minimum net worth requirement is met by cash, then the GAAP value of intangible assets up to 10% of the minimum net worth required will be allowed.</t>
  </si>
  <si>
    <t xml:space="preserve">2.11 (A)(2) Working Capital  </t>
  </si>
  <si>
    <t>Actual Financial Ratios</t>
  </si>
  <si>
    <t>Financial Ratios (Projected)</t>
  </si>
  <si>
    <t>Quick Ratio</t>
  </si>
  <si>
    <t>Working Capital</t>
  </si>
  <si>
    <t>greater than zero</t>
  </si>
  <si>
    <t xml:space="preserve">2.11(B)(2) Insolvency Reserve </t>
  </si>
  <si>
    <t>a.  Calculation of the Requirement</t>
  </si>
  <si>
    <t>b.  Satisfaction of the Requirement</t>
  </si>
  <si>
    <t>Quarterly Medical Expenses</t>
  </si>
  <si>
    <r>
      <t>Insolvency Reserve Requirement</t>
    </r>
    <r>
      <rPr>
        <sz val="10"/>
        <rFont val="Arial"/>
        <family val="2"/>
      </rPr>
      <t xml:space="preserve"> (Based on 45 Days of Medical Expenses)</t>
    </r>
  </si>
  <si>
    <t>2.11(B)(3) Additional Security  (Promissory Note or Performance Bond)</t>
  </si>
  <si>
    <t>2.11(B)(3) Additional Security Used to Meet Insolvency Requirement</t>
  </si>
  <si>
    <t>Net Worth Used to Meet Insolvency Requirement</t>
  </si>
  <si>
    <t>Insolvency Reserve Restricted Cash Amount</t>
  </si>
  <si>
    <t>Restricted Cash Amount Used to Meet Insolvency Requirement</t>
  </si>
  <si>
    <t>Meets Insolvency Reserve Requirement</t>
  </si>
  <si>
    <t xml:space="preserve">Calendar Year - Quarter 1 </t>
  </si>
  <si>
    <t>N</t>
  </si>
  <si>
    <t>Calendar Year - Quarter 2</t>
  </si>
  <si>
    <t>Calendar Year - Quarter 3</t>
  </si>
  <si>
    <t>Calendar Year - Quarter 4</t>
  </si>
  <si>
    <t>Method Used to Meet Insolvency Reserve Requirement</t>
  </si>
  <si>
    <t>[Yes or No?]</t>
  </si>
  <si>
    <t>Amount Used</t>
  </si>
  <si>
    <t>Calendar Year Key</t>
  </si>
  <si>
    <t>Yes</t>
  </si>
  <si>
    <t>January - March</t>
  </si>
  <si>
    <t>Covered Services Performance Bond</t>
  </si>
  <si>
    <t>April - June</t>
  </si>
  <si>
    <t xml:space="preserve">Insolvency Reserve Restricted Cash </t>
  </si>
  <si>
    <t>No</t>
  </si>
  <si>
    <t>July - September</t>
  </si>
  <si>
    <r>
      <t xml:space="preserve">Total </t>
    </r>
    <r>
      <rPr>
        <sz val="10"/>
        <rFont val="Arial"/>
        <family val="2"/>
      </rPr>
      <t>(Meets Requirement)</t>
    </r>
  </si>
  <si>
    <t>NO</t>
  </si>
  <si>
    <t>October - December</t>
  </si>
  <si>
    <t>Note:</t>
  </si>
  <si>
    <t>Income Statement, Balance Sheet, Cash Flow Report, and Restricted Cash Amount documentation are required to verify amounts used in this worksheet.</t>
  </si>
  <si>
    <t>Schedule 10: Alternative Payment Methodologies</t>
  </si>
  <si>
    <t>Qtr</t>
  </si>
  <si>
    <t xml:space="preserve">Medical Capitation </t>
  </si>
  <si>
    <t>Region</t>
  </si>
  <si>
    <t>Expense Category</t>
  </si>
  <si>
    <t>Community AD/CMI</t>
  </si>
  <si>
    <t>Grand Total</t>
  </si>
  <si>
    <t>SCO Atrius Compass Capitation Payment</t>
  </si>
  <si>
    <t>Cape</t>
  </si>
  <si>
    <t>East</t>
  </si>
  <si>
    <t>SCO UMass PCP Access Capitation Fee</t>
  </si>
  <si>
    <t>West</t>
  </si>
  <si>
    <t>SCO Vesta Capitation</t>
  </si>
  <si>
    <t>SCO Element Care Capitation</t>
  </si>
  <si>
    <t>SCO Signature Medical Group Primary Capitation</t>
  </si>
  <si>
    <t>SCO Valley Health Systems Capitation</t>
  </si>
  <si>
    <t>SCO BIDJP Primary Capitation</t>
  </si>
  <si>
    <t>SCO Uphams Corner Health Center Primary Capitation</t>
  </si>
  <si>
    <t>SCO Baystate Medical Practices Primary Capitation</t>
  </si>
  <si>
    <t>SCO - Caremax - Steward Capitation</t>
  </si>
  <si>
    <t>SCO Lower Merrimack Valley PHO Primary Capitation</t>
  </si>
  <si>
    <t>SCO Cooley Dickinson PHO Capitation</t>
  </si>
  <si>
    <t>SCO Southcoast Health Network Capitation</t>
  </si>
  <si>
    <t>SCO Brightwood Primary Capitation</t>
  </si>
  <si>
    <t>SCO Hearth Secondary Capitation</t>
  </si>
  <si>
    <t>SCO Northeast PHO Primary Capitation</t>
  </si>
  <si>
    <t>SCO Tufts Medicine Capitation</t>
  </si>
  <si>
    <t>SCO Beth Israel Lahey Health</t>
  </si>
  <si>
    <t>SCO Atrius Care Coordination Fee</t>
  </si>
  <si>
    <t>Totals</t>
  </si>
  <si>
    <t>Schedule 11A: Lag Report - Physician</t>
  </si>
  <si>
    <t>These Statements are on Both a Reported and Restated Basis</t>
  </si>
  <si>
    <t xml:space="preserve">. . . Month in Which Service Provided . . . </t>
  </si>
  <si>
    <t>Month of payment</t>
  </si>
  <si>
    <t>Months Before 29th Prior Month</t>
  </si>
  <si>
    <t>Total Paid by  Month</t>
  </si>
  <si>
    <t>Total Claim Payments 
(Total Lines 1 Through 31)</t>
  </si>
  <si>
    <t>Alternative Payment Methodologies (APMs)</t>
  </si>
  <si>
    <t>Pharmacy Rebates</t>
  </si>
  <si>
    <t>Settlements</t>
  </si>
  <si>
    <t>Sum of Claims, APMs, Rx Rebates, Settlements, (32+33+34+35)</t>
  </si>
  <si>
    <t>Current Estimate of Remaining Liability (Claims Incurred But Not Reported)</t>
  </si>
  <si>
    <t>Total Incurred Claims (36+37)</t>
  </si>
  <si>
    <t>Schedule 11B: Lag Report - Inpatient</t>
  </si>
  <si>
    <t>Schedule 11C: Lag Report - Outpatient</t>
  </si>
  <si>
    <t>Schedule 11D: Lag Report - Pharmacy</t>
  </si>
  <si>
    <t>Schedule 11E: Lag Report - Other</t>
  </si>
  <si>
    <t>Massachusetts SCO Program</t>
  </si>
  <si>
    <t>Certification (to be Completed by Health Plan CFO)</t>
  </si>
  <si>
    <t>Plan Name</t>
  </si>
  <si>
    <t xml:space="preserve">For the reporting period </t>
  </si>
  <si>
    <t>I hereby attest and certify the accuracy and completeness of the information submitted herein and all services reported herein were rendered by the Massachusetts SCO Program CCA Senior Care Options-Commonwealth Care Alliance.</t>
  </si>
  <si>
    <t>I understand that whoever knowingly and willfully makes or causes to be made a false statement or representation on the reports may be prosecuted under the applicable state laws. In addition, knowingly and willfully failing to fully and accurately disclose the information requested may result in denial of a request to participate, or where the entity already participates, a termination of a Plan's agreement or contract with the Massachusetts Executive Office of Health and Human Services (EOHHS). Failure to sign a Certification Statement will result in EOHHS non-acceptance of the attached reports.</t>
  </si>
  <si>
    <t>Matthew Peary</t>
  </si>
  <si>
    <t>Print name</t>
  </si>
  <si>
    <t>Date</t>
  </si>
  <si>
    <t>SVP, Finance</t>
  </si>
  <si>
    <t>860-380-0428</t>
  </si>
  <si>
    <t>Signature &amp; Title</t>
  </si>
  <si>
    <t>Phone number</t>
  </si>
  <si>
    <t>NOTES TO FINANCIAL REPORTS</t>
  </si>
  <si>
    <t>FOR THE THREE MONTHS ENDING ________________________</t>
  </si>
  <si>
    <t>FOR</t>
  </si>
  <si>
    <t>Any notes or further explanations of any items contained in any of the reports or in the reporting of financial disclosures are to be noted here. Appropriate references and attachments are to be used as necessary. Space is provided below or you may use a separate worksheet if necessary</t>
  </si>
  <si>
    <t>Schedule 1</t>
  </si>
  <si>
    <t>Schedule 2</t>
  </si>
  <si>
    <t xml:space="preserve">Amounts Due from Affiliates: include investment in subsidiary and net amounts due from affiliates related to intercompany transactions. Restricted  Assets: consist of cash and cash equivalents and include the minimum cash balances required by the Organization’s letters of credit.          </t>
  </si>
  <si>
    <t>Schedule 3</t>
  </si>
  <si>
    <t>Affiliate Administrative Expenses:  One Care and Senior Care Options share operations related expense recorded in CCA, Inc., which are allocated between the two lines of business based on revenue.  These dollars are on CCA, Inc.'s GAAP P&amp;L as Shared Services and are reported in this line item, which accounts for more than 10% of the Total Administrative Expenses</t>
  </si>
  <si>
    <t>Schedule 4</t>
  </si>
  <si>
    <t>Schedule 5</t>
  </si>
  <si>
    <t>Schedule 6</t>
  </si>
  <si>
    <t>Schedule 7</t>
  </si>
  <si>
    <t>Schedule 8</t>
  </si>
  <si>
    <t>Schedule 9</t>
  </si>
  <si>
    <t>Schedule 10</t>
  </si>
  <si>
    <t>Schedule 11</t>
  </si>
  <si>
    <t>Template Change Log</t>
  </si>
  <si>
    <t xml:space="preserve">Release Version </t>
  </si>
  <si>
    <t>Release Date</t>
  </si>
  <si>
    <t>Schedule</t>
  </si>
  <si>
    <t>Changes</t>
  </si>
  <si>
    <t>General</t>
  </si>
  <si>
    <t>Updated submission dates for SFY22.
Updated instructions, definitions, and line references to align with other updates.</t>
  </si>
  <si>
    <t>A YTD table has been added.</t>
  </si>
  <si>
    <t>Line added to Medical Expense section to capture patient contribution to care expenses.
Renamed Medical Expense Ratio to Medical Loss Ratio.
Patient contribution to care expenses have been removed from the MLR calculation (revenue was already excluded).
ASAPs have been moved from an MLR Calculation Allowable Expense to a Medical Expense.
Community LTC has been split into PCA, HH, AFC, ADH, and Day Hab.
Home and Community Based Waiver has been renamed to FEW Services.
Medicaid and Medicare quarterly subtotals have been added.
A member months line has been included; this populates automatically off of Schedule 1.</t>
  </si>
  <si>
    <t>Line item changes mirror those made in Schedule 3.
A YTD table has been added.
Service rollups have been added to more easily compare results to encounters.
Footnotes have been added/edited as needed.
Renamed subcapitation items to Alternative Payment Methodologies (APMs).
Added detail and subtotals for Medicare and Medicaid specific APM reporting.
Added checks to confirm Schedule 6 totals tie to Schedule 3 totals.
Added a column to report In-Lieu-Of expenses.
Renamed Out-Of-Pocket to Out-Of-Pocket and Non State Plan Services.</t>
  </si>
  <si>
    <t>Renamed Medical Expense Ratio to Medical Loss Ratio.
Updated MLR to exclude patient contribution to care.</t>
  </si>
  <si>
    <t>Renamed subcapitation items to Alternative Payment Methodologies (APMs).</t>
  </si>
  <si>
    <t>Updated Submission dates for SFY23.
Updated Template Instructions to include MLR Allowable Expense Ratio (Row 131; Line # 0064).
Updated Rating Categories for SFY23 "Community Other" and "Community BH".
Updated Medical Services Definitions (Therapy to Professional category).
Updated coding changes for Frail Elder Waiver (FEW) Services.</t>
  </si>
  <si>
    <t>Updated Rate Cells to reflect Eastern, Western, The Cape</t>
  </si>
  <si>
    <t>Added additional tab and renamed Schedule 3B_Income_Eastern; 3C_Income_Western; 3D_Income_The Cape.
Incorportated Line #0064 MLR Allowable Expense Ratio.
Updated formulas on 3A_Income_Statement to incorporate Eastern, Western, The Cape tabs.</t>
  </si>
  <si>
    <t xml:space="preserve">Available Reserve </t>
  </si>
  <si>
    <t>Ongoing Net Worth Requirement</t>
  </si>
  <si>
    <t>Insolvency Reserve (Amount equivalent to  45 days of claims)</t>
  </si>
  <si>
    <t>Computation of Reserve Requirements Based on Membership</t>
  </si>
  <si>
    <t>Capitation Rates</t>
  </si>
  <si>
    <t>Membership (as of )</t>
  </si>
  <si>
    <t>Monthly Capitation</t>
  </si>
  <si>
    <t>Factor of 1.5 (45 Days)</t>
  </si>
  <si>
    <t>Reserve Requirement (13% of total health expenditures)</t>
  </si>
  <si>
    <t>Estimated annual health expenditures</t>
  </si>
  <si>
    <t xml:space="preserve">Total Reserve Requirement </t>
  </si>
  <si>
    <t>Acceptable forms of reserves</t>
  </si>
  <si>
    <t>a. Restricted cash reserves</t>
  </si>
  <si>
    <t>b. Performance guarantee</t>
  </si>
  <si>
    <t>c. Insolvency insurance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</si>
</sst>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5">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
    <numFmt numFmtId="166" formatCode="_(* #,##0_);_(* \(#,##0\);_(* &quot;-&quot;??_);_(@_)"/>
    <numFmt numFmtId="167" formatCode="_(&quot;$&quot;* #,##0_);_(&quot;$&quot;* \(#,##0\);_(&quot;$&quot;* &quot;-&quot;??_);_(@_)"/>
    <numFmt numFmtId="168" formatCode="&quot;$&quot;#,##0"/>
    <numFmt numFmtId="169" formatCode="_(&quot;$&quot;* #,##0.00_);_(&quot;$&quot;* \(\ #,##0.00\ \);_(&quot;$&quot;* &quot;-&quot;??_);_(\ @_ \)"/>
    <numFmt numFmtId="170" formatCode="_(* #,##0.00_);_(* \(\ #,##0.00\ \);_(* &quot;-&quot;??_);_(\ @_ \)"/>
    <numFmt numFmtId="171" formatCode="#,##0.00;[Red]\(#,##0.00\)"/>
    <numFmt numFmtId="172" formatCode="0.00%;\ \(0.00%\)"/>
    <numFmt numFmtId="173" formatCode="&quot;$&quot;#,##0;[Red]\(&quot;$&quot;#,##0\)"/>
    <numFmt numFmtId="174" formatCode="#,##0;[Red]\(#,##0\)"/>
    <numFmt numFmtId="175" formatCode="#,##0.0"/>
    <numFmt numFmtId="176" formatCode="#,##0.000"/>
    <numFmt numFmtId="177" formatCode="0.0000"/>
    <numFmt numFmtId="178" formatCode="0.000000"/>
    <numFmt numFmtId="179" formatCode="0.00000%"/>
    <numFmt numFmtId="180" formatCode="#,##0.0_);[Red]\(#,##0.0\)"/>
    <numFmt numFmtId="181" formatCode="#,##0.000_);[Red]\(#,##0.000\)"/>
    <numFmt numFmtId="182" formatCode="#,##0.00000_);[Red]\(#,##0.00000\)"/>
    <numFmt numFmtId="183" formatCode="#,##0.0000_);[Red]\(#,##0.0000\)"/>
    <numFmt numFmtId="184" formatCode="mm/dd/yy"/>
    <numFmt numFmtId="185" formatCode="#,##0;\-#,##0;&quot;-&quot;"/>
    <numFmt numFmtId="186" formatCode="#,##0\ ;\(#,##0\);\-\ \ \ \ \ "/>
    <numFmt numFmtId="187" formatCode="#,##0\ ;\(#,##0\);\–\ \ \ \ \ "/>
    <numFmt numFmtId="188" formatCode="_-* #,##0.00_-;\-* #,##0.00_-;_-* &quot;-&quot;??_-;_-@_-"/>
    <numFmt numFmtId="189" formatCode="0.0000_);\-0.0000\);;@"/>
    <numFmt numFmtId="190" formatCode="#,##0_);\-#,##0\);;@"/>
    <numFmt numFmtId="191" formatCode="#,###,##0.00;\(#,###,##0.00\)"/>
    <numFmt numFmtId="192" formatCode="#,###,##0;\(#,###,##0\)"/>
    <numFmt numFmtId="193" formatCode="&quot;$&quot;#,###,##0;\(&quot;$&quot;#,###,##0\)"/>
    <numFmt numFmtId="194" formatCode="&quot;$&quot;#,###,##0.00;\(&quot;$&quot;#,###,##0.00\)"/>
    <numFmt numFmtId="195" formatCode="#,##0.00%;\(#,##0.00%\)"/>
    <numFmt numFmtId="196" formatCode="\ \ \ @"/>
    <numFmt numFmtId="197" formatCode="\ \ \ \ \ \ @"/>
    <numFmt numFmtId="198" formatCode="#,##0\ \ \ ;[Red]\(#,##0\)\ \ ;\—\ \ \ \ "/>
    <numFmt numFmtId="199" formatCode="[$-409]mmm\-yy;@"/>
    <numFmt numFmtId="200" formatCode="[$-409]mmmm\-yy;@"/>
    <numFmt numFmtId="201" formatCode="m/d/yyyy;@"/>
  </numFmts>
  <fonts count="125">
    <font>
      <sz val="10"/>
      <name val="Arial"/>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0"/>
      <name val="Arial"/>
      <family val="2"/>
    </font>
    <font>
      <sz val="8"/>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u/>
      <sz val="10"/>
      <name val="Arial"/>
      <family val="2"/>
    </font>
    <font>
      <sz val="10"/>
      <name val="Times New Roman"/>
      <family val="1"/>
    </font>
    <font>
      <sz val="10"/>
      <name val="Tahoma"/>
      <family val="2"/>
    </font>
    <font>
      <b/>
      <sz val="12"/>
      <name val="Arial"/>
      <family val="2"/>
    </font>
    <font>
      <i/>
      <sz val="10"/>
      <name val="Arial"/>
      <family val="2"/>
    </font>
    <font>
      <sz val="8"/>
      <name val="Arial"/>
      <family val="2"/>
    </font>
    <font>
      <sz val="12"/>
      <name val="Arial"/>
      <family val="2"/>
    </font>
    <font>
      <u/>
      <sz val="10"/>
      <name val="Arial"/>
      <family val="2"/>
    </font>
    <font>
      <b/>
      <u/>
      <sz val="10"/>
      <color indexed="10"/>
      <name val="Arial"/>
      <family val="2"/>
    </font>
    <font>
      <b/>
      <sz val="10"/>
      <color indexed="10"/>
      <name val="Arial"/>
      <family val="2"/>
    </font>
    <font>
      <sz val="10"/>
      <color indexed="10"/>
      <name val="Arial"/>
      <family val="2"/>
    </font>
    <font>
      <sz val="12"/>
      <name val="Times New Roman"/>
      <family val="1"/>
    </font>
    <font>
      <sz val="10"/>
      <color indexed="8"/>
      <name val="Arial"/>
      <family val="2"/>
    </font>
    <font>
      <sz val="10"/>
      <name val="MS Serif"/>
      <family val="1"/>
    </font>
    <font>
      <sz val="11"/>
      <color indexed="8"/>
      <name val="Arial"/>
      <family val="2"/>
    </font>
    <font>
      <sz val="10"/>
      <color indexed="17"/>
      <name val="Arial"/>
      <family val="2"/>
    </font>
    <font>
      <sz val="10"/>
      <color indexed="16"/>
      <name val="MS Serif"/>
      <family val="1"/>
    </font>
    <font>
      <sz val="12"/>
      <color indexed="17"/>
      <name val="Times New Roman"/>
      <family val="1"/>
    </font>
    <font>
      <sz val="36"/>
      <name val="Times New Roman"/>
      <family val="1"/>
    </font>
    <font>
      <sz val="48"/>
      <name val="Times New Roman"/>
      <family val="1"/>
    </font>
    <font>
      <sz val="10"/>
      <color indexed="39"/>
      <name val="Arial"/>
      <family val="2"/>
    </font>
    <font>
      <sz val="8"/>
      <name val="Helv"/>
    </font>
    <font>
      <b/>
      <sz val="8"/>
      <color indexed="8"/>
      <name val="Helv"/>
    </font>
    <font>
      <b/>
      <sz val="14"/>
      <name val="Arial"/>
      <family val="2"/>
    </font>
    <font>
      <sz val="9"/>
      <color indexed="10"/>
      <name val="Arial"/>
      <family val="2"/>
    </font>
    <font>
      <b/>
      <sz val="20"/>
      <color indexed="10"/>
      <name val="Arial"/>
      <family val="2"/>
    </font>
    <font>
      <strike/>
      <sz val="10"/>
      <name val="Arial"/>
      <family val="2"/>
    </font>
    <font>
      <sz val="10"/>
      <color rgb="FFFF0000"/>
      <name val="Arial"/>
      <family val="2"/>
    </font>
    <font>
      <b/>
      <sz val="11"/>
      <color theme="1"/>
      <name val="Times New Roman"/>
      <family val="1"/>
    </font>
    <font>
      <sz val="11"/>
      <color theme="1"/>
      <name val="Times New Roman"/>
      <family val="1"/>
    </font>
    <font>
      <b/>
      <sz val="10"/>
      <color theme="1"/>
      <name val="Arial"/>
      <family val="2"/>
    </font>
    <font>
      <b/>
      <sz val="10"/>
      <color rgb="FFFF0000"/>
      <name val="Arial"/>
      <family val="2"/>
    </font>
    <font>
      <b/>
      <sz val="11"/>
      <color theme="1"/>
      <name val="Arial"/>
      <family val="2"/>
    </font>
    <font>
      <b/>
      <sz val="10"/>
      <color indexed="8"/>
      <name val="Arial"/>
      <family val="2"/>
    </font>
    <font>
      <b/>
      <u/>
      <sz val="10"/>
      <color indexed="8"/>
      <name val="Arial"/>
      <family val="2"/>
    </font>
    <font>
      <sz val="10"/>
      <color indexed="8"/>
      <name val="MS Sans Serif"/>
      <family val="2"/>
    </font>
    <font>
      <sz val="11"/>
      <color rgb="FF000000"/>
      <name val="Calibri"/>
      <family val="2"/>
      <scheme val="minor"/>
    </font>
    <font>
      <b/>
      <sz val="12"/>
      <color indexed="8"/>
      <name val="Arial"/>
      <family val="2"/>
    </font>
    <font>
      <sz val="12"/>
      <color indexed="8"/>
      <name val="Arial"/>
      <family val="2"/>
    </font>
    <font>
      <sz val="11"/>
      <name val="Arial"/>
      <family val="2"/>
    </font>
    <font>
      <b/>
      <i/>
      <sz val="10"/>
      <name val="Arial"/>
      <family val="2"/>
    </font>
    <font>
      <sz val="10"/>
      <color rgb="FF0070C0"/>
      <name val="Arial"/>
      <family val="2"/>
    </font>
    <font>
      <u/>
      <sz val="10"/>
      <color theme="10"/>
      <name val="Arial"/>
      <family val="2"/>
    </font>
    <font>
      <sz val="10"/>
      <color rgb="FF000000"/>
      <name val="Symbol"/>
      <family val="1"/>
      <charset val="2"/>
    </font>
    <font>
      <sz val="7"/>
      <color rgb="FF000000"/>
      <name val="Times New Roman"/>
      <family val="1"/>
    </font>
    <font>
      <sz val="10"/>
      <color rgb="FF000000"/>
      <name val="Arial"/>
      <family val="2"/>
    </font>
    <font>
      <b/>
      <u/>
      <sz val="10"/>
      <color theme="1"/>
      <name val="Arial"/>
      <family val="2"/>
    </font>
    <font>
      <b/>
      <sz val="10"/>
      <color theme="0"/>
      <name val="Arial"/>
      <family val="2"/>
    </font>
    <font>
      <sz val="10"/>
      <color indexed="8"/>
      <name val="Times New Roman"/>
      <family val="1"/>
    </font>
    <font>
      <sz val="10"/>
      <color rgb="FF00B0F0"/>
      <name val="Arial"/>
      <family val="2"/>
    </font>
    <font>
      <sz val="11"/>
      <name val="Times New Roman"/>
      <family val="1"/>
    </font>
    <font>
      <b/>
      <sz val="11"/>
      <color indexed="10"/>
      <name val="Calibri"/>
      <family val="2"/>
    </font>
    <font>
      <sz val="11"/>
      <name val="Tms Rmn"/>
    </font>
    <font>
      <sz val="10"/>
      <name val="Segoe UI"/>
      <family val="2"/>
    </font>
    <font>
      <sz val="11"/>
      <color theme="1"/>
      <name val="Arial"/>
      <family val="2"/>
    </font>
    <font>
      <sz val="10"/>
      <name val="Helv"/>
    </font>
    <font>
      <b/>
      <sz val="8"/>
      <name val="Arial"/>
      <family val="2"/>
    </font>
    <font>
      <sz val="1"/>
      <color indexed="8"/>
      <name val="Courier"/>
      <family val="3"/>
    </font>
    <font>
      <i/>
      <sz val="1"/>
      <color indexed="8"/>
      <name val="Courier"/>
      <family val="3"/>
    </font>
    <font>
      <sz val="10"/>
      <color indexed="0"/>
      <name val="Arial"/>
      <family val="2"/>
    </font>
    <font>
      <i/>
      <sz val="10"/>
      <name val="Times New Roman"/>
      <family val="1"/>
    </font>
    <font>
      <b/>
      <sz val="18"/>
      <name val="Arial"/>
      <family val="2"/>
    </font>
    <font>
      <b/>
      <sz val="11"/>
      <color indexed="62"/>
      <name val="Calibri"/>
      <family val="2"/>
    </font>
    <font>
      <sz val="11"/>
      <color indexed="19"/>
      <name val="Calibri"/>
      <family val="2"/>
    </font>
    <font>
      <b/>
      <i/>
      <sz val="16"/>
      <name val="Helv"/>
    </font>
    <font>
      <sz val="12"/>
      <name val="Helv"/>
    </font>
    <font>
      <sz val="10"/>
      <name val="Calibri"/>
      <family val="2"/>
    </font>
    <font>
      <sz val="11"/>
      <color rgb="FF000000"/>
      <name val="Calibri"/>
      <family val="2"/>
    </font>
    <font>
      <sz val="11"/>
      <color indexed="8"/>
      <name val="Times New Roman"/>
      <family val="1"/>
    </font>
    <font>
      <b/>
      <sz val="10"/>
      <name val="Times New Roman"/>
      <family val="1"/>
    </font>
    <font>
      <sz val="10"/>
      <name val="MS Sans Serif"/>
      <family val="2"/>
    </font>
    <font>
      <b/>
      <sz val="10"/>
      <name val="MS Sans Serif"/>
      <family val="2"/>
    </font>
    <font>
      <b/>
      <sz val="10"/>
      <color indexed="8"/>
      <name val="Book Antiqua"/>
      <family val="1"/>
    </font>
    <font>
      <b/>
      <i/>
      <sz val="12"/>
      <color indexed="4"/>
      <name val="Arial"/>
      <family val="2"/>
    </font>
    <font>
      <b/>
      <i/>
      <sz val="11"/>
      <color indexed="4"/>
      <name val="Arial"/>
      <family val="2"/>
    </font>
    <font>
      <b/>
      <i/>
      <sz val="10"/>
      <color indexed="8"/>
      <name val="Arial"/>
      <family val="2"/>
    </font>
    <font>
      <b/>
      <i/>
      <sz val="10"/>
      <color indexed="0"/>
      <name val="Arial"/>
      <family val="2"/>
    </font>
    <font>
      <b/>
      <sz val="10"/>
      <color indexed="0"/>
      <name val="Arial"/>
      <family val="2"/>
    </font>
    <font>
      <b/>
      <sz val="18"/>
      <color indexed="62"/>
      <name val="Cambria"/>
      <family val="2"/>
    </font>
    <font>
      <b/>
      <sz val="11"/>
      <color indexed="9"/>
      <name val="Arial"/>
      <family val="2"/>
    </font>
    <font>
      <sz val="10"/>
      <color indexed="9"/>
      <name val="Arial"/>
      <family val="2"/>
    </font>
    <font>
      <b/>
      <sz val="10"/>
      <color indexed="9"/>
      <name val="Arial"/>
      <family val="2"/>
    </font>
    <font>
      <sz val="10"/>
      <name val="Arial"/>
      <family val="2"/>
    </font>
    <font>
      <sz val="18"/>
      <color rgb="FF002C77"/>
      <name val="Arial"/>
      <family val="2"/>
    </font>
    <font>
      <b/>
      <sz val="11"/>
      <name val="Arial"/>
      <family val="2"/>
    </font>
    <font>
      <sz val="11"/>
      <color rgb="FFFF0000"/>
      <name val="Arial"/>
      <family val="2"/>
    </font>
    <font>
      <b/>
      <u/>
      <sz val="11"/>
      <color rgb="FFFF0000"/>
      <name val="Arial"/>
      <family val="2"/>
    </font>
    <font>
      <b/>
      <u/>
      <sz val="11"/>
      <name val="Arial"/>
      <family val="2"/>
    </font>
    <font>
      <b/>
      <sz val="11"/>
      <color rgb="FFFF0000"/>
      <name val="Arial"/>
      <family val="2"/>
    </font>
    <font>
      <b/>
      <sz val="10"/>
      <color rgb="FF000000"/>
      <name val="Arial"/>
      <family val="2"/>
    </font>
    <font>
      <sz val="10"/>
      <color rgb="FF0070C0"/>
      <name val="Times New Roman"/>
      <family val="1"/>
    </font>
    <font>
      <strike/>
      <sz val="10"/>
      <color rgb="FFFF0000"/>
      <name val="Arial"/>
      <family val="2"/>
    </font>
    <font>
      <b/>
      <sz val="10"/>
      <color theme="7" tint="-0.499984740745262"/>
      <name val="Arial"/>
      <family val="2"/>
    </font>
    <font>
      <sz val="10"/>
      <color rgb="FF7030A0"/>
      <name val="Arial"/>
      <family val="2"/>
    </font>
    <font>
      <b/>
      <strike/>
      <sz val="10"/>
      <color rgb="FFFF0000"/>
      <name val="Arial"/>
      <family val="2"/>
    </font>
    <font>
      <b/>
      <sz val="10"/>
      <color rgb="FF7030A0"/>
      <name val="Arial"/>
      <family val="2"/>
    </font>
    <font>
      <sz val="10"/>
      <name val="Blackadder ITC"/>
      <family val="5"/>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1"/>
        <bgColor indexed="64"/>
      </patternFill>
    </fill>
    <fill>
      <patternFill patternType="solid">
        <fgColor indexed="35"/>
        <bgColor indexed="64"/>
      </patternFill>
    </fill>
    <fill>
      <patternFill patternType="solid">
        <fgColor indexed="22"/>
      </patternFill>
    </fill>
    <fill>
      <patternFill patternType="solid">
        <fgColor indexed="55"/>
      </patternFill>
    </fill>
    <fill>
      <patternFill patternType="solid">
        <fgColor indexed="43"/>
        <bgColor indexed="64"/>
      </patternFill>
    </fill>
    <fill>
      <patternFill patternType="solid">
        <fgColor indexed="11"/>
        <bgColor indexed="44"/>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9"/>
        <bgColor indexed="64"/>
      </patternFill>
    </fill>
    <fill>
      <patternFill patternType="solid">
        <fgColor indexed="10"/>
        <bgColor indexed="64"/>
      </patternFill>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rgb="FF92D050"/>
        <bgColor indexed="64"/>
      </patternFill>
    </fill>
    <fill>
      <patternFill patternType="solid">
        <fgColor theme="9" tint="0.39994506668294322"/>
        <bgColor indexed="64"/>
      </patternFill>
    </fill>
    <fill>
      <patternFill patternType="solid">
        <fgColor theme="9" tint="0.59999389629810485"/>
        <bgColor indexed="64"/>
      </patternFill>
    </fill>
    <fill>
      <patternFill patternType="solid">
        <fgColor rgb="FFFFFF99"/>
        <bgColor indexed="64"/>
      </patternFill>
    </fill>
    <fill>
      <patternFill patternType="solid">
        <fgColor indexed="9"/>
        <bgColor indexed="64"/>
      </patternFill>
    </fill>
    <fill>
      <patternFill patternType="solid">
        <fgColor indexed="47"/>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C99"/>
        <bgColor indexed="64"/>
      </patternFill>
    </fill>
    <fill>
      <patternFill patternType="solid">
        <fgColor theme="0" tint="-0.249977111117893"/>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rgb="FFFFFFCC"/>
      </patternFill>
    </fill>
    <fill>
      <patternFill patternType="solid">
        <fgColor indexed="42"/>
        <bgColor indexed="64"/>
      </patternFill>
    </fill>
    <fill>
      <patternFill patternType="solid">
        <fgColor indexed="44"/>
        <bgColor indexed="64"/>
      </patternFill>
    </fill>
    <fill>
      <patternFill patternType="mediumGray">
        <fgColor indexed="22"/>
      </patternFill>
    </fill>
    <fill>
      <patternFill patternType="solid">
        <fgColor indexed="23"/>
      </patternFill>
    </fill>
    <fill>
      <patternFill patternType="darkUp"/>
    </fill>
    <fill>
      <patternFill patternType="darkUp">
        <fgColor indexed="8"/>
        <bgColor indexed="22"/>
      </patternFill>
    </fill>
    <fill>
      <patternFill patternType="solid">
        <fgColor theme="1" tint="0.14999847407452621"/>
        <bgColor indexed="64"/>
      </patternFill>
    </fill>
    <fill>
      <patternFill patternType="solid">
        <fgColor theme="1"/>
        <bgColor indexed="64"/>
      </patternFill>
    </fill>
    <fill>
      <patternFill patternType="darkUp">
        <fgColor indexed="8"/>
        <bgColor theme="0"/>
      </patternFill>
    </fill>
  </fills>
  <borders count="13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bottom style="thin">
        <color indexed="64"/>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thin">
        <color indexed="9"/>
      </left>
      <right style="thin">
        <color indexed="9"/>
      </right>
      <top style="thin">
        <color indexed="9"/>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style="thin">
        <color indexed="64"/>
      </top>
      <bottom/>
      <diagonal/>
    </border>
    <border>
      <left/>
      <right style="double">
        <color indexed="64"/>
      </right>
      <top/>
      <bottom/>
      <diagonal/>
    </border>
    <border>
      <left style="double">
        <color indexed="64"/>
      </left>
      <right style="thin">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auto="1"/>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hair">
        <color auto="1"/>
      </right>
      <top style="thin">
        <color indexed="64"/>
      </top>
      <bottom style="thin">
        <color indexed="64"/>
      </bottom>
      <diagonal/>
    </border>
    <border>
      <left style="medium">
        <color auto="1"/>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style="medium">
        <color indexed="64"/>
      </left>
      <right/>
      <top/>
      <bottom style="medium">
        <color indexed="64"/>
      </bottom>
      <diagonal/>
    </border>
    <border>
      <left/>
      <right style="thin">
        <color indexed="64"/>
      </right>
      <top/>
      <bottom/>
      <diagonal/>
    </border>
    <border>
      <left/>
      <right/>
      <top/>
      <bottom style="medium">
        <color indexed="30"/>
      </bottom>
      <diagonal/>
    </border>
    <border>
      <left/>
      <right style="thin">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auto="1"/>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medium">
        <color indexed="64"/>
      </right>
      <top/>
      <bottom/>
      <diagonal/>
    </border>
    <border>
      <left style="hair">
        <color auto="1"/>
      </left>
      <right style="medium">
        <color indexed="64"/>
      </right>
      <top style="thin">
        <color indexed="64"/>
      </top>
      <bottom style="thin">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top/>
      <bottom style="medium">
        <color indexed="27"/>
      </bottom>
      <diagonal/>
    </border>
    <border>
      <left/>
      <right/>
      <top/>
      <bottom style="double">
        <color indexed="10"/>
      </bottom>
      <diagonal/>
    </border>
    <border>
      <left style="thin">
        <color rgb="FFB2B2B2"/>
      </left>
      <right style="thin">
        <color rgb="FFB2B2B2"/>
      </right>
      <top style="thin">
        <color rgb="FFB2B2B2"/>
      </top>
      <bottom style="thin">
        <color rgb="FFB2B2B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indexed="0"/>
      </top>
      <bottom/>
      <diagonal/>
    </border>
    <border>
      <left/>
      <right/>
      <top style="medium">
        <color indexed="45"/>
      </top>
      <bottom/>
      <diagonal/>
    </border>
    <border>
      <left/>
      <right/>
      <top style="medium">
        <color indexed="64"/>
      </top>
      <bottom style="medium">
        <color indexed="64"/>
      </bottom>
      <diagonal/>
    </border>
    <border>
      <left/>
      <right/>
      <top style="medium">
        <color indexed="45"/>
      </top>
      <bottom/>
      <diagonal/>
    </border>
    <border>
      <left/>
      <right/>
      <top style="medium">
        <color indexed="45"/>
      </top>
      <bottom/>
      <diagonal/>
    </border>
    <border>
      <left style="medium">
        <color indexed="64"/>
      </left>
      <right style="medium">
        <color indexed="64"/>
      </right>
      <top/>
      <bottom style="medium">
        <color indexed="64"/>
      </bottom>
      <diagonal/>
    </border>
    <border>
      <left style="hair">
        <color auto="1"/>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thin">
        <color auto="1"/>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indexed="64"/>
      </left>
      <right style="thin">
        <color indexed="64"/>
      </right>
      <top style="medium">
        <color indexed="64"/>
      </top>
      <bottom style="thin">
        <color indexed="64"/>
      </bottom>
      <diagonal/>
    </border>
    <border>
      <left style="thin">
        <color auto="1"/>
      </left>
      <right style="thin">
        <color indexed="64"/>
      </right>
      <top style="medium">
        <color auto="1"/>
      </top>
      <bottom style="thin">
        <color auto="1"/>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auto="1"/>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thin">
        <color auto="1"/>
      </left>
      <right style="medium">
        <color auto="1"/>
      </right>
      <top style="medium">
        <color auto="1"/>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s>
  <cellStyleXfs count="6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38" fontId="38" fillId="0" borderId="0">
      <alignment horizontal="left"/>
    </xf>
    <xf numFmtId="0" fontId="12" fillId="3" borderId="0" applyNumberFormat="0" applyBorder="0" applyAlignment="0" applyProtection="0"/>
    <xf numFmtId="38" fontId="7" fillId="20" borderId="0">
      <alignment horizontal="right"/>
    </xf>
    <xf numFmtId="0" fontId="7" fillId="21" borderId="0">
      <alignment horizontal="left"/>
    </xf>
    <xf numFmtId="38" fontId="7" fillId="20" borderId="0">
      <alignment horizontal="left"/>
    </xf>
    <xf numFmtId="3" fontId="39" fillId="21" borderId="0">
      <alignment horizontal="right"/>
    </xf>
    <xf numFmtId="185" fontId="40" fillId="0" borderId="0" applyFill="0" applyBorder="0" applyAlignment="0"/>
    <xf numFmtId="0" fontId="13" fillId="22" borderId="1" applyNumberFormat="0" applyAlignment="0" applyProtection="0"/>
    <xf numFmtId="0" fontId="14" fillId="23" borderId="2"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170" fontId="30" fillId="0" borderId="0" applyFont="0" applyFill="0" applyBorder="0" applyAlignment="0" applyProtection="0"/>
    <xf numFmtId="3" fontId="7" fillId="0" borderId="0" applyFill="0" applyBorder="0" applyAlignment="0" applyProtection="0"/>
    <xf numFmtId="0" fontId="41" fillId="0" borderId="0" applyNumberFormat="0" applyAlignment="0">
      <alignment horizontal="left"/>
    </xf>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2" fillId="0" borderId="0" applyFont="0" applyFill="0" applyBorder="0" applyAlignment="0" applyProtection="0"/>
    <xf numFmtId="169" fontId="30" fillId="0" borderId="0" applyFont="0" applyFill="0" applyBorder="0" applyAlignment="0" applyProtection="0"/>
    <xf numFmtId="6" fontId="7" fillId="0" borderId="0" applyFont="0" applyFill="0" applyBorder="0" applyAlignment="0" applyProtection="0"/>
    <xf numFmtId="8" fontId="7" fillId="24" borderId="0">
      <alignment horizontal="left"/>
    </xf>
    <xf numFmtId="14" fontId="43" fillId="0" borderId="0">
      <alignment horizontal="left"/>
    </xf>
    <xf numFmtId="3" fontId="39" fillId="0" borderId="0">
      <alignment horizontal="right"/>
    </xf>
    <xf numFmtId="175" fontId="39" fillId="0" borderId="0">
      <alignment horizontal="right"/>
    </xf>
    <xf numFmtId="4" fontId="39" fillId="0" borderId="0">
      <alignment horizontal="left"/>
    </xf>
    <xf numFmtId="176" fontId="39" fillId="0" borderId="0">
      <alignment horizontal="right"/>
    </xf>
    <xf numFmtId="177" fontId="7" fillId="0" borderId="0"/>
    <xf numFmtId="178" fontId="7" fillId="0" borderId="0"/>
    <xf numFmtId="180" fontId="7" fillId="0" borderId="0"/>
    <xf numFmtId="40" fontId="7" fillId="0" borderId="0"/>
    <xf numFmtId="181" fontId="7" fillId="0" borderId="0"/>
    <xf numFmtId="183" fontId="7" fillId="0" borderId="0"/>
    <xf numFmtId="182" fontId="7" fillId="0" borderId="0"/>
    <xf numFmtId="0" fontId="44" fillId="0" borderId="0" applyNumberFormat="0" applyAlignment="0">
      <alignment horizontal="left"/>
    </xf>
    <xf numFmtId="0" fontId="15" fillId="0" borderId="0" applyNumberFormat="0" applyFill="0" applyBorder="0" applyAlignment="0" applyProtection="0"/>
    <xf numFmtId="0" fontId="16" fillId="4" borderId="0" applyNumberFormat="0" applyBorder="0" applyAlignment="0" applyProtection="0"/>
    <xf numFmtId="38" fontId="7" fillId="25" borderId="0">
      <alignment horizontal="left"/>
    </xf>
    <xf numFmtId="38" fontId="43" fillId="0" borderId="0">
      <alignment horizontal="left"/>
    </xf>
    <xf numFmtId="3" fontId="45" fillId="0" borderId="0">
      <alignment horizontal="left"/>
    </xf>
    <xf numFmtId="0" fontId="31" fillId="0" borderId="3" applyNumberFormat="0" applyAlignment="0" applyProtection="0">
      <alignment horizontal="left" vertical="center"/>
    </xf>
    <xf numFmtId="0" fontId="31" fillId="0" borderId="4">
      <alignment horizontal="left" vertical="center"/>
    </xf>
    <xf numFmtId="0" fontId="17" fillId="0" borderId="5" applyNumberFormat="0" applyFill="0" applyAlignment="0" applyProtection="0"/>
    <xf numFmtId="0" fontId="18" fillId="0" borderId="6" applyNumberFormat="0" applyFill="0" applyAlignment="0" applyProtection="0"/>
    <xf numFmtId="0" fontId="19" fillId="0" borderId="7" applyNumberFormat="0" applyFill="0" applyAlignment="0" applyProtection="0"/>
    <xf numFmtId="0" fontId="19" fillId="0" borderId="0" applyNumberFormat="0" applyFill="0" applyBorder="0" applyAlignment="0" applyProtection="0"/>
    <xf numFmtId="0" fontId="20" fillId="7" borderId="1" applyNumberFormat="0" applyAlignment="0" applyProtection="0"/>
    <xf numFmtId="38" fontId="7" fillId="0" borderId="0">
      <alignment horizontal="left"/>
    </xf>
    <xf numFmtId="0" fontId="21" fillId="0" borderId="8"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22" fillId="26" borderId="0" applyNumberFormat="0" applyBorder="0" applyAlignment="0" applyProtection="0"/>
    <xf numFmtId="0" fontId="23" fillId="0" borderId="0"/>
    <xf numFmtId="0" fontId="23" fillId="0" borderId="0"/>
    <xf numFmtId="0" fontId="10" fillId="0" borderId="0"/>
    <xf numFmtId="0" fontId="7" fillId="0" borderId="0"/>
    <xf numFmtId="0" fontId="23" fillId="0" borderId="0"/>
    <xf numFmtId="0" fontId="8" fillId="0" borderId="0"/>
    <xf numFmtId="0" fontId="23" fillId="27" borderId="9" applyNumberFormat="0" applyFont="0" applyAlignment="0" applyProtection="0"/>
    <xf numFmtId="0" fontId="24" fillId="22" borderId="10" applyNumberFormat="0" applyAlignment="0" applyProtection="0"/>
    <xf numFmtId="9" fontId="39" fillId="0" borderId="0">
      <alignment horizontal="right"/>
    </xf>
    <xf numFmtId="165" fontId="39" fillId="0" borderId="0">
      <alignment horizontal="right"/>
    </xf>
    <xf numFmtId="165" fontId="7" fillId="0" borderId="0">
      <alignment horizontal="right"/>
    </xf>
    <xf numFmtId="10" fontId="39" fillId="0" borderId="0">
      <alignment horizontal="right"/>
    </xf>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42" fillId="0" borderId="0" applyFont="0" applyFill="0" applyBorder="0" applyAlignment="0" applyProtection="0"/>
    <xf numFmtId="165" fontId="48" fillId="24" borderId="0">
      <alignment horizontal="left"/>
    </xf>
    <xf numFmtId="10" fontId="7" fillId="0" borderId="0"/>
    <xf numFmtId="10" fontId="48" fillId="0" borderId="0" applyFill="0" applyBorder="0" applyAlignment="0" applyProtection="0"/>
    <xf numFmtId="38" fontId="7" fillId="28" borderId="0" applyProtection="0">
      <alignment horizontal="left"/>
    </xf>
    <xf numFmtId="38" fontId="7" fillId="29" borderId="0">
      <alignment horizontal="left"/>
    </xf>
    <xf numFmtId="3" fontId="39" fillId="30" borderId="0">
      <alignment horizontal="left"/>
    </xf>
    <xf numFmtId="38" fontId="38" fillId="0" borderId="0">
      <alignment horizontal="left"/>
    </xf>
    <xf numFmtId="38" fontId="7" fillId="29" borderId="0">
      <alignment horizontal="right"/>
    </xf>
    <xf numFmtId="2" fontId="7" fillId="30" borderId="0"/>
    <xf numFmtId="184" fontId="49" fillId="0" borderId="0" applyNumberFormat="0" applyFill="0" applyBorder="0" applyAlignment="0" applyProtection="0">
      <alignment horizontal="left"/>
    </xf>
    <xf numFmtId="38" fontId="7" fillId="0" borderId="0">
      <alignment horizontal="right"/>
    </xf>
    <xf numFmtId="179" fontId="7" fillId="0" borderId="0"/>
    <xf numFmtId="40" fontId="50" fillId="0" borderId="0" applyBorder="0">
      <alignment horizontal="right"/>
    </xf>
    <xf numFmtId="0" fontId="25" fillId="0" borderId="0" applyNumberFormat="0" applyFill="0" applyBorder="0" applyAlignment="0" applyProtection="0"/>
    <xf numFmtId="0" fontId="26" fillId="0" borderId="11" applyNumberFormat="0" applyFill="0" applyAlignment="0" applyProtection="0"/>
    <xf numFmtId="38" fontId="7" fillId="0" borderId="0">
      <alignment horizontal="right" textRotation="90"/>
    </xf>
    <xf numFmtId="0" fontId="27" fillId="0" borderId="0" applyNumberFormat="0" applyFill="0" applyBorder="0" applyAlignment="0" applyProtection="0"/>
    <xf numFmtId="1" fontId="40" fillId="24" borderId="0">
      <alignment horizontal="left"/>
    </xf>
    <xf numFmtId="1" fontId="48" fillId="24" borderId="0">
      <alignment horizontal="right"/>
    </xf>
    <xf numFmtId="1" fontId="7" fillId="24" borderId="0">
      <alignment horizontal="left"/>
    </xf>
    <xf numFmtId="3" fontId="39" fillId="31" borderId="0">
      <alignment horizontal="right"/>
    </xf>
    <xf numFmtId="0" fontId="39" fillId="0" borderId="0"/>
    <xf numFmtId="0" fontId="39" fillId="0" borderId="0"/>
    <xf numFmtId="0" fontId="7" fillId="0" borderId="0"/>
    <xf numFmtId="0" fontId="63" fillId="0" borderId="0"/>
    <xf numFmtId="0" fontId="7" fillId="0" borderId="0"/>
    <xf numFmtId="43" fontId="7" fillId="0" borderId="0" applyFont="0" applyFill="0" applyBorder="0" applyAlignment="0" applyProtection="0"/>
    <xf numFmtId="0" fontId="19" fillId="0" borderId="76" applyNumberFormat="0" applyFill="0" applyAlignment="0" applyProtection="0"/>
    <xf numFmtId="0" fontId="7" fillId="0" borderId="0"/>
    <xf numFmtId="0" fontId="7" fillId="0" borderId="0"/>
    <xf numFmtId="0" fontId="7" fillId="27" borderId="9" applyNumberFormat="0" applyFont="0" applyAlignment="0" applyProtection="0"/>
    <xf numFmtId="9"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 fontId="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7" fontId="7" fillId="0" borderId="0" applyFont="0" applyFill="0" applyBorder="0" applyAlignment="0" applyProtection="0"/>
    <xf numFmtId="2" fontId="7" fillId="0" borderId="0" applyFont="0" applyFill="0" applyBorder="0" applyAlignment="0" applyProtection="0"/>
    <xf numFmtId="0" fontId="6" fillId="0" borderId="0"/>
    <xf numFmtId="0" fontId="7" fillId="0" borderId="0"/>
    <xf numFmtId="0" fontId="6" fillId="0" borderId="0"/>
    <xf numFmtId="0" fontId="64" fillId="0" borderId="0"/>
    <xf numFmtId="0" fontId="7" fillId="0" borderId="0" applyProtection="0">
      <alignment horizontal="centerContinuous" vertical="top"/>
    </xf>
    <xf numFmtId="0" fontId="7" fillId="0" borderId="0"/>
    <xf numFmtId="0" fontId="29" fillId="0" borderId="0"/>
    <xf numFmtId="0" fontId="10" fillId="2" borderId="0" applyNumberFormat="0" applyBorder="0" applyAlignment="0" applyProtection="0"/>
    <xf numFmtId="0" fontId="10" fillId="2" borderId="0" applyNumberFormat="0" applyBorder="0" applyAlignment="0" applyProtection="0"/>
    <xf numFmtId="0" fontId="10" fillId="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27"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26"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3"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27" borderId="0" applyNumberFormat="0" applyBorder="0" applyAlignment="0" applyProtection="0"/>
    <xf numFmtId="0" fontId="11" fillId="12"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1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3" borderId="0" applyNumberFormat="0" applyBorder="0" applyAlignment="0" applyProtection="0"/>
    <xf numFmtId="0" fontId="11" fillId="14"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9" borderId="0" applyNumberFormat="0" applyBorder="0" applyAlignment="0" applyProtection="0"/>
    <xf numFmtId="0" fontId="11" fillId="16" borderId="0" applyNumberFormat="0" applyBorder="0" applyAlignment="0" applyProtection="0"/>
    <xf numFmtId="0" fontId="11" fillId="44" borderId="0" applyNumberFormat="0" applyBorder="0" applyAlignment="0" applyProtection="0"/>
    <xf numFmtId="0" fontId="11" fillId="17" borderId="0" applyNumberFormat="0" applyBorder="0" applyAlignment="0" applyProtection="0"/>
    <xf numFmtId="0" fontId="11" fillId="19" borderId="0" applyNumberFormat="0" applyBorder="0" applyAlignment="0" applyProtection="0"/>
    <xf numFmtId="0" fontId="11" fillId="18"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45"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1" fillId="17" borderId="0" applyNumberFormat="0" applyBorder="0" applyAlignment="0" applyProtection="0"/>
    <xf numFmtId="0" fontId="12" fillId="3" borderId="0" applyNumberFormat="0" applyBorder="0" applyAlignment="0" applyProtection="0"/>
    <xf numFmtId="0" fontId="12" fillId="5" borderId="0" applyNumberFormat="0" applyBorder="0" applyAlignment="0" applyProtection="0"/>
    <xf numFmtId="186" fontId="78" fillId="0" borderId="84" applyNumberFormat="0" applyFill="0" applyAlignment="0" applyProtection="0">
      <alignment horizontal="center"/>
    </xf>
    <xf numFmtId="187" fontId="78" fillId="0" borderId="33" applyFill="0" applyAlignment="0" applyProtection="0">
      <alignment horizontal="center"/>
    </xf>
    <xf numFmtId="187" fontId="78" fillId="0" borderId="33" applyFill="0" applyAlignment="0" applyProtection="0">
      <alignment horizontal="center"/>
    </xf>
    <xf numFmtId="187" fontId="78" fillId="0" borderId="33" applyFill="0" applyAlignment="0" applyProtection="0">
      <alignment horizontal="center"/>
    </xf>
    <xf numFmtId="187" fontId="78" fillId="0" borderId="33" applyFill="0" applyAlignment="0" applyProtection="0">
      <alignment horizontal="center"/>
    </xf>
    <xf numFmtId="187" fontId="78" fillId="0" borderId="33" applyFill="0" applyAlignment="0" applyProtection="0">
      <alignment horizontal="center"/>
    </xf>
    <xf numFmtId="187" fontId="78" fillId="0" borderId="33" applyFill="0" applyAlignment="0" applyProtection="0">
      <alignment horizontal="center"/>
    </xf>
    <xf numFmtId="187" fontId="78" fillId="0" borderId="33" applyFill="0" applyAlignment="0" applyProtection="0">
      <alignment horizontal="center"/>
    </xf>
    <xf numFmtId="187" fontId="78" fillId="0" borderId="33" applyFill="0" applyAlignment="0" applyProtection="0">
      <alignment horizontal="center"/>
    </xf>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79" fillId="46" borderId="1" applyNumberFormat="0" applyAlignment="0" applyProtection="0"/>
    <xf numFmtId="0" fontId="79" fillId="46" borderId="1" applyNumberFormat="0" applyAlignment="0" applyProtection="0"/>
    <xf numFmtId="0" fontId="13" fillId="22" borderId="1" applyNumberFormat="0" applyAlignment="0" applyProtection="0"/>
    <xf numFmtId="0" fontId="14" fillId="23" borderId="2" applyNumberFormat="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39"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8" fontId="7" fillId="0" borderId="0" applyFont="0" applyFill="0" applyBorder="0" applyAlignment="0" applyProtection="0"/>
    <xf numFmtId="43" fontId="4" fillId="0" borderId="0" applyFont="0" applyFill="0" applyBorder="0" applyAlignment="0" applyProtection="0"/>
    <xf numFmtId="170" fontId="81" fillId="0" borderId="0" applyFont="0" applyFill="0" applyBorder="0" applyAlignment="0" applyProtection="0"/>
    <xf numFmtId="188" fontId="7" fillId="0" borderId="0" applyFont="0" applyFill="0" applyBorder="0" applyAlignment="0" applyProtection="0"/>
    <xf numFmtId="170" fontId="81" fillId="0" borderId="0" applyFont="0" applyFill="0" applyBorder="0" applyAlignment="0" applyProtection="0"/>
    <xf numFmtId="188" fontId="7" fillId="0" borderId="0" applyFont="0" applyFill="0" applyBorder="0" applyAlignment="0" applyProtection="0"/>
    <xf numFmtId="170" fontId="8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8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7" fillId="0" borderId="0" applyFill="0" applyBorder="0" applyAlignment="0" applyProtection="0"/>
    <xf numFmtId="0" fontId="83" fillId="0" borderId="0"/>
    <xf numFmtId="0" fontId="83"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169" fontId="3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 fillId="0" borderId="0" applyFont="0" applyFill="0" applyBorder="0" applyAlignment="0" applyProtection="0"/>
    <xf numFmtId="44" fontId="8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6" fontId="7" fillId="0" borderId="0" applyFont="0" applyFill="0" applyBorder="0" applyAlignment="0" applyProtection="0"/>
    <xf numFmtId="14" fontId="43" fillId="0" borderId="0">
      <alignment horizontal="left"/>
    </xf>
    <xf numFmtId="189" fontId="84" fillId="32" borderId="0" applyFont="0" applyFill="0" applyBorder="0" applyAlignment="0" applyProtection="0">
      <alignment vertical="center"/>
    </xf>
    <xf numFmtId="190" fontId="84" fillId="32" borderId="0" applyFont="0" applyFill="0" applyBorder="0" applyAlignment="0" applyProtection="0">
      <alignment vertical="center"/>
    </xf>
    <xf numFmtId="39" fontId="84" fillId="38" borderId="0" applyFont="0" applyFill="0" applyBorder="0" applyAlignment="0" applyProtection="0">
      <alignment vertical="center"/>
    </xf>
    <xf numFmtId="0" fontId="15" fillId="0" borderId="0" applyNumberFormat="0" applyFill="0" applyBorder="0" applyAlignment="0" applyProtection="0"/>
    <xf numFmtId="0" fontId="85" fillId="0" borderId="0">
      <protection locked="0"/>
    </xf>
    <xf numFmtId="0" fontId="85" fillId="0" borderId="0">
      <protection locked="0"/>
    </xf>
    <xf numFmtId="0" fontId="86" fillId="0" borderId="0">
      <protection locked="0"/>
    </xf>
    <xf numFmtId="0" fontId="85" fillId="0" borderId="0">
      <protection locked="0"/>
    </xf>
    <xf numFmtId="0" fontId="85" fillId="0" borderId="0">
      <protection locked="0"/>
    </xf>
    <xf numFmtId="0" fontId="85" fillId="0" borderId="0">
      <protection locked="0"/>
    </xf>
    <xf numFmtId="0" fontId="86" fillId="0" borderId="0">
      <protection locked="0"/>
    </xf>
    <xf numFmtId="0" fontId="83" fillId="0" borderId="0"/>
    <xf numFmtId="0" fontId="83" fillId="0" borderId="0"/>
    <xf numFmtId="191" fontId="87" fillId="0" borderId="0"/>
    <xf numFmtId="191" fontId="87" fillId="0" borderId="0"/>
    <xf numFmtId="191" fontId="87" fillId="0" borderId="0"/>
    <xf numFmtId="192" fontId="87" fillId="0" borderId="0"/>
    <xf numFmtId="192" fontId="87" fillId="0" borderId="0"/>
    <xf numFmtId="192" fontId="87" fillId="0" borderId="0"/>
    <xf numFmtId="192" fontId="87" fillId="0" borderId="0"/>
    <xf numFmtId="193" fontId="87" fillId="0" borderId="0"/>
    <xf numFmtId="194" fontId="87" fillId="0" borderId="0"/>
    <xf numFmtId="194" fontId="87" fillId="0" borderId="0"/>
    <xf numFmtId="194" fontId="87" fillId="0" borderId="0"/>
    <xf numFmtId="194" fontId="87" fillId="0" borderId="0"/>
    <xf numFmtId="193" fontId="87" fillId="0" borderId="0"/>
    <xf numFmtId="195" fontId="87" fillId="0" borderId="0"/>
    <xf numFmtId="195" fontId="87" fillId="0" borderId="0"/>
    <xf numFmtId="195" fontId="87" fillId="0" borderId="0"/>
    <xf numFmtId="195" fontId="87" fillId="0" borderId="0"/>
    <xf numFmtId="195" fontId="87" fillId="0" borderId="0"/>
    <xf numFmtId="0" fontId="16" fillId="4" borderId="0" applyNumberFormat="0" applyBorder="0" applyAlignment="0" applyProtection="0"/>
    <xf numFmtId="0" fontId="16" fillId="6" borderId="0" applyNumberFormat="0" applyBorder="0" applyAlignment="0" applyProtection="0"/>
    <xf numFmtId="38" fontId="8" fillId="32" borderId="0" applyNumberFormat="0" applyBorder="0" applyAlignment="0" applyProtection="0"/>
    <xf numFmtId="0" fontId="31" fillId="0" borderId="3" applyNumberFormat="0" applyAlignment="0" applyProtection="0">
      <alignment horizontal="left" vertical="center"/>
    </xf>
    <xf numFmtId="0" fontId="88" fillId="0" borderId="0" applyNumberFormat="0" applyBorder="0" applyAlignment="0">
      <alignment horizontal="center"/>
    </xf>
    <xf numFmtId="0" fontId="17" fillId="0" borderId="5" applyNumberFormat="0" applyFill="0" applyAlignment="0" applyProtection="0"/>
    <xf numFmtId="0" fontId="89" fillId="0" borderId="0" applyNumberFormat="0" applyFill="0" applyBorder="0" applyAlignment="0" applyProtection="0"/>
    <xf numFmtId="0" fontId="18" fillId="0" borderId="6" applyNumberFormat="0" applyFill="0" applyAlignment="0" applyProtection="0"/>
    <xf numFmtId="0" fontId="31" fillId="0" borderId="0" applyNumberFormat="0" applyFill="0" applyBorder="0" applyAlignment="0" applyProtection="0"/>
    <xf numFmtId="0" fontId="90" fillId="0" borderId="92" applyNumberFormat="0" applyFill="0" applyAlignment="0" applyProtection="0"/>
    <xf numFmtId="0" fontId="19" fillId="0" borderId="0" applyNumberFormat="0" applyFill="0" applyBorder="0" applyAlignment="0" applyProtection="0"/>
    <xf numFmtId="0" fontId="90" fillId="0" borderId="0" applyNumberFormat="0" applyFill="0" applyBorder="0" applyAlignment="0" applyProtection="0"/>
    <xf numFmtId="0" fontId="70" fillId="0" borderId="0" applyNumberFormat="0" applyFill="0" applyBorder="0" applyAlignment="0" applyProtection="0"/>
    <xf numFmtId="10" fontId="8" fillId="47" borderId="12" applyNumberFormat="0" applyBorder="0" applyAlignment="0" applyProtection="0"/>
    <xf numFmtId="10" fontId="8" fillId="47" borderId="12" applyNumberFormat="0" applyBorder="0" applyAlignment="0" applyProtection="0"/>
    <xf numFmtId="10" fontId="8" fillId="47" borderId="12" applyNumberFormat="0" applyBorder="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26" borderId="1" applyNumberFormat="0" applyAlignment="0" applyProtection="0"/>
    <xf numFmtId="0" fontId="20" fillId="26" borderId="1" applyNumberFormat="0" applyAlignment="0" applyProtection="0"/>
    <xf numFmtId="0" fontId="20" fillId="7" borderId="1" applyNumberFormat="0" applyAlignment="0" applyProtection="0"/>
    <xf numFmtId="49" fontId="29" fillId="0" borderId="0" applyFill="0" applyBorder="0" applyProtection="0"/>
    <xf numFmtId="196" fontId="29" fillId="0" borderId="0" applyFill="0" applyBorder="0" applyProtection="0"/>
    <xf numFmtId="197" fontId="29" fillId="0" borderId="0" applyFill="0" applyBorder="0" applyProtection="0"/>
    <xf numFmtId="0" fontId="21" fillId="0" borderId="8" applyNumberFormat="0" applyFill="0" applyAlignment="0" applyProtection="0"/>
    <xf numFmtId="0" fontId="27" fillId="0" borderId="93" applyNumberFormat="0" applyFill="0" applyAlignment="0" applyProtection="0"/>
    <xf numFmtId="0" fontId="22" fillId="26" borderId="0" applyNumberFormat="0" applyBorder="0" applyAlignment="0" applyProtection="0"/>
    <xf numFmtId="0" fontId="91" fillId="26" borderId="0" applyNumberFormat="0" applyBorder="0" applyAlignment="0" applyProtection="0"/>
    <xf numFmtId="0" fontId="78" fillId="0" borderId="0" applyNumberFormat="0" applyFill="0" applyAlignment="0" applyProtection="0"/>
    <xf numFmtId="0" fontId="92"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7" fillId="0" borderId="0"/>
    <xf numFmtId="0" fontId="94" fillId="0" borderId="0"/>
    <xf numFmtId="0" fontId="87" fillId="0" borderId="0"/>
    <xf numFmtId="0" fontId="87" fillId="0" borderId="0"/>
    <xf numFmtId="0" fontId="87" fillId="0" borderId="0"/>
    <xf numFmtId="0" fontId="95" fillId="0" borderId="0" applyAlignment="0"/>
    <xf numFmtId="0" fontId="82" fillId="0" borderId="0"/>
    <xf numFmtId="0" fontId="4" fillId="0" borderId="0"/>
    <xf numFmtId="0" fontId="4" fillId="0" borderId="0"/>
    <xf numFmtId="0" fontId="95"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95"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alignment wrapText="1"/>
    </xf>
    <xf numFmtId="0" fontId="7" fillId="0" borderId="0"/>
    <xf numFmtId="0" fontId="4" fillId="0" borderId="0"/>
    <xf numFmtId="0" fontId="4" fillId="0" borderId="0"/>
    <xf numFmtId="0" fontId="4" fillId="0" borderId="0"/>
    <xf numFmtId="0" fontId="4" fillId="0" borderId="0"/>
    <xf numFmtId="0" fontId="87" fillId="0" borderId="0"/>
    <xf numFmtId="0" fontId="10" fillId="0" borderId="0"/>
    <xf numFmtId="0" fontId="7" fillId="0" borderId="0"/>
    <xf numFmtId="0" fontId="4" fillId="0" borderId="0"/>
    <xf numFmtId="0" fontId="4" fillId="0" borderId="0"/>
    <xf numFmtId="0" fontId="64" fillId="0" borderId="0"/>
    <xf numFmtId="0" fontId="7" fillId="0" borderId="0" applyProtection="0">
      <alignment horizontal="centerContinuous" vertical="top"/>
    </xf>
    <xf numFmtId="0" fontId="7" fillId="0" borderId="0"/>
    <xf numFmtId="0" fontId="7" fillId="0" borderId="0"/>
    <xf numFmtId="0" fontId="10" fillId="0" borderId="0"/>
    <xf numFmtId="0" fontId="4" fillId="48" borderId="94"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198" fontId="78" fillId="0" borderId="0" applyFill="0" applyBorder="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46" borderId="10" applyNumberFormat="0" applyAlignment="0" applyProtection="0"/>
    <xf numFmtId="0" fontId="24" fillId="46" borderId="10" applyNumberFormat="0" applyAlignment="0" applyProtection="0"/>
    <xf numFmtId="0" fontId="24" fillId="22" borderId="10" applyNumberFormat="0" applyAlignment="0" applyProtection="0"/>
    <xf numFmtId="40" fontId="96" fillId="38" borderId="0">
      <alignment horizontal="right"/>
    </xf>
    <xf numFmtId="0" fontId="97" fillId="0" borderId="95" applyNumberFormat="0" applyAlignment="0" applyProtection="0"/>
    <xf numFmtId="0" fontId="29" fillId="49" borderId="0" applyNumberFormat="0" applyFont="0" applyBorder="0" applyAlignment="0" applyProtection="0"/>
    <xf numFmtId="0" fontId="8" fillId="20" borderId="16" applyNumberFormat="0" applyFont="0" applyBorder="0" applyAlignment="0" applyProtection="0">
      <alignment horizontal="center"/>
    </xf>
    <xf numFmtId="0" fontId="8" fillId="50" borderId="16" applyNumberFormat="0" applyFont="0" applyBorder="0" applyAlignment="0" applyProtection="0">
      <alignment horizontal="center"/>
    </xf>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97" fillId="0" borderId="98" applyNumberFormat="0" applyAlignment="0" applyProtection="0"/>
    <xf numFmtId="0" fontId="83" fillId="0" borderId="0"/>
    <xf numFmtId="10"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81"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98" fillId="0" borderId="0" applyNumberFormat="0" applyFont="0" applyFill="0" applyBorder="0" applyAlignment="0" applyProtection="0">
      <alignment horizontal="left"/>
    </xf>
    <xf numFmtId="15" fontId="98" fillId="0" borderId="0" applyFont="0" applyFill="0" applyBorder="0" applyAlignment="0" applyProtection="0"/>
    <xf numFmtId="4" fontId="98" fillId="0" borderId="0" applyFont="0" applyFill="0" applyBorder="0" applyAlignment="0" applyProtection="0"/>
    <xf numFmtId="0" fontId="99" fillId="0" borderId="26">
      <alignment horizontal="center"/>
    </xf>
    <xf numFmtId="3" fontId="98" fillId="0" borderId="0" applyFont="0" applyFill="0" applyBorder="0" applyAlignment="0" applyProtection="0"/>
    <xf numFmtId="0" fontId="98" fillId="51" borderId="0" applyNumberFormat="0" applyFont="0" applyBorder="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78" fillId="0" borderId="33" applyNumberFormat="0" applyFill="0" applyAlignment="0" applyProtection="0"/>
    <xf numFmtId="0" fontId="87" fillId="0" borderId="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87" fillId="0" borderId="0"/>
    <xf numFmtId="0" fontId="87" fillId="0" borderId="0"/>
    <xf numFmtId="0" fontId="100" fillId="15" borderId="0" applyNumberFormat="0" applyBorder="0" applyAlignment="0"/>
    <xf numFmtId="0" fontId="100" fillId="3" borderId="0" applyNumberFormat="0" applyBorder="0" applyAlignment="0"/>
    <xf numFmtId="0" fontId="100" fillId="15" borderId="0" applyNumberFormat="0" applyBorder="0" applyAlignment="0"/>
    <xf numFmtId="0" fontId="101" fillId="0" borderId="0"/>
    <xf numFmtId="0" fontId="61" fillId="0" borderId="0" applyNumberFormat="0" applyBorder="0" applyAlignment="0"/>
    <xf numFmtId="0" fontId="87" fillId="0" borderId="0"/>
    <xf numFmtId="0" fontId="61" fillId="0" borderId="0" applyNumberFormat="0" applyBorder="0" applyAlignment="0"/>
    <xf numFmtId="0" fontId="87" fillId="0" borderId="0"/>
    <xf numFmtId="0" fontId="87" fillId="0" borderId="0"/>
    <xf numFmtId="0" fontId="101" fillId="0" borderId="0"/>
    <xf numFmtId="0" fontId="102" fillId="0" borderId="0"/>
    <xf numFmtId="0" fontId="103" fillId="22" borderId="0" applyNumberFormat="0" applyBorder="0" applyAlignment="0"/>
    <xf numFmtId="0" fontId="102" fillId="0" borderId="0"/>
    <xf numFmtId="0" fontId="101" fillId="0" borderId="0"/>
    <xf numFmtId="0" fontId="103" fillId="22" borderId="0" applyNumberFormat="0" applyBorder="0" applyAlignment="0"/>
    <xf numFmtId="0" fontId="101" fillId="0" borderId="0"/>
    <xf numFmtId="0" fontId="104" fillId="0" borderId="0"/>
    <xf numFmtId="0" fontId="40" fillId="0" borderId="0" applyNumberFormat="0" applyBorder="0" applyAlignment="0"/>
    <xf numFmtId="0" fontId="40" fillId="0" borderId="0" applyNumberFormat="0" applyBorder="0" applyAlignment="0"/>
    <xf numFmtId="0" fontId="104" fillId="0" borderId="0"/>
    <xf numFmtId="0" fontId="105" fillId="0" borderId="0"/>
    <xf numFmtId="0" fontId="100" fillId="6" borderId="0" applyNumberFormat="0" applyBorder="0" applyAlignment="0"/>
    <xf numFmtId="0" fontId="105" fillId="0" borderId="0"/>
    <xf numFmtId="0" fontId="100" fillId="52" borderId="0" applyNumberFormat="0" applyBorder="0" applyAlignment="0"/>
    <xf numFmtId="0" fontId="100" fillId="3" borderId="0" applyNumberFormat="0" applyBorder="0" applyAlignment="0"/>
    <xf numFmtId="0" fontId="100" fillId="15" borderId="0" applyNumberFormat="0" applyBorder="0" applyAlignment="0"/>
    <xf numFmtId="49" fontId="7" fillId="0" borderId="0" applyFont="0" applyFill="0" applyBorder="0" applyAlignment="0" applyProtection="0"/>
    <xf numFmtId="0" fontId="25" fillId="0" borderId="0" applyNumberFormat="0" applyFill="0" applyBorder="0" applyAlignment="0" applyProtection="0"/>
    <xf numFmtId="0" fontId="106" fillId="0" borderId="0" applyNumberFormat="0" applyFill="0" applyBorder="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7" fillId="0" borderId="99" applyNumberFormat="0" applyFont="0" applyFill="0" applyAlignment="0" applyProtection="0"/>
    <xf numFmtId="0" fontId="26" fillId="0" borderId="11" applyNumberFormat="0" applyFill="0" applyAlignment="0" applyProtection="0"/>
    <xf numFmtId="0" fontId="27" fillId="0" borderId="0" applyNumberFormat="0" applyFill="0" applyBorder="0" applyAlignment="0" applyProtection="0"/>
    <xf numFmtId="0" fontId="7" fillId="0" borderId="0"/>
    <xf numFmtId="0" fontId="29" fillId="0" borderId="103" applyNumberFormat="0" applyAlignment="0" applyProtection="0"/>
    <xf numFmtId="0" fontId="29" fillId="0" borderId="103" applyNumberFormat="0" applyAlignment="0" applyProtection="0"/>
    <xf numFmtId="0" fontId="29" fillId="0" borderId="102" applyNumberFormat="0" applyAlignment="0" applyProtection="0"/>
    <xf numFmtId="0" fontId="7" fillId="0" borderId="0"/>
    <xf numFmtId="0" fontId="31" fillId="0" borderId="101" applyNumberFormat="0" applyAlignment="0" applyProtection="0">
      <alignment horizontal="left" vertical="center"/>
    </xf>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29" fillId="0" borderId="102"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94" applyNumberFormat="0" applyFont="0" applyAlignment="0" applyProtection="0"/>
    <xf numFmtId="0" fontId="7" fillId="0" borderId="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1" fillId="0" borderId="101" applyNumberFormat="0" applyAlignment="0" applyProtection="0">
      <alignment horizontal="left" vertical="center"/>
    </xf>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7" fillId="0" borderId="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7" fillId="0" borderId="0"/>
    <xf numFmtId="0" fontId="110" fillId="0" borderId="0" applyProtection="0">
      <alignment horizontal="centerContinuous" vertical="top"/>
    </xf>
    <xf numFmtId="0" fontId="3" fillId="0" borderId="0"/>
    <xf numFmtId="43" fontId="3" fillId="0" borderId="0" applyFont="0" applyFill="0" applyBorder="0" applyAlignment="0" applyProtection="0"/>
    <xf numFmtId="9" fontId="3" fillId="0" borderId="0" applyFont="0" applyFill="0" applyBorder="0" applyAlignment="0" applyProtection="0"/>
  </cellStyleXfs>
  <cellXfs count="947">
    <xf numFmtId="0" fontId="0" fillId="0" borderId="0" xfId="0"/>
    <xf numFmtId="0" fontId="9" fillId="32" borderId="12" xfId="0" applyFont="1" applyFill="1" applyBorder="1"/>
    <xf numFmtId="0" fontId="0" fillId="32" borderId="0" xfId="0" applyFill="1"/>
    <xf numFmtId="168" fontId="7" fillId="0" borderId="0" xfId="90" applyNumberFormat="1" applyFont="1"/>
    <xf numFmtId="0" fontId="9" fillId="32" borderId="0" xfId="0" applyFont="1" applyFill="1"/>
    <xf numFmtId="168" fontId="7" fillId="32" borderId="0" xfId="90" applyNumberFormat="1" applyFont="1" applyFill="1"/>
    <xf numFmtId="0" fontId="9" fillId="32" borderId="0" xfId="0" applyFont="1" applyFill="1" applyAlignment="1">
      <alignment wrapText="1"/>
    </xf>
    <xf numFmtId="0" fontId="28" fillId="0" borderId="0" xfId="0" applyFont="1"/>
    <xf numFmtId="0" fontId="29" fillId="0" borderId="0" xfId="0" applyFont="1"/>
    <xf numFmtId="168" fontId="7" fillId="0" borderId="13" xfId="90" applyNumberFormat="1" applyFont="1" applyBorder="1"/>
    <xf numFmtId="168" fontId="7" fillId="0" borderId="0" xfId="90" applyNumberFormat="1" applyFont="1" applyBorder="1"/>
    <xf numFmtId="168" fontId="29" fillId="0" borderId="0" xfId="0" applyNumberFormat="1" applyFont="1"/>
    <xf numFmtId="0" fontId="29" fillId="32" borderId="0" xfId="0" applyFont="1" applyFill="1"/>
    <xf numFmtId="168" fontId="9" fillId="32" borderId="13" xfId="90" applyNumberFormat="1" applyFont="1" applyFill="1" applyBorder="1"/>
    <xf numFmtId="0" fontId="9" fillId="0" borderId="0" xfId="0" applyFont="1"/>
    <xf numFmtId="0" fontId="31" fillId="0" borderId="0" xfId="83" applyFont="1" applyAlignment="1">
      <alignment horizontal="left" vertical="center" wrapText="1"/>
    </xf>
    <xf numFmtId="0" fontId="9" fillId="0" borderId="0" xfId="0" applyFont="1" applyAlignment="1">
      <alignment horizontal="left"/>
    </xf>
    <xf numFmtId="0" fontId="31" fillId="0" borderId="0" xfId="0" applyFont="1"/>
    <xf numFmtId="0" fontId="9" fillId="0" borderId="0" xfId="0" applyFont="1" applyAlignment="1">
      <alignment horizontal="right"/>
    </xf>
    <xf numFmtId="14" fontId="35" fillId="0" borderId="0" xfId="0" applyNumberFormat="1" applyFont="1" applyAlignment="1">
      <alignment horizontal="left"/>
    </xf>
    <xf numFmtId="43" fontId="7" fillId="0" borderId="0" xfId="37" applyNumberFormat="1" applyFont="1" applyFill="1" applyBorder="1"/>
    <xf numFmtId="9" fontId="7" fillId="0" borderId="15" xfId="90" applyFont="1" applyBorder="1"/>
    <xf numFmtId="9" fontId="7" fillId="0" borderId="16" xfId="90" applyFont="1" applyBorder="1"/>
    <xf numFmtId="9" fontId="7" fillId="0" borderId="17" xfId="90" applyFont="1" applyBorder="1"/>
    <xf numFmtId="9" fontId="7" fillId="0" borderId="0" xfId="90" applyFont="1" applyBorder="1"/>
    <xf numFmtId="167" fontId="37" fillId="0" borderId="0" xfId="45" applyNumberFormat="1" applyFont="1" applyFill="1"/>
    <xf numFmtId="0" fontId="37" fillId="0" borderId="0" xfId="0" applyFont="1"/>
    <xf numFmtId="167" fontId="37" fillId="0" borderId="0" xfId="0" applyNumberFormat="1" applyFont="1"/>
    <xf numFmtId="167" fontId="9" fillId="0" borderId="0" xfId="45" applyNumberFormat="1" applyFont="1" applyBorder="1" applyAlignment="1">
      <alignment horizontal="center"/>
    </xf>
    <xf numFmtId="44" fontId="9" fillId="0" borderId="0" xfId="45" applyNumberFormat="1" applyFont="1" applyBorder="1" applyAlignment="1">
      <alignment horizontal="center"/>
    </xf>
    <xf numFmtId="167" fontId="9" fillId="0" borderId="0" xfId="45" applyNumberFormat="1" applyFont="1" applyBorder="1"/>
    <xf numFmtId="167" fontId="9" fillId="0" borderId="0" xfId="45" applyNumberFormat="1" applyFont="1" applyFill="1" applyBorder="1"/>
    <xf numFmtId="167" fontId="9" fillId="0" borderId="0" xfId="0" applyNumberFormat="1" applyFont="1"/>
    <xf numFmtId="167" fontId="9" fillId="0" borderId="12" xfId="45" applyNumberFormat="1" applyFont="1" applyBorder="1" applyAlignment="1">
      <alignment horizontal="center"/>
    </xf>
    <xf numFmtId="0" fontId="51" fillId="0" borderId="0" xfId="0" applyFont="1"/>
    <xf numFmtId="0" fontId="52" fillId="0" borderId="0" xfId="0" applyFont="1"/>
    <xf numFmtId="0" fontId="7" fillId="0" borderId="0" xfId="81"/>
    <xf numFmtId="0" fontId="34" fillId="0" borderId="0" xfId="0" applyFont="1"/>
    <xf numFmtId="0" fontId="0" fillId="0" borderId="0" xfId="0" applyProtection="1">
      <protection locked="0"/>
    </xf>
    <xf numFmtId="0" fontId="53" fillId="0" borderId="0" xfId="0" applyFont="1"/>
    <xf numFmtId="0" fontId="0" fillId="0" borderId="0" xfId="0" applyAlignment="1">
      <alignment horizontal="center"/>
    </xf>
    <xf numFmtId="0" fontId="0" fillId="32" borderId="0" xfId="0" applyFill="1" applyAlignment="1">
      <alignment horizontal="center"/>
    </xf>
    <xf numFmtId="0" fontId="54" fillId="0" borderId="28" xfId="0" applyFont="1" applyBorder="1" applyAlignment="1">
      <alignment vertical="center" wrapText="1"/>
    </xf>
    <xf numFmtId="0" fontId="54" fillId="0" borderId="31" xfId="0" applyFont="1" applyBorder="1" applyAlignment="1">
      <alignment vertical="center" wrapText="1"/>
    </xf>
    <xf numFmtId="0" fontId="36" fillId="0" borderId="0" xfId="0" applyFont="1"/>
    <xf numFmtId="165" fontId="7" fillId="24" borderId="12" xfId="90" applyNumberFormat="1" applyFont="1" applyFill="1" applyBorder="1"/>
    <xf numFmtId="43" fontId="7" fillId="24" borderId="12" xfId="37" applyNumberFormat="1" applyFont="1" applyFill="1" applyBorder="1"/>
    <xf numFmtId="9" fontId="7" fillId="24" borderId="39" xfId="90" applyFont="1" applyFill="1" applyBorder="1"/>
    <xf numFmtId="9" fontId="7" fillId="24" borderId="21" xfId="90" applyFont="1" applyFill="1" applyBorder="1"/>
    <xf numFmtId="9" fontId="7" fillId="24" borderId="40" xfId="90" applyFont="1" applyFill="1" applyBorder="1"/>
    <xf numFmtId="43" fontId="7" fillId="0" borderId="15" xfId="37" applyNumberFormat="1" applyFont="1" applyBorder="1"/>
    <xf numFmtId="43" fontId="7" fillId="0" borderId="16" xfId="37" applyNumberFormat="1" applyFont="1" applyBorder="1"/>
    <xf numFmtId="43" fontId="7" fillId="0" borderId="17" xfId="37" applyNumberFormat="1" applyFont="1" applyBorder="1"/>
    <xf numFmtId="9" fontId="7" fillId="24" borderId="12" xfId="90" applyFont="1" applyFill="1" applyBorder="1"/>
    <xf numFmtId="167" fontId="7" fillId="24" borderId="12" xfId="45" applyNumberFormat="1" applyFont="1" applyFill="1" applyBorder="1"/>
    <xf numFmtId="165" fontId="7" fillId="24" borderId="42" xfId="90" applyNumberFormat="1" applyFont="1" applyFill="1" applyBorder="1"/>
    <xf numFmtId="165" fontId="7" fillId="24" borderId="41" xfId="90" applyNumberFormat="1" applyFont="1" applyFill="1" applyBorder="1"/>
    <xf numFmtId="43" fontId="7" fillId="24" borderId="41" xfId="37" applyNumberFormat="1" applyFont="1" applyFill="1" applyBorder="1"/>
    <xf numFmtId="43" fontId="7" fillId="24" borderId="42" xfId="37" applyNumberFormat="1" applyFont="1" applyFill="1" applyBorder="1"/>
    <xf numFmtId="9" fontId="7" fillId="24" borderId="41" xfId="90" applyFont="1" applyFill="1" applyBorder="1"/>
    <xf numFmtId="9" fontId="7" fillId="24" borderId="42" xfId="90" applyFont="1" applyFill="1" applyBorder="1"/>
    <xf numFmtId="167" fontId="7" fillId="24" borderId="41" xfId="45" applyNumberFormat="1" applyFont="1" applyFill="1" applyBorder="1"/>
    <xf numFmtId="167" fontId="7" fillId="24" borderId="42" xfId="45" applyNumberFormat="1" applyFont="1" applyFill="1" applyBorder="1"/>
    <xf numFmtId="9" fontId="7" fillId="24" borderId="43" xfId="90" applyFont="1" applyFill="1" applyBorder="1"/>
    <xf numFmtId="9" fontId="7" fillId="24" borderId="44" xfId="90" applyFont="1" applyFill="1" applyBorder="1"/>
    <xf numFmtId="9" fontId="7" fillId="24" borderId="45" xfId="90" applyFont="1" applyFill="1" applyBorder="1"/>
    <xf numFmtId="167" fontId="9" fillId="24" borderId="12" xfId="45" applyNumberFormat="1" applyFont="1" applyFill="1" applyBorder="1"/>
    <xf numFmtId="167" fontId="9" fillId="24" borderId="20" xfId="45" applyNumberFormat="1" applyFont="1" applyFill="1" applyBorder="1"/>
    <xf numFmtId="167" fontId="9" fillId="24" borderId="21" xfId="45" applyNumberFormat="1" applyFont="1" applyFill="1" applyBorder="1"/>
    <xf numFmtId="167" fontId="9" fillId="24" borderId="27" xfId="45" applyNumberFormat="1" applyFont="1" applyFill="1" applyBorder="1"/>
    <xf numFmtId="167" fontId="9" fillId="24" borderId="21" xfId="0" applyNumberFormat="1" applyFont="1" applyFill="1" applyBorder="1"/>
    <xf numFmtId="167" fontId="9" fillId="24" borderId="23" xfId="0" applyNumberFormat="1" applyFont="1" applyFill="1" applyBorder="1"/>
    <xf numFmtId="167" fontId="9" fillId="24" borderId="47" xfId="0" applyNumberFormat="1" applyFont="1" applyFill="1" applyBorder="1"/>
    <xf numFmtId="167" fontId="9" fillId="24" borderId="12" xfId="45" applyNumberFormat="1" applyFont="1" applyFill="1" applyBorder="1" applyAlignment="1">
      <alignment horizontal="center"/>
    </xf>
    <xf numFmtId="0" fontId="9" fillId="34" borderId="25" xfId="0" applyFont="1" applyFill="1" applyBorder="1" applyAlignment="1">
      <alignment horizontal="center"/>
    </xf>
    <xf numFmtId="0" fontId="9" fillId="34" borderId="21" xfId="0" applyFont="1" applyFill="1" applyBorder="1" applyAlignment="1">
      <alignment horizontal="center"/>
    </xf>
    <xf numFmtId="0" fontId="9" fillId="34" borderId="37" xfId="0" applyFont="1" applyFill="1" applyBorder="1" applyAlignment="1">
      <alignment horizontal="center"/>
    </xf>
    <xf numFmtId="0" fontId="9" fillId="34" borderId="38" xfId="0" applyFont="1" applyFill="1" applyBorder="1" applyAlignment="1">
      <alignment horizontal="center"/>
    </xf>
    <xf numFmtId="0" fontId="9" fillId="34" borderId="39" xfId="0" applyFont="1" applyFill="1" applyBorder="1" applyAlignment="1">
      <alignment horizontal="center"/>
    </xf>
    <xf numFmtId="0" fontId="9" fillId="34" borderId="40" xfId="0" applyFont="1" applyFill="1" applyBorder="1" applyAlignment="1">
      <alignment horizontal="center"/>
    </xf>
    <xf numFmtId="167" fontId="9" fillId="34" borderId="12" xfId="45" applyNumberFormat="1" applyFont="1" applyFill="1" applyBorder="1" applyAlignment="1">
      <alignment horizontal="center"/>
    </xf>
    <xf numFmtId="167" fontId="9" fillId="34" borderId="24" xfId="45" applyNumberFormat="1" applyFont="1" applyFill="1" applyBorder="1" applyAlignment="1">
      <alignment horizontal="center"/>
    </xf>
    <xf numFmtId="167" fontId="9" fillId="34" borderId="18" xfId="45" applyNumberFormat="1" applyFont="1" applyFill="1" applyBorder="1" applyAlignment="1">
      <alignment horizontal="center"/>
    </xf>
    <xf numFmtId="0" fontId="31" fillId="34" borderId="65" xfId="0" applyFont="1" applyFill="1" applyBorder="1" applyAlignment="1">
      <alignment horizontal="center"/>
    </xf>
    <xf numFmtId="0" fontId="31" fillId="34" borderId="67" xfId="0" applyFont="1" applyFill="1" applyBorder="1" applyAlignment="1">
      <alignment horizontal="center"/>
    </xf>
    <xf numFmtId="0" fontId="58" fillId="34" borderId="4" xfId="0" applyFont="1" applyFill="1" applyBorder="1" applyAlignment="1">
      <alignment horizontal="center"/>
    </xf>
    <xf numFmtId="0" fontId="58" fillId="34" borderId="70" xfId="0" applyFont="1" applyFill="1" applyBorder="1" applyAlignment="1">
      <alignment horizontal="center"/>
    </xf>
    <xf numFmtId="0" fontId="7" fillId="0" borderId="0" xfId="0" applyFont="1" applyAlignment="1">
      <alignment horizontal="left" indent="2"/>
    </xf>
    <xf numFmtId="0" fontId="57" fillId="0" borderId="0" xfId="0" applyFont="1"/>
    <xf numFmtId="0" fontId="56" fillId="0" borderId="0" xfId="0" applyFont="1"/>
    <xf numFmtId="0" fontId="57" fillId="0" borderId="0" xfId="0" applyFont="1" applyAlignment="1">
      <alignment vertical="center"/>
    </xf>
    <xf numFmtId="0" fontId="60" fillId="0" borderId="71" xfId="0" applyFont="1" applyBorder="1"/>
    <xf numFmtId="0" fontId="60" fillId="0" borderId="72" xfId="0" applyFont="1" applyBorder="1" applyAlignment="1">
      <alignment horizontal="center"/>
    </xf>
    <xf numFmtId="0" fontId="60" fillId="0" borderId="73" xfId="0" applyFont="1" applyBorder="1" applyAlignment="1">
      <alignment horizontal="center"/>
    </xf>
    <xf numFmtId="0" fontId="40" fillId="0" borderId="0" xfId="0" applyFont="1"/>
    <xf numFmtId="0" fontId="7" fillId="0" borderId="12" xfId="115" quotePrefix="1" applyFont="1" applyBorder="1" applyAlignment="1">
      <alignment horizontal="left"/>
    </xf>
    <xf numFmtId="0" fontId="9" fillId="0" borderId="12" xfId="0" applyFont="1" applyBorder="1" applyAlignment="1">
      <alignment horizontal="center"/>
    </xf>
    <xf numFmtId="0" fontId="9" fillId="36" borderId="12" xfId="0" applyFont="1" applyFill="1" applyBorder="1" applyAlignment="1">
      <alignment horizontal="center"/>
    </xf>
    <xf numFmtId="0" fontId="40" fillId="0" borderId="12" xfId="0" applyFont="1" applyBorder="1"/>
    <xf numFmtId="0" fontId="7" fillId="0" borderId="12" xfId="115" applyFont="1" applyBorder="1" applyAlignment="1">
      <alignment horizontal="left"/>
    </xf>
    <xf numFmtId="0" fontId="51" fillId="34" borderId="0" xfId="0" applyFont="1" applyFill="1"/>
    <xf numFmtId="0" fontId="0" fillId="34" borderId="0" xfId="0" applyFill="1"/>
    <xf numFmtId="0" fontId="9" fillId="0" borderId="0" xfId="0" applyFont="1" applyAlignment="1">
      <alignment horizontal="center"/>
    </xf>
    <xf numFmtId="44" fontId="7" fillId="0" borderId="0" xfId="0" applyNumberFormat="1" applyFont="1"/>
    <xf numFmtId="42" fontId="7" fillId="37" borderId="16" xfId="41" applyNumberFormat="1" applyFont="1" applyFill="1" applyBorder="1" applyAlignment="1" applyProtection="1"/>
    <xf numFmtId="44" fontId="40" fillId="37" borderId="16" xfId="41" applyFont="1" applyFill="1" applyBorder="1" applyAlignment="1" applyProtection="1"/>
    <xf numFmtId="44" fontId="40" fillId="37" borderId="14" xfId="41" applyFont="1" applyFill="1" applyBorder="1" applyAlignment="1" applyProtection="1"/>
    <xf numFmtId="44" fontId="40" fillId="37" borderId="17" xfId="41" applyFont="1" applyFill="1" applyBorder="1" applyAlignment="1" applyProtection="1"/>
    <xf numFmtId="3" fontId="9" fillId="34" borderId="21" xfId="78" applyNumberFormat="1" applyFont="1" applyFill="1" applyBorder="1" applyAlignment="1">
      <alignment horizontal="center" vertical="center" wrapText="1"/>
    </xf>
    <xf numFmtId="3" fontId="9" fillId="34" borderId="40" xfId="78" applyNumberFormat="1" applyFont="1" applyFill="1" applyBorder="1" applyAlignment="1">
      <alignment horizontal="center" vertical="center" wrapText="1"/>
    </xf>
    <xf numFmtId="41" fontId="7" fillId="37" borderId="16" xfId="78" applyNumberFormat="1" applyFont="1" applyFill="1" applyBorder="1"/>
    <xf numFmtId="41" fontId="40" fillId="37" borderId="16" xfId="78" applyNumberFormat="1" applyFont="1" applyFill="1" applyBorder="1"/>
    <xf numFmtId="41" fontId="40" fillId="37" borderId="16" xfId="35" applyNumberFormat="1" applyFont="1" applyFill="1" applyBorder="1" applyAlignment="1" applyProtection="1"/>
    <xf numFmtId="0" fontId="40" fillId="0" borderId="0" xfId="0" applyFont="1" applyAlignment="1">
      <alignment vertical="center" wrapText="1"/>
    </xf>
    <xf numFmtId="0" fontId="40" fillId="0" borderId="0" xfId="0" applyFont="1" applyAlignment="1">
      <alignment wrapText="1"/>
    </xf>
    <xf numFmtId="0" fontId="62" fillId="0" borderId="75" xfId="0" applyFont="1" applyBorder="1"/>
    <xf numFmtId="0" fontId="61" fillId="0" borderId="49" xfId="0" applyFont="1" applyBorder="1"/>
    <xf numFmtId="0" fontId="40" fillId="0" borderId="21" xfId="0" applyFont="1" applyBorder="1" applyAlignment="1">
      <alignment horizontal="center"/>
    </xf>
    <xf numFmtId="0" fontId="40" fillId="0" borderId="21" xfId="118" applyFont="1" applyBorder="1" applyAlignment="1">
      <alignment horizontal="left"/>
    </xf>
    <xf numFmtId="0" fontId="40" fillId="0" borderId="12" xfId="0" applyFont="1" applyBorder="1" applyAlignment="1">
      <alignment horizontal="center"/>
    </xf>
    <xf numFmtId="0" fontId="40" fillId="0" borderId="12" xfId="118" applyFont="1" applyBorder="1" applyAlignment="1">
      <alignment horizontal="left"/>
    </xf>
    <xf numFmtId="0" fontId="40" fillId="0" borderId="0" xfId="0" applyFont="1" applyAlignment="1">
      <alignment horizontal="center"/>
    </xf>
    <xf numFmtId="0" fontId="40" fillId="34" borderId="25" xfId="0" applyFont="1" applyFill="1" applyBorder="1"/>
    <xf numFmtId="0" fontId="9" fillId="34" borderId="14" xfId="117" applyFont="1" applyFill="1" applyBorder="1" applyAlignment="1">
      <alignment horizontal="center" vertical="center"/>
    </xf>
    <xf numFmtId="0" fontId="61" fillId="34" borderId="16" xfId="0" applyFont="1" applyFill="1" applyBorder="1" applyAlignment="1">
      <alignment vertical="center"/>
    </xf>
    <xf numFmtId="0" fontId="9" fillId="34" borderId="27" xfId="117" applyFont="1" applyFill="1" applyBorder="1" applyAlignment="1">
      <alignment horizontal="center" vertical="center"/>
    </xf>
    <xf numFmtId="0" fontId="61" fillId="34" borderId="21" xfId="0" applyFont="1" applyFill="1" applyBorder="1"/>
    <xf numFmtId="0" fontId="40" fillId="0" borderId="12" xfId="0" applyFont="1" applyBorder="1" applyAlignment="1">
      <alignment wrapText="1"/>
    </xf>
    <xf numFmtId="0" fontId="61" fillId="34" borderId="16" xfId="0" applyFont="1" applyFill="1" applyBorder="1" applyAlignment="1">
      <alignment vertical="center" wrapText="1"/>
    </xf>
    <xf numFmtId="0" fontId="40" fillId="34" borderId="21" xfId="0" applyFont="1" applyFill="1" applyBorder="1" applyAlignment="1">
      <alignment wrapText="1"/>
    </xf>
    <xf numFmtId="0" fontId="58" fillId="37" borderId="41" xfId="0" applyFont="1" applyFill="1" applyBorder="1"/>
    <xf numFmtId="0" fontId="58" fillId="37" borderId="41" xfId="0" applyFont="1" applyFill="1" applyBorder="1" applyAlignment="1">
      <alignment horizontal="left" vertical="center"/>
    </xf>
    <xf numFmtId="0" fontId="58" fillId="37" borderId="43" xfId="0" applyFont="1" applyFill="1" applyBorder="1" applyAlignment="1">
      <alignment horizontal="left" vertical="center"/>
    </xf>
    <xf numFmtId="0" fontId="7" fillId="0" borderId="0" xfId="0" applyFont="1" applyAlignment="1">
      <alignment horizontal="left"/>
    </xf>
    <xf numFmtId="0" fontId="7" fillId="0" borderId="0" xfId="0" applyFont="1"/>
    <xf numFmtId="167" fontId="7" fillId="24" borderId="12" xfId="0" applyNumberFormat="1" applyFont="1" applyFill="1" applyBorder="1"/>
    <xf numFmtId="0" fontId="9" fillId="0" borderId="12" xfId="0" applyFont="1" applyBorder="1" applyAlignment="1">
      <alignment horizontal="center" vertical="center"/>
    </xf>
    <xf numFmtId="0" fontId="31" fillId="0" borderId="0" xfId="83" applyFont="1" applyAlignment="1">
      <alignment horizontal="right" vertical="center" wrapText="1"/>
    </xf>
    <xf numFmtId="0" fontId="7" fillId="0" borderId="12" xfId="0" applyFont="1" applyBorder="1"/>
    <xf numFmtId="0" fontId="7" fillId="33" borderId="12" xfId="0" applyFont="1" applyFill="1" applyBorder="1"/>
    <xf numFmtId="0" fontId="7" fillId="33" borderId="42" xfId="0" applyFont="1" applyFill="1" applyBorder="1" applyAlignment="1">
      <alignment horizontal="left" wrapText="1"/>
    </xf>
    <xf numFmtId="0" fontId="7" fillId="33" borderId="42" xfId="0" applyFont="1" applyFill="1" applyBorder="1" applyAlignment="1">
      <alignment wrapText="1"/>
    </xf>
    <xf numFmtId="0" fontId="7" fillId="0" borderId="21" xfId="0" applyFont="1" applyBorder="1"/>
    <xf numFmtId="0" fontId="40" fillId="0" borderId="0" xfId="122" applyFont="1"/>
    <xf numFmtId="0" fontId="40" fillId="34" borderId="25" xfId="122" applyFont="1" applyFill="1" applyBorder="1"/>
    <xf numFmtId="0" fontId="61" fillId="34" borderId="36" xfId="122" applyFont="1" applyFill="1" applyBorder="1" applyAlignment="1">
      <alignment horizontal="centerContinuous" vertical="center"/>
    </xf>
    <xf numFmtId="0" fontId="61" fillId="34" borderId="48" xfId="122" applyFont="1" applyFill="1" applyBorder="1" applyAlignment="1">
      <alignment horizontal="centerContinuous" vertical="center"/>
    </xf>
    <xf numFmtId="0" fontId="61" fillId="34" borderId="77" xfId="122" applyFont="1" applyFill="1" applyBorder="1" applyAlignment="1">
      <alignment horizontal="centerContinuous" vertical="center"/>
    </xf>
    <xf numFmtId="0" fontId="61" fillId="34" borderId="16" xfId="122" applyFont="1" applyFill="1" applyBorder="1" applyAlignment="1">
      <alignment vertical="center"/>
    </xf>
    <xf numFmtId="0" fontId="61" fillId="34" borderId="24" xfId="122" applyFont="1" applyFill="1" applyBorder="1" applyAlignment="1">
      <alignment horizontal="centerContinuous" vertical="center"/>
    </xf>
    <xf numFmtId="0" fontId="61" fillId="34" borderId="4" xfId="122" applyFont="1" applyFill="1" applyBorder="1" applyAlignment="1">
      <alignment horizontal="centerContinuous" vertical="center"/>
    </xf>
    <xf numFmtId="0" fontId="40" fillId="0" borderId="0" xfId="122" applyFont="1" applyAlignment="1">
      <alignment horizontal="center" vertical="center" wrapText="1"/>
    </xf>
    <xf numFmtId="0" fontId="61" fillId="34" borderId="21" xfId="122" applyFont="1" applyFill="1" applyBorder="1"/>
    <xf numFmtId="0" fontId="40" fillId="0" borderId="0" xfId="122" applyFont="1" applyAlignment="1">
      <alignment wrapText="1"/>
    </xf>
    <xf numFmtId="0" fontId="40" fillId="0" borderId="14" xfId="122" applyFont="1" applyBorder="1" applyAlignment="1">
      <alignment horizontal="center"/>
    </xf>
    <xf numFmtId="0" fontId="62" fillId="0" borderId="75" xfId="122" applyFont="1" applyBorder="1"/>
    <xf numFmtId="0" fontId="40" fillId="38" borderId="14" xfId="122" applyFont="1" applyFill="1" applyBorder="1"/>
    <xf numFmtId="0" fontId="40" fillId="38" borderId="25" xfId="122" applyFont="1" applyFill="1" applyBorder="1"/>
    <xf numFmtId="0" fontId="40" fillId="38" borderId="0" xfId="122" applyFont="1" applyFill="1"/>
    <xf numFmtId="0" fontId="40" fillId="0" borderId="27" xfId="122" applyFont="1" applyBorder="1" applyAlignment="1">
      <alignment horizontal="center"/>
    </xf>
    <xf numFmtId="0" fontId="61" fillId="0" borderId="49" xfId="122" applyFont="1" applyBorder="1"/>
    <xf numFmtId="0" fontId="40" fillId="38" borderId="27" xfId="122" applyFont="1" applyFill="1" applyBorder="1"/>
    <xf numFmtId="0" fontId="40" fillId="38" borderId="21" xfId="122" applyFont="1" applyFill="1" applyBorder="1"/>
    <xf numFmtId="0" fontId="40" fillId="38" borderId="33" xfId="122" applyFont="1" applyFill="1" applyBorder="1"/>
    <xf numFmtId="0" fontId="40" fillId="0" borderId="21" xfId="122" applyFont="1" applyBorder="1" applyAlignment="1">
      <alignment horizontal="center"/>
    </xf>
    <xf numFmtId="0" fontId="40" fillId="0" borderId="12" xfId="122" applyFont="1" applyBorder="1" applyAlignment="1">
      <alignment horizontal="center"/>
    </xf>
    <xf numFmtId="0" fontId="40" fillId="0" borderId="0" xfId="122" applyFont="1" applyAlignment="1">
      <alignment horizontal="center"/>
    </xf>
    <xf numFmtId="0" fontId="62" fillId="0" borderId="0" xfId="122" applyFont="1"/>
    <xf numFmtId="0" fontId="40" fillId="0" borderId="14" xfId="0" applyFont="1" applyBorder="1" applyAlignment="1">
      <alignment horizontal="center"/>
    </xf>
    <xf numFmtId="0" fontId="40" fillId="0" borderId="27" xfId="0" applyFont="1" applyBorder="1" applyAlignment="1">
      <alignment horizontal="center"/>
    </xf>
    <xf numFmtId="0" fontId="60" fillId="34" borderId="74" xfId="0" applyFont="1" applyFill="1" applyBorder="1" applyAlignment="1">
      <alignment horizontal="centerContinuous"/>
    </xf>
    <xf numFmtId="0" fontId="60" fillId="34" borderId="84" xfId="0" applyFont="1" applyFill="1" applyBorder="1" applyAlignment="1">
      <alignment horizontal="centerContinuous"/>
    </xf>
    <xf numFmtId="41" fontId="9" fillId="37" borderId="24" xfId="34" applyNumberFormat="1" applyFont="1" applyFill="1" applyBorder="1" applyAlignment="1">
      <alignment horizontal="centerContinuous"/>
    </xf>
    <xf numFmtId="41" fontId="9" fillId="37" borderId="19" xfId="34" applyNumberFormat="1" applyFont="1" applyFill="1" applyBorder="1" applyAlignment="1">
      <alignment horizontal="centerContinuous"/>
    </xf>
    <xf numFmtId="41" fontId="9" fillId="37" borderId="63" xfId="34" applyNumberFormat="1" applyFont="1" applyFill="1" applyBorder="1" applyAlignment="1">
      <alignment horizontal="centerContinuous"/>
    </xf>
    <xf numFmtId="41" fontId="9" fillId="37" borderId="4" xfId="34" applyNumberFormat="1" applyFont="1" applyFill="1" applyBorder="1" applyAlignment="1">
      <alignment horizontal="centerContinuous"/>
    </xf>
    <xf numFmtId="167" fontId="7" fillId="0" borderId="0" xfId="0" applyNumberFormat="1" applyFont="1"/>
    <xf numFmtId="0" fontId="9" fillId="0" borderId="0" xfId="83" applyFont="1" applyAlignment="1">
      <alignment vertical="center"/>
    </xf>
    <xf numFmtId="0" fontId="9" fillId="0" borderId="0" xfId="83" applyFont="1" applyAlignment="1" applyProtection="1">
      <alignment vertical="center"/>
      <protection locked="0"/>
    </xf>
    <xf numFmtId="0" fontId="9" fillId="0" borderId="0" xfId="83" applyFont="1" applyAlignment="1">
      <alignment horizontal="left" vertical="center"/>
    </xf>
    <xf numFmtId="44" fontId="7" fillId="24" borderId="12" xfId="40" applyFont="1" applyFill="1" applyBorder="1"/>
    <xf numFmtId="173" fontId="7" fillId="0" borderId="25" xfId="0" applyNumberFormat="1" applyFont="1" applyBorder="1" applyAlignment="1">
      <alignment horizontal="fill"/>
    </xf>
    <xf numFmtId="173" fontId="7" fillId="0" borderId="0" xfId="0" applyNumberFormat="1" applyFont="1"/>
    <xf numFmtId="0" fontId="7" fillId="0" borderId="0" xfId="140"/>
    <xf numFmtId="167" fontId="7" fillId="24" borderId="12" xfId="40" applyNumberFormat="1" applyFont="1" applyFill="1" applyBorder="1"/>
    <xf numFmtId="167" fontId="7" fillId="0" borderId="12" xfId="0" applyNumberFormat="1" applyFont="1" applyBorder="1" applyAlignment="1">
      <alignment horizontal="fill"/>
    </xf>
    <xf numFmtId="0" fontId="7" fillId="0" borderId="0" xfId="0" applyFont="1" applyAlignment="1">
      <alignment horizontal="left" indent="1"/>
    </xf>
    <xf numFmtId="0" fontId="7" fillId="0" borderId="37" xfId="0" applyFont="1" applyBorder="1"/>
    <xf numFmtId="0" fontId="7" fillId="0" borderId="25" xfId="0" applyFont="1" applyBorder="1"/>
    <xf numFmtId="0" fontId="7" fillId="0" borderId="38" xfId="0" applyFont="1" applyBorder="1"/>
    <xf numFmtId="0" fontId="7" fillId="0" borderId="15" xfId="0" applyFont="1" applyBorder="1"/>
    <xf numFmtId="0" fontId="7" fillId="0" borderId="16" xfId="0" applyFont="1" applyBorder="1"/>
    <xf numFmtId="0" fontId="7" fillId="0" borderId="17" xfId="0" applyFont="1" applyBorder="1"/>
    <xf numFmtId="0" fontId="28" fillId="0" borderId="0" xfId="0" applyFont="1" applyAlignment="1">
      <alignment horizontal="left"/>
    </xf>
    <xf numFmtId="167" fontId="7" fillId="0" borderId="0" xfId="45" applyNumberFormat="1" applyFont="1"/>
    <xf numFmtId="167" fontId="7" fillId="0" borderId="0" xfId="45" applyNumberFormat="1" applyFont="1" applyFill="1" applyBorder="1" applyAlignment="1">
      <alignment horizontal="center"/>
    </xf>
    <xf numFmtId="44" fontId="7" fillId="0" borderId="0" xfId="45" applyNumberFormat="1" applyFont="1"/>
    <xf numFmtId="0" fontId="7" fillId="0" borderId="14" xfId="0" applyFont="1" applyBorder="1"/>
    <xf numFmtId="167" fontId="7" fillId="0" borderId="0" xfId="45" applyNumberFormat="1" applyFont="1" applyFill="1" applyBorder="1"/>
    <xf numFmtId="166" fontId="7" fillId="0" borderId="0" xfId="37" applyNumberFormat="1" applyFont="1" applyBorder="1"/>
    <xf numFmtId="167" fontId="7" fillId="24" borderId="21" xfId="45" applyNumberFormat="1" applyFont="1" applyFill="1" applyBorder="1"/>
    <xf numFmtId="167" fontId="7" fillId="37" borderId="18" xfId="45" applyNumberFormat="1" applyFont="1" applyFill="1" applyBorder="1"/>
    <xf numFmtId="0" fontId="7" fillId="0" borderId="0" xfId="82" applyFont="1"/>
    <xf numFmtId="167" fontId="7" fillId="0" borderId="0" xfId="45" applyNumberFormat="1" applyFont="1" applyBorder="1"/>
    <xf numFmtId="9" fontId="7" fillId="24" borderId="20" xfId="90" applyFont="1" applyFill="1" applyBorder="1" applyAlignment="1">
      <alignment horizontal="center"/>
    </xf>
    <xf numFmtId="9" fontId="7" fillId="24" borderId="46" xfId="90" applyFont="1" applyFill="1" applyBorder="1" applyAlignment="1">
      <alignment horizontal="center"/>
    </xf>
    <xf numFmtId="9" fontId="7" fillId="0" borderId="22" xfId="90" applyFont="1" applyFill="1" applyBorder="1" applyAlignment="1">
      <alignment horizontal="center"/>
    </xf>
    <xf numFmtId="9" fontId="7" fillId="0" borderId="20" xfId="90" applyFont="1" applyFill="1" applyBorder="1" applyAlignment="1">
      <alignment horizontal="center"/>
    </xf>
    <xf numFmtId="9" fontId="7" fillId="0" borderId="13" xfId="90" applyFont="1" applyFill="1" applyBorder="1" applyAlignment="1">
      <alignment horizontal="center"/>
    </xf>
    <xf numFmtId="0" fontId="9" fillId="36" borderId="24" xfId="0" applyFont="1" applyFill="1" applyBorder="1" applyAlignment="1">
      <alignment horizontal="centerContinuous"/>
    </xf>
    <xf numFmtId="0" fontId="9" fillId="36" borderId="19" xfId="0" applyFont="1" applyFill="1" applyBorder="1" applyAlignment="1">
      <alignment horizontal="centerContinuous"/>
    </xf>
    <xf numFmtId="0" fontId="9" fillId="0" borderId="24" xfId="0" applyFont="1" applyBorder="1" applyAlignment="1">
      <alignment horizontal="centerContinuous" vertical="center"/>
    </xf>
    <xf numFmtId="0" fontId="9" fillId="0" borderId="19" xfId="0" applyFont="1" applyBorder="1" applyAlignment="1">
      <alignment horizontal="centerContinuous" vertical="center"/>
    </xf>
    <xf numFmtId="0" fontId="9" fillId="0" borderId="12" xfId="0" applyFont="1" applyBorder="1" applyAlignment="1">
      <alignment horizontal="centerContinuous" vertical="center"/>
    </xf>
    <xf numFmtId="167" fontId="9" fillId="40" borderId="12" xfId="0" applyNumberFormat="1" applyFont="1" applyFill="1" applyBorder="1"/>
    <xf numFmtId="167" fontId="7" fillId="24" borderId="41" xfId="0" applyNumberFormat="1" applyFont="1" applyFill="1" applyBorder="1"/>
    <xf numFmtId="167" fontId="9" fillId="40" borderId="41" xfId="0" applyNumberFormat="1" applyFont="1" applyFill="1" applyBorder="1"/>
    <xf numFmtId="167" fontId="9" fillId="40" borderId="24" xfId="0" applyNumberFormat="1" applyFont="1" applyFill="1" applyBorder="1"/>
    <xf numFmtId="167" fontId="9" fillId="40" borderId="63" xfId="0" applyNumberFormat="1" applyFont="1" applyFill="1" applyBorder="1"/>
    <xf numFmtId="167" fontId="9" fillId="40" borderId="42" xfId="0" applyNumberFormat="1" applyFont="1" applyFill="1" applyBorder="1"/>
    <xf numFmtId="167" fontId="40" fillId="24" borderId="21" xfId="40" applyNumberFormat="1" applyFont="1" applyFill="1" applyBorder="1" applyAlignment="1" applyProtection="1"/>
    <xf numFmtId="167" fontId="40" fillId="0" borderId="0" xfId="122" applyNumberFormat="1" applyFont="1"/>
    <xf numFmtId="167" fontId="40" fillId="37" borderId="12" xfId="122" applyNumberFormat="1" applyFont="1" applyFill="1" applyBorder="1"/>
    <xf numFmtId="43" fontId="7" fillId="24" borderId="41" xfId="34" applyFont="1" applyFill="1" applyBorder="1"/>
    <xf numFmtId="0" fontId="65" fillId="0" borderId="0" xfId="0" applyFont="1"/>
    <xf numFmtId="0" fontId="9" fillId="34" borderId="36" xfId="117" applyFont="1" applyFill="1" applyBorder="1" applyAlignment="1">
      <alignment horizontal="center" vertical="center"/>
    </xf>
    <xf numFmtId="0" fontId="7" fillId="0" borderId="0" xfId="115" quotePrefix="1" applyFont="1" applyAlignment="1">
      <alignment horizontal="left" wrapText="1"/>
    </xf>
    <xf numFmtId="0" fontId="9" fillId="0" borderId="0" xfId="83" applyFont="1" applyAlignment="1">
      <alignment horizontal="left" vertical="center" wrapText="1"/>
    </xf>
    <xf numFmtId="167" fontId="7" fillId="39" borderId="12" xfId="40" applyNumberFormat="1" applyFont="1" applyFill="1" applyBorder="1" applyAlignment="1" applyProtection="1">
      <protection locked="0"/>
    </xf>
    <xf numFmtId="167" fontId="7" fillId="37" borderId="12" xfId="40" applyNumberFormat="1" applyFont="1" applyFill="1" applyBorder="1" applyAlignment="1"/>
    <xf numFmtId="167" fontId="7" fillId="42" borderId="12" xfId="40" applyNumberFormat="1" applyFont="1" applyFill="1" applyBorder="1" applyAlignment="1" applyProtection="1">
      <protection locked="0"/>
    </xf>
    <xf numFmtId="0" fontId="7" fillId="0" borderId="0" xfId="122" applyAlignment="1">
      <alignment vertical="center"/>
    </xf>
    <xf numFmtId="0" fontId="61" fillId="0" borderId="0" xfId="122" applyFont="1" applyAlignment="1">
      <alignment horizontal="left"/>
    </xf>
    <xf numFmtId="0" fontId="61" fillId="0" borderId="0" xfId="122" applyFont="1"/>
    <xf numFmtId="0" fontId="65" fillId="0" borderId="0" xfId="122" applyFont="1"/>
    <xf numFmtId="0" fontId="65" fillId="0" borderId="0" xfId="122" applyFont="1" applyAlignment="1">
      <alignment horizontal="left"/>
    </xf>
    <xf numFmtId="0" fontId="66" fillId="0" borderId="0" xfId="122" applyFont="1"/>
    <xf numFmtId="0" fontId="7" fillId="0" borderId="28" xfId="0" applyFont="1" applyBorder="1" applyAlignment="1">
      <alignment vertical="center"/>
    </xf>
    <xf numFmtId="0" fontId="7" fillId="0" borderId="33" xfId="0" applyFont="1" applyBorder="1"/>
    <xf numFmtId="0" fontId="7" fillId="0" borderId="34" xfId="0" applyFont="1" applyBorder="1"/>
    <xf numFmtId="0" fontId="9" fillId="0" borderId="29" xfId="0" applyFont="1" applyBorder="1" applyAlignment="1">
      <alignment vertical="center"/>
    </xf>
    <xf numFmtId="0" fontId="9" fillId="0" borderId="0" xfId="0" applyFont="1" applyAlignment="1">
      <alignment vertical="center"/>
    </xf>
    <xf numFmtId="0" fontId="9" fillId="0" borderId="30" xfId="0" applyFont="1" applyBorder="1" applyAlignment="1">
      <alignment horizontal="right" vertical="center"/>
    </xf>
    <xf numFmtId="0" fontId="7" fillId="24" borderId="35" xfId="0" applyFont="1" applyFill="1" applyBorder="1" applyAlignment="1">
      <alignment horizontal="center" vertical="center"/>
    </xf>
    <xf numFmtId="0" fontId="7" fillId="0" borderId="0" xfId="0" applyFont="1" applyAlignment="1">
      <alignment wrapText="1"/>
    </xf>
    <xf numFmtId="0" fontId="7" fillId="0" borderId="32" xfId="0" applyFont="1" applyBorder="1" applyAlignment="1">
      <alignment horizontal="justify"/>
    </xf>
    <xf numFmtId="0" fontId="31" fillId="0" borderId="28" xfId="0" applyFont="1" applyBorder="1" applyAlignment="1">
      <alignment horizontal="left" vertical="center"/>
    </xf>
    <xf numFmtId="164" fontId="7" fillId="0" borderId="12" xfId="115" quotePrefix="1" applyNumberFormat="1" applyFont="1" applyBorder="1" applyAlignment="1">
      <alignment horizontal="center"/>
    </xf>
    <xf numFmtId="164" fontId="7" fillId="0" borderId="12" xfId="116" quotePrefix="1" applyNumberFormat="1" applyFont="1" applyBorder="1" applyAlignment="1">
      <alignment horizontal="center"/>
    </xf>
    <xf numFmtId="164" fontId="7" fillId="34" borderId="63" xfId="0" applyNumberFormat="1" applyFont="1" applyFill="1" applyBorder="1" applyAlignment="1">
      <alignment horizontal="center"/>
    </xf>
    <xf numFmtId="0" fontId="74" fillId="35" borderId="69" xfId="0" applyFont="1" applyFill="1" applyBorder="1" applyAlignment="1">
      <alignment horizontal="left" wrapText="1"/>
    </xf>
    <xf numFmtId="0" fontId="5" fillId="0" borderId="0" xfId="0" applyFont="1" applyAlignment="1">
      <alignment horizontal="center"/>
    </xf>
    <xf numFmtId="0" fontId="5" fillId="0" borderId="0" xfId="0" applyFont="1"/>
    <xf numFmtId="0" fontId="58" fillId="0" borderId="0" xfId="0" applyFont="1" applyAlignment="1">
      <alignment horizontal="left"/>
    </xf>
    <xf numFmtId="164" fontId="7" fillId="0" borderId="39" xfId="0" applyNumberFormat="1" applyFont="1" applyBorder="1" applyAlignment="1">
      <alignment horizontal="center"/>
    </xf>
    <xf numFmtId="0" fontId="7" fillId="0" borderId="42" xfId="0" applyFont="1" applyBorder="1" applyAlignment="1">
      <alignment wrapText="1"/>
    </xf>
    <xf numFmtId="164" fontId="7" fillId="33" borderId="39" xfId="0" applyNumberFormat="1" applyFont="1" applyFill="1" applyBorder="1" applyAlignment="1">
      <alignment horizontal="center"/>
    </xf>
    <xf numFmtId="164" fontId="7" fillId="33" borderId="41" xfId="0" applyNumberFormat="1" applyFont="1" applyFill="1" applyBorder="1" applyAlignment="1">
      <alignment horizontal="center"/>
    </xf>
    <xf numFmtId="164" fontId="7" fillId="33" borderId="41" xfId="0" quotePrefix="1" applyNumberFormat="1" applyFont="1" applyFill="1" applyBorder="1" applyAlignment="1">
      <alignment horizontal="center"/>
    </xf>
    <xf numFmtId="164" fontId="7" fillId="0" borderId="41" xfId="0" applyNumberFormat="1" applyFont="1" applyBorder="1" applyAlignment="1">
      <alignment horizontal="center"/>
    </xf>
    <xf numFmtId="164" fontId="7" fillId="0" borderId="43" xfId="0" applyNumberFormat="1" applyFont="1" applyBorder="1" applyAlignment="1">
      <alignment horizontal="center"/>
    </xf>
    <xf numFmtId="164" fontId="7" fillId="33" borderId="37" xfId="0" applyNumberFormat="1" applyFont="1" applyFill="1" applyBorder="1" applyAlignment="1">
      <alignment horizontal="center"/>
    </xf>
    <xf numFmtId="0" fontId="7" fillId="0" borderId="42" xfId="0" applyFont="1" applyBorder="1" applyAlignment="1">
      <alignment horizontal="left" wrapText="1"/>
    </xf>
    <xf numFmtId="0" fontId="7" fillId="33" borderId="45" xfId="0" applyFont="1" applyFill="1" applyBorder="1" applyAlignment="1">
      <alignment horizontal="left" wrapText="1"/>
    </xf>
    <xf numFmtId="43" fontId="7" fillId="24" borderId="12" xfId="34" applyFont="1" applyFill="1" applyBorder="1"/>
    <xf numFmtId="43" fontId="7" fillId="24" borderId="42" xfId="34" applyFont="1" applyFill="1" applyBorder="1"/>
    <xf numFmtId="44" fontId="7" fillId="24" borderId="41" xfId="40" applyFont="1" applyFill="1" applyBorder="1"/>
    <xf numFmtId="0" fontId="62" fillId="38" borderId="87" xfId="78" applyFont="1" applyFill="1" applyBorder="1"/>
    <xf numFmtId="49" fontId="40" fillId="38" borderId="87" xfId="78" applyNumberFormat="1" applyFont="1" applyFill="1" applyBorder="1"/>
    <xf numFmtId="49" fontId="40" fillId="38" borderId="74" xfId="78" applyNumberFormat="1" applyFont="1" applyFill="1" applyBorder="1"/>
    <xf numFmtId="41" fontId="7" fillId="37" borderId="82" xfId="78" applyNumberFormat="1" applyFont="1" applyFill="1" applyBorder="1"/>
    <xf numFmtId="42" fontId="7" fillId="37" borderId="82" xfId="41" applyNumberFormat="1" applyFont="1" applyFill="1" applyBorder="1" applyAlignment="1" applyProtection="1"/>
    <xf numFmtId="41" fontId="40" fillId="37" borderId="82" xfId="78" applyNumberFormat="1" applyFont="1" applyFill="1" applyBorder="1"/>
    <xf numFmtId="41" fontId="40" fillId="37" borderId="82" xfId="35" applyNumberFormat="1" applyFont="1" applyFill="1" applyBorder="1" applyAlignment="1" applyProtection="1"/>
    <xf numFmtId="44" fontId="40" fillId="37" borderId="82" xfId="41" applyFont="1" applyFill="1" applyBorder="1" applyAlignment="1" applyProtection="1"/>
    <xf numFmtId="44" fontId="40" fillId="37" borderId="90" xfId="41" applyFont="1" applyFill="1" applyBorder="1" applyAlignment="1" applyProtection="1"/>
    <xf numFmtId="44" fontId="40" fillId="37" borderId="83" xfId="41" applyFont="1" applyFill="1" applyBorder="1" applyAlignment="1" applyProtection="1"/>
    <xf numFmtId="41" fontId="40" fillId="43" borderId="16" xfId="78" applyNumberFormat="1" applyFont="1" applyFill="1" applyBorder="1"/>
    <xf numFmtId="41" fontId="40" fillId="43" borderId="82" xfId="78" applyNumberFormat="1" applyFont="1" applyFill="1" applyBorder="1"/>
    <xf numFmtId="3" fontId="7" fillId="43" borderId="16" xfId="78" applyNumberFormat="1" applyFont="1" applyFill="1" applyBorder="1"/>
    <xf numFmtId="3" fontId="7" fillId="43" borderId="82" xfId="78" applyNumberFormat="1" applyFont="1" applyFill="1" applyBorder="1"/>
    <xf numFmtId="3" fontId="62" fillId="0" borderId="16" xfId="78" applyNumberFormat="1" applyFont="1" applyBorder="1"/>
    <xf numFmtId="42" fontId="62" fillId="0" borderId="16" xfId="78" applyNumberFormat="1" applyFont="1" applyBorder="1"/>
    <xf numFmtId="4" fontId="62" fillId="0" borderId="16" xfId="78" applyNumberFormat="1" applyFont="1" applyBorder="1"/>
    <xf numFmtId="44" fontId="62" fillId="0" borderId="14" xfId="41" applyFont="1" applyFill="1" applyBorder="1" applyAlignment="1" applyProtection="1"/>
    <xf numFmtId="44" fontId="62" fillId="0" borderId="25" xfId="41" applyFont="1" applyFill="1" applyBorder="1" applyAlignment="1" applyProtection="1"/>
    <xf numFmtId="44" fontId="62" fillId="0" borderId="36" xfId="41" applyFont="1" applyFill="1" applyBorder="1" applyAlignment="1" applyProtection="1"/>
    <xf numFmtId="44" fontId="62" fillId="0" borderId="38" xfId="41" applyFont="1" applyFill="1" applyBorder="1" applyAlignment="1" applyProtection="1"/>
    <xf numFmtId="0" fontId="9" fillId="0" borderId="0" xfId="140" applyFont="1" applyAlignment="1">
      <alignment horizontal="left"/>
    </xf>
    <xf numFmtId="0" fontId="7" fillId="0" borderId="0" xfId="140" applyAlignment="1">
      <alignment horizontal="left" indent="1"/>
    </xf>
    <xf numFmtId="164" fontId="7" fillId="0" borderId="12" xfId="0" applyNumberFormat="1" applyFont="1" applyBorder="1" applyAlignment="1">
      <alignment horizontal="center"/>
    </xf>
    <xf numFmtId="0" fontId="32" fillId="0" borderId="0" xfId="140" applyFont="1" applyAlignment="1">
      <alignment horizontal="left" indent="1"/>
    </xf>
    <xf numFmtId="0" fontId="7" fillId="0" borderId="0" xfId="140" applyAlignment="1">
      <alignment horizontal="left"/>
    </xf>
    <xf numFmtId="173" fontId="7" fillId="0" borderId="12" xfId="0" applyNumberFormat="1" applyFont="1" applyBorder="1" applyAlignment="1">
      <alignment horizontal="fill"/>
    </xf>
    <xf numFmtId="0" fontId="9" fillId="0" borderId="0" xfId="140" applyFont="1"/>
    <xf numFmtId="174" fontId="7" fillId="0" borderId="12" xfId="0" applyNumberFormat="1" applyFont="1" applyBorder="1" applyAlignment="1">
      <alignment horizontal="fill"/>
    </xf>
    <xf numFmtId="0" fontId="7" fillId="0" borderId="12" xfId="0" applyFont="1" applyBorder="1" applyAlignment="1">
      <alignment horizontal="fill"/>
    </xf>
    <xf numFmtId="171" fontId="7" fillId="0" borderId="0" xfId="0" applyNumberFormat="1" applyFont="1"/>
    <xf numFmtId="174" fontId="7" fillId="0" borderId="0" xfId="0" applyNumberFormat="1" applyFont="1"/>
    <xf numFmtId="174" fontId="7" fillId="0" borderId="0" xfId="0" applyNumberFormat="1" applyFont="1" applyAlignment="1">
      <alignment horizontal="fill"/>
    </xf>
    <xf numFmtId="0" fontId="7" fillId="0" borderId="0" xfId="0" applyFont="1" applyAlignment="1">
      <alignment horizontal="fill"/>
    </xf>
    <xf numFmtId="14" fontId="7" fillId="0" borderId="0" xfId="0" applyNumberFormat="1" applyFont="1"/>
    <xf numFmtId="41" fontId="9" fillId="37" borderId="24" xfId="34" applyNumberFormat="1" applyFont="1" applyFill="1" applyBorder="1" applyAlignment="1" applyProtection="1">
      <alignment horizontal="centerContinuous"/>
    </xf>
    <xf numFmtId="41" fontId="9" fillId="37" borderId="19" xfId="34" applyNumberFormat="1" applyFont="1" applyFill="1" applyBorder="1" applyAlignment="1" applyProtection="1">
      <alignment horizontal="centerContinuous"/>
    </xf>
    <xf numFmtId="41" fontId="9" fillId="37" borderId="63" xfId="34" applyNumberFormat="1" applyFont="1" applyFill="1" applyBorder="1" applyAlignment="1" applyProtection="1">
      <alignment horizontal="centerContinuous"/>
    </xf>
    <xf numFmtId="41" fontId="9" fillId="37" borderId="4" xfId="34" applyNumberFormat="1" applyFont="1" applyFill="1" applyBorder="1" applyAlignment="1" applyProtection="1">
      <alignment horizontal="centerContinuous"/>
    </xf>
    <xf numFmtId="0" fontId="7" fillId="0" borderId="0" xfId="0" applyFont="1" applyAlignment="1" applyProtection="1">
      <alignment horizontal="left"/>
      <protection locked="0"/>
    </xf>
    <xf numFmtId="0" fontId="7" fillId="0" borderId="0" xfId="0" applyFont="1" applyProtection="1">
      <protection locked="0"/>
    </xf>
    <xf numFmtId="0" fontId="9" fillId="0" borderId="0" xfId="0" applyFont="1" applyProtection="1">
      <protection locked="0"/>
    </xf>
    <xf numFmtId="167" fontId="7" fillId="0" borderId="0" xfId="0" applyNumberFormat="1" applyFont="1" applyProtection="1">
      <protection locked="0"/>
    </xf>
    <xf numFmtId="167" fontId="7" fillId="39" borderId="12" xfId="40" applyNumberFormat="1" applyFont="1" applyFill="1" applyBorder="1" applyProtection="1">
      <protection locked="0"/>
    </xf>
    <xf numFmtId="0" fontId="7" fillId="0" borderId="0" xfId="140" applyProtection="1">
      <protection locked="0"/>
    </xf>
    <xf numFmtId="44" fontId="7" fillId="0" borderId="0" xfId="140" applyNumberFormat="1" applyProtection="1">
      <protection locked="0"/>
    </xf>
    <xf numFmtId="0" fontId="7" fillId="0" borderId="0" xfId="140" applyAlignment="1" applyProtection="1">
      <alignment horizontal="left"/>
      <protection locked="0"/>
    </xf>
    <xf numFmtId="171" fontId="7" fillId="0" borderId="0" xfId="140" applyNumberFormat="1" applyProtection="1">
      <protection locked="0"/>
    </xf>
    <xf numFmtId="167" fontId="7" fillId="0" borderId="0" xfId="140" applyNumberFormat="1" applyProtection="1">
      <protection locked="0"/>
    </xf>
    <xf numFmtId="166" fontId="7" fillId="0" borderId="0" xfId="34" applyNumberFormat="1" applyFont="1" applyProtection="1">
      <protection locked="0"/>
    </xf>
    <xf numFmtId="43" fontId="7" fillId="0" borderId="0" xfId="140" applyNumberFormat="1" applyProtection="1">
      <protection locked="0"/>
    </xf>
    <xf numFmtId="0" fontId="7" fillId="0" borderId="0" xfId="0" applyFont="1" applyAlignment="1" applyProtection="1">
      <alignment vertical="center"/>
      <protection locked="0"/>
    </xf>
    <xf numFmtId="0" fontId="7" fillId="0" borderId="0" xfId="122" applyProtection="1">
      <protection locked="0"/>
    </xf>
    <xf numFmtId="0" fontId="40" fillId="0" borderId="0" xfId="122" applyFont="1" applyProtection="1">
      <protection locked="0"/>
    </xf>
    <xf numFmtId="0" fontId="61" fillId="0" borderId="0" xfId="122" applyFont="1" applyProtection="1">
      <protection locked="0"/>
    </xf>
    <xf numFmtId="0" fontId="61" fillId="0" borderId="0" xfId="122" applyFont="1" applyAlignment="1" applyProtection="1">
      <alignment horizontal="left"/>
      <protection locked="0"/>
    </xf>
    <xf numFmtId="0" fontId="40" fillId="0" borderId="0" xfId="122" applyFont="1" applyAlignment="1" applyProtection="1">
      <alignment horizontal="center" vertical="center" wrapText="1"/>
      <protection locked="0"/>
    </xf>
    <xf numFmtId="0" fontId="40" fillId="0" borderId="0" xfId="122" applyFont="1" applyAlignment="1" applyProtection="1">
      <alignment wrapText="1"/>
      <protection locked="0"/>
    </xf>
    <xf numFmtId="0" fontId="7" fillId="0" borderId="0" xfId="0" applyFont="1" applyAlignment="1" applyProtection="1">
      <alignment horizontal="left" vertical="center"/>
      <protection locked="0"/>
    </xf>
    <xf numFmtId="0" fontId="9" fillId="0" borderId="0" xfId="0" applyFont="1" applyAlignment="1" applyProtection="1">
      <alignment vertical="center"/>
      <protection locked="0"/>
    </xf>
    <xf numFmtId="0" fontId="34" fillId="0" borderId="0" xfId="0" applyFont="1" applyAlignment="1">
      <alignment vertical="center"/>
    </xf>
    <xf numFmtId="0" fontId="7" fillId="0" borderId="0" xfId="0" applyFont="1" applyAlignment="1">
      <alignment vertical="center"/>
    </xf>
    <xf numFmtId="0" fontId="31" fillId="0" borderId="0" xfId="0" applyFont="1" applyAlignment="1">
      <alignment horizontal="left" vertical="center"/>
    </xf>
    <xf numFmtId="0" fontId="34" fillId="0" borderId="0" xfId="0" applyFont="1" applyAlignment="1">
      <alignment horizontal="left" vertical="center"/>
    </xf>
    <xf numFmtId="167" fontId="7" fillId="37" borderId="12" xfId="40" applyNumberFormat="1" applyFont="1" applyFill="1" applyBorder="1" applyAlignment="1" applyProtection="1"/>
    <xf numFmtId="167" fontId="40" fillId="37" borderId="12" xfId="40" applyNumberFormat="1" applyFont="1" applyFill="1" applyBorder="1" applyAlignment="1" applyProtection="1"/>
    <xf numFmtId="167" fontId="40" fillId="37" borderId="21" xfId="40" applyNumberFormat="1" applyFont="1" applyFill="1" applyBorder="1" applyAlignment="1" applyProtection="1"/>
    <xf numFmtId="0" fontId="9" fillId="0" borderId="0" xfId="83" applyFont="1" applyAlignment="1" applyProtection="1">
      <alignment horizontal="left" vertical="center"/>
      <protection locked="0"/>
    </xf>
    <xf numFmtId="44" fontId="7" fillId="38" borderId="0" xfId="78" applyNumberFormat="1" applyFont="1" applyFill="1" applyAlignment="1" applyProtection="1">
      <alignment wrapText="1"/>
      <protection locked="0"/>
    </xf>
    <xf numFmtId="0" fontId="7" fillId="38" borderId="0" xfId="78" applyFont="1" applyFill="1" applyAlignment="1" applyProtection="1">
      <alignment wrapText="1"/>
      <protection locked="0"/>
    </xf>
    <xf numFmtId="0" fontId="7" fillId="38" borderId="0" xfId="78" applyFont="1" applyFill="1" applyProtection="1">
      <protection locked="0"/>
    </xf>
    <xf numFmtId="0" fontId="9" fillId="38" borderId="0" xfId="78" applyFont="1" applyFill="1" applyAlignment="1" applyProtection="1">
      <alignment wrapText="1"/>
      <protection locked="0"/>
    </xf>
    <xf numFmtId="0" fontId="9" fillId="38" borderId="0" xfId="78" applyFont="1" applyFill="1" applyProtection="1">
      <protection locked="0"/>
    </xf>
    <xf numFmtId="0" fontId="7" fillId="0" borderId="0" xfId="78" applyFont="1" applyAlignment="1" applyProtection="1">
      <alignment wrapText="1"/>
      <protection locked="0"/>
    </xf>
    <xf numFmtId="0" fontId="7" fillId="0" borderId="0" xfId="78" applyFont="1" applyProtection="1">
      <protection locked="0"/>
    </xf>
    <xf numFmtId="41" fontId="7" fillId="42" borderId="16" xfId="78" applyNumberFormat="1" applyFont="1" applyFill="1" applyBorder="1" applyProtection="1">
      <protection locked="0"/>
    </xf>
    <xf numFmtId="41" fontId="7" fillId="42" borderId="82" xfId="78" applyNumberFormat="1" applyFont="1" applyFill="1" applyBorder="1" applyProtection="1">
      <protection locked="0"/>
    </xf>
    <xf numFmtId="3" fontId="7" fillId="38" borderId="0" xfId="78" applyNumberFormat="1" applyFont="1" applyFill="1" applyAlignment="1" applyProtection="1">
      <alignment wrapText="1"/>
      <protection locked="0"/>
    </xf>
    <xf numFmtId="42" fontId="7" fillId="38" borderId="0" xfId="78" applyNumberFormat="1" applyFont="1" applyFill="1" applyAlignment="1" applyProtection="1">
      <alignment wrapText="1"/>
      <protection locked="0"/>
    </xf>
    <xf numFmtId="4" fontId="7" fillId="38" borderId="0" xfId="78" applyNumberFormat="1" applyFont="1" applyFill="1" applyAlignment="1" applyProtection="1">
      <alignment wrapText="1"/>
      <protection locked="0"/>
    </xf>
    <xf numFmtId="167" fontId="7" fillId="42" borderId="18" xfId="45" applyNumberFormat="1" applyFont="1" applyFill="1" applyBorder="1" applyProtection="1">
      <protection locked="0"/>
    </xf>
    <xf numFmtId="167" fontId="7" fillId="42" borderId="23" xfId="45" applyNumberFormat="1" applyFont="1" applyFill="1" applyBorder="1" applyAlignment="1" applyProtection="1">
      <alignment horizontal="center"/>
      <protection locked="0"/>
    </xf>
    <xf numFmtId="167" fontId="7" fillId="42" borderId="18" xfId="45" applyNumberFormat="1" applyFont="1" applyFill="1" applyBorder="1" applyAlignment="1" applyProtection="1">
      <alignment horizontal="center"/>
      <protection locked="0"/>
    </xf>
    <xf numFmtId="167" fontId="7" fillId="42" borderId="12" xfId="45" applyNumberFormat="1" applyFont="1" applyFill="1" applyBorder="1" applyAlignment="1" applyProtection="1">
      <alignment horizontal="center"/>
      <protection locked="0"/>
    </xf>
    <xf numFmtId="44" fontId="7" fillId="42" borderId="12" xfId="40" applyFont="1" applyFill="1" applyBorder="1" applyAlignment="1" applyProtection="1">
      <protection locked="0"/>
    </xf>
    <xf numFmtId="167" fontId="9" fillId="42" borderId="12" xfId="45" applyNumberFormat="1" applyFont="1" applyFill="1" applyBorder="1" applyAlignment="1" applyProtection="1">
      <alignment horizontal="center"/>
      <protection locked="0"/>
    </xf>
    <xf numFmtId="44" fontId="7" fillId="34" borderId="24" xfId="40" applyFont="1" applyFill="1" applyBorder="1" applyProtection="1"/>
    <xf numFmtId="0" fontId="7" fillId="0" borderId="0" xfId="0" applyFont="1" applyAlignment="1" applyProtection="1">
      <alignment wrapText="1"/>
      <protection locked="0"/>
    </xf>
    <xf numFmtId="44" fontId="7" fillId="0" borderId="78" xfId="0" applyNumberFormat="1" applyFont="1" applyBorder="1"/>
    <xf numFmtId="44" fontId="7" fillId="0" borderId="87" xfId="0" applyNumberFormat="1" applyFont="1" applyBorder="1"/>
    <xf numFmtId="44" fontId="7" fillId="0" borderId="15" xfId="0" applyNumberFormat="1" applyFont="1" applyBorder="1"/>
    <xf numFmtId="167" fontId="7" fillId="0" borderId="42" xfId="0" applyNumberFormat="1" applyFont="1" applyBorder="1" applyAlignment="1">
      <alignment horizontal="fill"/>
    </xf>
    <xf numFmtId="167" fontId="7" fillId="0" borderId="41" xfId="0" applyNumberFormat="1" applyFont="1" applyBorder="1" applyAlignment="1">
      <alignment horizontal="fill"/>
    </xf>
    <xf numFmtId="167" fontId="7" fillId="0" borderId="24" xfId="0" applyNumberFormat="1" applyFont="1" applyBorder="1" applyAlignment="1">
      <alignment horizontal="fill"/>
    </xf>
    <xf numFmtId="167" fontId="7" fillId="0" borderId="78" xfId="0" applyNumberFormat="1" applyFont="1" applyBorder="1"/>
    <xf numFmtId="167" fontId="7" fillId="0" borderId="87" xfId="0" applyNumberFormat="1" applyFont="1" applyBorder="1"/>
    <xf numFmtId="167" fontId="7" fillId="0" borderId="15" xfId="0" applyNumberFormat="1" applyFont="1" applyBorder="1"/>
    <xf numFmtId="0" fontId="7" fillId="0" borderId="42" xfId="0" applyFont="1" applyBorder="1" applyAlignment="1">
      <alignment horizontal="fill"/>
    </xf>
    <xf numFmtId="0" fontId="7" fillId="0" borderId="41" xfId="0" applyFont="1" applyBorder="1" applyAlignment="1">
      <alignment horizontal="fill"/>
    </xf>
    <xf numFmtId="0" fontId="7" fillId="0" borderId="24" xfId="0" applyFont="1" applyBorder="1" applyAlignment="1">
      <alignment horizontal="fill"/>
    </xf>
    <xf numFmtId="10" fontId="7" fillId="24" borderId="12" xfId="0" applyNumberFormat="1" applyFont="1" applyFill="1" applyBorder="1"/>
    <xf numFmtId="10" fontId="7" fillId="24" borderId="42" xfId="0" applyNumberFormat="1" applyFont="1" applyFill="1" applyBorder="1"/>
    <xf numFmtId="10" fontId="7" fillId="24" borderId="41" xfId="0" applyNumberFormat="1" applyFont="1" applyFill="1" applyBorder="1"/>
    <xf numFmtId="10" fontId="7" fillId="24" borderId="24" xfId="0" applyNumberFormat="1" applyFont="1" applyFill="1" applyBorder="1"/>
    <xf numFmtId="10" fontId="7" fillId="34" borderId="12" xfId="90" applyNumberFormat="1" applyFont="1" applyFill="1" applyBorder="1" applyProtection="1"/>
    <xf numFmtId="172" fontId="7" fillId="24" borderId="12" xfId="0" applyNumberFormat="1" applyFont="1" applyFill="1" applyBorder="1"/>
    <xf numFmtId="172" fontId="7" fillId="24" borderId="41" xfId="0" applyNumberFormat="1" applyFont="1" applyFill="1" applyBorder="1"/>
    <xf numFmtId="172" fontId="7" fillId="24" borderId="63" xfId="0" applyNumberFormat="1" applyFont="1" applyFill="1" applyBorder="1"/>
    <xf numFmtId="172" fontId="7" fillId="24" borderId="42" xfId="0" applyNumberFormat="1" applyFont="1" applyFill="1" applyBorder="1"/>
    <xf numFmtId="172" fontId="7" fillId="24" borderId="24" xfId="0" applyNumberFormat="1" applyFont="1" applyFill="1" applyBorder="1"/>
    <xf numFmtId="0" fontId="9" fillId="37" borderId="24" xfId="83" applyFont="1" applyFill="1" applyBorder="1" applyAlignment="1">
      <alignment horizontal="centerContinuous" vertical="center"/>
    </xf>
    <xf numFmtId="0" fontId="9" fillId="37" borderId="4" xfId="83" applyFont="1" applyFill="1" applyBorder="1" applyAlignment="1">
      <alignment horizontal="centerContinuous" vertical="center"/>
    </xf>
    <xf numFmtId="0" fontId="9" fillId="37" borderId="19" xfId="83" applyFont="1" applyFill="1" applyBorder="1" applyAlignment="1">
      <alignment horizontal="centerContinuous" vertical="center"/>
    </xf>
    <xf numFmtId="0" fontId="9" fillId="0" borderId="14" xfId="83" applyFont="1" applyBorder="1" applyAlignment="1">
      <alignment horizontal="center" vertical="center"/>
    </xf>
    <xf numFmtId="14" fontId="9" fillId="37" borderId="24" xfId="83" applyNumberFormat="1" applyFont="1" applyFill="1" applyBorder="1" applyAlignment="1">
      <alignment horizontal="centerContinuous" vertical="center"/>
    </xf>
    <xf numFmtId="0" fontId="75" fillId="0" borderId="0" xfId="83" applyFont="1" applyAlignment="1">
      <alignment vertical="center"/>
    </xf>
    <xf numFmtId="0" fontId="75" fillId="0" borderId="0" xfId="83" applyFont="1" applyAlignment="1" applyProtection="1">
      <alignment vertical="center"/>
      <protection locked="0"/>
    </xf>
    <xf numFmtId="0" fontId="9" fillId="0" borderId="12" xfId="83" applyFont="1" applyBorder="1" applyAlignment="1">
      <alignment horizontal="left" vertical="center" wrapText="1"/>
    </xf>
    <xf numFmtId="0" fontId="9" fillId="0" borderId="24" xfId="83" applyFont="1" applyBorder="1" applyAlignment="1">
      <alignment horizontal="centerContinuous" vertical="center"/>
    </xf>
    <xf numFmtId="0" fontId="9" fillId="0" borderId="4" xfId="83" applyFont="1" applyBorder="1" applyAlignment="1">
      <alignment horizontal="centerContinuous" vertical="center"/>
    </xf>
    <xf numFmtId="0" fontId="9" fillId="0" borderId="19" xfId="83" applyFont="1" applyBorder="1" applyAlignment="1">
      <alignment horizontal="centerContinuous" vertical="center"/>
    </xf>
    <xf numFmtId="0" fontId="9" fillId="0" borderId="64" xfId="83" applyFont="1" applyBorder="1" applyAlignment="1">
      <alignment horizontal="centerContinuous" vertical="center"/>
    </xf>
    <xf numFmtId="0" fontId="9" fillId="0" borderId="63" xfId="83" applyFont="1" applyBorder="1" applyAlignment="1">
      <alignment horizontal="centerContinuous" vertical="center"/>
    </xf>
    <xf numFmtId="0" fontId="37" fillId="0" borderId="12" xfId="0" applyFont="1" applyBorder="1" applyAlignment="1">
      <alignment wrapText="1"/>
    </xf>
    <xf numFmtId="44" fontId="7" fillId="34" borderId="24" xfId="40" applyFont="1" applyFill="1" applyBorder="1"/>
    <xf numFmtId="167" fontId="7" fillId="24" borderId="42" xfId="40" applyNumberFormat="1" applyFont="1" applyFill="1" applyBorder="1" applyAlignment="1"/>
    <xf numFmtId="167" fontId="7" fillId="42" borderId="41" xfId="40" applyNumberFormat="1" applyFont="1" applyFill="1" applyBorder="1" applyAlignment="1" applyProtection="1">
      <protection locked="0"/>
    </xf>
    <xf numFmtId="167" fontId="7" fillId="24" borderId="24" xfId="40" applyNumberFormat="1" applyFont="1" applyFill="1" applyBorder="1" applyAlignment="1"/>
    <xf numFmtId="167" fontId="7" fillId="24" borderId="41" xfId="40" applyNumberFormat="1" applyFont="1" applyFill="1" applyBorder="1" applyAlignment="1"/>
    <xf numFmtId="167" fontId="7" fillId="34" borderId="12" xfId="40" applyNumberFormat="1" applyFont="1" applyFill="1" applyBorder="1" applyAlignment="1"/>
    <xf numFmtId="167" fontId="7" fillId="39" borderId="41" xfId="40" applyNumberFormat="1" applyFont="1" applyFill="1" applyBorder="1" applyAlignment="1" applyProtection="1">
      <protection locked="0"/>
    </xf>
    <xf numFmtId="167" fontId="7" fillId="37" borderId="41" xfId="40" applyNumberFormat="1" applyFont="1" applyFill="1" applyBorder="1" applyAlignment="1"/>
    <xf numFmtId="167" fontId="7" fillId="0" borderId="16" xfId="0" applyNumberFormat="1" applyFont="1" applyBorder="1"/>
    <xf numFmtId="167" fontId="7" fillId="39" borderId="12" xfId="0" applyNumberFormat="1" applyFont="1" applyFill="1" applyBorder="1" applyProtection="1">
      <protection locked="0"/>
    </xf>
    <xf numFmtId="167" fontId="7" fillId="39" borderId="41" xfId="0" applyNumberFormat="1" applyFont="1" applyFill="1" applyBorder="1" applyProtection="1">
      <protection locked="0"/>
    </xf>
    <xf numFmtId="167" fontId="7" fillId="0" borderId="63" xfId="0" applyNumberFormat="1" applyFont="1" applyBorder="1" applyAlignment="1">
      <alignment horizontal="fill"/>
    </xf>
    <xf numFmtId="10" fontId="7" fillId="34" borderId="12" xfId="90" applyNumberFormat="1" applyFont="1" applyFill="1" applyBorder="1"/>
    <xf numFmtId="164" fontId="7" fillId="0" borderId="0" xfId="0" applyNumberFormat="1" applyFont="1" applyAlignment="1" applyProtection="1">
      <alignment horizontal="center"/>
      <protection locked="0"/>
    </xf>
    <xf numFmtId="0" fontId="9" fillId="0" borderId="14" xfId="83" applyFont="1" applyBorder="1" applyAlignment="1" applyProtection="1">
      <alignment horizontal="center" vertical="center"/>
      <protection locked="0"/>
    </xf>
    <xf numFmtId="0" fontId="76" fillId="0" borderId="0" xfId="0" applyFont="1"/>
    <xf numFmtId="0" fontId="31" fillId="0" borderId="0" xfId="139" applyFont="1" applyAlignment="1" applyProtection="1">
      <alignment horizontal="left" vertical="top"/>
    </xf>
    <xf numFmtId="0" fontId="9" fillId="0" borderId="0" xfId="139" applyFont="1" applyAlignment="1" applyProtection="1"/>
    <xf numFmtId="38" fontId="7" fillId="0" borderId="0" xfId="141" applyNumberFormat="1" applyFont="1"/>
    <xf numFmtId="38" fontId="77" fillId="0" borderId="0" xfId="141" applyNumberFormat="1" applyFont="1"/>
    <xf numFmtId="0" fontId="7" fillId="0" borderId="0" xfId="139" applyAlignment="1" applyProtection="1"/>
    <xf numFmtId="0" fontId="7" fillId="0" borderId="0" xfId="139" applyAlignment="1" applyProtection="1">
      <protection locked="0"/>
    </xf>
    <xf numFmtId="14" fontId="31" fillId="38" borderId="0" xfId="139" applyNumberFormat="1" applyFont="1" applyFill="1" applyAlignment="1" applyProtection="1"/>
    <xf numFmtId="0" fontId="7" fillId="0" borderId="41" xfId="139" applyBorder="1" applyAlignment="1" applyProtection="1">
      <alignment horizontal="center"/>
    </xf>
    <xf numFmtId="0" fontId="7" fillId="0" borderId="43" xfId="139" applyBorder="1" applyAlignment="1" applyProtection="1">
      <alignment horizontal="center"/>
    </xf>
    <xf numFmtId="44" fontId="38" fillId="0" borderId="0" xfId="133" applyNumberFormat="1" applyFont="1" applyBorder="1" applyProtection="1"/>
    <xf numFmtId="0" fontId="31" fillId="0" borderId="0" xfId="83" applyFont="1" applyAlignment="1">
      <alignment vertical="center"/>
    </xf>
    <xf numFmtId="44" fontId="7" fillId="37" borderId="25" xfId="139" applyNumberFormat="1" applyFill="1" applyBorder="1" applyAlignment="1" applyProtection="1"/>
    <xf numFmtId="44" fontId="40" fillId="37" borderId="44" xfId="133" applyNumberFormat="1" applyFont="1" applyFill="1" applyBorder="1" applyProtection="1"/>
    <xf numFmtId="0" fontId="7" fillId="36" borderId="19" xfId="139" applyFill="1" applyBorder="1" applyAlignment="1" applyProtection="1">
      <alignment horizontal="center"/>
      <protection locked="0"/>
    </xf>
    <xf numFmtId="0" fontId="7" fillId="36" borderId="19" xfId="139" applyFill="1" applyBorder="1" applyAlignment="1" applyProtection="1">
      <protection locked="0"/>
    </xf>
    <xf numFmtId="0" fontId="7" fillId="36" borderId="12" xfId="139" applyFill="1" applyBorder="1" applyAlignment="1" applyProtection="1">
      <protection locked="0"/>
    </xf>
    <xf numFmtId="0" fontId="7" fillId="36" borderId="91" xfId="139" applyFill="1" applyBorder="1" applyAlignment="1" applyProtection="1">
      <alignment horizontal="center"/>
      <protection locked="0"/>
    </xf>
    <xf numFmtId="0" fontId="7" fillId="36" borderId="91" xfId="139" applyFill="1" applyBorder="1" applyAlignment="1" applyProtection="1">
      <protection locked="0"/>
    </xf>
    <xf numFmtId="0" fontId="7" fillId="36" borderId="44" xfId="139" applyFill="1" applyBorder="1" applyAlignment="1" applyProtection="1">
      <protection locked="0"/>
    </xf>
    <xf numFmtId="44" fontId="7" fillId="36" borderId="12" xfId="133" applyNumberFormat="1" applyFont="1" applyFill="1" applyBorder="1" applyProtection="1">
      <protection locked="0"/>
    </xf>
    <xf numFmtId="44" fontId="7" fillId="36" borderId="44" xfId="133" applyNumberFormat="1" applyFont="1" applyFill="1" applyBorder="1" applyProtection="1">
      <protection locked="0"/>
    </xf>
    <xf numFmtId="0" fontId="31" fillId="0" borderId="0" xfId="139" applyFont="1" applyAlignment="1" applyProtection="1"/>
    <xf numFmtId="38" fontId="0" fillId="0" borderId="0" xfId="141" applyNumberFormat="1" applyFont="1"/>
    <xf numFmtId="38" fontId="0" fillId="0" borderId="0" xfId="141" applyNumberFormat="1" applyFont="1" applyProtection="1">
      <protection locked="0"/>
    </xf>
    <xf numFmtId="0" fontId="7" fillId="0" borderId="0" xfId="139" applyProtection="1">
      <alignment horizontal="centerContinuous" vertical="top"/>
      <protection locked="0"/>
    </xf>
    <xf numFmtId="0" fontId="7" fillId="38" borderId="0" xfId="139" applyFill="1" applyProtection="1">
      <alignment horizontal="centerContinuous" vertical="top"/>
      <protection locked="0"/>
    </xf>
    <xf numFmtId="0" fontId="7" fillId="32" borderId="0" xfId="139" applyFill="1" applyProtection="1">
      <alignment horizontal="centerContinuous" vertical="top"/>
      <protection locked="0"/>
    </xf>
    <xf numFmtId="0" fontId="7" fillId="38" borderId="0" xfId="141" applyFont="1" applyFill="1" applyAlignment="1" applyProtection="1">
      <alignment vertical="center"/>
      <protection locked="0"/>
    </xf>
    <xf numFmtId="0" fontId="9" fillId="0" borderId="0" xfId="141" applyFont="1" applyAlignment="1" applyProtection="1">
      <alignment horizontal="center" vertical="center" wrapText="1"/>
      <protection locked="0"/>
    </xf>
    <xf numFmtId="167" fontId="7" fillId="53" borderId="19" xfId="133" applyNumberFormat="1" applyFont="1" applyFill="1" applyBorder="1" applyAlignment="1" applyProtection="1">
      <alignment vertical="center"/>
      <protection locked="0"/>
    </xf>
    <xf numFmtId="167" fontId="7" fillId="53" borderId="12" xfId="133" applyNumberFormat="1" applyFont="1" applyFill="1" applyBorder="1" applyAlignment="1" applyProtection="1">
      <alignment vertical="center"/>
      <protection locked="0"/>
    </xf>
    <xf numFmtId="167" fontId="7" fillId="53" borderId="24" xfId="133" applyNumberFormat="1" applyFont="1" applyFill="1" applyBorder="1" applyAlignment="1" applyProtection="1">
      <alignment vertical="center"/>
      <protection locked="0"/>
    </xf>
    <xf numFmtId="167" fontId="7" fillId="54" borderId="42" xfId="133" applyNumberFormat="1" applyFont="1" applyFill="1" applyBorder="1" applyAlignment="1" applyProtection="1">
      <alignment vertical="center"/>
    </xf>
    <xf numFmtId="0" fontId="0" fillId="0" borderId="0" xfId="141" applyFont="1" applyProtection="1">
      <protection locked="0"/>
    </xf>
    <xf numFmtId="167" fontId="7" fillId="36" borderId="12" xfId="133" applyNumberFormat="1" applyFont="1" applyFill="1" applyBorder="1" applyAlignment="1" applyProtection="1">
      <alignment vertical="center"/>
      <protection locked="0"/>
    </xf>
    <xf numFmtId="167" fontId="7" fillId="36" borderId="24" xfId="133" applyNumberFormat="1" applyFont="1" applyFill="1" applyBorder="1" applyAlignment="1" applyProtection="1">
      <alignment vertical="center"/>
      <protection locked="0"/>
    </xf>
    <xf numFmtId="167" fontId="7" fillId="36" borderId="63" xfId="133" applyNumberFormat="1" applyFont="1" applyFill="1" applyBorder="1" applyAlignment="1" applyProtection="1">
      <alignment vertical="center"/>
      <protection locked="0"/>
    </xf>
    <xf numFmtId="167" fontId="7" fillId="36" borderId="19" xfId="133" applyNumberFormat="1" applyFont="1" applyFill="1" applyBorder="1" applyAlignment="1" applyProtection="1">
      <alignment vertical="center"/>
      <protection locked="0"/>
    </xf>
    <xf numFmtId="167" fontId="7" fillId="37" borderId="24" xfId="133" applyNumberFormat="1" applyFont="1" applyFill="1" applyBorder="1" applyAlignment="1" applyProtection="1">
      <alignment vertical="center"/>
    </xf>
    <xf numFmtId="167" fontId="7" fillId="37" borderId="12" xfId="133" applyNumberFormat="1" applyFont="1" applyFill="1" applyBorder="1" applyAlignment="1" applyProtection="1">
      <alignment vertical="center"/>
    </xf>
    <xf numFmtId="167" fontId="7" fillId="37" borderId="42" xfId="133" applyNumberFormat="1" applyFont="1" applyFill="1" applyBorder="1" applyAlignment="1" applyProtection="1">
      <alignment vertical="center"/>
    </xf>
    <xf numFmtId="167" fontId="7" fillId="37" borderId="19" xfId="133" applyNumberFormat="1" applyFont="1" applyFill="1" applyBorder="1" applyAlignment="1" applyProtection="1">
      <alignment vertical="center"/>
    </xf>
    <xf numFmtId="167" fontId="7" fillId="37" borderId="44" xfId="133" applyNumberFormat="1" applyFont="1" applyFill="1" applyBorder="1" applyAlignment="1" applyProtection="1">
      <alignment vertical="center"/>
    </xf>
    <xf numFmtId="167" fontId="7" fillId="37" borderId="45" xfId="133" applyNumberFormat="1" applyFont="1" applyFill="1" applyBorder="1" applyAlignment="1" applyProtection="1">
      <alignment vertical="center"/>
    </xf>
    <xf numFmtId="167" fontId="7" fillId="37" borderId="40" xfId="133" applyNumberFormat="1" applyFont="1" applyFill="1" applyBorder="1" applyAlignment="1" applyProtection="1">
      <alignment vertical="center"/>
    </xf>
    <xf numFmtId="0" fontId="7" fillId="0" borderId="41" xfId="141" applyFont="1" applyBorder="1" applyAlignment="1">
      <alignment horizontal="center" vertical="center"/>
    </xf>
    <xf numFmtId="200" fontId="7" fillId="0" borderId="42" xfId="141" applyNumberFormat="1" applyFont="1" applyBorder="1" applyAlignment="1">
      <alignment horizontal="left" vertical="center" wrapText="1"/>
    </xf>
    <xf numFmtId="0" fontId="7" fillId="0" borderId="39" xfId="141" applyFont="1" applyBorder="1" applyAlignment="1">
      <alignment horizontal="center" vertical="center"/>
    </xf>
    <xf numFmtId="0" fontId="7" fillId="0" borderId="42" xfId="141" applyFont="1" applyBorder="1" applyAlignment="1">
      <alignment horizontal="left" vertical="center" wrapText="1"/>
    </xf>
    <xf numFmtId="0" fontId="7" fillId="0" borderId="42" xfId="141" applyFont="1" applyBorder="1" applyAlignment="1">
      <alignment vertical="center" wrapText="1"/>
    </xf>
    <xf numFmtId="0" fontId="7" fillId="0" borderId="42" xfId="141" quotePrefix="1" applyFont="1" applyBorder="1" applyAlignment="1">
      <alignment horizontal="left" vertical="center" wrapText="1"/>
    </xf>
    <xf numFmtId="0" fontId="7" fillId="0" borderId="43" xfId="141" applyFont="1" applyBorder="1" applyAlignment="1">
      <alignment horizontal="center" vertical="center"/>
    </xf>
    <xf numFmtId="0" fontId="7" fillId="0" borderId="45" xfId="141" applyFont="1" applyBorder="1" applyAlignment="1">
      <alignment vertical="center" wrapText="1"/>
    </xf>
    <xf numFmtId="167" fontId="55" fillId="55" borderId="12" xfId="133" applyNumberFormat="1" applyFont="1" applyFill="1" applyBorder="1" applyAlignment="1" applyProtection="1">
      <alignment vertical="center"/>
      <protection locked="0"/>
    </xf>
    <xf numFmtId="167" fontId="55" fillId="55" borderId="24" xfId="133" applyNumberFormat="1" applyFont="1" applyFill="1" applyBorder="1" applyAlignment="1" applyProtection="1">
      <alignment vertical="center"/>
      <protection locked="0"/>
    </xf>
    <xf numFmtId="167" fontId="55" fillId="55" borderId="19" xfId="133" applyNumberFormat="1" applyFont="1" applyFill="1" applyBorder="1" applyAlignment="1" applyProtection="1">
      <alignment vertical="center"/>
      <protection locked="0"/>
    </xf>
    <xf numFmtId="167" fontId="55" fillId="55" borderId="12" xfId="133" quotePrefix="1" applyNumberFormat="1" applyFont="1" applyFill="1" applyBorder="1" applyAlignment="1" applyProtection="1">
      <alignment horizontal="left" vertical="center"/>
      <protection locked="0"/>
    </xf>
    <xf numFmtId="167" fontId="7" fillId="36" borderId="42" xfId="133" applyNumberFormat="1" applyFont="1" applyFill="1" applyBorder="1" applyAlignment="1" applyProtection="1">
      <alignment vertical="center"/>
      <protection locked="0"/>
    </xf>
    <xf numFmtId="167" fontId="7" fillId="37" borderId="91" xfId="133" applyNumberFormat="1" applyFont="1" applyFill="1" applyBorder="1" applyAlignment="1" applyProtection="1">
      <alignment vertical="center"/>
    </xf>
    <xf numFmtId="167" fontId="55" fillId="36" borderId="33" xfId="133" applyNumberFormat="1" applyFont="1" applyFill="1" applyBorder="1" applyAlignment="1" applyProtection="1">
      <alignment vertical="center"/>
      <protection locked="0"/>
    </xf>
    <xf numFmtId="167" fontId="55" fillId="36" borderId="19" xfId="133" applyNumberFormat="1" applyFont="1" applyFill="1" applyBorder="1" applyAlignment="1" applyProtection="1">
      <alignment vertical="center"/>
      <protection locked="0"/>
    </xf>
    <xf numFmtId="167" fontId="55" fillId="36" borderId="49" xfId="133" applyNumberFormat="1" applyFont="1" applyFill="1" applyBorder="1" applyAlignment="1" applyProtection="1">
      <alignment vertical="center"/>
      <protection locked="0"/>
    </xf>
    <xf numFmtId="167" fontId="7" fillId="57" borderId="24" xfId="133" applyNumberFormat="1" applyFont="1" applyFill="1" applyBorder="1" applyAlignment="1" applyProtection="1">
      <alignment vertical="center"/>
      <protection locked="0"/>
    </xf>
    <xf numFmtId="167" fontId="7" fillId="36" borderId="40" xfId="133" applyNumberFormat="1" applyFont="1" applyFill="1" applyBorder="1" applyAlignment="1" applyProtection="1">
      <alignment vertical="center"/>
      <protection locked="0"/>
    </xf>
    <xf numFmtId="167" fontId="55" fillId="36" borderId="41" xfId="133" applyNumberFormat="1" applyFont="1" applyFill="1" applyBorder="1" applyAlignment="1" applyProtection="1">
      <alignment vertical="center"/>
      <protection locked="0"/>
    </xf>
    <xf numFmtId="0" fontId="7" fillId="0" borderId="0" xfId="141" applyFont="1" applyAlignment="1" applyProtection="1">
      <alignment vertical="center"/>
      <protection locked="0"/>
    </xf>
    <xf numFmtId="167" fontId="55" fillId="55" borderId="49" xfId="133" applyNumberFormat="1" applyFont="1" applyFill="1" applyBorder="1" applyAlignment="1" applyProtection="1">
      <alignment vertical="center"/>
      <protection locked="0"/>
    </xf>
    <xf numFmtId="200" fontId="7" fillId="37" borderId="42" xfId="141" applyNumberFormat="1" applyFont="1" applyFill="1" applyBorder="1" applyAlignment="1">
      <alignment horizontal="left" vertical="center" wrapText="1"/>
    </xf>
    <xf numFmtId="49" fontId="9" fillId="37" borderId="24" xfId="83" applyNumberFormat="1" applyFont="1" applyFill="1" applyBorder="1" applyAlignment="1">
      <alignment horizontal="centerContinuous" vertical="center"/>
    </xf>
    <xf numFmtId="49" fontId="9" fillId="37" borderId="4" xfId="83" applyNumberFormat="1" applyFont="1" applyFill="1" applyBorder="1" applyAlignment="1">
      <alignment horizontal="centerContinuous" vertical="center"/>
    </xf>
    <xf numFmtId="49" fontId="9" fillId="37" borderId="19" xfId="83" applyNumberFormat="1" applyFont="1" applyFill="1" applyBorder="1" applyAlignment="1">
      <alignment horizontal="centerContinuous" vertical="center"/>
    </xf>
    <xf numFmtId="167" fontId="7" fillId="36" borderId="49" xfId="133" applyNumberFormat="1" applyFont="1" applyFill="1" applyBorder="1" applyAlignment="1" applyProtection="1">
      <alignment vertical="center"/>
      <protection locked="0"/>
    </xf>
    <xf numFmtId="167" fontId="55" fillId="55" borderId="83" xfId="133" applyNumberFormat="1" applyFont="1" applyFill="1" applyBorder="1" applyAlignment="1" applyProtection="1">
      <alignment vertical="center"/>
      <protection locked="0"/>
    </xf>
    <xf numFmtId="167" fontId="7" fillId="57" borderId="19" xfId="133" applyNumberFormat="1" applyFont="1" applyFill="1" applyBorder="1" applyAlignment="1" applyProtection="1">
      <alignment vertical="center"/>
      <protection locked="0"/>
    </xf>
    <xf numFmtId="167" fontId="7" fillId="36" borderId="64" xfId="133" applyNumberFormat="1" applyFont="1" applyFill="1" applyBorder="1" applyAlignment="1" applyProtection="1">
      <alignment vertical="center"/>
      <protection locked="0"/>
    </xf>
    <xf numFmtId="167" fontId="7" fillId="57" borderId="64" xfId="133" applyNumberFormat="1" applyFont="1" applyFill="1" applyBorder="1" applyAlignment="1" applyProtection="1">
      <alignment vertical="center"/>
      <protection locked="0"/>
    </xf>
    <xf numFmtId="164" fontId="7" fillId="0" borderId="41" xfId="0" applyNumberFormat="1" applyFont="1" applyBorder="1" applyAlignment="1">
      <alignment horizontal="center" vertical="center"/>
    </xf>
    <xf numFmtId="0" fontId="31" fillId="0" borderId="0" xfId="652" applyFont="1" applyAlignment="1" applyProtection="1"/>
    <xf numFmtId="0" fontId="7" fillId="38" borderId="0" xfId="652" applyFont="1" applyFill="1" applyAlignment="1" applyProtection="1">
      <alignment horizontal="center" vertical="center"/>
    </xf>
    <xf numFmtId="0" fontId="7" fillId="38" borderId="0" xfId="652" applyFont="1" applyFill="1" applyAlignment="1" applyProtection="1">
      <alignment wrapText="1"/>
    </xf>
    <xf numFmtId="0" fontId="7" fillId="0" borderId="0" xfId="652" applyFont="1" applyProtection="1">
      <alignment horizontal="centerContinuous" vertical="top"/>
      <protection locked="0"/>
    </xf>
    <xf numFmtId="0" fontId="7" fillId="38" borderId="0" xfId="652" applyFont="1" applyFill="1" applyProtection="1">
      <alignment horizontal="centerContinuous" vertical="top"/>
    </xf>
    <xf numFmtId="0" fontId="7" fillId="38" borderId="12" xfId="652" applyFont="1" applyFill="1" applyBorder="1" applyAlignment="1" applyProtection="1">
      <alignment horizontal="center" vertical="top"/>
    </xf>
    <xf numFmtId="0" fontId="7" fillId="38" borderId="12" xfId="652" applyFont="1" applyFill="1" applyBorder="1" applyAlignment="1" applyProtection="1">
      <alignment horizontal="left" vertical="top"/>
    </xf>
    <xf numFmtId="0" fontId="7" fillId="0" borderId="12" xfId="652" applyFont="1" applyBorder="1" applyAlignment="1" applyProtection="1">
      <alignment horizontal="left" vertical="top" wrapText="1"/>
    </xf>
    <xf numFmtId="0" fontId="7" fillId="38" borderId="0" xfId="652" applyFont="1" applyFill="1" applyProtection="1">
      <alignment horizontal="centerContinuous" vertical="top"/>
      <protection locked="0"/>
    </xf>
    <xf numFmtId="0" fontId="7" fillId="38" borderId="0" xfId="652" applyFont="1" applyFill="1" applyAlignment="1" applyProtection="1">
      <alignment wrapText="1"/>
      <protection locked="0"/>
    </xf>
    <xf numFmtId="0" fontId="9" fillId="38" borderId="0" xfId="652" applyFont="1" applyFill="1" applyProtection="1">
      <alignment horizontal="centerContinuous" vertical="top"/>
      <protection locked="0"/>
    </xf>
    <xf numFmtId="0" fontId="9" fillId="0" borderId="0" xfId="652" applyFont="1" applyProtection="1">
      <alignment horizontal="centerContinuous" vertical="top"/>
      <protection locked="0"/>
    </xf>
    <xf numFmtId="0" fontId="111" fillId="0" borderId="0" xfId="0" applyFont="1" applyAlignment="1">
      <alignment vertical="center"/>
    </xf>
    <xf numFmtId="0" fontId="71" fillId="0" borderId="88" xfId="0" applyFont="1" applyBorder="1" applyAlignment="1">
      <alignment horizontal="left" vertical="center" wrapText="1" indent="2"/>
    </xf>
    <xf numFmtId="0" fontId="73" fillId="0" borderId="78" xfId="0" applyFont="1" applyBorder="1" applyAlignment="1">
      <alignment horizontal="center" vertical="center" wrapText="1"/>
    </xf>
    <xf numFmtId="0" fontId="0" fillId="0" borderId="78" xfId="0" applyBorder="1" applyAlignment="1">
      <alignment vertical="top" wrapText="1"/>
    </xf>
    <xf numFmtId="0" fontId="71" fillId="0" borderId="104" xfId="0" applyFont="1" applyBorder="1" applyAlignment="1">
      <alignment horizontal="left" vertical="center" wrapText="1" indent="2"/>
    </xf>
    <xf numFmtId="0" fontId="73" fillId="0" borderId="104" xfId="0" applyFont="1" applyBorder="1" applyAlignment="1">
      <alignment vertical="center" wrapText="1"/>
    </xf>
    <xf numFmtId="0" fontId="73" fillId="0" borderId="104" xfId="0" applyFont="1" applyBorder="1" applyAlignment="1">
      <alignment horizontal="left" vertical="center" wrapText="1" indent="2"/>
    </xf>
    <xf numFmtId="0" fontId="67" fillId="0" borderId="0" xfId="0" applyFont="1" applyAlignment="1">
      <alignment vertical="center"/>
    </xf>
    <xf numFmtId="0" fontId="7" fillId="0" borderId="78" xfId="0" applyFont="1" applyBorder="1" applyAlignment="1">
      <alignment vertical="center" wrapText="1"/>
    </xf>
    <xf numFmtId="0" fontId="9" fillId="0" borderId="104" xfId="0" applyFont="1" applyBorder="1" applyAlignment="1">
      <alignment vertical="center" wrapText="1"/>
    </xf>
    <xf numFmtId="0" fontId="67" fillId="0" borderId="104" xfId="0" applyFont="1" applyBorder="1" applyAlignment="1">
      <alignment vertical="center"/>
    </xf>
    <xf numFmtId="0" fontId="67" fillId="0" borderId="104" xfId="0" applyFont="1" applyBorder="1" applyAlignment="1">
      <alignment horizontal="left" vertical="center"/>
    </xf>
    <xf numFmtId="0" fontId="9" fillId="43" borderId="12" xfId="0" applyFont="1" applyFill="1" applyBorder="1" applyAlignment="1">
      <alignment horizontal="centerContinuous" vertical="top"/>
    </xf>
    <xf numFmtId="0" fontId="73" fillId="0" borderId="25" xfId="0" applyFont="1" applyBorder="1" applyAlignment="1">
      <alignment horizontal="left" vertical="center"/>
    </xf>
    <xf numFmtId="0" fontId="73" fillId="0" borderId="16" xfId="0" applyFont="1" applyBorder="1" applyAlignment="1">
      <alignment horizontal="left" vertical="top" indent="2"/>
    </xf>
    <xf numFmtId="0" fontId="59" fillId="0" borderId="16" xfId="0" applyFont="1" applyBorder="1" applyAlignment="1">
      <alignment horizontal="left" vertical="top" indent="2"/>
    </xf>
    <xf numFmtId="0" fontId="73" fillId="0" borderId="21" xfId="0" applyFont="1" applyBorder="1" applyAlignment="1">
      <alignment horizontal="left" vertical="top" indent="2"/>
    </xf>
    <xf numFmtId="0" fontId="73" fillId="0" borderId="0" xfId="0" applyFont="1" applyAlignment="1">
      <alignment horizontal="left" vertical="top" indent="2"/>
    </xf>
    <xf numFmtId="0" fontId="7" fillId="0" borderId="42" xfId="122" applyBorder="1" applyAlignment="1">
      <alignment horizontal="left" wrapText="1"/>
    </xf>
    <xf numFmtId="0" fontId="7" fillId="0" borderId="0" xfId="140" applyAlignment="1">
      <alignment horizontal="center"/>
    </xf>
    <xf numFmtId="0" fontId="9" fillId="34" borderId="83" xfId="0" applyFont="1" applyFill="1" applyBorder="1" applyAlignment="1">
      <alignment horizontal="center" wrapText="1"/>
    </xf>
    <xf numFmtId="0" fontId="73" fillId="0" borderId="88" xfId="0" applyFont="1" applyBorder="1" applyAlignment="1">
      <alignment vertical="center" wrapText="1"/>
    </xf>
    <xf numFmtId="0" fontId="7" fillId="33" borderId="66" xfId="0" applyFont="1" applyFill="1" applyBorder="1" applyAlignment="1">
      <alignment vertical="center" wrapText="1"/>
    </xf>
    <xf numFmtId="0" fontId="7" fillId="33" borderId="67" xfId="0" applyFont="1" applyFill="1" applyBorder="1" applyAlignment="1">
      <alignment wrapText="1"/>
    </xf>
    <xf numFmtId="0" fontId="7" fillId="33" borderId="67" xfId="0" applyFont="1" applyFill="1" applyBorder="1" applyAlignment="1">
      <alignment horizontal="justify" vertical="center"/>
    </xf>
    <xf numFmtId="0" fontId="0" fillId="33" borderId="67" xfId="0" applyFill="1" applyBorder="1" applyAlignment="1">
      <alignment wrapText="1"/>
    </xf>
    <xf numFmtId="0" fontId="7" fillId="33" borderId="68" xfId="0" applyFont="1" applyFill="1" applyBorder="1" applyAlignment="1">
      <alignment wrapText="1"/>
    </xf>
    <xf numFmtId="167" fontId="7" fillId="37" borderId="12" xfId="40" applyNumberFormat="1" applyFont="1" applyFill="1" applyBorder="1" applyProtection="1"/>
    <xf numFmtId="167" fontId="7" fillId="24" borderId="42" xfId="40" applyNumberFormat="1" applyFont="1" applyFill="1" applyBorder="1" applyProtection="1"/>
    <xf numFmtId="167" fontId="7" fillId="37" borderId="41" xfId="40" applyNumberFormat="1" applyFont="1" applyFill="1" applyBorder="1" applyProtection="1"/>
    <xf numFmtId="167" fontId="7" fillId="24" borderId="24" xfId="40" applyNumberFormat="1" applyFont="1" applyFill="1" applyBorder="1" applyProtection="1"/>
    <xf numFmtId="167" fontId="7" fillId="24" borderId="41" xfId="40" applyNumberFormat="1" applyFont="1" applyFill="1" applyBorder="1" applyProtection="1"/>
    <xf numFmtId="1" fontId="7" fillId="43" borderId="16" xfId="78" applyNumberFormat="1" applyFont="1" applyFill="1" applyBorder="1"/>
    <xf numFmtId="44" fontId="7" fillId="24" borderId="41" xfId="45" applyNumberFormat="1" applyFont="1" applyFill="1" applyBorder="1"/>
    <xf numFmtId="44" fontId="7" fillId="24" borderId="12" xfId="45" applyNumberFormat="1" applyFont="1" applyFill="1" applyBorder="1"/>
    <xf numFmtId="44" fontId="7" fillId="24" borderId="42" xfId="45" applyNumberFormat="1" applyFont="1" applyFill="1" applyBorder="1"/>
    <xf numFmtId="167" fontId="7" fillId="57" borderId="12" xfId="133" applyNumberFormat="1" applyFont="1" applyFill="1" applyBorder="1" applyAlignment="1" applyProtection="1">
      <alignment vertical="center"/>
      <protection locked="0"/>
    </xf>
    <xf numFmtId="41" fontId="40" fillId="41" borderId="21" xfId="0" applyNumberFormat="1" applyFont="1" applyFill="1" applyBorder="1" applyProtection="1">
      <protection locked="0"/>
    </xf>
    <xf numFmtId="41" fontId="40" fillId="37" borderId="21" xfId="0" applyNumberFormat="1" applyFont="1" applyFill="1" applyBorder="1"/>
    <xf numFmtId="41" fontId="40" fillId="41" borderId="12" xfId="0" applyNumberFormat="1" applyFont="1" applyFill="1" applyBorder="1" applyProtection="1">
      <protection locked="0"/>
    </xf>
    <xf numFmtId="41" fontId="40" fillId="37" borderId="12" xfId="0" applyNumberFormat="1" applyFont="1" applyFill="1" applyBorder="1"/>
    <xf numFmtId="0" fontId="7" fillId="0" borderId="12" xfId="0" applyFont="1" applyBorder="1" applyAlignment="1">
      <alignment wrapText="1"/>
    </xf>
    <xf numFmtId="0" fontId="7" fillId="0" borderId="21" xfId="0" applyFont="1" applyBorder="1" applyAlignment="1">
      <alignment horizontal="center"/>
    </xf>
    <xf numFmtId="0" fontId="7" fillId="0" borderId="21" xfId="118" applyFont="1" applyBorder="1" applyAlignment="1">
      <alignment horizontal="left"/>
    </xf>
    <xf numFmtId="0" fontId="7" fillId="0" borderId="12" xfId="0" applyFont="1" applyBorder="1" applyAlignment="1">
      <alignment horizontal="center"/>
    </xf>
    <xf numFmtId="0" fontId="7" fillId="0" borderId="12" xfId="118" applyFont="1" applyBorder="1" applyAlignment="1">
      <alignment horizontal="left"/>
    </xf>
    <xf numFmtId="0" fontId="7" fillId="0" borderId="12" xfId="122" applyBorder="1" applyAlignment="1">
      <alignment horizontal="center"/>
    </xf>
    <xf numFmtId="0" fontId="7" fillId="0" borderId="0" xfId="0" applyFont="1" applyAlignment="1">
      <alignment horizontal="left" vertical="center"/>
    </xf>
    <xf numFmtId="0" fontId="7" fillId="0" borderId="0" xfId="122" applyAlignment="1">
      <alignment horizontal="center"/>
    </xf>
    <xf numFmtId="49" fontId="7" fillId="0" borderId="87" xfId="78" applyNumberFormat="1" applyFont="1" applyBorder="1"/>
    <xf numFmtId="44" fontId="7" fillId="37" borderId="16" xfId="41" applyFont="1" applyFill="1" applyBorder="1" applyAlignment="1" applyProtection="1"/>
    <xf numFmtId="44" fontId="7" fillId="37" borderId="14" xfId="41" applyFont="1" applyFill="1" applyBorder="1" applyAlignment="1" applyProtection="1"/>
    <xf numFmtId="44" fontId="7" fillId="37" borderId="17" xfId="41" applyFont="1" applyFill="1" applyBorder="1" applyAlignment="1" applyProtection="1"/>
    <xf numFmtId="41" fontId="7" fillId="37" borderId="16" xfId="35" applyNumberFormat="1" applyFont="1" applyFill="1" applyBorder="1" applyAlignment="1" applyProtection="1"/>
    <xf numFmtId="0" fontId="9" fillId="34" borderId="24" xfId="0" applyFont="1" applyFill="1" applyBorder="1" applyAlignment="1">
      <alignment horizontal="center" vertical="center" wrapText="1"/>
    </xf>
    <xf numFmtId="0" fontId="9" fillId="34" borderId="42" xfId="0" applyFont="1" applyFill="1" applyBorder="1" applyAlignment="1">
      <alignment horizontal="center" vertical="center" wrapText="1"/>
    </xf>
    <xf numFmtId="0" fontId="9" fillId="34" borderId="63" xfId="0" applyFont="1" applyFill="1" applyBorder="1" applyAlignment="1">
      <alignment horizontal="center" vertical="center" wrapText="1"/>
    </xf>
    <xf numFmtId="0" fontId="9" fillId="34" borderId="4" xfId="0" applyFont="1" applyFill="1" applyBorder="1" applyAlignment="1">
      <alignment horizontal="center" vertical="center" wrapText="1"/>
    </xf>
    <xf numFmtId="0" fontId="9" fillId="34" borderId="12" xfId="0" applyFont="1" applyFill="1" applyBorder="1" applyAlignment="1">
      <alignment horizontal="center" vertical="center" wrapText="1"/>
    </xf>
    <xf numFmtId="44" fontId="9" fillId="37" borderId="12" xfId="40" applyFont="1" applyFill="1" applyBorder="1" applyAlignment="1" applyProtection="1">
      <protection locked="0"/>
    </xf>
    <xf numFmtId="0" fontId="9" fillId="34" borderId="12" xfId="122" applyFont="1" applyFill="1" applyBorder="1" applyAlignment="1">
      <alignment horizontal="center" vertical="center" wrapText="1"/>
    </xf>
    <xf numFmtId="0" fontId="61" fillId="34" borderId="12" xfId="0" applyFont="1" applyFill="1" applyBorder="1" applyAlignment="1">
      <alignment horizontal="centerContinuous" vertical="center"/>
    </xf>
    <xf numFmtId="0" fontId="9" fillId="34" borderId="12" xfId="115" quotePrefix="1" applyFont="1" applyFill="1" applyBorder="1" applyAlignment="1">
      <alignment horizontal="centerContinuous" vertical="center" wrapText="1"/>
    </xf>
    <xf numFmtId="0" fontId="9" fillId="34" borderId="25" xfId="0" applyFont="1" applyFill="1" applyBorder="1" applyAlignment="1">
      <alignment horizontal="centerContinuous" vertical="center"/>
    </xf>
    <xf numFmtId="0" fontId="9" fillId="34" borderId="25" xfId="0" applyFont="1" applyFill="1" applyBorder="1" applyAlignment="1">
      <alignment horizontal="centerContinuous" vertical="center" wrapText="1"/>
    </xf>
    <xf numFmtId="167" fontId="7" fillId="42" borderId="12" xfId="40" applyNumberFormat="1" applyFont="1" applyFill="1" applyBorder="1" applyProtection="1">
      <protection locked="0"/>
    </xf>
    <xf numFmtId="167" fontId="7" fillId="24" borderId="12" xfId="40" applyNumberFormat="1" applyFont="1" applyFill="1" applyBorder="1" applyProtection="1"/>
    <xf numFmtId="43" fontId="7" fillId="42" borderId="18" xfId="34" applyFont="1" applyFill="1" applyBorder="1" applyProtection="1">
      <protection locked="0"/>
    </xf>
    <xf numFmtId="0" fontId="7" fillId="0" borderId="0" xfId="0" applyFont="1" applyAlignment="1">
      <alignment horizontal="left" wrapText="1"/>
    </xf>
    <xf numFmtId="0" fontId="40" fillId="34" borderId="36" xfId="122" applyFont="1" applyFill="1" applyBorder="1"/>
    <xf numFmtId="0" fontId="61" fillId="0" borderId="33" xfId="122" applyFont="1" applyBorder="1"/>
    <xf numFmtId="0" fontId="40" fillId="33" borderId="12" xfId="118" applyFont="1" applyFill="1" applyBorder="1" applyAlignment="1">
      <alignment horizontal="left"/>
    </xf>
    <xf numFmtId="0" fontId="61" fillId="34" borderId="19" xfId="122" applyFont="1" applyFill="1" applyBorder="1" applyAlignment="1">
      <alignment horizontal="centerContinuous" vertical="center"/>
    </xf>
    <xf numFmtId="167" fontId="40" fillId="0" borderId="0" xfId="40" applyNumberFormat="1" applyFont="1" applyFill="1" applyBorder="1" applyAlignment="1" applyProtection="1"/>
    <xf numFmtId="0" fontId="58" fillId="34" borderId="12" xfId="122" applyFont="1" applyFill="1" applyBorder="1" applyAlignment="1">
      <alignment horizontal="center" vertical="center" wrapText="1"/>
    </xf>
    <xf numFmtId="0" fontId="55" fillId="34" borderId="89" xfId="0" applyFont="1" applyFill="1" applyBorder="1" applyAlignment="1">
      <alignment wrapText="1"/>
    </xf>
    <xf numFmtId="167" fontId="7" fillId="39" borderId="21" xfId="40" applyNumberFormat="1" applyFont="1" applyFill="1" applyBorder="1" applyAlignment="1" applyProtection="1">
      <protection locked="0"/>
    </xf>
    <xf numFmtId="0" fontId="60" fillId="0" borderId="105" xfId="0" applyFont="1" applyBorder="1" applyAlignment="1">
      <alignment horizontal="center"/>
    </xf>
    <xf numFmtId="166" fontId="7" fillId="37" borderId="12" xfId="40" applyNumberFormat="1" applyFont="1" applyFill="1" applyBorder="1" applyAlignment="1"/>
    <xf numFmtId="166" fontId="7" fillId="34" borderId="12" xfId="40" applyNumberFormat="1" applyFont="1" applyFill="1" applyBorder="1" applyAlignment="1"/>
    <xf numFmtId="166" fontId="7" fillId="37" borderId="19" xfId="40" applyNumberFormat="1" applyFont="1" applyFill="1" applyBorder="1" applyAlignment="1"/>
    <xf numFmtId="166" fontId="7" fillId="37" borderId="42" xfId="40" applyNumberFormat="1" applyFont="1" applyFill="1" applyBorder="1" applyAlignment="1"/>
    <xf numFmtId="166" fontId="7" fillId="0" borderId="12" xfId="0" applyNumberFormat="1" applyFont="1" applyBorder="1" applyAlignment="1">
      <alignment horizontal="center"/>
    </xf>
    <xf numFmtId="166" fontId="7" fillId="37" borderId="12" xfId="40" applyNumberFormat="1" applyFont="1" applyFill="1" applyBorder="1" applyAlignment="1" applyProtection="1"/>
    <xf numFmtId="166" fontId="7" fillId="37" borderId="41" xfId="40" applyNumberFormat="1" applyFont="1" applyFill="1" applyBorder="1" applyAlignment="1" applyProtection="1"/>
    <xf numFmtId="166" fontId="7" fillId="24" borderId="41" xfId="40" applyNumberFormat="1" applyFont="1" applyFill="1" applyBorder="1" applyAlignment="1" applyProtection="1"/>
    <xf numFmtId="0" fontId="9" fillId="0" borderId="21" xfId="83" applyFont="1" applyBorder="1" applyAlignment="1">
      <alignment horizontal="centerContinuous" vertical="center"/>
    </xf>
    <xf numFmtId="0" fontId="9" fillId="33" borderId="24" xfId="83" applyFont="1" applyFill="1" applyBorder="1" applyAlignment="1">
      <alignment horizontal="center" vertical="center"/>
    </xf>
    <xf numFmtId="0" fontId="9" fillId="33" borderId="4" xfId="83" applyFont="1" applyFill="1" applyBorder="1" applyAlignment="1">
      <alignment horizontal="center" vertical="center"/>
    </xf>
    <xf numFmtId="0" fontId="9" fillId="33" borderId="19" xfId="83" applyFont="1" applyFill="1" applyBorder="1" applyAlignment="1">
      <alignment horizontal="center" vertical="center"/>
    </xf>
    <xf numFmtId="0" fontId="40" fillId="0" borderId="12" xfId="653" applyFont="1" applyBorder="1" applyAlignment="1">
      <alignment wrapText="1"/>
    </xf>
    <xf numFmtId="0" fontId="7" fillId="0" borderId="40" xfId="0" applyFont="1" applyBorder="1" applyAlignment="1">
      <alignment horizontal="left" wrapText="1"/>
    </xf>
    <xf numFmtId="0" fontId="7" fillId="0" borderId="108" xfId="0" applyFont="1" applyBorder="1" applyAlignment="1">
      <alignment vertical="center" wrapText="1"/>
    </xf>
    <xf numFmtId="0" fontId="29" fillId="0" borderId="21" xfId="0" applyFont="1" applyBorder="1" applyAlignment="1">
      <alignment vertical="top" wrapText="1"/>
    </xf>
    <xf numFmtId="0" fontId="40" fillId="34" borderId="25" xfId="362" applyFont="1" applyFill="1" applyBorder="1"/>
    <xf numFmtId="0" fontId="9" fillId="34" borderId="14" xfId="117" applyFont="1" applyFill="1" applyBorder="1" applyAlignment="1">
      <alignment horizontal="center" vertical="center" wrapText="1"/>
    </xf>
    <xf numFmtId="0" fontId="61" fillId="34" borderId="16" xfId="362" applyFont="1" applyFill="1" applyBorder="1" applyAlignment="1">
      <alignment vertical="center" wrapText="1"/>
    </xf>
    <xf numFmtId="0" fontId="2" fillId="0" borderId="0" xfId="362" applyFont="1"/>
    <xf numFmtId="0" fontId="61" fillId="34" borderId="16" xfId="362" applyFont="1" applyFill="1" applyBorder="1"/>
    <xf numFmtId="0" fontId="40" fillId="34" borderId="16" xfId="362" applyFont="1" applyFill="1" applyBorder="1" applyAlignment="1">
      <alignment wrapText="1"/>
    </xf>
    <xf numFmtId="0" fontId="40" fillId="0" borderId="36" xfId="362" applyFont="1" applyBorder="1" applyAlignment="1">
      <alignment horizontal="center"/>
    </xf>
    <xf numFmtId="14" fontId="40" fillId="0" borderId="48" xfId="118" applyNumberFormat="1" applyFont="1" applyBorder="1" applyAlignment="1">
      <alignment horizontal="left"/>
    </xf>
    <xf numFmtId="0" fontId="40" fillId="0" borderId="25" xfId="362" applyFont="1" applyBorder="1" applyAlignment="1">
      <alignment wrapText="1"/>
    </xf>
    <xf numFmtId="0" fontId="40" fillId="0" borderId="25" xfId="118" applyFont="1" applyBorder="1" applyAlignment="1">
      <alignment horizontal="left"/>
    </xf>
    <xf numFmtId="0" fontId="1" fillId="37" borderId="12" xfId="0" applyFont="1" applyFill="1" applyBorder="1" applyAlignment="1">
      <alignment horizontal="center" vertical="center" wrapText="1"/>
    </xf>
    <xf numFmtId="0" fontId="1" fillId="37" borderId="4" xfId="0" applyFont="1" applyFill="1" applyBorder="1" applyAlignment="1">
      <alignment horizontal="center" vertical="center" wrapText="1"/>
    </xf>
    <xf numFmtId="0" fontId="1" fillId="37" borderId="24" xfId="0" applyFont="1" applyFill="1" applyBorder="1" applyAlignment="1">
      <alignment horizontal="center" vertical="center" wrapText="1"/>
    </xf>
    <xf numFmtId="0" fontId="1" fillId="37" borderId="42" xfId="0" applyFont="1" applyFill="1" applyBorder="1" applyAlignment="1">
      <alignment horizontal="center" vertical="center" wrapText="1"/>
    </xf>
    <xf numFmtId="0" fontId="1" fillId="0" borderId="21" xfId="118" applyFont="1" applyBorder="1" applyAlignment="1">
      <alignment horizontal="left"/>
    </xf>
    <xf numFmtId="0" fontId="7" fillId="0" borderId="108" xfId="653" applyFont="1" applyBorder="1" applyAlignment="1">
      <alignment vertical="center" wrapText="1"/>
    </xf>
    <xf numFmtId="0" fontId="1" fillId="0" borderId="21" xfId="362" applyFont="1" applyBorder="1"/>
    <xf numFmtId="0" fontId="1" fillId="0" borderId="16" xfId="362" applyFont="1" applyBorder="1"/>
    <xf numFmtId="0" fontId="1" fillId="0" borderId="25" xfId="362" applyFont="1" applyBorder="1"/>
    <xf numFmtId="0" fontId="1" fillId="0" borderId="75" xfId="362" applyFont="1" applyBorder="1"/>
    <xf numFmtId="0" fontId="1" fillId="0" borderId="49" xfId="362" applyFont="1" applyBorder="1" applyAlignment="1">
      <alignment wrapText="1"/>
    </xf>
    <xf numFmtId="0" fontId="1" fillId="0" borderId="77" xfId="362" applyFont="1" applyBorder="1" applyAlignment="1">
      <alignment wrapText="1"/>
    </xf>
    <xf numFmtId="15" fontId="0" fillId="0" borderId="0" xfId="0" applyNumberFormat="1"/>
    <xf numFmtId="0" fontId="58" fillId="37" borderId="21" xfId="0" applyFont="1" applyFill="1" applyBorder="1" applyAlignment="1">
      <alignment horizontal="center" vertical="center"/>
    </xf>
    <xf numFmtId="0" fontId="58" fillId="37" borderId="16" xfId="0" applyFont="1" applyFill="1" applyBorder="1" applyAlignment="1">
      <alignment horizontal="center" vertical="center"/>
    </xf>
    <xf numFmtId="0" fontId="58" fillId="37" borderId="82" xfId="0" applyFont="1" applyFill="1" applyBorder="1" applyAlignment="1">
      <alignment horizontal="center" vertical="center"/>
    </xf>
    <xf numFmtId="0" fontId="7" fillId="0" borderId="104" xfId="0" applyFont="1" applyBorder="1" applyAlignment="1">
      <alignment vertical="center" wrapText="1"/>
    </xf>
    <xf numFmtId="0" fontId="29" fillId="0" borderId="88" xfId="0" applyFont="1" applyBorder="1" applyAlignment="1">
      <alignment vertical="top" wrapText="1"/>
    </xf>
    <xf numFmtId="0" fontId="29" fillId="0" borderId="104" xfId="0" applyFont="1" applyBorder="1" applyAlignment="1">
      <alignment vertical="top" wrapText="1"/>
    </xf>
    <xf numFmtId="0" fontId="9" fillId="0" borderId="0" xfId="83" applyFont="1" applyAlignment="1">
      <alignment horizontal="center" vertical="center"/>
    </xf>
    <xf numFmtId="0" fontId="9" fillId="0" borderId="0" xfId="83" applyFont="1" applyAlignment="1" applyProtection="1">
      <alignment horizontal="center" vertical="center"/>
      <protection locked="0"/>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24" xfId="0" applyFont="1" applyFill="1" applyBorder="1" applyAlignment="1">
      <alignment horizontal="center"/>
    </xf>
    <xf numFmtId="0" fontId="7" fillId="0" borderId="0" xfId="0" applyFont="1" applyAlignment="1">
      <alignment wrapText="1"/>
    </xf>
    <xf numFmtId="0" fontId="7" fillId="0" borderId="0" xfId="0" applyFont="1" applyAlignment="1">
      <alignment horizontal="center"/>
    </xf>
    <xf numFmtId="0" fontId="7" fillId="0" borderId="0" xfId="651" applyAlignment="1">
      <alignment horizontal="center" wrapText="1"/>
    </xf>
    <xf numFmtId="0" fontId="58" fillId="37" borderId="15" xfId="0" applyFont="1" applyFill="1" applyBorder="1" applyAlignment="1">
      <alignment horizontal="center" vertical="center"/>
    </xf>
    <xf numFmtId="0" fontId="58" fillId="37" borderId="81" xfId="0" applyFont="1" applyFill="1" applyBorder="1" applyAlignment="1">
      <alignment horizontal="center" vertical="center"/>
    </xf>
    <xf numFmtId="0" fontId="58" fillId="37" borderId="21" xfId="0" applyFont="1" applyFill="1" applyBorder="1" applyAlignment="1">
      <alignment horizontal="center" vertical="center"/>
    </xf>
    <xf numFmtId="0" fontId="58" fillId="37" borderId="25" xfId="0" applyFont="1" applyFill="1" applyBorder="1" applyAlignment="1">
      <alignment horizontal="center" vertical="center"/>
    </xf>
    <xf numFmtId="0" fontId="7" fillId="37" borderId="79" xfId="0" applyFont="1" applyFill="1" applyBorder="1" applyAlignment="1">
      <alignment horizontal="left" wrapText="1"/>
    </xf>
    <xf numFmtId="0" fontId="58" fillId="37" borderId="16" xfId="0" applyFont="1" applyFill="1" applyBorder="1" applyAlignment="1">
      <alignment horizontal="center" vertical="center"/>
    </xf>
    <xf numFmtId="0" fontId="58" fillId="37" borderId="82" xfId="0" applyFont="1" applyFill="1" applyBorder="1" applyAlignment="1">
      <alignment horizontal="center" vertical="center"/>
    </xf>
    <xf numFmtId="0" fontId="7" fillId="37" borderId="38" xfId="0" applyFont="1" applyFill="1" applyBorder="1" applyAlignment="1">
      <alignment horizontal="left" vertical="center" wrapText="1"/>
    </xf>
    <xf numFmtId="0" fontId="7" fillId="37" borderId="83" xfId="0" applyFont="1" applyFill="1" applyBorder="1" applyAlignment="1">
      <alignment horizontal="left" vertical="center" wrapText="1"/>
    </xf>
    <xf numFmtId="0" fontId="7" fillId="37" borderId="80" xfId="0" applyFont="1" applyFill="1" applyBorder="1" applyAlignment="1">
      <alignment horizontal="left" wrapText="1"/>
    </xf>
    <xf numFmtId="0" fontId="7" fillId="37" borderId="78" xfId="0" applyFont="1" applyFill="1" applyBorder="1" applyAlignment="1">
      <alignment horizontal="left" vertical="center" wrapText="1"/>
    </xf>
    <xf numFmtId="0" fontId="7" fillId="37" borderId="108" xfId="0" applyFont="1" applyFill="1" applyBorder="1" applyAlignment="1">
      <alignment horizontal="left" vertical="center" wrapText="1"/>
    </xf>
    <xf numFmtId="0" fontId="58" fillId="37" borderId="37" xfId="0" applyFont="1" applyFill="1" applyBorder="1" applyAlignment="1">
      <alignment horizontal="center" vertical="center"/>
    </xf>
    <xf numFmtId="0" fontId="7" fillId="37" borderId="80" xfId="0" applyFont="1" applyFill="1" applyBorder="1" applyAlignment="1">
      <alignment horizontal="left" vertical="center" wrapText="1"/>
    </xf>
    <xf numFmtId="0" fontId="67" fillId="0" borderId="0" xfId="0" applyFont="1" applyAlignment="1">
      <alignment horizontal="left" vertical="center" wrapText="1"/>
    </xf>
    <xf numFmtId="0" fontId="7" fillId="0" borderId="104" xfId="0" applyFont="1" applyBorder="1" applyAlignment="1">
      <alignment horizontal="center" vertical="center" wrapText="1"/>
    </xf>
    <xf numFmtId="0" fontId="7" fillId="0" borderId="104" xfId="0" applyFont="1" applyBorder="1" applyAlignment="1">
      <alignment vertical="center" wrapText="1"/>
    </xf>
    <xf numFmtId="0" fontId="7" fillId="0" borderId="104" xfId="0" applyFont="1" applyBorder="1" applyAlignment="1">
      <alignment vertical="center"/>
    </xf>
    <xf numFmtId="0" fontId="67" fillId="0" borderId="0" xfId="0" applyFont="1" applyAlignment="1">
      <alignment horizontal="left" vertical="top" wrapText="1"/>
    </xf>
    <xf numFmtId="0" fontId="9" fillId="0" borderId="74" xfId="0" applyFont="1" applyBorder="1" applyAlignment="1">
      <alignment vertical="center" wrapText="1"/>
    </xf>
    <xf numFmtId="0" fontId="7" fillId="0" borderId="88" xfId="0" applyFont="1" applyBorder="1" applyAlignment="1">
      <alignment horizontal="center" vertical="center" wrapText="1"/>
    </xf>
    <xf numFmtId="0" fontId="73" fillId="0" borderId="88" xfId="0" applyFont="1" applyBorder="1" applyAlignment="1">
      <alignment horizontal="center" vertical="center" wrapText="1"/>
    </xf>
    <xf numFmtId="0" fontId="73" fillId="0" borderId="104" xfId="0" applyFont="1" applyBorder="1" applyAlignment="1">
      <alignment horizontal="center" vertical="center" wrapText="1"/>
    </xf>
    <xf numFmtId="0" fontId="29" fillId="0" borderId="88" xfId="0" applyFont="1" applyBorder="1" applyAlignment="1">
      <alignment vertical="top" wrapText="1"/>
    </xf>
    <xf numFmtId="0" fontId="29" fillId="0" borderId="104" xfId="0" applyFont="1" applyBorder="1" applyAlignment="1">
      <alignment vertical="top" wrapText="1"/>
    </xf>
    <xf numFmtId="0" fontId="7" fillId="0" borderId="87" xfId="0" applyFont="1" applyBorder="1" applyAlignment="1">
      <alignment horizontal="center" vertical="center" wrapText="1"/>
    </xf>
    <xf numFmtId="0" fontId="7" fillId="0" borderId="74" xfId="0" applyFont="1" applyBorder="1" applyAlignment="1">
      <alignment horizontal="center" vertical="center" wrapText="1"/>
    </xf>
    <xf numFmtId="0" fontId="118" fillId="0" borderId="88" xfId="0" applyFont="1" applyBorder="1" applyAlignment="1">
      <alignment horizontal="center" vertical="top" wrapText="1"/>
    </xf>
    <xf numFmtId="0" fontId="118" fillId="0" borderId="104" xfId="0" applyFont="1" applyBorder="1" applyAlignment="1">
      <alignment horizontal="center" vertical="top" wrapText="1"/>
    </xf>
    <xf numFmtId="0" fontId="9" fillId="36" borderId="24" xfId="0" applyFont="1" applyFill="1" applyBorder="1" applyAlignment="1">
      <alignment horizontal="center"/>
    </xf>
    <xf numFmtId="0" fontId="9" fillId="36" borderId="19" xfId="0" applyFont="1" applyFill="1" applyBorder="1" applyAlignment="1">
      <alignment horizontal="center"/>
    </xf>
    <xf numFmtId="0" fontId="9" fillId="0" borderId="0" xfId="83" applyFont="1" applyAlignment="1">
      <alignment horizontal="center" vertical="center"/>
    </xf>
    <xf numFmtId="0" fontId="9" fillId="0" borderId="33" xfId="83" applyFont="1" applyBorder="1" applyAlignment="1">
      <alignment horizontal="center" vertical="center"/>
    </xf>
    <xf numFmtId="49" fontId="9" fillId="42" borderId="24" xfId="83" applyNumberFormat="1" applyFont="1" applyFill="1" applyBorder="1" applyAlignment="1" applyProtection="1">
      <alignment horizontal="center" vertical="center"/>
      <protection locked="0"/>
    </xf>
    <xf numFmtId="49" fontId="9" fillId="42" borderId="4" xfId="83" applyNumberFormat="1" applyFont="1" applyFill="1" applyBorder="1" applyAlignment="1" applyProtection="1">
      <alignment horizontal="center" vertical="center"/>
      <protection locked="0"/>
    </xf>
    <xf numFmtId="49" fontId="9" fillId="42" borderId="19" xfId="83" applyNumberFormat="1" applyFont="1" applyFill="1" applyBorder="1" applyAlignment="1" applyProtection="1">
      <alignment horizontal="center" vertical="center"/>
      <protection locked="0"/>
    </xf>
    <xf numFmtId="14" fontId="9" fillId="42" borderId="24" xfId="83" applyNumberFormat="1" applyFont="1" applyFill="1" applyBorder="1" applyAlignment="1" applyProtection="1">
      <alignment horizontal="center" vertical="center"/>
      <protection locked="0"/>
    </xf>
    <xf numFmtId="14" fontId="9" fillId="42" borderId="4" xfId="83" applyNumberFormat="1" applyFont="1" applyFill="1" applyBorder="1" applyAlignment="1" applyProtection="1">
      <alignment horizontal="center" vertical="center"/>
      <protection locked="0"/>
    </xf>
    <xf numFmtId="14" fontId="9" fillId="42" borderId="19" xfId="83" applyNumberFormat="1" applyFont="1" applyFill="1" applyBorder="1" applyAlignment="1" applyProtection="1">
      <alignment horizontal="center" vertical="center"/>
      <protection locked="0"/>
    </xf>
    <xf numFmtId="0" fontId="9" fillId="42" borderId="24" xfId="83" applyFont="1" applyFill="1" applyBorder="1" applyAlignment="1" applyProtection="1">
      <alignment horizontal="center" vertical="center"/>
      <protection locked="0"/>
    </xf>
    <xf numFmtId="0" fontId="9" fillId="42" borderId="4" xfId="83" applyFont="1" applyFill="1" applyBorder="1" applyAlignment="1" applyProtection="1">
      <alignment horizontal="center" vertical="center"/>
      <protection locked="0"/>
    </xf>
    <xf numFmtId="0" fontId="9" fillId="42" borderId="19" xfId="83" applyFont="1" applyFill="1" applyBorder="1" applyAlignment="1" applyProtection="1">
      <alignment horizontal="center" vertical="center"/>
      <protection locked="0"/>
    </xf>
    <xf numFmtId="0" fontId="9" fillId="0" borderId="12" xfId="83" applyFont="1" applyBorder="1" applyAlignment="1">
      <alignment horizontal="center" vertical="center"/>
    </xf>
    <xf numFmtId="0" fontId="9" fillId="37" borderId="37" xfId="83" applyFont="1" applyFill="1" applyBorder="1" applyAlignment="1">
      <alignment horizontal="center" vertical="center" wrapText="1"/>
    </xf>
    <xf numFmtId="0" fontId="9" fillId="37" borderId="15" xfId="83" applyFont="1" applyFill="1" applyBorder="1" applyAlignment="1">
      <alignment horizontal="center" vertical="center" wrapText="1"/>
    </xf>
    <xf numFmtId="0" fontId="9" fillId="37" borderId="39" xfId="83" applyFont="1" applyFill="1" applyBorder="1" applyAlignment="1">
      <alignment horizontal="center" vertical="center" wrapText="1"/>
    </xf>
    <xf numFmtId="0" fontId="9" fillId="0" borderId="24" xfId="83" applyFont="1" applyBorder="1" applyAlignment="1">
      <alignment horizontal="center" vertical="center"/>
    </xf>
    <xf numFmtId="0" fontId="9" fillId="41" borderId="25" xfId="83" applyFont="1" applyFill="1" applyBorder="1" applyAlignment="1">
      <alignment horizontal="center" vertical="center" wrapText="1"/>
    </xf>
    <xf numFmtId="0" fontId="9" fillId="41" borderId="16" xfId="83" applyFont="1" applyFill="1" applyBorder="1" applyAlignment="1">
      <alignment horizontal="center" vertical="center" wrapText="1"/>
    </xf>
    <xf numFmtId="0" fontId="9" fillId="41" borderId="21" xfId="83" applyFont="1" applyFill="1" applyBorder="1" applyAlignment="1">
      <alignment horizontal="center" vertical="center" wrapText="1"/>
    </xf>
    <xf numFmtId="0" fontId="9" fillId="0" borderId="0" xfId="83" applyFont="1" applyAlignment="1" applyProtection="1">
      <alignment horizontal="center" vertical="center"/>
      <protection locked="0"/>
    </xf>
    <xf numFmtId="0" fontId="9" fillId="37" borderId="85" xfId="83" applyFont="1" applyFill="1" applyBorder="1" applyAlignment="1">
      <alignment horizontal="center" vertical="center" wrapText="1"/>
    </xf>
    <xf numFmtId="0" fontId="9" fillId="37" borderId="87" xfId="83" applyFont="1" applyFill="1" applyBorder="1" applyAlignment="1">
      <alignment horizontal="center" vertical="center" wrapText="1"/>
    </xf>
    <xf numFmtId="0" fontId="9" fillId="37" borderId="86" xfId="83" applyFont="1" applyFill="1" applyBorder="1" applyAlignment="1">
      <alignment horizontal="center" vertical="center" wrapText="1"/>
    </xf>
    <xf numFmtId="0" fontId="9" fillId="34" borderId="25" xfId="122" applyFont="1" applyFill="1" applyBorder="1" applyAlignment="1">
      <alignment horizontal="center" vertical="center" wrapText="1"/>
    </xf>
    <xf numFmtId="0" fontId="9" fillId="34" borderId="21" xfId="122" applyFont="1" applyFill="1" applyBorder="1" applyAlignment="1">
      <alignment horizontal="center" vertical="center" wrapText="1"/>
    </xf>
    <xf numFmtId="0" fontId="61" fillId="34" borderId="25" xfId="122" applyFont="1" applyFill="1" applyBorder="1" applyAlignment="1">
      <alignment horizontal="center" vertical="center" wrapText="1"/>
    </xf>
    <xf numFmtId="0" fontId="61" fillId="34" borderId="21" xfId="122" applyFont="1" applyFill="1" applyBorder="1" applyAlignment="1">
      <alignment horizontal="center" vertical="center" wrapText="1"/>
    </xf>
    <xf numFmtId="0" fontId="58" fillId="34" borderId="25" xfId="122" applyFont="1" applyFill="1" applyBorder="1" applyAlignment="1">
      <alignment horizontal="center" vertical="center" wrapText="1"/>
    </xf>
    <xf numFmtId="0" fontId="58" fillId="34" borderId="21" xfId="122" applyFont="1" applyFill="1" applyBorder="1" applyAlignment="1">
      <alignment horizontal="center" vertical="center" wrapText="1"/>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18" xfId="0" applyFont="1" applyFill="1" applyBorder="1" applyAlignment="1">
      <alignment horizontal="center"/>
    </xf>
    <xf numFmtId="0" fontId="9" fillId="34" borderId="24" xfId="0" applyFont="1" applyFill="1" applyBorder="1" applyAlignment="1">
      <alignment horizontal="center"/>
    </xf>
    <xf numFmtId="0" fontId="9" fillId="34" borderId="4" xfId="0" applyFont="1" applyFill="1" applyBorder="1" applyAlignment="1">
      <alignment horizontal="center"/>
    </xf>
    <xf numFmtId="0" fontId="9" fillId="34" borderId="54" xfId="0" applyFont="1" applyFill="1" applyBorder="1" applyAlignment="1">
      <alignment horizontal="center"/>
    </xf>
    <xf numFmtId="0" fontId="9" fillId="34" borderId="19" xfId="0" applyFont="1" applyFill="1" applyBorder="1" applyAlignment="1">
      <alignment horizontal="center"/>
    </xf>
    <xf numFmtId="0" fontId="7" fillId="0" borderId="24" xfId="0" applyFont="1" applyBorder="1" applyAlignment="1">
      <alignment horizontal="left" wrapText="1"/>
    </xf>
    <xf numFmtId="0" fontId="7" fillId="0" borderId="4" xfId="0" applyFont="1" applyBorder="1" applyAlignment="1">
      <alignment horizontal="left" wrapText="1"/>
    </xf>
    <xf numFmtId="0" fontId="7" fillId="0" borderId="19" xfId="0" applyFont="1" applyBorder="1" applyAlignment="1">
      <alignment horizontal="left" wrapText="1"/>
    </xf>
    <xf numFmtId="0" fontId="7" fillId="0" borderId="0" xfId="82" applyFont="1" applyAlignment="1">
      <alignment horizontal="left"/>
    </xf>
    <xf numFmtId="0" fontId="9" fillId="34" borderId="52" xfId="0" applyFont="1" applyFill="1" applyBorder="1" applyAlignment="1">
      <alignment horizontal="center" wrapText="1"/>
    </xf>
    <xf numFmtId="0" fontId="9" fillId="34" borderId="53" xfId="0" applyFont="1" applyFill="1" applyBorder="1" applyAlignment="1">
      <alignment horizontal="center" wrapText="1"/>
    </xf>
    <xf numFmtId="0" fontId="9" fillId="34" borderId="51" xfId="0" applyFont="1" applyFill="1" applyBorder="1" applyAlignment="1">
      <alignment horizontal="center" wrapText="1"/>
    </xf>
    <xf numFmtId="0" fontId="9" fillId="34" borderId="47" xfId="0" applyFont="1" applyFill="1" applyBorder="1" applyAlignment="1">
      <alignment horizontal="center" wrapText="1"/>
    </xf>
    <xf numFmtId="167" fontId="9" fillId="34" borderId="52" xfId="45" applyNumberFormat="1" applyFont="1" applyFill="1" applyBorder="1" applyAlignment="1">
      <alignment horizontal="center" wrapText="1"/>
    </xf>
    <xf numFmtId="167" fontId="9" fillId="34" borderId="53" xfId="45" applyNumberFormat="1" applyFont="1" applyFill="1" applyBorder="1" applyAlignment="1">
      <alignment horizontal="center" wrapText="1"/>
    </xf>
    <xf numFmtId="0" fontId="28" fillId="0" borderId="0" xfId="0" applyFont="1" applyAlignment="1">
      <alignment horizontal="left" wrapText="1"/>
    </xf>
    <xf numFmtId="0" fontId="9" fillId="32" borderId="24" xfId="0" applyFont="1" applyFill="1" applyBorder="1" applyAlignment="1">
      <alignment horizontal="center"/>
    </xf>
    <xf numFmtId="0" fontId="9" fillId="32" borderId="4" xfId="0" applyFont="1" applyFill="1" applyBorder="1" applyAlignment="1">
      <alignment horizontal="center"/>
    </xf>
    <xf numFmtId="167" fontId="9" fillId="34" borderId="25" xfId="45" applyNumberFormat="1" applyFont="1" applyFill="1" applyBorder="1" applyAlignment="1">
      <alignment horizontal="center" wrapText="1"/>
    </xf>
    <xf numFmtId="167" fontId="9" fillId="34" borderId="16" xfId="45" applyNumberFormat="1" applyFont="1" applyFill="1" applyBorder="1" applyAlignment="1">
      <alignment horizontal="center" wrapText="1"/>
    </xf>
    <xf numFmtId="167" fontId="9" fillId="34" borderId="21" xfId="45" applyNumberFormat="1" applyFont="1" applyFill="1" applyBorder="1" applyAlignment="1">
      <alignment horizontal="center" wrapText="1"/>
    </xf>
    <xf numFmtId="167" fontId="9" fillId="34" borderId="50" xfId="45" applyNumberFormat="1" applyFont="1" applyFill="1" applyBorder="1" applyAlignment="1">
      <alignment horizontal="center" wrapText="1"/>
    </xf>
    <xf numFmtId="167" fontId="7" fillId="34" borderId="51" xfId="45" applyNumberFormat="1" applyFont="1" applyFill="1" applyBorder="1" applyAlignment="1">
      <alignment horizontal="center" wrapText="1"/>
    </xf>
    <xf numFmtId="167" fontId="7" fillId="34" borderId="47" xfId="45" applyNumberFormat="1" applyFont="1" applyFill="1" applyBorder="1" applyAlignment="1">
      <alignment horizontal="center" wrapText="1"/>
    </xf>
    <xf numFmtId="167" fontId="9" fillId="34" borderId="51" xfId="45" applyNumberFormat="1" applyFont="1" applyFill="1" applyBorder="1" applyAlignment="1">
      <alignment horizontal="center" wrapText="1"/>
    </xf>
    <xf numFmtId="167" fontId="9" fillId="34" borderId="47" xfId="45" applyNumberFormat="1" applyFont="1" applyFill="1" applyBorder="1" applyAlignment="1">
      <alignment horizontal="center" wrapText="1"/>
    </xf>
    <xf numFmtId="0" fontId="7" fillId="0" borderId="0" xfId="0" applyFont="1" applyAlignment="1">
      <alignment wrapText="1"/>
    </xf>
    <xf numFmtId="0" fontId="0" fillId="0" borderId="0" xfId="0" applyAlignment="1">
      <alignment wrapText="1"/>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7" xfId="0" applyFont="1" applyBorder="1" applyAlignment="1">
      <alignment horizontal="left" wrapText="1"/>
    </xf>
    <xf numFmtId="0" fontId="7" fillId="0" borderId="58" xfId="0" applyFont="1" applyBorder="1" applyAlignment="1">
      <alignment horizontal="left" wrapText="1"/>
    </xf>
    <xf numFmtId="0" fontId="7" fillId="0" borderId="59" xfId="0" applyFont="1" applyBorder="1" applyAlignment="1">
      <alignment horizontal="left" wrapText="1"/>
    </xf>
    <xf numFmtId="0" fontId="7" fillId="0" borderId="36" xfId="0" applyFont="1" applyBorder="1" applyAlignment="1">
      <alignment horizontal="center"/>
    </xf>
    <xf numFmtId="0" fontId="7" fillId="0" borderId="48" xfId="0" applyFont="1" applyBorder="1" applyAlignment="1">
      <alignment horizontal="center"/>
    </xf>
    <xf numFmtId="0" fontId="7" fillId="0" borderId="60" xfId="0" applyFont="1" applyBorder="1" applyAlignment="1">
      <alignment horizontal="center"/>
    </xf>
    <xf numFmtId="0" fontId="7" fillId="0" borderId="14" xfId="0" applyFont="1" applyBorder="1" applyAlignment="1">
      <alignment horizontal="center"/>
    </xf>
    <xf numFmtId="0" fontId="7" fillId="0" borderId="0" xfId="0" applyFont="1" applyAlignment="1">
      <alignment horizontal="center"/>
    </xf>
    <xf numFmtId="0" fontId="7" fillId="0" borderId="61" xfId="0" applyFont="1" applyBorder="1" applyAlignment="1">
      <alignment horizontal="center"/>
    </xf>
    <xf numFmtId="0" fontId="7" fillId="0" borderId="27" xfId="0" applyFont="1" applyBorder="1" applyAlignment="1">
      <alignment horizontal="center"/>
    </xf>
    <xf numFmtId="0" fontId="7" fillId="0" borderId="33" xfId="0" applyFont="1" applyBorder="1" applyAlignment="1">
      <alignment horizontal="center"/>
    </xf>
    <xf numFmtId="0" fontId="7" fillId="0" borderId="34" xfId="0" applyFont="1" applyBorder="1" applyAlignment="1">
      <alignment horizontal="center"/>
    </xf>
    <xf numFmtId="0" fontId="9" fillId="0" borderId="62" xfId="0" applyFont="1" applyBorder="1" applyAlignment="1">
      <alignment horizontal="left" vertical="top" wrapText="1"/>
    </xf>
    <xf numFmtId="0" fontId="9" fillId="0" borderId="52" xfId="0" applyFont="1" applyBorder="1" applyAlignment="1">
      <alignment horizontal="left" vertical="top"/>
    </xf>
    <xf numFmtId="0" fontId="9" fillId="0" borderId="53" xfId="0" applyFont="1" applyBorder="1" applyAlignment="1">
      <alignment horizontal="left" vertical="top"/>
    </xf>
    <xf numFmtId="0" fontId="7" fillId="0" borderId="36" xfId="0" applyFont="1" applyBorder="1" applyAlignment="1">
      <alignment horizontal="left" vertical="top" wrapText="1"/>
    </xf>
    <xf numFmtId="0" fontId="7" fillId="0" borderId="48" xfId="0" applyFont="1" applyBorder="1" applyAlignment="1">
      <alignment horizontal="left" vertical="top" wrapText="1"/>
    </xf>
    <xf numFmtId="0" fontId="7" fillId="0" borderId="60" xfId="0" applyFont="1" applyBorder="1" applyAlignment="1">
      <alignment horizontal="left" vertical="top" wrapText="1"/>
    </xf>
    <xf numFmtId="0" fontId="7" fillId="0" borderId="14" xfId="0" applyFont="1" applyBorder="1" applyAlignment="1">
      <alignment horizontal="left" vertical="top" wrapText="1"/>
    </xf>
    <xf numFmtId="0" fontId="7" fillId="0" borderId="0" xfId="0" applyFont="1" applyAlignment="1">
      <alignment horizontal="left" vertical="top" wrapText="1"/>
    </xf>
    <xf numFmtId="0" fontId="7" fillId="0" borderId="61" xfId="0" applyFont="1" applyBorder="1" applyAlignment="1">
      <alignment horizontal="left" vertical="top" wrapText="1"/>
    </xf>
    <xf numFmtId="0" fontId="7" fillId="0" borderId="27" xfId="0" applyFont="1" applyBorder="1" applyAlignment="1">
      <alignment horizontal="left" vertical="top" wrapText="1"/>
    </xf>
    <xf numFmtId="0" fontId="7" fillId="0" borderId="33" xfId="0" applyFont="1" applyBorder="1" applyAlignment="1">
      <alignment horizontal="left" vertical="top" wrapText="1"/>
    </xf>
    <xf numFmtId="0" fontId="7" fillId="0" borderId="34" xfId="0" applyFont="1" applyBorder="1" applyAlignment="1">
      <alignment horizontal="left" vertical="top" wrapText="1"/>
    </xf>
    <xf numFmtId="0" fontId="60" fillId="34" borderId="109" xfId="0" applyFont="1" applyFill="1" applyBorder="1" applyAlignment="1">
      <alignment horizontal="centerContinuous"/>
    </xf>
    <xf numFmtId="0" fontId="60" fillId="34" borderId="110" xfId="0" applyFont="1" applyFill="1" applyBorder="1" applyAlignment="1">
      <alignment horizontal="centerContinuous"/>
    </xf>
    <xf numFmtId="0" fontId="60" fillId="34" borderId="111" xfId="0" applyFont="1" applyFill="1" applyBorder="1" applyAlignment="1">
      <alignment horizontal="centerContinuous"/>
    </xf>
    <xf numFmtId="0" fontId="60" fillId="34" borderId="108" xfId="0" applyFont="1" applyFill="1" applyBorder="1" applyAlignment="1">
      <alignment horizontal="centerContinuous"/>
    </xf>
    <xf numFmtId="0" fontId="1" fillId="37" borderId="12" xfId="0" applyFont="1" applyFill="1" applyBorder="1" applyAlignment="1">
      <alignment horizontal="center"/>
    </xf>
    <xf numFmtId="0" fontId="1" fillId="37" borderId="4" xfId="0" applyFont="1" applyFill="1" applyBorder="1" applyAlignment="1">
      <alignment horizontal="center"/>
    </xf>
    <xf numFmtId="0" fontId="1" fillId="37" borderId="24" xfId="0" applyFont="1" applyFill="1" applyBorder="1" applyAlignment="1">
      <alignment horizontal="center"/>
    </xf>
    <xf numFmtId="0" fontId="1" fillId="37" borderId="42" xfId="0" applyFont="1" applyFill="1" applyBorder="1" applyAlignment="1">
      <alignment horizontal="center"/>
    </xf>
    <xf numFmtId="14" fontId="1" fillId="37" borderId="44" xfId="0" applyNumberFormat="1" applyFont="1" applyFill="1" applyBorder="1" applyAlignment="1">
      <alignment horizontal="center" vertical="center" wrapText="1"/>
    </xf>
    <xf numFmtId="14" fontId="1" fillId="37" borderId="107" xfId="0" applyNumberFormat="1" applyFont="1" applyFill="1" applyBorder="1" applyAlignment="1">
      <alignment horizontal="center" vertical="center" wrapText="1"/>
    </xf>
    <xf numFmtId="14" fontId="1" fillId="37" borderId="106" xfId="0" applyNumberFormat="1" applyFont="1" applyFill="1" applyBorder="1" applyAlignment="1">
      <alignment horizontal="center" vertical="center" wrapText="1"/>
    </xf>
    <xf numFmtId="14" fontId="1" fillId="37" borderId="45" xfId="0" applyNumberFormat="1" applyFont="1" applyFill="1" applyBorder="1" applyAlignment="1">
      <alignment horizontal="center" vertical="center" wrapText="1"/>
    </xf>
    <xf numFmtId="0" fontId="74" fillId="35" borderId="112" xfId="0" applyFont="1" applyFill="1" applyBorder="1" applyAlignment="1">
      <alignment wrapText="1"/>
    </xf>
    <xf numFmtId="0" fontId="74" fillId="35" borderId="113" xfId="0" applyFont="1" applyFill="1" applyBorder="1" applyAlignment="1">
      <alignment horizontal="center" wrapText="1"/>
    </xf>
    <xf numFmtId="0" fontId="58" fillId="34" borderId="114" xfId="0" applyFont="1" applyFill="1" applyBorder="1" applyAlignment="1">
      <alignment horizontal="left"/>
    </xf>
    <xf numFmtId="0" fontId="68" fillId="34" borderId="115" xfId="0" applyFont="1" applyFill="1" applyBorder="1" applyAlignment="1">
      <alignment vertical="center"/>
    </xf>
    <xf numFmtId="0" fontId="58" fillId="34" borderId="113" xfId="0" applyFont="1" applyFill="1" applyBorder="1" applyAlignment="1">
      <alignment wrapText="1"/>
    </xf>
    <xf numFmtId="0" fontId="1" fillId="0" borderId="12" xfId="0" applyFont="1" applyBorder="1"/>
    <xf numFmtId="164" fontId="7" fillId="34" borderId="116" xfId="0" applyNumberFormat="1" applyFont="1" applyFill="1" applyBorder="1" applyAlignment="1">
      <alignment horizontal="center"/>
    </xf>
    <xf numFmtId="0" fontId="58" fillId="34" borderId="117" xfId="0" applyFont="1" applyFill="1" applyBorder="1" applyAlignment="1">
      <alignment horizontal="center"/>
    </xf>
    <xf numFmtId="0" fontId="1" fillId="34" borderId="118" xfId="0" applyFont="1" applyFill="1" applyBorder="1" applyAlignment="1">
      <alignment wrapText="1"/>
    </xf>
    <xf numFmtId="0" fontId="1" fillId="33" borderId="12" xfId="0" applyFont="1" applyFill="1" applyBorder="1"/>
    <xf numFmtId="0" fontId="1" fillId="33" borderId="42" xfId="0" applyFont="1" applyFill="1" applyBorder="1" applyAlignment="1">
      <alignment vertical="center" wrapText="1"/>
    </xf>
    <xf numFmtId="0" fontId="1" fillId="33" borderId="42" xfId="0" applyFont="1" applyFill="1" applyBorder="1" applyAlignment="1">
      <alignment wrapText="1"/>
    </xf>
    <xf numFmtId="0" fontId="1" fillId="0" borderId="42" xfId="0" applyFont="1" applyBorder="1" applyAlignment="1">
      <alignment vertical="center" wrapText="1"/>
    </xf>
    <xf numFmtId="0" fontId="1" fillId="0" borderId="42" xfId="0" applyFont="1" applyBorder="1" applyAlignment="1">
      <alignment wrapText="1"/>
    </xf>
    <xf numFmtId="0" fontId="1" fillId="34" borderId="64" xfId="0" applyFont="1" applyFill="1" applyBorder="1" applyAlignment="1">
      <alignment wrapText="1"/>
    </xf>
    <xf numFmtId="0" fontId="1" fillId="0" borderId="44" xfId="0" applyFont="1" applyBorder="1"/>
    <xf numFmtId="0" fontId="1" fillId="0" borderId="45" xfId="0" applyFont="1" applyBorder="1" applyAlignment="1">
      <alignment wrapText="1"/>
    </xf>
    <xf numFmtId="0" fontId="68" fillId="34" borderId="119" xfId="0" applyFont="1" applyFill="1" applyBorder="1" applyAlignment="1">
      <alignment vertical="center" wrapText="1"/>
    </xf>
    <xf numFmtId="0" fontId="58" fillId="34" borderId="120" xfId="0" applyFont="1" applyFill="1" applyBorder="1" applyAlignment="1">
      <alignment vertical="center" wrapText="1"/>
    </xf>
    <xf numFmtId="164" fontId="1" fillId="0" borderId="41" xfId="0" applyNumberFormat="1" applyFont="1" applyBorder="1" applyAlignment="1">
      <alignment horizontal="center"/>
    </xf>
    <xf numFmtId="0" fontId="1" fillId="0" borderId="42" xfId="0" applyFont="1" applyBorder="1" applyAlignment="1">
      <alignment horizontal="left" wrapText="1"/>
    </xf>
    <xf numFmtId="164" fontId="7" fillId="0" borderId="121" xfId="0" applyNumberFormat="1" applyFont="1" applyBorder="1" applyAlignment="1">
      <alignment horizontal="center" vertical="center"/>
    </xf>
    <xf numFmtId="0" fontId="1" fillId="0" borderId="122" xfId="0" applyFont="1" applyBorder="1" applyAlignment="1">
      <alignment wrapText="1"/>
    </xf>
    <xf numFmtId="0" fontId="1" fillId="0" borderId="123" xfId="0" applyFont="1" applyBorder="1" applyAlignment="1">
      <alignment wrapText="1"/>
    </xf>
    <xf numFmtId="0" fontId="1" fillId="0" borderId="12" xfId="0" applyFont="1" applyBorder="1" applyAlignment="1">
      <alignment wrapText="1"/>
    </xf>
    <xf numFmtId="0" fontId="1" fillId="0" borderId="42" xfId="0" applyFont="1" applyBorder="1" applyAlignment="1">
      <alignment vertical="top" wrapText="1"/>
    </xf>
    <xf numFmtId="0" fontId="1" fillId="0" borderId="44" xfId="0" applyFont="1" applyBorder="1" applyAlignment="1">
      <alignment wrapText="1"/>
    </xf>
    <xf numFmtId="0" fontId="9" fillId="34" borderId="113" xfId="0" applyFont="1" applyFill="1" applyBorder="1" applyAlignment="1">
      <alignment wrapText="1"/>
    </xf>
    <xf numFmtId="0" fontId="1" fillId="34" borderId="42" xfId="0" applyFont="1" applyFill="1" applyBorder="1" applyAlignment="1">
      <alignment wrapText="1"/>
    </xf>
    <xf numFmtId="0" fontId="1" fillId="34" borderId="89" xfId="0" applyFont="1" applyFill="1" applyBorder="1" applyAlignment="1">
      <alignment wrapText="1"/>
    </xf>
    <xf numFmtId="0" fontId="1" fillId="33" borderId="44" xfId="0" applyFont="1" applyFill="1" applyBorder="1"/>
    <xf numFmtId="0" fontId="58" fillId="34" borderId="114" xfId="122" applyFont="1" applyFill="1" applyBorder="1" applyAlignment="1">
      <alignment horizontal="left"/>
    </xf>
    <xf numFmtId="0" fontId="68" fillId="34" borderId="115" xfId="122" applyFont="1" applyFill="1" applyBorder="1" applyAlignment="1">
      <alignment vertical="center"/>
    </xf>
    <xf numFmtId="0" fontId="9" fillId="34" borderId="113" xfId="122" applyFont="1" applyFill="1" applyBorder="1" applyAlignment="1">
      <alignment wrapText="1"/>
    </xf>
    <xf numFmtId="0" fontId="68" fillId="34" borderId="115" xfId="122" applyFont="1" applyFill="1" applyBorder="1" applyAlignment="1">
      <alignment vertical="center" wrapText="1"/>
    </xf>
    <xf numFmtId="0" fontId="9" fillId="34" borderId="113" xfId="122" applyFont="1" applyFill="1" applyBorder="1" applyAlignment="1">
      <alignment horizontal="left" vertical="center" wrapText="1"/>
    </xf>
    <xf numFmtId="0" fontId="1" fillId="0" borderId="0" xfId="0" applyFont="1"/>
    <xf numFmtId="0" fontId="1" fillId="0" borderId="0" xfId="0" applyFont="1" applyAlignment="1">
      <alignment wrapText="1"/>
    </xf>
    <xf numFmtId="0" fontId="9" fillId="34" borderId="121" xfId="0" applyFont="1" applyFill="1" applyBorder="1" applyAlignment="1">
      <alignment horizontal="center"/>
    </xf>
    <xf numFmtId="0" fontId="9" fillId="34" borderId="124" xfId="0" applyFont="1" applyFill="1" applyBorder="1" applyAlignment="1">
      <alignment horizontal="center"/>
    </xf>
    <xf numFmtId="0" fontId="9" fillId="34" borderId="111" xfId="0" applyFont="1" applyFill="1" applyBorder="1" applyAlignment="1">
      <alignment horizontal="center"/>
    </xf>
    <xf numFmtId="0" fontId="58" fillId="37" borderId="125" xfId="0" applyFont="1" applyFill="1" applyBorder="1" applyAlignment="1">
      <alignment horizontal="center" vertical="center"/>
    </xf>
    <xf numFmtId="0" fontId="58" fillId="37" borderId="124" xfId="0" applyFont="1" applyFill="1" applyBorder="1" applyAlignment="1">
      <alignment horizontal="center" vertical="center"/>
    </xf>
    <xf numFmtId="0" fontId="7" fillId="37" borderId="111" xfId="0" applyFont="1" applyFill="1" applyBorder="1" applyAlignment="1">
      <alignment horizontal="left" vertical="center" wrapText="1"/>
    </xf>
    <xf numFmtId="0" fontId="58" fillId="37" borderId="124" xfId="0" applyFont="1" applyFill="1" applyBorder="1" applyAlignment="1">
      <alignment horizontal="center" vertical="center"/>
    </xf>
    <xf numFmtId="0" fontId="7" fillId="37" borderId="111" xfId="0" applyFont="1" applyFill="1" applyBorder="1" applyAlignment="1">
      <alignment horizontal="left" wrapText="1"/>
    </xf>
    <xf numFmtId="0" fontId="58" fillId="37" borderId="122" xfId="0" applyFont="1" applyFill="1" applyBorder="1" applyAlignment="1">
      <alignment horizontal="center" vertical="center"/>
    </xf>
    <xf numFmtId="0" fontId="7" fillId="37" borderId="108" xfId="0" applyFont="1" applyFill="1" applyBorder="1" applyAlignment="1">
      <alignment horizontal="left" wrapText="1"/>
    </xf>
    <xf numFmtId="0" fontId="1" fillId="0" borderId="21" xfId="0" applyFont="1" applyBorder="1" applyAlignment="1">
      <alignment horizontal="center"/>
    </xf>
    <xf numFmtId="0" fontId="1" fillId="0" borderId="12" xfId="0" applyFont="1" applyBorder="1" applyAlignment="1">
      <alignment wrapText="1" shrinkToFit="1"/>
    </xf>
    <xf numFmtId="0" fontId="9" fillId="34" borderId="114" xfId="0" applyFont="1" applyFill="1" applyBorder="1" applyAlignment="1">
      <alignment horizontal="center" wrapText="1"/>
    </xf>
    <xf numFmtId="0" fontId="9" fillId="34" borderId="126" xfId="0" applyFont="1" applyFill="1" applyBorder="1" applyAlignment="1">
      <alignment horizontal="center" wrapText="1"/>
    </xf>
    <xf numFmtId="0" fontId="9" fillId="34" borderId="113" xfId="0" applyFont="1" applyFill="1" applyBorder="1" applyAlignment="1">
      <alignment horizontal="center" wrapText="1"/>
    </xf>
    <xf numFmtId="0" fontId="7" fillId="0" borderId="108" xfId="0" applyFont="1" applyBorder="1" applyAlignment="1">
      <alignment vertical="center"/>
    </xf>
    <xf numFmtId="0" fontId="69" fillId="0" borderId="108" xfId="0" applyFont="1" applyBorder="1" applyAlignment="1">
      <alignment vertical="center" wrapText="1"/>
    </xf>
    <xf numFmtId="0" fontId="7" fillId="0" borderId="108" xfId="0" applyFont="1" applyBorder="1" applyAlignment="1">
      <alignment horizontal="center" vertical="center" wrapText="1"/>
    </xf>
    <xf numFmtId="0" fontId="121" fillId="0" borderId="114" xfId="140" applyFont="1" applyBorder="1" applyAlignment="1">
      <alignment vertical="top" wrapText="1"/>
    </xf>
    <xf numFmtId="0" fontId="121" fillId="0" borderId="127" xfId="0" applyFont="1" applyBorder="1" applyAlignment="1">
      <alignment vertical="top" wrapText="1"/>
    </xf>
    <xf numFmtId="0" fontId="7" fillId="0" borderId="128" xfId="0" applyFont="1" applyBorder="1" applyAlignment="1">
      <alignment vertical="top" wrapText="1"/>
    </xf>
    <xf numFmtId="0" fontId="7" fillId="0" borderId="129" xfId="0" applyFont="1" applyBorder="1" applyAlignment="1">
      <alignment vertical="center"/>
    </xf>
    <xf numFmtId="0" fontId="7" fillId="0" borderId="129" xfId="0" applyFont="1" applyBorder="1" applyAlignment="1">
      <alignment vertical="center" wrapText="1"/>
    </xf>
    <xf numFmtId="0" fontId="7" fillId="0" borderId="129" xfId="0" applyFont="1" applyBorder="1" applyAlignment="1">
      <alignment horizontal="center" vertical="center" wrapText="1"/>
    </xf>
    <xf numFmtId="0" fontId="121" fillId="0" borderId="127" xfId="140" applyFont="1" applyBorder="1" applyAlignment="1">
      <alignment horizontal="left" vertical="top" wrapText="1"/>
    </xf>
    <xf numFmtId="0" fontId="55" fillId="0" borderId="108" xfId="0" applyFont="1" applyBorder="1" applyAlignment="1">
      <alignment vertical="center"/>
    </xf>
    <xf numFmtId="0" fontId="121" fillId="0" borderId="114" xfId="0" applyFont="1" applyBorder="1" applyAlignment="1">
      <alignment vertical="top" wrapText="1"/>
    </xf>
    <xf numFmtId="0" fontId="7" fillId="0" borderId="127" xfId="0" applyFont="1" applyBorder="1" applyAlignment="1">
      <alignment vertical="top"/>
    </xf>
    <xf numFmtId="0" fontId="55" fillId="0" borderId="108" xfId="0" applyFont="1" applyBorder="1" applyAlignment="1">
      <alignment vertical="center" wrapText="1"/>
    </xf>
    <xf numFmtId="0" fontId="121" fillId="0" borderId="127" xfId="140" applyFont="1" applyBorder="1" applyAlignment="1">
      <alignment vertical="top" wrapText="1"/>
    </xf>
    <xf numFmtId="0" fontId="9" fillId="0" borderId="108" xfId="0" applyFont="1" applyBorder="1" applyAlignment="1">
      <alignment vertical="center"/>
    </xf>
    <xf numFmtId="0" fontId="9" fillId="0" borderId="108" xfId="0" applyFont="1" applyBorder="1" applyAlignment="1">
      <alignment vertical="center" wrapText="1"/>
    </xf>
    <xf numFmtId="0" fontId="9" fillId="0" borderId="108" xfId="0" applyFont="1" applyBorder="1" applyAlignment="1">
      <alignment horizontal="center" vertical="center" wrapText="1"/>
    </xf>
    <xf numFmtId="0" fontId="7" fillId="0" borderId="127" xfId="140" applyBorder="1" applyAlignment="1">
      <alignment horizontal="left" vertical="top" wrapText="1"/>
    </xf>
    <xf numFmtId="0" fontId="7" fillId="0" borderId="127" xfId="0" applyFont="1" applyBorder="1" applyAlignment="1">
      <alignment vertical="center" wrapText="1"/>
    </xf>
    <xf numFmtId="0" fontId="40" fillId="0" borderId="127" xfId="118" applyFont="1" applyBorder="1" applyAlignment="1">
      <alignment horizontal="left" vertical="center"/>
    </xf>
    <xf numFmtId="0" fontId="9" fillId="0" borderId="109" xfId="0" applyFont="1" applyBorder="1" applyAlignment="1">
      <alignment vertical="center" wrapText="1"/>
    </xf>
    <xf numFmtId="0" fontId="9" fillId="0" borderId="110" xfId="0" applyFont="1" applyBorder="1" applyAlignment="1">
      <alignment vertical="center" wrapText="1"/>
    </xf>
    <xf numFmtId="0" fontId="9" fillId="0" borderId="111" xfId="0" applyFont="1" applyBorder="1" applyAlignment="1">
      <alignment vertical="center" wrapText="1"/>
    </xf>
    <xf numFmtId="0" fontId="9" fillId="0" borderId="84" xfId="0" applyFont="1" applyBorder="1" applyAlignment="1">
      <alignment vertical="center" wrapText="1"/>
    </xf>
    <xf numFmtId="0" fontId="9" fillId="0" borderId="108" xfId="0" applyFont="1" applyBorder="1" applyAlignment="1">
      <alignment vertical="center" wrapText="1"/>
    </xf>
    <xf numFmtId="0" fontId="120" fillId="0" borderId="108" xfId="0" applyFont="1" applyBorder="1" applyAlignment="1">
      <alignment vertical="center" wrapText="1"/>
    </xf>
    <xf numFmtId="0" fontId="7" fillId="0" borderId="128" xfId="0" applyFont="1" applyBorder="1" applyAlignment="1">
      <alignment vertical="center" wrapText="1"/>
    </xf>
    <xf numFmtId="0" fontId="7" fillId="0" borderId="113" xfId="0" applyFont="1" applyBorder="1" applyAlignment="1">
      <alignment vertical="top" wrapText="1"/>
    </xf>
    <xf numFmtId="0" fontId="121" fillId="0" borderId="129" xfId="0" applyFont="1" applyBorder="1" applyAlignment="1">
      <alignment vertical="top" wrapText="1"/>
    </xf>
    <xf numFmtId="0" fontId="29" fillId="0" borderId="108" xfId="0" applyFont="1" applyBorder="1" applyAlignment="1">
      <alignment vertical="top"/>
    </xf>
    <xf numFmtId="0" fontId="7" fillId="0" borderId="127" xfId="0" applyFont="1" applyBorder="1" applyAlignment="1">
      <alignment vertical="top" wrapText="1"/>
    </xf>
    <xf numFmtId="0" fontId="9" fillId="0" borderId="114" xfId="0" applyFont="1" applyBorder="1" applyAlignment="1">
      <alignment vertical="center"/>
    </xf>
    <xf numFmtId="0" fontId="9" fillId="0" borderId="130" xfId="0" applyFont="1" applyBorder="1" applyAlignment="1">
      <alignment vertical="center"/>
    </xf>
    <xf numFmtId="0" fontId="9" fillId="0" borderId="128" xfId="0" applyFont="1" applyBorder="1" applyAlignment="1">
      <alignment vertical="center"/>
    </xf>
    <xf numFmtId="0" fontId="112" fillId="0" borderId="128" xfId="0" applyFont="1" applyBorder="1" applyAlignment="1">
      <alignment vertical="center" wrapText="1"/>
    </xf>
    <xf numFmtId="0" fontId="112" fillId="0" borderId="127" xfId="0" applyFont="1" applyBorder="1" applyAlignment="1">
      <alignment vertical="center"/>
    </xf>
    <xf numFmtId="0" fontId="112" fillId="0" borderId="128" xfId="0" applyFont="1" applyBorder="1" applyAlignment="1">
      <alignment vertical="center"/>
    </xf>
    <xf numFmtId="0" fontId="67" fillId="0" borderId="108" xfId="0" applyFont="1" applyBorder="1" applyAlignment="1">
      <alignment vertical="center" wrapText="1"/>
    </xf>
    <xf numFmtId="0" fontId="112" fillId="0" borderId="108" xfId="0" applyFont="1" applyBorder="1" applyAlignment="1">
      <alignment vertical="center"/>
    </xf>
    <xf numFmtId="0" fontId="67" fillId="0" borderId="108" xfId="0" applyFont="1" applyBorder="1" applyAlignment="1">
      <alignment vertical="center"/>
    </xf>
    <xf numFmtId="0" fontId="112" fillId="0" borderId="84" xfId="0" applyFont="1" applyBorder="1" applyAlignment="1">
      <alignment horizontal="left" vertical="top" wrapText="1"/>
    </xf>
    <xf numFmtId="0" fontId="117" fillId="0" borderId="127" xfId="0" applyFont="1" applyBorder="1" applyAlignment="1">
      <alignment vertical="center" wrapText="1"/>
    </xf>
    <xf numFmtId="0" fontId="117" fillId="0" borderId="128" xfId="0" applyFont="1" applyBorder="1" applyAlignment="1">
      <alignment vertical="center" wrapText="1"/>
    </xf>
    <xf numFmtId="0" fontId="117" fillId="0" borderId="128" xfId="0" applyFont="1" applyBorder="1" applyAlignment="1">
      <alignment horizontal="center" vertical="center" wrapText="1"/>
    </xf>
    <xf numFmtId="0" fontId="73" fillId="0" borderId="129" xfId="0" applyFont="1" applyBorder="1" applyAlignment="1">
      <alignment horizontal="center" vertical="center" wrapText="1"/>
    </xf>
    <xf numFmtId="0" fontId="0" fillId="0" borderId="108" xfId="0" applyBorder="1" applyAlignment="1">
      <alignment vertical="top" wrapText="1"/>
    </xf>
    <xf numFmtId="0" fontId="29" fillId="0" borderId="129" xfId="0" applyFont="1" applyBorder="1" applyAlignment="1">
      <alignment vertical="top" wrapText="1"/>
    </xf>
    <xf numFmtId="0" fontId="73" fillId="0" borderId="108" xfId="0" applyFont="1" applyBorder="1" applyAlignment="1">
      <alignment horizontal="center" vertical="center" wrapText="1"/>
    </xf>
    <xf numFmtId="0" fontId="29" fillId="0" borderId="108" xfId="0" applyFont="1" applyBorder="1" applyAlignment="1">
      <alignment vertical="top" wrapText="1"/>
    </xf>
    <xf numFmtId="0" fontId="7" fillId="0" borderId="109" xfId="0" applyFont="1" applyBorder="1" applyAlignment="1">
      <alignment horizontal="center" vertical="center" wrapText="1"/>
    </xf>
    <xf numFmtId="0" fontId="71" fillId="0" borderId="129" xfId="0" applyFont="1" applyBorder="1" applyAlignment="1">
      <alignment horizontal="left" vertical="center" wrapText="1" indent="2"/>
    </xf>
    <xf numFmtId="0" fontId="69" fillId="0" borderId="129" xfId="0" applyFont="1" applyBorder="1" applyAlignment="1">
      <alignment horizontal="center" vertical="top" wrapText="1"/>
    </xf>
    <xf numFmtId="0" fontId="73" fillId="0" borderId="129" xfId="0" applyFont="1" applyBorder="1" applyAlignment="1">
      <alignment vertical="center" wrapText="1"/>
    </xf>
    <xf numFmtId="0" fontId="73" fillId="0" borderId="111" xfId="0" applyFont="1" applyBorder="1" applyAlignment="1">
      <alignment horizontal="center" vertical="center" wrapText="1"/>
    </xf>
    <xf numFmtId="0" fontId="29" fillId="0" borderId="129" xfId="0" applyFont="1" applyBorder="1" applyAlignment="1">
      <alignment vertical="top" wrapText="1"/>
    </xf>
    <xf numFmtId="0" fontId="0" fillId="0" borderId="111" xfId="0" applyBorder="1" applyAlignment="1">
      <alignment vertical="top" wrapText="1"/>
    </xf>
    <xf numFmtId="0" fontId="7" fillId="0" borderId="127" xfId="0" applyFont="1" applyBorder="1" applyAlignment="1">
      <alignment horizontal="center" vertical="center" wrapText="1"/>
    </xf>
    <xf numFmtId="0" fontId="1" fillId="0" borderId="0" xfId="0" applyFont="1" applyAlignment="1">
      <alignment horizontal="left" indent="2"/>
    </xf>
    <xf numFmtId="164" fontId="1" fillId="0" borderId="12" xfId="0" applyNumberFormat="1" applyFont="1" applyBorder="1" applyAlignment="1">
      <alignment horizontal="center"/>
    </xf>
    <xf numFmtId="0" fontId="1" fillId="38" borderId="25" xfId="122" applyFont="1" applyFill="1" applyBorder="1"/>
    <xf numFmtId="0" fontId="1" fillId="38" borderId="21" xfId="122" applyFont="1" applyFill="1" applyBorder="1"/>
    <xf numFmtId="167" fontId="1" fillId="24" borderId="21" xfId="40" applyNumberFormat="1" applyFont="1" applyFill="1" applyBorder="1" applyAlignment="1" applyProtection="1"/>
    <xf numFmtId="0" fontId="1" fillId="0" borderId="12" xfId="118" applyFont="1" applyBorder="1" applyAlignment="1">
      <alignment horizontal="left"/>
    </xf>
    <xf numFmtId="0" fontId="1" fillId="0" borderId="12" xfId="122" applyFont="1" applyBorder="1" applyAlignment="1">
      <alignment horizontal="center"/>
    </xf>
    <xf numFmtId="0" fontId="1" fillId="0" borderId="21" xfId="122" applyFont="1" applyBorder="1" applyAlignment="1">
      <alignment horizontal="center"/>
    </xf>
    <xf numFmtId="167" fontId="1" fillId="37" borderId="12" xfId="122" applyNumberFormat="1" applyFont="1" applyFill="1" applyBorder="1"/>
    <xf numFmtId="0" fontId="1" fillId="0" borderId="0" xfId="0" applyFont="1" applyAlignment="1" applyProtection="1">
      <alignment vertical="center"/>
      <protection locked="0"/>
    </xf>
    <xf numFmtId="0" fontId="9" fillId="34" borderId="125" xfId="78" applyFont="1" applyFill="1" applyBorder="1" applyAlignment="1">
      <alignment horizontal="left"/>
    </xf>
    <xf numFmtId="41" fontId="7" fillId="34" borderId="124" xfId="35" applyNumberFormat="1" applyFont="1" applyFill="1" applyBorder="1" applyAlignment="1" applyProtection="1">
      <alignment wrapText="1"/>
    </xf>
    <xf numFmtId="41" fontId="7" fillId="34" borderId="131" xfId="35" applyNumberFormat="1" applyFont="1" applyFill="1" applyBorder="1" applyAlignment="1" applyProtection="1">
      <alignment wrapText="1"/>
    </xf>
    <xf numFmtId="0" fontId="9" fillId="34" borderId="132" xfId="78" applyFont="1" applyFill="1" applyBorder="1" applyAlignment="1">
      <alignment wrapText="1"/>
    </xf>
    <xf numFmtId="3" fontId="9" fillId="34" borderId="130" xfId="78" applyNumberFormat="1" applyFont="1" applyFill="1" applyBorder="1" applyAlignment="1">
      <alignment horizontal="centerContinuous" vertical="center" wrapText="1"/>
    </xf>
    <xf numFmtId="3" fontId="9" fillId="34" borderId="115" xfId="78" applyNumberFormat="1" applyFont="1" applyFill="1" applyBorder="1" applyAlignment="1">
      <alignment horizontal="centerContinuous" vertical="center" wrapText="1"/>
    </xf>
    <xf numFmtId="3" fontId="9" fillId="34" borderId="126" xfId="78" applyNumberFormat="1" applyFont="1" applyFill="1" applyBorder="1" applyAlignment="1">
      <alignment horizontal="centerContinuous" vertical="center" wrapText="1"/>
    </xf>
    <xf numFmtId="42" fontId="9" fillId="34" borderId="126" xfId="78" applyNumberFormat="1" applyFont="1" applyFill="1" applyBorder="1" applyAlignment="1">
      <alignment horizontal="centerContinuous" vertical="center" wrapText="1"/>
    </xf>
    <xf numFmtId="42" fontId="9" fillId="34" borderId="130" xfId="78" applyNumberFormat="1" applyFont="1" applyFill="1" applyBorder="1" applyAlignment="1">
      <alignment horizontal="centerContinuous" vertical="center" wrapText="1"/>
    </xf>
    <xf numFmtId="42" fontId="9" fillId="34" borderId="115" xfId="78" applyNumberFormat="1" applyFont="1" applyFill="1" applyBorder="1" applyAlignment="1">
      <alignment horizontal="centerContinuous" vertical="center" wrapText="1"/>
    </xf>
    <xf numFmtId="4" fontId="9" fillId="34" borderId="126" xfId="78" applyNumberFormat="1" applyFont="1" applyFill="1" applyBorder="1" applyAlignment="1">
      <alignment horizontal="centerContinuous" vertical="center" wrapText="1"/>
    </xf>
    <xf numFmtId="4" fontId="9" fillId="34" borderId="130" xfId="78" applyNumberFormat="1" applyFont="1" applyFill="1" applyBorder="1" applyAlignment="1">
      <alignment horizontal="centerContinuous" vertical="center" wrapText="1"/>
    </xf>
    <xf numFmtId="4" fontId="9" fillId="34" borderId="115" xfId="78" applyNumberFormat="1" applyFont="1" applyFill="1" applyBorder="1" applyAlignment="1">
      <alignment horizontal="centerContinuous" vertical="center" wrapText="1"/>
    </xf>
    <xf numFmtId="44" fontId="9" fillId="34" borderId="126" xfId="78" applyNumberFormat="1" applyFont="1" applyFill="1" applyBorder="1" applyAlignment="1">
      <alignment horizontal="centerContinuous" vertical="center" wrapText="1"/>
    </xf>
    <xf numFmtId="44" fontId="9" fillId="34" borderId="130" xfId="78" applyNumberFormat="1" applyFont="1" applyFill="1" applyBorder="1" applyAlignment="1">
      <alignment horizontal="centerContinuous" vertical="center" wrapText="1"/>
    </xf>
    <xf numFmtId="44" fontId="9" fillId="34" borderId="128" xfId="78" applyNumberFormat="1" applyFont="1" applyFill="1" applyBorder="1" applyAlignment="1">
      <alignment horizontal="centerContinuous" vertical="center" wrapText="1"/>
    </xf>
    <xf numFmtId="44" fontId="9" fillId="34" borderId="114" xfId="78" applyNumberFormat="1" applyFont="1" applyFill="1" applyBorder="1" applyAlignment="1">
      <alignment horizontal="centerContinuous" vertical="center" wrapText="1"/>
    </xf>
    <xf numFmtId="0" fontId="9" fillId="34" borderId="116" xfId="78" applyFont="1" applyFill="1" applyBorder="1" applyAlignment="1">
      <alignment wrapText="1"/>
    </xf>
    <xf numFmtId="3" fontId="9" fillId="34" borderId="122" xfId="78" applyNumberFormat="1" applyFont="1" applyFill="1" applyBorder="1" applyAlignment="1">
      <alignment horizontal="center" vertical="center" wrapText="1"/>
    </xf>
    <xf numFmtId="0" fontId="9" fillId="0" borderId="116" xfId="0" applyFont="1" applyBorder="1" applyAlignment="1">
      <alignment horizontal="center"/>
    </xf>
    <xf numFmtId="0" fontId="9" fillId="0" borderId="117" xfId="0" applyFont="1" applyBorder="1" applyAlignment="1">
      <alignment horizontal="center"/>
    </xf>
    <xf numFmtId="0" fontId="9" fillId="0" borderId="118" xfId="0" applyFont="1" applyBorder="1" applyAlignment="1">
      <alignment horizontal="center"/>
    </xf>
    <xf numFmtId="0" fontId="7" fillId="0" borderId="19" xfId="0" applyFont="1" applyBorder="1" applyAlignment="1"/>
    <xf numFmtId="0" fontId="7" fillId="0" borderId="24" xfId="0" applyFont="1" applyBorder="1" applyAlignment="1"/>
    <xf numFmtId="0" fontId="7" fillId="0" borderId="27" xfId="0" applyFont="1" applyBorder="1" applyAlignment="1"/>
    <xf numFmtId="0" fontId="7" fillId="0" borderId="49" xfId="0" applyFont="1" applyBorder="1" applyAlignment="1"/>
    <xf numFmtId="0" fontId="7" fillId="0" borderId="121" xfId="139" applyBorder="1" applyAlignment="1" applyProtection="1">
      <alignment horizontal="center"/>
    </xf>
    <xf numFmtId="0" fontId="7" fillId="36" borderId="133" xfId="139" applyFill="1" applyBorder="1" applyAlignment="1" applyProtection="1">
      <alignment horizontal="center"/>
      <protection locked="0"/>
    </xf>
    <xf numFmtId="0" fontId="7" fillId="36" borderId="133" xfId="139" applyFill="1" applyBorder="1" applyAlignment="1" applyProtection="1">
      <protection locked="0"/>
    </xf>
    <xf numFmtId="0" fontId="7" fillId="36" borderId="122" xfId="139" applyFill="1" applyBorder="1" applyAlignment="1" applyProtection="1">
      <protection locked="0"/>
    </xf>
    <xf numFmtId="44" fontId="7" fillId="36" borderId="122" xfId="133" applyNumberFormat="1" applyFont="1" applyFill="1" applyBorder="1" applyProtection="1">
      <protection locked="0"/>
    </xf>
    <xf numFmtId="44" fontId="7" fillId="37" borderId="124" xfId="139" applyNumberFormat="1" applyFill="1" applyBorder="1" applyAlignment="1" applyProtection="1"/>
    <xf numFmtId="0" fontId="9" fillId="34" borderId="127" xfId="139" applyFont="1" applyFill="1" applyBorder="1" applyAlignment="1" applyProtection="1"/>
    <xf numFmtId="44" fontId="7" fillId="37" borderId="127" xfId="139" applyNumberFormat="1" applyFill="1" applyBorder="1" applyAlignment="1" applyProtection="1"/>
    <xf numFmtId="0" fontId="107" fillId="56" borderId="114" xfId="141" applyFont="1" applyFill="1" applyBorder="1" applyAlignment="1">
      <alignment horizontal="left" vertical="center"/>
    </xf>
    <xf numFmtId="0" fontId="108" fillId="56" borderId="130" xfId="141" applyFont="1" applyFill="1" applyBorder="1" applyAlignment="1">
      <alignment vertical="center" wrapText="1"/>
    </xf>
    <xf numFmtId="0" fontId="109" fillId="56" borderId="130" xfId="141" quotePrefix="1" applyFont="1" applyFill="1" applyBorder="1" applyAlignment="1">
      <alignment horizontal="centerContinuous" vertical="center"/>
    </xf>
    <xf numFmtId="0" fontId="108" fillId="56" borderId="130" xfId="141" applyFont="1" applyFill="1" applyBorder="1" applyAlignment="1">
      <alignment horizontal="centerContinuous" vertical="center"/>
    </xf>
    <xf numFmtId="0" fontId="108" fillId="56" borderId="115" xfId="141" applyFont="1" applyFill="1" applyBorder="1" applyAlignment="1">
      <alignment horizontal="centerContinuous" vertical="center"/>
    </xf>
    <xf numFmtId="0" fontId="109" fillId="56" borderId="115" xfId="141" quotePrefix="1" applyFont="1" applyFill="1" applyBorder="1" applyAlignment="1">
      <alignment horizontal="centerContinuous" vertical="center"/>
    </xf>
    <xf numFmtId="0" fontId="108" fillId="56" borderId="130" xfId="141" applyFont="1" applyFill="1" applyBorder="1" applyAlignment="1">
      <alignment vertical="center"/>
    </xf>
    <xf numFmtId="0" fontId="108" fillId="56" borderId="128" xfId="141" applyFont="1" applyFill="1" applyBorder="1" applyAlignment="1">
      <alignment vertical="center"/>
    </xf>
    <xf numFmtId="0" fontId="9" fillId="0" borderId="132" xfId="141" applyFont="1" applyBorder="1" applyAlignment="1">
      <alignment horizontal="center" vertical="center" wrapText="1"/>
    </xf>
    <xf numFmtId="0" fontId="9" fillId="0" borderId="113" xfId="141" applyFont="1" applyBorder="1" applyAlignment="1">
      <alignment horizontal="left" vertical="center" wrapText="1"/>
    </xf>
    <xf numFmtId="199" fontId="9" fillId="34" borderId="115" xfId="141" applyNumberFormat="1" applyFont="1" applyFill="1" applyBorder="1" applyAlignment="1">
      <alignment horizontal="center" vertical="center" wrapText="1"/>
    </xf>
    <xf numFmtId="199" fontId="9" fillId="34" borderId="112" xfId="141" applyNumberFormat="1" applyFont="1" applyFill="1" applyBorder="1" applyAlignment="1">
      <alignment horizontal="center" vertical="center" wrapText="1"/>
    </xf>
    <xf numFmtId="199" fontId="9" fillId="34" borderId="126" xfId="141" applyNumberFormat="1" applyFont="1" applyFill="1" applyBorder="1" applyAlignment="1">
      <alignment horizontal="center" vertical="center" wrapText="1"/>
    </xf>
    <xf numFmtId="199" fontId="9" fillId="34" borderId="130" xfId="141" applyNumberFormat="1" applyFont="1" applyFill="1" applyBorder="1" applyAlignment="1">
      <alignment horizontal="center" vertical="center" wrapText="1"/>
    </xf>
    <xf numFmtId="0" fontId="9" fillId="34" borderId="132" xfId="141" applyFont="1" applyFill="1" applyBorder="1" applyAlignment="1">
      <alignment horizontal="center" vertical="center" wrapText="1"/>
    </xf>
    <xf numFmtId="0" fontId="9" fillId="34" borderId="113" xfId="141" applyFont="1" applyFill="1" applyBorder="1" applyAlignment="1">
      <alignment horizontal="center" vertical="center" wrapText="1"/>
    </xf>
    <xf numFmtId="167" fontId="7" fillId="36" borderId="133" xfId="133" applyNumberFormat="1" applyFont="1" applyFill="1" applyBorder="1" applyAlignment="1" applyProtection="1">
      <alignment vertical="center"/>
      <protection locked="0"/>
    </xf>
    <xf numFmtId="167" fontId="7" fillId="36" borderId="123" xfId="133" applyNumberFormat="1" applyFont="1" applyFill="1" applyBorder="1" applyAlignment="1" applyProtection="1">
      <alignment vertical="center"/>
      <protection locked="0"/>
    </xf>
    <xf numFmtId="167" fontId="55" fillId="36" borderId="133" xfId="133" applyNumberFormat="1" applyFont="1" applyFill="1" applyBorder="1" applyAlignment="1" applyProtection="1">
      <alignment vertical="center"/>
      <protection locked="0"/>
    </xf>
    <xf numFmtId="0" fontId="7" fillId="0" borderId="121" xfId="141" applyFont="1" applyBorder="1" applyAlignment="1">
      <alignment horizontal="center" vertical="center"/>
    </xf>
    <xf numFmtId="0" fontId="7" fillId="0" borderId="123" xfId="141" applyFont="1" applyBorder="1" applyAlignment="1">
      <alignment vertical="center" wrapText="1"/>
    </xf>
    <xf numFmtId="167" fontId="7" fillId="37" borderId="133" xfId="133" applyNumberFormat="1" applyFont="1" applyFill="1" applyBorder="1" applyAlignment="1" applyProtection="1">
      <alignment vertical="center"/>
    </xf>
    <xf numFmtId="167" fontId="7" fillId="37" borderId="117" xfId="133" applyNumberFormat="1" applyFont="1" applyFill="1" applyBorder="1" applyAlignment="1" applyProtection="1">
      <alignment vertical="center"/>
    </xf>
    <xf numFmtId="167" fontId="7" fillId="37" borderId="123" xfId="133" applyNumberFormat="1" applyFont="1" applyFill="1" applyBorder="1" applyAlignment="1" applyProtection="1">
      <alignment vertical="center"/>
    </xf>
    <xf numFmtId="0" fontId="34" fillId="0" borderId="84" xfId="0" applyFont="1" applyBorder="1" applyProtection="1">
      <protection locked="0"/>
    </xf>
    <xf numFmtId="0" fontId="7" fillId="0" borderId="84" xfId="81" applyBorder="1" applyProtection="1">
      <protection locked="0"/>
    </xf>
    <xf numFmtId="201" fontId="34" fillId="0" borderId="84" xfId="0" applyNumberFormat="1" applyFont="1" applyBorder="1" applyProtection="1">
      <protection locked="0"/>
    </xf>
    <xf numFmtId="0" fontId="7" fillId="37" borderId="84" xfId="0" applyFont="1" applyFill="1" applyBorder="1" applyProtection="1">
      <protection locked="0"/>
    </xf>
    <xf numFmtId="0" fontId="0" fillId="37" borderId="84" xfId="0" applyFill="1" applyBorder="1" applyProtection="1">
      <protection locked="0"/>
    </xf>
    <xf numFmtId="14" fontId="0" fillId="37" borderId="84" xfId="0" applyNumberFormat="1" applyFill="1" applyBorder="1" applyProtection="1">
      <protection locked="0"/>
    </xf>
    <xf numFmtId="0" fontId="124" fillId="37" borderId="84" xfId="0" applyFont="1" applyFill="1" applyBorder="1" applyProtection="1">
      <protection locked="0"/>
    </xf>
    <xf numFmtId="0" fontId="1" fillId="0" borderId="0" xfId="362" applyFont="1"/>
    <xf numFmtId="0" fontId="1" fillId="0" borderId="14" xfId="362" applyFont="1" applyBorder="1"/>
    <xf numFmtId="0" fontId="1" fillId="0" borderId="16" xfId="362" applyFont="1" applyBorder="1" applyAlignment="1">
      <alignment wrapText="1"/>
    </xf>
    <xf numFmtId="0" fontId="1" fillId="0" borderId="27" xfId="362" applyFont="1" applyBorder="1" applyAlignment="1">
      <alignment horizontal="center"/>
    </xf>
    <xf numFmtId="14" fontId="1" fillId="0" borderId="25" xfId="362" applyNumberFormat="1" applyFont="1" applyBorder="1" applyAlignment="1">
      <alignment horizontal="left"/>
    </xf>
    <xf numFmtId="166" fontId="7" fillId="0" borderId="0" xfId="34" applyNumberFormat="1" applyFont="1"/>
  </cellXfs>
  <cellStyles count="656">
    <cellStyle name="20% - Accent1" xfId="1" builtinId="30" customBuiltin="1"/>
    <cellStyle name="20% - Accent1 2" xfId="142" xr:uid="{00000000-0005-0000-0000-000001000000}"/>
    <cellStyle name="20% - Accent1 2 2" xfId="143" xr:uid="{00000000-0005-0000-0000-000002000000}"/>
    <cellStyle name="20% - Accent1 3" xfId="144" xr:uid="{00000000-0005-0000-0000-000003000000}"/>
    <cellStyle name="20% - Accent2" xfId="2" builtinId="34" customBuiltin="1"/>
    <cellStyle name="20% - Accent2 2" xfId="145" xr:uid="{00000000-0005-0000-0000-000005000000}"/>
    <cellStyle name="20% - Accent2 2 2" xfId="146" xr:uid="{00000000-0005-0000-0000-000006000000}"/>
    <cellStyle name="20% - Accent2 3" xfId="147" xr:uid="{00000000-0005-0000-0000-000007000000}"/>
    <cellStyle name="20% - Accent3" xfId="3" builtinId="38" customBuiltin="1"/>
    <cellStyle name="20% - Accent3 2" xfId="148" xr:uid="{00000000-0005-0000-0000-000009000000}"/>
    <cellStyle name="20% - Accent3 2 2" xfId="149" xr:uid="{00000000-0005-0000-0000-00000A000000}"/>
    <cellStyle name="20% - Accent3 3" xfId="150" xr:uid="{00000000-0005-0000-0000-00000B000000}"/>
    <cellStyle name="20% - Accent4" xfId="4" builtinId="42" customBuiltin="1"/>
    <cellStyle name="20% - Accent4 2" xfId="151" xr:uid="{00000000-0005-0000-0000-00000D000000}"/>
    <cellStyle name="20% - Accent4 2 2" xfId="152" xr:uid="{00000000-0005-0000-0000-00000E000000}"/>
    <cellStyle name="20% - Accent4 3" xfId="153" xr:uid="{00000000-0005-0000-0000-00000F000000}"/>
    <cellStyle name="20% - Accent5" xfId="5" builtinId="46" customBuiltin="1"/>
    <cellStyle name="20% - Accent5 2" xfId="154" xr:uid="{00000000-0005-0000-0000-000011000000}"/>
    <cellStyle name="20% - Accent5 2 2" xfId="155" xr:uid="{00000000-0005-0000-0000-000012000000}"/>
    <cellStyle name="20% - Accent6" xfId="6" builtinId="50" customBuiltin="1"/>
    <cellStyle name="20% - Accent6 2" xfId="156" xr:uid="{00000000-0005-0000-0000-000014000000}"/>
    <cellStyle name="20% - Accent6 2 2" xfId="157" xr:uid="{00000000-0005-0000-0000-000015000000}"/>
    <cellStyle name="20% - Accent6 3" xfId="158" xr:uid="{00000000-0005-0000-0000-000016000000}"/>
    <cellStyle name="40% - Accent1" xfId="7" builtinId="31" customBuiltin="1"/>
    <cellStyle name="40% - Accent1 2" xfId="159" xr:uid="{00000000-0005-0000-0000-000018000000}"/>
    <cellStyle name="40% - Accent1 2 2" xfId="160" xr:uid="{00000000-0005-0000-0000-000019000000}"/>
    <cellStyle name="40% - Accent1 3" xfId="161" xr:uid="{00000000-0005-0000-0000-00001A000000}"/>
    <cellStyle name="40% - Accent2" xfId="8" builtinId="35" customBuiltin="1"/>
    <cellStyle name="40% - Accent2 2" xfId="162" xr:uid="{00000000-0005-0000-0000-00001C000000}"/>
    <cellStyle name="40% - Accent2 2 2" xfId="163" xr:uid="{00000000-0005-0000-0000-00001D000000}"/>
    <cellStyle name="40% - Accent3" xfId="9" builtinId="39" customBuiltin="1"/>
    <cellStyle name="40% - Accent3 2" xfId="164" xr:uid="{00000000-0005-0000-0000-00001F000000}"/>
    <cellStyle name="40% - Accent3 2 2" xfId="165" xr:uid="{00000000-0005-0000-0000-000020000000}"/>
    <cellStyle name="40% - Accent3 3" xfId="166" xr:uid="{00000000-0005-0000-0000-000021000000}"/>
    <cellStyle name="40% - Accent4" xfId="10" builtinId="43" customBuiltin="1"/>
    <cellStyle name="40% - Accent4 2" xfId="167" xr:uid="{00000000-0005-0000-0000-000023000000}"/>
    <cellStyle name="40% - Accent4 2 2" xfId="168" xr:uid="{00000000-0005-0000-0000-000024000000}"/>
    <cellStyle name="40% - Accent4 3" xfId="169" xr:uid="{00000000-0005-0000-0000-000025000000}"/>
    <cellStyle name="40% - Accent5" xfId="11" builtinId="47" customBuiltin="1"/>
    <cellStyle name="40% - Accent5 2" xfId="170" xr:uid="{00000000-0005-0000-0000-000027000000}"/>
    <cellStyle name="40% - Accent5 2 2" xfId="171" xr:uid="{00000000-0005-0000-0000-000028000000}"/>
    <cellStyle name="40% - Accent5 3" xfId="172" xr:uid="{00000000-0005-0000-0000-000029000000}"/>
    <cellStyle name="40% - Accent6" xfId="12" builtinId="51" customBuiltin="1"/>
    <cellStyle name="40% - Accent6 2" xfId="173" xr:uid="{00000000-0005-0000-0000-00002B000000}"/>
    <cellStyle name="40% - Accent6 2 2" xfId="174" xr:uid="{00000000-0005-0000-0000-00002C000000}"/>
    <cellStyle name="40% - Accent6 3" xfId="175" xr:uid="{00000000-0005-0000-0000-00002D000000}"/>
    <cellStyle name="60% - Accent1" xfId="13" builtinId="32" customBuiltin="1"/>
    <cellStyle name="60% - Accent1 2" xfId="176" xr:uid="{00000000-0005-0000-0000-00002F000000}"/>
    <cellStyle name="60% - Accent1 3" xfId="177" xr:uid="{00000000-0005-0000-0000-000030000000}"/>
    <cellStyle name="60% - Accent2" xfId="14" builtinId="36" customBuiltin="1"/>
    <cellStyle name="60% - Accent2 2" xfId="178" xr:uid="{00000000-0005-0000-0000-000032000000}"/>
    <cellStyle name="60% - Accent2 3" xfId="179" xr:uid="{00000000-0005-0000-0000-000033000000}"/>
    <cellStyle name="60% - Accent3" xfId="15" builtinId="40" customBuiltin="1"/>
    <cellStyle name="60% - Accent3 2" xfId="180" xr:uid="{00000000-0005-0000-0000-000035000000}"/>
    <cellStyle name="60% - Accent3 3" xfId="181" xr:uid="{00000000-0005-0000-0000-000036000000}"/>
    <cellStyle name="60% - Accent4" xfId="16" builtinId="44" customBuiltin="1"/>
    <cellStyle name="60% - Accent4 2" xfId="182" xr:uid="{00000000-0005-0000-0000-000038000000}"/>
    <cellStyle name="60% - Accent4 3" xfId="183" xr:uid="{00000000-0005-0000-0000-000039000000}"/>
    <cellStyle name="60% - Accent5" xfId="17" builtinId="48" customBuiltin="1"/>
    <cellStyle name="60% - Accent5 2" xfId="184" xr:uid="{00000000-0005-0000-0000-00003B000000}"/>
    <cellStyle name="60% - Accent5 3" xfId="185" xr:uid="{00000000-0005-0000-0000-00003C000000}"/>
    <cellStyle name="60% - Accent6" xfId="18" builtinId="52" customBuiltin="1"/>
    <cellStyle name="60% - Accent6 2" xfId="186" xr:uid="{00000000-0005-0000-0000-00003E000000}"/>
    <cellStyle name="60% - Accent6 3" xfId="187" xr:uid="{00000000-0005-0000-0000-00003F000000}"/>
    <cellStyle name="Accent1" xfId="19" builtinId="29" customBuiltin="1"/>
    <cellStyle name="Accent1 2" xfId="188" xr:uid="{00000000-0005-0000-0000-000041000000}"/>
    <cellStyle name="Accent1 3" xfId="189" xr:uid="{00000000-0005-0000-0000-000042000000}"/>
    <cellStyle name="Accent2" xfId="20" builtinId="33" customBuiltin="1"/>
    <cellStyle name="Accent2 2" xfId="190" xr:uid="{00000000-0005-0000-0000-000044000000}"/>
    <cellStyle name="Accent2 3" xfId="191" xr:uid="{00000000-0005-0000-0000-000045000000}"/>
    <cellStyle name="Accent3" xfId="21" builtinId="37" customBuiltin="1"/>
    <cellStyle name="Accent3 2" xfId="192" xr:uid="{00000000-0005-0000-0000-000047000000}"/>
    <cellStyle name="Accent3 3" xfId="193" xr:uid="{00000000-0005-0000-0000-000048000000}"/>
    <cellStyle name="Accent4" xfId="22" builtinId="41" customBuiltin="1"/>
    <cellStyle name="Accent4 2" xfId="194" xr:uid="{00000000-0005-0000-0000-00004A000000}"/>
    <cellStyle name="Accent4 3" xfId="195" xr:uid="{00000000-0005-0000-0000-00004B000000}"/>
    <cellStyle name="Accent5" xfId="23" builtinId="45" customBuiltin="1"/>
    <cellStyle name="Accent5 2" xfId="196" xr:uid="{00000000-0005-0000-0000-00004D000000}"/>
    <cellStyle name="Accent6" xfId="24" builtinId="49" customBuiltin="1"/>
    <cellStyle name="Accent6 2" xfId="197" xr:uid="{00000000-0005-0000-0000-00004F000000}"/>
    <cellStyle name="Accent6 3" xfId="198" xr:uid="{00000000-0005-0000-0000-000050000000}"/>
    <cellStyle name="arrow" xfId="25" xr:uid="{00000000-0005-0000-0000-000051000000}"/>
    <cellStyle name="Bad" xfId="26" builtinId="27" customBuiltin="1"/>
    <cellStyle name="Bad 2" xfId="199" xr:uid="{00000000-0005-0000-0000-000053000000}"/>
    <cellStyle name="Bad 3" xfId="200" xr:uid="{00000000-0005-0000-0000-000054000000}"/>
    <cellStyle name="Blue" xfId="27" xr:uid="{00000000-0005-0000-0000-000055000000}"/>
    <cellStyle name="bluel" xfId="28" xr:uid="{00000000-0005-0000-0000-000056000000}"/>
    <cellStyle name="BlueLeft" xfId="29" xr:uid="{00000000-0005-0000-0000-000057000000}"/>
    <cellStyle name="bluer" xfId="30" xr:uid="{00000000-0005-0000-0000-000058000000}"/>
    <cellStyle name="Bottom bold border" xfId="201" xr:uid="{00000000-0005-0000-0000-000059000000}"/>
    <cellStyle name="Bottom single border" xfId="202" xr:uid="{00000000-0005-0000-0000-00005A000000}"/>
    <cellStyle name="Bottom single border 2" xfId="203" xr:uid="{00000000-0005-0000-0000-00005B000000}"/>
    <cellStyle name="Bottom single border 2 2" xfId="204" xr:uid="{00000000-0005-0000-0000-00005C000000}"/>
    <cellStyle name="Bottom single border 3" xfId="205" xr:uid="{00000000-0005-0000-0000-00005D000000}"/>
    <cellStyle name="Bottom single border 3 2" xfId="206" xr:uid="{00000000-0005-0000-0000-00005E000000}"/>
    <cellStyle name="Bottom single border 4" xfId="207" xr:uid="{00000000-0005-0000-0000-00005F000000}"/>
    <cellStyle name="Bottom single border 4 2" xfId="208" xr:uid="{00000000-0005-0000-0000-000060000000}"/>
    <cellStyle name="Bottom single border 5" xfId="209" xr:uid="{00000000-0005-0000-0000-000061000000}"/>
    <cellStyle name="Calc Currency (0)" xfId="31" xr:uid="{00000000-0005-0000-0000-000062000000}"/>
    <cellStyle name="Calculation" xfId="32" builtinId="22" customBuiltin="1"/>
    <cellStyle name="Calculation 2" xfId="210" xr:uid="{00000000-0005-0000-0000-000064000000}"/>
    <cellStyle name="Calculation 2 2" xfId="211" xr:uid="{00000000-0005-0000-0000-000065000000}"/>
    <cellStyle name="Calculation 2 2 2" xfId="212" xr:uid="{00000000-0005-0000-0000-000066000000}"/>
    <cellStyle name="Calculation 2 3" xfId="213" xr:uid="{00000000-0005-0000-0000-000067000000}"/>
    <cellStyle name="Calculation 2 3 2" xfId="214" xr:uid="{00000000-0005-0000-0000-000068000000}"/>
    <cellStyle name="Calculation 2 4" xfId="215" xr:uid="{00000000-0005-0000-0000-000069000000}"/>
    <cellStyle name="Calculation 3" xfId="216" xr:uid="{00000000-0005-0000-0000-00006A000000}"/>
    <cellStyle name="Calculation 3 2" xfId="217" xr:uid="{00000000-0005-0000-0000-00006B000000}"/>
    <cellStyle name="Calculation 4" xfId="218" xr:uid="{00000000-0005-0000-0000-00006C000000}"/>
    <cellStyle name="Check Cell" xfId="33" builtinId="23" customBuiltin="1"/>
    <cellStyle name="Check Cell 2" xfId="219" xr:uid="{00000000-0005-0000-0000-00006E000000}"/>
    <cellStyle name="Comma" xfId="34" builtinId="3"/>
    <cellStyle name="Comma  - Style1" xfId="220" xr:uid="{00000000-0005-0000-0000-000070000000}"/>
    <cellStyle name="Comma  - Style2" xfId="221" xr:uid="{00000000-0005-0000-0000-000071000000}"/>
    <cellStyle name="Comma  - Style3" xfId="222" xr:uid="{00000000-0005-0000-0000-000072000000}"/>
    <cellStyle name="Comma  - Style4" xfId="223" xr:uid="{00000000-0005-0000-0000-000073000000}"/>
    <cellStyle name="Comma  - Style5" xfId="224" xr:uid="{00000000-0005-0000-0000-000074000000}"/>
    <cellStyle name="Comma  - Style6" xfId="225" xr:uid="{00000000-0005-0000-0000-000075000000}"/>
    <cellStyle name="Comma  - Style7" xfId="226" xr:uid="{00000000-0005-0000-0000-000076000000}"/>
    <cellStyle name="Comma  - Style8" xfId="227" xr:uid="{00000000-0005-0000-0000-000077000000}"/>
    <cellStyle name="Comma [2]" xfId="228" xr:uid="{00000000-0005-0000-0000-000078000000}"/>
    <cellStyle name="Comma 10" xfId="126" xr:uid="{00000000-0005-0000-0000-000079000000}"/>
    <cellStyle name="Comma 11" xfId="229" xr:uid="{00000000-0005-0000-0000-00007A000000}"/>
    <cellStyle name="Comma 11 2" xfId="545" xr:uid="{00000000-0005-0000-0000-00007B000000}"/>
    <cellStyle name="Comma 12" xfId="230" xr:uid="{00000000-0005-0000-0000-00007C000000}"/>
    <cellStyle name="Comma 12 2" xfId="546" xr:uid="{00000000-0005-0000-0000-00007D000000}"/>
    <cellStyle name="Comma 13" xfId="231" xr:uid="{00000000-0005-0000-0000-00007E000000}"/>
    <cellStyle name="Comma 13 2" xfId="547" xr:uid="{00000000-0005-0000-0000-00007F000000}"/>
    <cellStyle name="Comma 14" xfId="232" xr:uid="{00000000-0005-0000-0000-000080000000}"/>
    <cellStyle name="Comma 14 2" xfId="548" xr:uid="{00000000-0005-0000-0000-000081000000}"/>
    <cellStyle name="Comma 15" xfId="233" xr:uid="{00000000-0005-0000-0000-000082000000}"/>
    <cellStyle name="Comma 16" xfId="234" xr:uid="{00000000-0005-0000-0000-000083000000}"/>
    <cellStyle name="Comma 17" xfId="235" xr:uid="{00000000-0005-0000-0000-000084000000}"/>
    <cellStyle name="Comma 18" xfId="236" xr:uid="{00000000-0005-0000-0000-000085000000}"/>
    <cellStyle name="Comma 18 2" xfId="549" xr:uid="{00000000-0005-0000-0000-000086000000}"/>
    <cellStyle name="Comma 19" xfId="237" xr:uid="{00000000-0005-0000-0000-000087000000}"/>
    <cellStyle name="Comma 19 2" xfId="238" xr:uid="{00000000-0005-0000-0000-000088000000}"/>
    <cellStyle name="Comma 19 2 2" xfId="551" xr:uid="{00000000-0005-0000-0000-000089000000}"/>
    <cellStyle name="Comma 19 3" xfId="239" xr:uid="{00000000-0005-0000-0000-00008A000000}"/>
    <cellStyle name="Comma 19 3 2" xfId="552" xr:uid="{00000000-0005-0000-0000-00008B000000}"/>
    <cellStyle name="Comma 19 4" xfId="240" xr:uid="{00000000-0005-0000-0000-00008C000000}"/>
    <cellStyle name="Comma 19 4 2" xfId="553" xr:uid="{00000000-0005-0000-0000-00008D000000}"/>
    <cellStyle name="Comma 19 5" xfId="550" xr:uid="{00000000-0005-0000-0000-00008E000000}"/>
    <cellStyle name="Comma 2" xfId="35" xr:uid="{00000000-0005-0000-0000-00008F000000}"/>
    <cellStyle name="Comma 2 2" xfId="241" xr:uid="{00000000-0005-0000-0000-000090000000}"/>
    <cellStyle name="Comma 2 2 2" xfId="242" xr:uid="{00000000-0005-0000-0000-000091000000}"/>
    <cellStyle name="Comma 2 2 3" xfId="243" xr:uid="{00000000-0005-0000-0000-000092000000}"/>
    <cellStyle name="Comma 2 2 3 2" xfId="555" xr:uid="{00000000-0005-0000-0000-000093000000}"/>
    <cellStyle name="Comma 2 2 4" xfId="554" xr:uid="{00000000-0005-0000-0000-000094000000}"/>
    <cellStyle name="Comma 2 3" xfId="244" xr:uid="{00000000-0005-0000-0000-000095000000}"/>
    <cellStyle name="Comma 2 3 2" xfId="245" xr:uid="{00000000-0005-0000-0000-000096000000}"/>
    <cellStyle name="Comma 2 3 3" xfId="246" xr:uid="{00000000-0005-0000-0000-000097000000}"/>
    <cellStyle name="Comma 2 4" xfId="247" xr:uid="{00000000-0005-0000-0000-000098000000}"/>
    <cellStyle name="Comma 2 5" xfId="248" xr:uid="{00000000-0005-0000-0000-000099000000}"/>
    <cellStyle name="Comma 20" xfId="654" xr:uid="{00000000-0005-0000-0000-00009A000000}"/>
    <cellStyle name="Comma 3" xfId="36" xr:uid="{00000000-0005-0000-0000-00009B000000}"/>
    <cellStyle name="Comma 3 2" xfId="120" xr:uid="{00000000-0005-0000-0000-00009C000000}"/>
    <cellStyle name="Comma 3 2 2" xfId="127" xr:uid="{00000000-0005-0000-0000-00009D000000}"/>
    <cellStyle name="Comma 3 2 2 2" xfId="249" xr:uid="{00000000-0005-0000-0000-00009E000000}"/>
    <cellStyle name="Comma 3 2 2 2 2" xfId="556" xr:uid="{00000000-0005-0000-0000-00009F000000}"/>
    <cellStyle name="Comma 3 2 2 3" xfId="535" xr:uid="{00000000-0005-0000-0000-0000A0000000}"/>
    <cellStyle name="Comma 3 2 3" xfId="250" xr:uid="{00000000-0005-0000-0000-0000A1000000}"/>
    <cellStyle name="Comma 3 2 3 2" xfId="557" xr:uid="{00000000-0005-0000-0000-0000A2000000}"/>
    <cellStyle name="Comma 3 3" xfId="128" xr:uid="{00000000-0005-0000-0000-0000A3000000}"/>
    <cellStyle name="Comma 4" xfId="129" xr:uid="{00000000-0005-0000-0000-0000A4000000}"/>
    <cellStyle name="Comma 4 2" xfId="251" xr:uid="{00000000-0005-0000-0000-0000A5000000}"/>
    <cellStyle name="Comma 4 3" xfId="252" xr:uid="{00000000-0005-0000-0000-0000A6000000}"/>
    <cellStyle name="Comma 4 3 2" xfId="558" xr:uid="{00000000-0005-0000-0000-0000A7000000}"/>
    <cellStyle name="Comma 5" xfId="130" xr:uid="{00000000-0005-0000-0000-0000A8000000}"/>
    <cellStyle name="Comma 6" xfId="253" xr:uid="{00000000-0005-0000-0000-0000A9000000}"/>
    <cellStyle name="Comma 7" xfId="254" xr:uid="{00000000-0005-0000-0000-0000AA000000}"/>
    <cellStyle name="Comma 7 2" xfId="255" xr:uid="{00000000-0005-0000-0000-0000AB000000}"/>
    <cellStyle name="Comma 7 2 2" xfId="560" xr:uid="{00000000-0005-0000-0000-0000AC000000}"/>
    <cellStyle name="Comma 7 3" xfId="559" xr:uid="{00000000-0005-0000-0000-0000AD000000}"/>
    <cellStyle name="Comma 8" xfId="256" xr:uid="{00000000-0005-0000-0000-0000AE000000}"/>
    <cellStyle name="Comma 8 2" xfId="257" xr:uid="{00000000-0005-0000-0000-0000AF000000}"/>
    <cellStyle name="Comma 8 2 2" xfId="562" xr:uid="{00000000-0005-0000-0000-0000B0000000}"/>
    <cellStyle name="Comma 8 3" xfId="561" xr:uid="{00000000-0005-0000-0000-0000B1000000}"/>
    <cellStyle name="Comma 9" xfId="258" xr:uid="{00000000-0005-0000-0000-0000B2000000}"/>
    <cellStyle name="Comma 9 2" xfId="259" xr:uid="{00000000-0005-0000-0000-0000B3000000}"/>
    <cellStyle name="Comma 9 2 2" xfId="564" xr:uid="{00000000-0005-0000-0000-0000B4000000}"/>
    <cellStyle name="Comma 9 3" xfId="563" xr:uid="{00000000-0005-0000-0000-0000B5000000}"/>
    <cellStyle name="Comma_Sample Quarterly Report-SCO (5)" xfId="37" xr:uid="{00000000-0005-0000-0000-0000B6000000}"/>
    <cellStyle name="Comma0" xfId="38" xr:uid="{00000000-0005-0000-0000-0000B7000000}"/>
    <cellStyle name="Comma0 2" xfId="260" xr:uid="{00000000-0005-0000-0000-0000B8000000}"/>
    <cellStyle name="Comma1 - Style1" xfId="261" xr:uid="{00000000-0005-0000-0000-0000B9000000}"/>
    <cellStyle name="Copied" xfId="39" xr:uid="{00000000-0005-0000-0000-0000BA000000}"/>
    <cellStyle name="Curren - Style2" xfId="262" xr:uid="{00000000-0005-0000-0000-0000BB000000}"/>
    <cellStyle name="Currency" xfId="40" builtinId="4"/>
    <cellStyle name="Currency 10" xfId="263" xr:uid="{00000000-0005-0000-0000-0000BD000000}"/>
    <cellStyle name="Currency 10 2" xfId="264" xr:uid="{00000000-0005-0000-0000-0000BE000000}"/>
    <cellStyle name="Currency 10 2 2" xfId="566" xr:uid="{00000000-0005-0000-0000-0000BF000000}"/>
    <cellStyle name="Currency 10 3" xfId="565" xr:uid="{00000000-0005-0000-0000-0000C0000000}"/>
    <cellStyle name="Currency 11" xfId="265" xr:uid="{00000000-0005-0000-0000-0000C1000000}"/>
    <cellStyle name="Currency 11 2" xfId="266" xr:uid="{00000000-0005-0000-0000-0000C2000000}"/>
    <cellStyle name="Currency 11 2 2" xfId="568" xr:uid="{00000000-0005-0000-0000-0000C3000000}"/>
    <cellStyle name="Currency 11 3" xfId="567" xr:uid="{00000000-0005-0000-0000-0000C4000000}"/>
    <cellStyle name="Currency 12" xfId="267" xr:uid="{00000000-0005-0000-0000-0000C5000000}"/>
    <cellStyle name="Currency 12 2" xfId="569" xr:uid="{00000000-0005-0000-0000-0000C6000000}"/>
    <cellStyle name="Currency 13" xfId="268" xr:uid="{00000000-0005-0000-0000-0000C7000000}"/>
    <cellStyle name="Currency 13 2" xfId="570" xr:uid="{00000000-0005-0000-0000-0000C8000000}"/>
    <cellStyle name="Currency 14" xfId="269" xr:uid="{00000000-0005-0000-0000-0000C9000000}"/>
    <cellStyle name="Currency 14 2" xfId="571" xr:uid="{00000000-0005-0000-0000-0000CA000000}"/>
    <cellStyle name="Currency 2" xfId="41" xr:uid="{00000000-0005-0000-0000-0000CB000000}"/>
    <cellStyle name="Currency 2 2" xfId="270" xr:uid="{00000000-0005-0000-0000-0000CC000000}"/>
    <cellStyle name="Currency 2 3" xfId="271" xr:uid="{00000000-0005-0000-0000-0000CD000000}"/>
    <cellStyle name="Currency 3" xfId="42" xr:uid="{00000000-0005-0000-0000-0000CE000000}"/>
    <cellStyle name="Currency 3 2" xfId="131" xr:uid="{00000000-0005-0000-0000-0000CF000000}"/>
    <cellStyle name="Currency 3 2 2" xfId="132" xr:uid="{00000000-0005-0000-0000-0000D0000000}"/>
    <cellStyle name="Currency 3 2 2 2" xfId="272" xr:uid="{00000000-0005-0000-0000-0000D1000000}"/>
    <cellStyle name="Currency 3 2 2 2 2" xfId="572" xr:uid="{00000000-0005-0000-0000-0000D2000000}"/>
    <cellStyle name="Currency 3 2 2 3" xfId="537" xr:uid="{00000000-0005-0000-0000-0000D3000000}"/>
    <cellStyle name="Currency 3 2 3" xfId="273" xr:uid="{00000000-0005-0000-0000-0000D4000000}"/>
    <cellStyle name="Currency 3 2 3 2" xfId="573" xr:uid="{00000000-0005-0000-0000-0000D5000000}"/>
    <cellStyle name="Currency 3 2 4" xfId="536" xr:uid="{00000000-0005-0000-0000-0000D6000000}"/>
    <cellStyle name="Currency 3 3" xfId="274" xr:uid="{00000000-0005-0000-0000-0000D7000000}"/>
    <cellStyle name="Currency 4" xfId="43" xr:uid="{00000000-0005-0000-0000-0000D8000000}"/>
    <cellStyle name="Currency 4 2" xfId="275" xr:uid="{00000000-0005-0000-0000-0000D9000000}"/>
    <cellStyle name="Currency 5" xfId="44" xr:uid="{00000000-0005-0000-0000-0000DA000000}"/>
    <cellStyle name="Currency 6" xfId="133" xr:uid="{00000000-0005-0000-0000-0000DB000000}"/>
    <cellStyle name="Currency 6 2" xfId="276" xr:uid="{00000000-0005-0000-0000-0000DC000000}"/>
    <cellStyle name="Currency 6 2 2" xfId="574" xr:uid="{00000000-0005-0000-0000-0000DD000000}"/>
    <cellStyle name="Currency 7" xfId="277" xr:uid="{00000000-0005-0000-0000-0000DE000000}"/>
    <cellStyle name="Currency 8" xfId="278" xr:uid="{00000000-0005-0000-0000-0000DF000000}"/>
    <cellStyle name="Currency 8 2" xfId="279" xr:uid="{00000000-0005-0000-0000-0000E0000000}"/>
    <cellStyle name="Currency 8 2 2" xfId="576" xr:uid="{00000000-0005-0000-0000-0000E1000000}"/>
    <cellStyle name="Currency 8 3" xfId="575" xr:uid="{00000000-0005-0000-0000-0000E2000000}"/>
    <cellStyle name="Currency 9" xfId="280" xr:uid="{00000000-0005-0000-0000-0000E3000000}"/>
    <cellStyle name="Currency 9 2" xfId="281" xr:uid="{00000000-0005-0000-0000-0000E4000000}"/>
    <cellStyle name="Currency 9 2 2" xfId="578" xr:uid="{00000000-0005-0000-0000-0000E5000000}"/>
    <cellStyle name="Currency 9 3" xfId="577" xr:uid="{00000000-0005-0000-0000-0000E6000000}"/>
    <cellStyle name="Currency_Sample Quarterly Report-SCO (5)" xfId="45" xr:uid="{00000000-0005-0000-0000-0000E7000000}"/>
    <cellStyle name="Currency0" xfId="46" xr:uid="{00000000-0005-0000-0000-0000E8000000}"/>
    <cellStyle name="Currency0 2" xfId="282" xr:uid="{00000000-0005-0000-0000-0000E9000000}"/>
    <cellStyle name="currency2" xfId="47" xr:uid="{00000000-0005-0000-0000-0000EA000000}"/>
    <cellStyle name="date" xfId="48" xr:uid="{00000000-0005-0000-0000-0000EB000000}"/>
    <cellStyle name="date 2" xfId="283" xr:uid="{00000000-0005-0000-0000-0000EC000000}"/>
    <cellStyle name="dec0" xfId="49" xr:uid="{00000000-0005-0000-0000-0000ED000000}"/>
    <cellStyle name="dec1" xfId="50" xr:uid="{00000000-0005-0000-0000-0000EE000000}"/>
    <cellStyle name="dec2" xfId="51" xr:uid="{00000000-0005-0000-0000-0000EF000000}"/>
    <cellStyle name="dec3" xfId="52" xr:uid="{00000000-0005-0000-0000-0000F0000000}"/>
    <cellStyle name="dec4" xfId="53" xr:uid="{00000000-0005-0000-0000-0000F1000000}"/>
    <cellStyle name="dec6" xfId="54" xr:uid="{00000000-0005-0000-0000-0000F2000000}"/>
    <cellStyle name="Decimal1" xfId="55" xr:uid="{00000000-0005-0000-0000-0000F3000000}"/>
    <cellStyle name="Decimal2" xfId="56" xr:uid="{00000000-0005-0000-0000-0000F4000000}"/>
    <cellStyle name="Decimal3" xfId="57" xr:uid="{00000000-0005-0000-0000-0000F5000000}"/>
    <cellStyle name="Decimal4" xfId="58" xr:uid="{00000000-0005-0000-0000-0000F6000000}"/>
    <cellStyle name="Decimal5" xfId="59" xr:uid="{00000000-0005-0000-0000-0000F7000000}"/>
    <cellStyle name="DecimalsFour" xfId="284" xr:uid="{00000000-0005-0000-0000-0000F8000000}"/>
    <cellStyle name="DecimalsNone" xfId="285" xr:uid="{00000000-0005-0000-0000-0000F9000000}"/>
    <cellStyle name="DecimalsTwo" xfId="286" xr:uid="{00000000-0005-0000-0000-0000FA000000}"/>
    <cellStyle name="Entered" xfId="60" xr:uid="{00000000-0005-0000-0000-0000FB000000}"/>
    <cellStyle name="Explanatory Text" xfId="61" builtinId="53" customBuiltin="1"/>
    <cellStyle name="Explanatory Text 2" xfId="287" xr:uid="{00000000-0005-0000-0000-0000FD000000}"/>
    <cellStyle name="F2" xfId="288" xr:uid="{00000000-0005-0000-0000-0000FE000000}"/>
    <cellStyle name="F3" xfId="289" xr:uid="{00000000-0005-0000-0000-0000FF000000}"/>
    <cellStyle name="F4" xfId="290" xr:uid="{00000000-0005-0000-0000-000000010000}"/>
    <cellStyle name="F5" xfId="291" xr:uid="{00000000-0005-0000-0000-000001010000}"/>
    <cellStyle name="F6" xfId="292" xr:uid="{00000000-0005-0000-0000-000002010000}"/>
    <cellStyle name="F7" xfId="293" xr:uid="{00000000-0005-0000-0000-000003010000}"/>
    <cellStyle name="F8" xfId="294" xr:uid="{00000000-0005-0000-0000-000004010000}"/>
    <cellStyle name="Fixed" xfId="134" xr:uid="{00000000-0005-0000-0000-000005010000}"/>
    <cellStyle name="Fixed2 - Style2" xfId="295" xr:uid="{00000000-0005-0000-0000-000006010000}"/>
    <cellStyle name="Fixed4 - Style3" xfId="296" xr:uid="{00000000-0005-0000-0000-000007010000}"/>
    <cellStyle name="FRxAmtStyle" xfId="297" xr:uid="{00000000-0005-0000-0000-000008010000}"/>
    <cellStyle name="FRxAmtStyle 2" xfId="298" xr:uid="{00000000-0005-0000-0000-000009010000}"/>
    <cellStyle name="FRxAmtStyle 2 2" xfId="299" xr:uid="{00000000-0005-0000-0000-00000A010000}"/>
    <cellStyle name="FRxAmtStyle 3" xfId="300" xr:uid="{00000000-0005-0000-0000-00000B010000}"/>
    <cellStyle name="FRxAmtStyle 3 2" xfId="301" xr:uid="{00000000-0005-0000-0000-00000C010000}"/>
    <cellStyle name="FRxAmtStyle 3 2 2" xfId="302" xr:uid="{00000000-0005-0000-0000-00000D010000}"/>
    <cellStyle name="FRxAmtStyle 3 3" xfId="303" xr:uid="{00000000-0005-0000-0000-00000E010000}"/>
    <cellStyle name="FRxCurrStyle" xfId="304" xr:uid="{00000000-0005-0000-0000-00000F010000}"/>
    <cellStyle name="FRxCurrStyle 2" xfId="305" xr:uid="{00000000-0005-0000-0000-000010010000}"/>
    <cellStyle name="FRxCurrStyle 2 2" xfId="306" xr:uid="{00000000-0005-0000-0000-000011010000}"/>
    <cellStyle name="FRxCurrStyle 3" xfId="307" xr:uid="{00000000-0005-0000-0000-000012010000}"/>
    <cellStyle name="FRxCurrStyle 3 2" xfId="308" xr:uid="{00000000-0005-0000-0000-000013010000}"/>
    <cellStyle name="FRxCurrStyle 4" xfId="309" xr:uid="{00000000-0005-0000-0000-000014010000}"/>
    <cellStyle name="FRxPcntStyle" xfId="310" xr:uid="{00000000-0005-0000-0000-000015010000}"/>
    <cellStyle name="FRxPcntStyle 2" xfId="311" xr:uid="{00000000-0005-0000-0000-000016010000}"/>
    <cellStyle name="FRxPcntStyle 2 2" xfId="312" xr:uid="{00000000-0005-0000-0000-000017010000}"/>
    <cellStyle name="FRxPcntStyle 3" xfId="313" xr:uid="{00000000-0005-0000-0000-000018010000}"/>
    <cellStyle name="FRxPcntStyle 3 2" xfId="314" xr:uid="{00000000-0005-0000-0000-000019010000}"/>
    <cellStyle name="Good" xfId="62" builtinId="26" customBuiltin="1"/>
    <cellStyle name="Good 2" xfId="315" xr:uid="{00000000-0005-0000-0000-00001B010000}"/>
    <cellStyle name="Good 3" xfId="316" xr:uid="{00000000-0005-0000-0000-00001C010000}"/>
    <cellStyle name="greenl" xfId="63" xr:uid="{00000000-0005-0000-0000-00001D010000}"/>
    <cellStyle name="GreenLet" xfId="64" xr:uid="{00000000-0005-0000-0000-00001E010000}"/>
    <cellStyle name="Grey" xfId="317" xr:uid="{00000000-0005-0000-0000-00001F010000}"/>
    <cellStyle name="grnlet" xfId="65" xr:uid="{00000000-0005-0000-0000-000020010000}"/>
    <cellStyle name="Header1" xfId="66" xr:uid="{00000000-0005-0000-0000-000021010000}"/>
    <cellStyle name="Header1 2" xfId="318" xr:uid="{00000000-0005-0000-0000-000022010000}"/>
    <cellStyle name="Header1 2 2" xfId="534" xr:uid="{00000000-0005-0000-0000-000023010000}"/>
    <cellStyle name="Header1 3" xfId="638" xr:uid="{00000000-0005-0000-0000-000024010000}"/>
    <cellStyle name="Header2" xfId="67" xr:uid="{00000000-0005-0000-0000-000025010000}"/>
    <cellStyle name="Heading" xfId="319" xr:uid="{00000000-0005-0000-0000-000026010000}"/>
    <cellStyle name="Heading 1" xfId="68" builtinId="16" customBuiltin="1"/>
    <cellStyle name="Heading 1 2" xfId="320" xr:uid="{00000000-0005-0000-0000-000028010000}"/>
    <cellStyle name="Heading 1 3" xfId="321" xr:uid="{00000000-0005-0000-0000-000029010000}"/>
    <cellStyle name="Heading 2" xfId="69" builtinId="17" customBuiltin="1"/>
    <cellStyle name="Heading 2 2" xfId="322" xr:uid="{00000000-0005-0000-0000-00002B010000}"/>
    <cellStyle name="Heading 2 3" xfId="323" xr:uid="{00000000-0005-0000-0000-00002C010000}"/>
    <cellStyle name="Heading 3" xfId="70" builtinId="18" customBuiltin="1"/>
    <cellStyle name="Heading 3 2" xfId="121" xr:uid="{00000000-0005-0000-0000-00002E010000}"/>
    <cellStyle name="Heading 3 3" xfId="324" xr:uid="{00000000-0005-0000-0000-00002F010000}"/>
    <cellStyle name="Heading 4" xfId="71" builtinId="19" customBuiltin="1"/>
    <cellStyle name="Heading 4 2" xfId="325" xr:uid="{00000000-0005-0000-0000-000031010000}"/>
    <cellStyle name="Heading 4 3" xfId="326" xr:uid="{00000000-0005-0000-0000-000032010000}"/>
    <cellStyle name="Hyperlink 2" xfId="327" xr:uid="{00000000-0005-0000-0000-000033010000}"/>
    <cellStyle name="Input" xfId="72" builtinId="20" customBuiltin="1"/>
    <cellStyle name="Input [yellow]" xfId="328" xr:uid="{00000000-0005-0000-0000-000035010000}"/>
    <cellStyle name="Input [yellow] 2" xfId="329" xr:uid="{00000000-0005-0000-0000-000036010000}"/>
    <cellStyle name="Input [yellow] 3" xfId="330" xr:uid="{00000000-0005-0000-0000-000037010000}"/>
    <cellStyle name="Input 2" xfId="331" xr:uid="{00000000-0005-0000-0000-000038010000}"/>
    <cellStyle name="Input 2 2" xfId="332" xr:uid="{00000000-0005-0000-0000-000039010000}"/>
    <cellStyle name="Input 2 2 2" xfId="333" xr:uid="{00000000-0005-0000-0000-00003A010000}"/>
    <cellStyle name="Input 2 3" xfId="334" xr:uid="{00000000-0005-0000-0000-00003B010000}"/>
    <cellStyle name="Input 2 3 2" xfId="335" xr:uid="{00000000-0005-0000-0000-00003C010000}"/>
    <cellStyle name="Input 2 4" xfId="336" xr:uid="{00000000-0005-0000-0000-00003D010000}"/>
    <cellStyle name="Input 3" xfId="337" xr:uid="{00000000-0005-0000-0000-00003E010000}"/>
    <cellStyle name="Input 3 2" xfId="338" xr:uid="{00000000-0005-0000-0000-00003F010000}"/>
    <cellStyle name="Input 4" xfId="339" xr:uid="{00000000-0005-0000-0000-000040010000}"/>
    <cellStyle name="Left" xfId="73" xr:uid="{00000000-0005-0000-0000-000041010000}"/>
    <cellStyle name="Level 1" xfId="340" xr:uid="{00000000-0005-0000-0000-000042010000}"/>
    <cellStyle name="Level 2" xfId="341" xr:uid="{00000000-0005-0000-0000-000043010000}"/>
    <cellStyle name="Level 3" xfId="342" xr:uid="{00000000-0005-0000-0000-000044010000}"/>
    <cellStyle name="Linked Cell" xfId="74" builtinId="24" customBuiltin="1"/>
    <cellStyle name="Linked Cell 2" xfId="343" xr:uid="{00000000-0005-0000-0000-000046010000}"/>
    <cellStyle name="Linked Cell 3" xfId="344" xr:uid="{00000000-0005-0000-0000-000047010000}"/>
    <cellStyle name="Map Labels" xfId="75" xr:uid="{00000000-0005-0000-0000-000048010000}"/>
    <cellStyle name="Map Legend" xfId="76" xr:uid="{00000000-0005-0000-0000-000049010000}"/>
    <cellStyle name="Neutral" xfId="77" builtinId="28" customBuiltin="1"/>
    <cellStyle name="Neutral 2" xfId="345" xr:uid="{00000000-0005-0000-0000-00004B010000}"/>
    <cellStyle name="Neutral 3" xfId="346" xr:uid="{00000000-0005-0000-0000-00004C010000}"/>
    <cellStyle name="No Border" xfId="347" xr:uid="{00000000-0005-0000-0000-00004D010000}"/>
    <cellStyle name="Normal" xfId="0" builtinId="0"/>
    <cellStyle name="Normal - Style1" xfId="348" xr:uid="{00000000-0005-0000-0000-00004F010000}"/>
    <cellStyle name="Normal - Style2" xfId="349" xr:uid="{00000000-0005-0000-0000-000050010000}"/>
    <cellStyle name="Normal - Style3" xfId="350" xr:uid="{00000000-0005-0000-0000-000051010000}"/>
    <cellStyle name="Normal - Style4" xfId="351" xr:uid="{00000000-0005-0000-0000-000052010000}"/>
    <cellStyle name="Normal - Style5" xfId="352" xr:uid="{00000000-0005-0000-0000-000053010000}"/>
    <cellStyle name="Normal - Style6" xfId="353" xr:uid="{00000000-0005-0000-0000-000054010000}"/>
    <cellStyle name="Normal - Style7" xfId="354" xr:uid="{00000000-0005-0000-0000-000055010000}"/>
    <cellStyle name="Normal - Style8" xfId="355" xr:uid="{00000000-0005-0000-0000-000056010000}"/>
    <cellStyle name="Normal 10" xfId="356" xr:uid="{00000000-0005-0000-0000-000057010000}"/>
    <cellStyle name="Normal 10 2" xfId="357" xr:uid="{00000000-0005-0000-0000-000058010000}"/>
    <cellStyle name="Normal 10 3" xfId="358" xr:uid="{00000000-0005-0000-0000-000059010000}"/>
    <cellStyle name="Normal 10 4" xfId="359" xr:uid="{00000000-0005-0000-0000-00005A010000}"/>
    <cellStyle name="Normal 10 5" xfId="651" xr:uid="{00000000-0005-0000-0000-00005B010000}"/>
    <cellStyle name="Normal 11" xfId="360" xr:uid="{00000000-0005-0000-0000-00005C010000}"/>
    <cellStyle name="Normal 12" xfId="140" xr:uid="{00000000-0005-0000-0000-00005D010000}"/>
    <cellStyle name="Normal 12 2" xfId="361" xr:uid="{00000000-0005-0000-0000-00005E010000}"/>
    <cellStyle name="Normal 13" xfId="362" xr:uid="{00000000-0005-0000-0000-00005F010000}"/>
    <cellStyle name="Normal 14" xfId="363" xr:uid="{00000000-0005-0000-0000-000060010000}"/>
    <cellStyle name="Normal 14 2" xfId="364" xr:uid="{00000000-0005-0000-0000-000061010000}"/>
    <cellStyle name="Normal 14 2 2" xfId="589" xr:uid="{00000000-0005-0000-0000-000062010000}"/>
    <cellStyle name="Normal 14 3" xfId="588" xr:uid="{00000000-0005-0000-0000-000063010000}"/>
    <cellStyle name="Normal 15" xfId="365" xr:uid="{00000000-0005-0000-0000-000064010000}"/>
    <cellStyle name="Normal 16" xfId="366" xr:uid="{00000000-0005-0000-0000-000065010000}"/>
    <cellStyle name="Normal 17" xfId="367" xr:uid="{00000000-0005-0000-0000-000066010000}"/>
    <cellStyle name="Normal 17 2" xfId="590" xr:uid="{00000000-0005-0000-0000-000067010000}"/>
    <cellStyle name="Normal 18" xfId="368" xr:uid="{00000000-0005-0000-0000-000068010000}"/>
    <cellStyle name="Normal 18 2" xfId="369" xr:uid="{00000000-0005-0000-0000-000069010000}"/>
    <cellStyle name="Normal 18 2 2" xfId="592" xr:uid="{00000000-0005-0000-0000-00006A010000}"/>
    <cellStyle name="Normal 18 3" xfId="370" xr:uid="{00000000-0005-0000-0000-00006B010000}"/>
    <cellStyle name="Normal 18 3 2" xfId="593" xr:uid="{00000000-0005-0000-0000-00006C010000}"/>
    <cellStyle name="Normal 18 4" xfId="371" xr:uid="{00000000-0005-0000-0000-00006D010000}"/>
    <cellStyle name="Normal 18 4 2" xfId="594" xr:uid="{00000000-0005-0000-0000-00006E010000}"/>
    <cellStyle name="Normal 18 5" xfId="591" xr:uid="{00000000-0005-0000-0000-00006F010000}"/>
    <cellStyle name="Normal 19" xfId="372" xr:uid="{00000000-0005-0000-0000-000070010000}"/>
    <cellStyle name="Normal 2" xfId="78" xr:uid="{00000000-0005-0000-0000-000071010000}"/>
    <cellStyle name="Normal 2 2" xfId="122" xr:uid="{00000000-0005-0000-0000-000072010000}"/>
    <cellStyle name="Normal 2 2 2" xfId="373" xr:uid="{00000000-0005-0000-0000-000073010000}"/>
    <cellStyle name="Normal 2 2 3" xfId="374" xr:uid="{00000000-0005-0000-0000-000074010000}"/>
    <cellStyle name="Normal 2 2 3 2" xfId="595" xr:uid="{00000000-0005-0000-0000-000075010000}"/>
    <cellStyle name="Normal 2 2 4" xfId="375" xr:uid="{00000000-0005-0000-0000-000076010000}"/>
    <cellStyle name="Normal 2 2 4 2" xfId="376" xr:uid="{00000000-0005-0000-0000-000077010000}"/>
    <cellStyle name="Normal 2 2 4 2 2" xfId="597" xr:uid="{00000000-0005-0000-0000-000078010000}"/>
    <cellStyle name="Normal 2 2 4 3" xfId="377" xr:uid="{00000000-0005-0000-0000-000079010000}"/>
    <cellStyle name="Normal 2 2 4 3 2" xfId="598" xr:uid="{00000000-0005-0000-0000-00007A010000}"/>
    <cellStyle name="Normal 2 2 4 4" xfId="378" xr:uid="{00000000-0005-0000-0000-00007B010000}"/>
    <cellStyle name="Normal 2 2 4 4 2" xfId="599" xr:uid="{00000000-0005-0000-0000-00007C010000}"/>
    <cellStyle name="Normal 2 2 4 5" xfId="596" xr:uid="{00000000-0005-0000-0000-00007D010000}"/>
    <cellStyle name="Normal 2 3" xfId="379" xr:uid="{00000000-0005-0000-0000-00007E010000}"/>
    <cellStyle name="Normal 2 4" xfId="380" xr:uid="{00000000-0005-0000-0000-00007F010000}"/>
    <cellStyle name="Normal 2_PREV MCRMCD DX_04 23 12" xfId="381" xr:uid="{00000000-0005-0000-0000-000080010000}"/>
    <cellStyle name="Normal 20" xfId="382" xr:uid="{00000000-0005-0000-0000-000081010000}"/>
    <cellStyle name="Normal 20 2" xfId="600" xr:uid="{00000000-0005-0000-0000-000082010000}"/>
    <cellStyle name="Normal 21" xfId="383" xr:uid="{00000000-0005-0000-0000-000083010000}"/>
    <cellStyle name="Normal 21 2" xfId="601" xr:uid="{00000000-0005-0000-0000-000084010000}"/>
    <cellStyle name="Normal 22" xfId="529" xr:uid="{00000000-0005-0000-0000-000085010000}"/>
    <cellStyle name="Normal 23" xfId="533" xr:uid="{00000000-0005-0000-0000-000086010000}"/>
    <cellStyle name="Normal 24" xfId="607" xr:uid="{00000000-0005-0000-0000-000087010000}"/>
    <cellStyle name="Normal 25" xfId="115" xr:uid="{00000000-0005-0000-0000-000088010000}"/>
    <cellStyle name="Normal 26" xfId="629" xr:uid="{00000000-0005-0000-0000-000089010000}"/>
    <cellStyle name="Normal 27" xfId="642" xr:uid="{00000000-0005-0000-0000-00008A010000}"/>
    <cellStyle name="Normal 28" xfId="116" xr:uid="{00000000-0005-0000-0000-00008B010000}"/>
    <cellStyle name="Normal 29" xfId="652" xr:uid="{00000000-0005-0000-0000-00008C010000}"/>
    <cellStyle name="Normal 3" xfId="79" xr:uid="{00000000-0005-0000-0000-00008D010000}"/>
    <cellStyle name="Normal 3 2" xfId="123" xr:uid="{00000000-0005-0000-0000-00008E010000}"/>
    <cellStyle name="Normal 3 2 2" xfId="135" xr:uid="{00000000-0005-0000-0000-00008F010000}"/>
    <cellStyle name="Normal 3 2 2 2" xfId="384" xr:uid="{00000000-0005-0000-0000-000090010000}"/>
    <cellStyle name="Normal 3 2 2 2 2" xfId="602" xr:uid="{00000000-0005-0000-0000-000091010000}"/>
    <cellStyle name="Normal 3 2 2 3" xfId="538" xr:uid="{00000000-0005-0000-0000-000092010000}"/>
    <cellStyle name="Normal 3 2 3" xfId="385" xr:uid="{00000000-0005-0000-0000-000093010000}"/>
    <cellStyle name="Normal 3 2 3 2" xfId="603" xr:uid="{00000000-0005-0000-0000-000094010000}"/>
    <cellStyle name="Normal 3 3" xfId="136" xr:uid="{00000000-0005-0000-0000-000095010000}"/>
    <cellStyle name="Normal 3 3 2" xfId="386" xr:uid="{00000000-0005-0000-0000-000096010000}"/>
    <cellStyle name="Normal 30" xfId="653" xr:uid="{00000000-0005-0000-0000-000097010000}"/>
    <cellStyle name="Normal 4" xfId="80" xr:uid="{00000000-0005-0000-0000-000098010000}"/>
    <cellStyle name="Normal 4 2" xfId="387" xr:uid="{00000000-0005-0000-0000-000099010000}"/>
    <cellStyle name="Normal 4 3" xfId="388" xr:uid="{00000000-0005-0000-0000-00009A010000}"/>
    <cellStyle name="Normal 5" xfId="119" xr:uid="{00000000-0005-0000-0000-00009B010000}"/>
    <cellStyle name="Normal 5 2" xfId="137" xr:uid="{00000000-0005-0000-0000-00009C010000}"/>
    <cellStyle name="Normal 5 2 2" xfId="389" xr:uid="{00000000-0005-0000-0000-00009D010000}"/>
    <cellStyle name="Normal 5 2 2 2" xfId="604" xr:uid="{00000000-0005-0000-0000-00009E010000}"/>
    <cellStyle name="Normal 5 2 3" xfId="539" xr:uid="{00000000-0005-0000-0000-00009F010000}"/>
    <cellStyle name="Normal 5 3" xfId="390" xr:uid="{00000000-0005-0000-0000-0000A0010000}"/>
    <cellStyle name="Normal 5 3 2" xfId="605" xr:uid="{00000000-0005-0000-0000-0000A1010000}"/>
    <cellStyle name="Normal 6" xfId="138" xr:uid="{00000000-0005-0000-0000-0000A2010000}"/>
    <cellStyle name="Normal 6 2" xfId="391" xr:uid="{00000000-0005-0000-0000-0000A3010000}"/>
    <cellStyle name="Normal 7" xfId="139" xr:uid="{00000000-0005-0000-0000-0000A4010000}"/>
    <cellStyle name="Normal 7 2" xfId="392" xr:uid="{00000000-0005-0000-0000-0000A5010000}"/>
    <cellStyle name="Normal 8" xfId="393" xr:uid="{00000000-0005-0000-0000-0000A6010000}"/>
    <cellStyle name="Normal 9" xfId="394" xr:uid="{00000000-0005-0000-0000-0000A7010000}"/>
    <cellStyle name="Normal 9 2" xfId="395" xr:uid="{00000000-0005-0000-0000-0000A8010000}"/>
    <cellStyle name="Normal_Delaware FRR Template v3 Q3 Revised" xfId="117" xr:uid="{00000000-0005-0000-0000-0000A9010000}"/>
    <cellStyle name="Normal_Loss Ratio Report Template" xfId="81" xr:uid="{00000000-0005-0000-0000-0000AA010000}"/>
    <cellStyle name="Normal_MBHP Appendix E-finReport 4-30-03" xfId="82" xr:uid="{00000000-0005-0000-0000-0000AB010000}"/>
    <cellStyle name="Normal_Report 5 Income Statement Template-V3" xfId="83" xr:uid="{00000000-0005-0000-0000-0000AC010000}"/>
    <cellStyle name="Normal_report~12" xfId="141" xr:uid="{00000000-0005-0000-0000-0000AD010000}"/>
    <cellStyle name="Normal_Sheet1" xfId="118" xr:uid="{00000000-0005-0000-0000-0000AE010000}"/>
    <cellStyle name="Note" xfId="84" builtinId="10" customBuiltin="1"/>
    <cellStyle name="Note 2" xfId="124" xr:uid="{00000000-0005-0000-0000-0000B0010000}"/>
    <cellStyle name="Note 2 2" xfId="396" xr:uid="{00000000-0005-0000-0000-0000B1010000}"/>
    <cellStyle name="Note 2 2 2" xfId="606" xr:uid="{00000000-0005-0000-0000-0000B2010000}"/>
    <cellStyle name="Note 3" xfId="397" xr:uid="{00000000-0005-0000-0000-0000B3010000}"/>
    <cellStyle name="Note 3 2" xfId="398" xr:uid="{00000000-0005-0000-0000-0000B4010000}"/>
    <cellStyle name="Note 3 2 2" xfId="399" xr:uid="{00000000-0005-0000-0000-0000B5010000}"/>
    <cellStyle name="Note 3 3" xfId="400" xr:uid="{00000000-0005-0000-0000-0000B6010000}"/>
    <cellStyle name="Note 3 3 2" xfId="401" xr:uid="{00000000-0005-0000-0000-0000B7010000}"/>
    <cellStyle name="Note 3 4" xfId="402" xr:uid="{00000000-0005-0000-0000-0000B8010000}"/>
    <cellStyle name="Note 4" xfId="403" xr:uid="{00000000-0005-0000-0000-0000B9010000}"/>
    <cellStyle name="Number" xfId="404" xr:uid="{00000000-0005-0000-0000-0000BA010000}"/>
    <cellStyle name="Output" xfId="85" builtinId="21" customBuiltin="1"/>
    <cellStyle name="Output 2" xfId="405" xr:uid="{00000000-0005-0000-0000-0000BC010000}"/>
    <cellStyle name="Output 2 2" xfId="406" xr:uid="{00000000-0005-0000-0000-0000BD010000}"/>
    <cellStyle name="Output 2 2 2" xfId="407" xr:uid="{00000000-0005-0000-0000-0000BE010000}"/>
    <cellStyle name="Output 2 3" xfId="408" xr:uid="{00000000-0005-0000-0000-0000BF010000}"/>
    <cellStyle name="Output 2 3 2" xfId="409" xr:uid="{00000000-0005-0000-0000-0000C0010000}"/>
    <cellStyle name="Output 2 4" xfId="410" xr:uid="{00000000-0005-0000-0000-0000C1010000}"/>
    <cellStyle name="Output 3" xfId="411" xr:uid="{00000000-0005-0000-0000-0000C2010000}"/>
    <cellStyle name="Output 3 2" xfId="412" xr:uid="{00000000-0005-0000-0000-0000C3010000}"/>
    <cellStyle name="Output 4" xfId="413" xr:uid="{00000000-0005-0000-0000-0000C4010000}"/>
    <cellStyle name="Output Amounts" xfId="414" xr:uid="{00000000-0005-0000-0000-0000C5010000}"/>
    <cellStyle name="PB Table Heading" xfId="415" xr:uid="{00000000-0005-0000-0000-0000C6010000}"/>
    <cellStyle name="PB Table Highlight1" xfId="416" xr:uid="{00000000-0005-0000-0000-0000C7010000}"/>
    <cellStyle name="PB Table Highlight2" xfId="417" xr:uid="{00000000-0005-0000-0000-0000C8010000}"/>
    <cellStyle name="PB Table Highlight3" xfId="418" xr:uid="{00000000-0005-0000-0000-0000C9010000}"/>
    <cellStyle name="PB Table Standard Row" xfId="419" xr:uid="{00000000-0005-0000-0000-0000CA010000}"/>
    <cellStyle name="PB Table Standard Row 2" xfId="420" xr:uid="{00000000-0005-0000-0000-0000CB010000}"/>
    <cellStyle name="PB Table Standard Row 3" xfId="421" xr:uid="{00000000-0005-0000-0000-0000CC010000}"/>
    <cellStyle name="PB Table Standard Row 4" xfId="422" xr:uid="{00000000-0005-0000-0000-0000CD010000}"/>
    <cellStyle name="PB Table Standard Row 5" xfId="423" xr:uid="{00000000-0005-0000-0000-0000CE010000}"/>
    <cellStyle name="PB Table Subtotal Row" xfId="424" xr:uid="{00000000-0005-0000-0000-0000CF010000}"/>
    <cellStyle name="PB Table Subtotal Row 10" xfId="544" xr:uid="{00000000-0005-0000-0000-0000D0010000}"/>
    <cellStyle name="PB Table Subtotal Row 2" xfId="425" xr:uid="{00000000-0005-0000-0000-0000D1010000}"/>
    <cellStyle name="PB Table Subtotal Row 2 2" xfId="426" xr:uid="{00000000-0005-0000-0000-0000D2010000}"/>
    <cellStyle name="PB Table Subtotal Row 2 2 2" xfId="427" xr:uid="{00000000-0005-0000-0000-0000D3010000}"/>
    <cellStyle name="PB Table Subtotal Row 2 2 2 2" xfId="611" xr:uid="{00000000-0005-0000-0000-0000D4010000}"/>
    <cellStyle name="PB Table Subtotal Row 2 2 2 3" xfId="640" xr:uid="{00000000-0005-0000-0000-0000D5010000}"/>
    <cellStyle name="PB Table Subtotal Row 2 2 2 4" xfId="645" xr:uid="{00000000-0005-0000-0000-0000D6010000}"/>
    <cellStyle name="PB Table Subtotal Row 2 2 3" xfId="610" xr:uid="{00000000-0005-0000-0000-0000D7010000}"/>
    <cellStyle name="PB Table Subtotal Row 2 2 4" xfId="639" xr:uid="{00000000-0005-0000-0000-0000D8010000}"/>
    <cellStyle name="PB Table Subtotal Row 2 2 5" xfId="644" xr:uid="{00000000-0005-0000-0000-0000D9010000}"/>
    <cellStyle name="PB Table Subtotal Row 2 3" xfId="428" xr:uid="{00000000-0005-0000-0000-0000DA010000}"/>
    <cellStyle name="PB Table Subtotal Row 2 3 2" xfId="612" xr:uid="{00000000-0005-0000-0000-0000DB010000}"/>
    <cellStyle name="PB Table Subtotal Row 2 3 3" xfId="540" xr:uid="{00000000-0005-0000-0000-0000DC010000}"/>
    <cellStyle name="PB Table Subtotal Row 2 3 4" xfId="646" xr:uid="{00000000-0005-0000-0000-0000DD010000}"/>
    <cellStyle name="PB Table Subtotal Row 2 4" xfId="609" xr:uid="{00000000-0005-0000-0000-0000DE010000}"/>
    <cellStyle name="PB Table Subtotal Row 2 5" xfId="580" xr:uid="{00000000-0005-0000-0000-0000DF010000}"/>
    <cellStyle name="PB Table Subtotal Row 2 6" xfId="643" xr:uid="{00000000-0005-0000-0000-0000E0010000}"/>
    <cellStyle name="PB Table Subtotal Row 3" xfId="429" xr:uid="{00000000-0005-0000-0000-0000E1010000}"/>
    <cellStyle name="PB Table Subtotal Row 3 2" xfId="430" xr:uid="{00000000-0005-0000-0000-0000E2010000}"/>
    <cellStyle name="PB Table Subtotal Row 3 2 2" xfId="614" xr:uid="{00000000-0005-0000-0000-0000E3010000}"/>
    <cellStyle name="PB Table Subtotal Row 3 2 3" xfId="532" xr:uid="{00000000-0005-0000-0000-0000E4010000}"/>
    <cellStyle name="PB Table Subtotal Row 3 2 4" xfId="531" xr:uid="{00000000-0005-0000-0000-0000E5010000}"/>
    <cellStyle name="PB Table Subtotal Row 3 3" xfId="613" xr:uid="{00000000-0005-0000-0000-0000E6010000}"/>
    <cellStyle name="PB Table Subtotal Row 3 4" xfId="581" xr:uid="{00000000-0005-0000-0000-0000E7010000}"/>
    <cellStyle name="PB Table Subtotal Row 3 5" xfId="543" xr:uid="{00000000-0005-0000-0000-0000E8010000}"/>
    <cellStyle name="PB Table Subtotal Row 4" xfId="431" xr:uid="{00000000-0005-0000-0000-0000E9010000}"/>
    <cellStyle name="PB Table Subtotal Row 4 2" xfId="432" xr:uid="{00000000-0005-0000-0000-0000EA010000}"/>
    <cellStyle name="PB Table Subtotal Row 4 2 2" xfId="616" xr:uid="{00000000-0005-0000-0000-0000EB010000}"/>
    <cellStyle name="PB Table Subtotal Row 4 2 3" xfId="583" xr:uid="{00000000-0005-0000-0000-0000EC010000}"/>
    <cellStyle name="PB Table Subtotal Row 4 2 4" xfId="648" xr:uid="{00000000-0005-0000-0000-0000ED010000}"/>
    <cellStyle name="PB Table Subtotal Row 4 3" xfId="615" xr:uid="{00000000-0005-0000-0000-0000EE010000}"/>
    <cellStyle name="PB Table Subtotal Row 4 4" xfId="582" xr:uid="{00000000-0005-0000-0000-0000EF010000}"/>
    <cellStyle name="PB Table Subtotal Row 4 5" xfId="647" xr:uid="{00000000-0005-0000-0000-0000F0010000}"/>
    <cellStyle name="PB Table Subtotal Row 5" xfId="433" xr:uid="{00000000-0005-0000-0000-0000F1010000}"/>
    <cellStyle name="PB Table Subtotal Row 5 2" xfId="434" xr:uid="{00000000-0005-0000-0000-0000F2010000}"/>
    <cellStyle name="PB Table Subtotal Row 5 2 2" xfId="618" xr:uid="{00000000-0005-0000-0000-0000F3010000}"/>
    <cellStyle name="PB Table Subtotal Row 5 2 3" xfId="585" xr:uid="{00000000-0005-0000-0000-0000F4010000}"/>
    <cellStyle name="PB Table Subtotal Row 5 2 4" xfId="541" xr:uid="{00000000-0005-0000-0000-0000F5010000}"/>
    <cellStyle name="PB Table Subtotal Row 5 3" xfId="617" xr:uid="{00000000-0005-0000-0000-0000F6010000}"/>
    <cellStyle name="PB Table Subtotal Row 5 4" xfId="584" xr:uid="{00000000-0005-0000-0000-0000F7010000}"/>
    <cellStyle name="PB Table Subtotal Row 5 5" xfId="542" xr:uid="{00000000-0005-0000-0000-0000F8010000}"/>
    <cellStyle name="PB Table Subtotal Row 6" xfId="435" xr:uid="{00000000-0005-0000-0000-0000F9010000}"/>
    <cellStyle name="PB Table Subtotal Row 6 2" xfId="436" xr:uid="{00000000-0005-0000-0000-0000FA010000}"/>
    <cellStyle name="PB Table Subtotal Row 6 2 2" xfId="620" xr:uid="{00000000-0005-0000-0000-0000FB010000}"/>
    <cellStyle name="PB Table Subtotal Row 6 2 3" xfId="587" xr:uid="{00000000-0005-0000-0000-0000FC010000}"/>
    <cellStyle name="PB Table Subtotal Row 6 2 4" xfId="530" xr:uid="{00000000-0005-0000-0000-0000FD010000}"/>
    <cellStyle name="PB Table Subtotal Row 6 3" xfId="619" xr:uid="{00000000-0005-0000-0000-0000FE010000}"/>
    <cellStyle name="PB Table Subtotal Row 6 4" xfId="586" xr:uid="{00000000-0005-0000-0000-0000FF010000}"/>
    <cellStyle name="PB Table Subtotal Row 6 5" xfId="649" xr:uid="{00000000-0005-0000-0000-000000020000}"/>
    <cellStyle name="PB Table Subtotal Row 7" xfId="437" xr:uid="{00000000-0005-0000-0000-000001020000}"/>
    <cellStyle name="PB Table Subtotal Row 7 2" xfId="621" xr:uid="{00000000-0005-0000-0000-000002020000}"/>
    <cellStyle name="PB Table Subtotal Row 7 3" xfId="641" xr:uid="{00000000-0005-0000-0000-000003020000}"/>
    <cellStyle name="PB Table Subtotal Row 7 4" xfId="650" xr:uid="{00000000-0005-0000-0000-000004020000}"/>
    <cellStyle name="PB Table Subtotal Row 8" xfId="608" xr:uid="{00000000-0005-0000-0000-000005020000}"/>
    <cellStyle name="PB Table Subtotal Row 9" xfId="579" xr:uid="{00000000-0005-0000-0000-000006020000}"/>
    <cellStyle name="PB Table Total Row" xfId="438" xr:uid="{00000000-0005-0000-0000-000007020000}"/>
    <cellStyle name="per0" xfId="86" xr:uid="{00000000-0005-0000-0000-000008020000}"/>
    <cellStyle name="per1" xfId="87" xr:uid="{00000000-0005-0000-0000-000009020000}"/>
    <cellStyle name="Per1rgt" xfId="88" xr:uid="{00000000-0005-0000-0000-00000A020000}"/>
    <cellStyle name="per2" xfId="89" xr:uid="{00000000-0005-0000-0000-00000B020000}"/>
    <cellStyle name="Percen - Style4" xfId="439" xr:uid="{00000000-0005-0000-0000-00000C020000}"/>
    <cellStyle name="Percent" xfId="90" builtinId="5"/>
    <cellStyle name="Percent [2]" xfId="440" xr:uid="{00000000-0005-0000-0000-00000E020000}"/>
    <cellStyle name="Percent 10" xfId="441" xr:uid="{00000000-0005-0000-0000-00000F020000}"/>
    <cellStyle name="Percent 10 2" xfId="622" xr:uid="{00000000-0005-0000-0000-000010020000}"/>
    <cellStyle name="Percent 11" xfId="442" xr:uid="{00000000-0005-0000-0000-000011020000}"/>
    <cellStyle name="Percent 11 2" xfId="623" xr:uid="{00000000-0005-0000-0000-000012020000}"/>
    <cellStyle name="Percent 12" xfId="443" xr:uid="{00000000-0005-0000-0000-000013020000}"/>
    <cellStyle name="Percent 12 2" xfId="444" xr:uid="{00000000-0005-0000-0000-000014020000}"/>
    <cellStyle name="Percent 12 2 2" xfId="625" xr:uid="{00000000-0005-0000-0000-000015020000}"/>
    <cellStyle name="Percent 12 3" xfId="445" xr:uid="{00000000-0005-0000-0000-000016020000}"/>
    <cellStyle name="Percent 12 3 2" xfId="626" xr:uid="{00000000-0005-0000-0000-000017020000}"/>
    <cellStyle name="Percent 12 4" xfId="446" xr:uid="{00000000-0005-0000-0000-000018020000}"/>
    <cellStyle name="Percent 12 4 2" xfId="627" xr:uid="{00000000-0005-0000-0000-000019020000}"/>
    <cellStyle name="Percent 12 5" xfId="624" xr:uid="{00000000-0005-0000-0000-00001A020000}"/>
    <cellStyle name="Percent 13" xfId="655" xr:uid="{00000000-0005-0000-0000-00001B020000}"/>
    <cellStyle name="Percent 2" xfId="91" xr:uid="{00000000-0005-0000-0000-00001C020000}"/>
    <cellStyle name="Percent 2 2" xfId="447" xr:uid="{00000000-0005-0000-0000-00001D020000}"/>
    <cellStyle name="Percent 2 2 2" xfId="448" xr:uid="{00000000-0005-0000-0000-00001E020000}"/>
    <cellStyle name="Percent 2 2 3" xfId="449" xr:uid="{00000000-0005-0000-0000-00001F020000}"/>
    <cellStyle name="Percent 2 2 3 2" xfId="628" xr:uid="{00000000-0005-0000-0000-000020020000}"/>
    <cellStyle name="Percent 2 3" xfId="450" xr:uid="{00000000-0005-0000-0000-000021020000}"/>
    <cellStyle name="Percent 2 4" xfId="451" xr:uid="{00000000-0005-0000-0000-000022020000}"/>
    <cellStyle name="Percent 3" xfId="92" xr:uid="{00000000-0005-0000-0000-000023020000}"/>
    <cellStyle name="Percent 3 2" xfId="125" xr:uid="{00000000-0005-0000-0000-000024020000}"/>
    <cellStyle name="Percent 3 3" xfId="452" xr:uid="{00000000-0005-0000-0000-000025020000}"/>
    <cellStyle name="Percent 4" xfId="93" xr:uid="{00000000-0005-0000-0000-000026020000}"/>
    <cellStyle name="Percent 5" xfId="453" xr:uid="{00000000-0005-0000-0000-000027020000}"/>
    <cellStyle name="Percent 5 2" xfId="454" xr:uid="{00000000-0005-0000-0000-000028020000}"/>
    <cellStyle name="Percent 5 2 2" xfId="631" xr:uid="{00000000-0005-0000-0000-000029020000}"/>
    <cellStyle name="Percent 5 3" xfId="630" xr:uid="{00000000-0005-0000-0000-00002A020000}"/>
    <cellStyle name="Percent 6" xfId="455" xr:uid="{00000000-0005-0000-0000-00002B020000}"/>
    <cellStyle name="Percent 7" xfId="456" xr:uid="{00000000-0005-0000-0000-00002C020000}"/>
    <cellStyle name="Percent 7 2" xfId="457" xr:uid="{00000000-0005-0000-0000-00002D020000}"/>
    <cellStyle name="Percent 7 2 2" xfId="633" xr:uid="{00000000-0005-0000-0000-00002E020000}"/>
    <cellStyle name="Percent 7 3" xfId="632" xr:uid="{00000000-0005-0000-0000-00002F020000}"/>
    <cellStyle name="Percent 8" xfId="458" xr:uid="{00000000-0005-0000-0000-000030020000}"/>
    <cellStyle name="Percent 8 2" xfId="459" xr:uid="{00000000-0005-0000-0000-000031020000}"/>
    <cellStyle name="Percent 8 2 2" xfId="635" xr:uid="{00000000-0005-0000-0000-000032020000}"/>
    <cellStyle name="Percent 8 3" xfId="634" xr:uid="{00000000-0005-0000-0000-000033020000}"/>
    <cellStyle name="Percent 9" xfId="460" xr:uid="{00000000-0005-0000-0000-000034020000}"/>
    <cellStyle name="Percent 9 2" xfId="461" xr:uid="{00000000-0005-0000-0000-000035020000}"/>
    <cellStyle name="Percent 9 2 2" xfId="637" xr:uid="{00000000-0005-0000-0000-000036020000}"/>
    <cellStyle name="Percent 9 3" xfId="636" xr:uid="{00000000-0005-0000-0000-000037020000}"/>
    <cellStyle name="Percent1" xfId="94" xr:uid="{00000000-0005-0000-0000-000038020000}"/>
    <cellStyle name="Percent1ormal" xfId="95" xr:uid="{00000000-0005-0000-0000-000039020000}"/>
    <cellStyle name="Percent2" xfId="96" xr:uid="{00000000-0005-0000-0000-00003A020000}"/>
    <cellStyle name="PSChar" xfId="462" xr:uid="{00000000-0005-0000-0000-00003B020000}"/>
    <cellStyle name="PSDate" xfId="463" xr:uid="{00000000-0005-0000-0000-00003C020000}"/>
    <cellStyle name="PSDec" xfId="464" xr:uid="{00000000-0005-0000-0000-00003D020000}"/>
    <cellStyle name="PSHeading" xfId="465" xr:uid="{00000000-0005-0000-0000-00003E020000}"/>
    <cellStyle name="PSInt" xfId="466" xr:uid="{00000000-0005-0000-0000-00003F020000}"/>
    <cellStyle name="PSSpacer" xfId="467" xr:uid="{00000000-0005-0000-0000-000040020000}"/>
    <cellStyle name="purple" xfId="97" xr:uid="{00000000-0005-0000-0000-000041020000}"/>
    <cellStyle name="red" xfId="98" xr:uid="{00000000-0005-0000-0000-000042020000}"/>
    <cellStyle name="redl" xfId="99" xr:uid="{00000000-0005-0000-0000-000043020000}"/>
    <cellStyle name="redlet" xfId="100" xr:uid="{00000000-0005-0000-0000-000044020000}"/>
    <cellStyle name="redr" xfId="101" xr:uid="{00000000-0005-0000-0000-000045020000}"/>
    <cellStyle name="redshade" xfId="102" xr:uid="{00000000-0005-0000-0000-000046020000}"/>
    <cellStyle name="RevList" xfId="103" xr:uid="{00000000-0005-0000-0000-000047020000}"/>
    <cellStyle name="Right" xfId="104" xr:uid="{00000000-0005-0000-0000-000048020000}"/>
    <cellStyle name="Single Border" xfId="468" xr:uid="{00000000-0005-0000-0000-000049020000}"/>
    <cellStyle name="Single Border 2" xfId="469" xr:uid="{00000000-0005-0000-0000-00004A020000}"/>
    <cellStyle name="Single Border 2 2" xfId="470" xr:uid="{00000000-0005-0000-0000-00004B020000}"/>
    <cellStyle name="Single Border 2 3" xfId="471" xr:uid="{00000000-0005-0000-0000-00004C020000}"/>
    <cellStyle name="Single Border 2 4" xfId="472" xr:uid="{00000000-0005-0000-0000-00004D020000}"/>
    <cellStyle name="Single Border 3" xfId="473" xr:uid="{00000000-0005-0000-0000-00004E020000}"/>
    <cellStyle name="Single Border 3 2" xfId="474" xr:uid="{00000000-0005-0000-0000-00004F020000}"/>
    <cellStyle name="Single Border 3 3" xfId="475" xr:uid="{00000000-0005-0000-0000-000050020000}"/>
    <cellStyle name="Single Border 3 4" xfId="476" xr:uid="{00000000-0005-0000-0000-000051020000}"/>
    <cellStyle name="Single Border 4" xfId="477" xr:uid="{00000000-0005-0000-0000-000052020000}"/>
    <cellStyle name="Single Border 4 2" xfId="478" xr:uid="{00000000-0005-0000-0000-000053020000}"/>
    <cellStyle name="Single Border 4 3" xfId="479" xr:uid="{00000000-0005-0000-0000-000054020000}"/>
    <cellStyle name="Single Border 4 4" xfId="480" xr:uid="{00000000-0005-0000-0000-000055020000}"/>
    <cellStyle name="Single Border 5" xfId="481" xr:uid="{00000000-0005-0000-0000-000056020000}"/>
    <cellStyle name="Single Border 6" xfId="482" xr:uid="{00000000-0005-0000-0000-000057020000}"/>
    <cellStyle name="Single Border 7" xfId="483" xr:uid="{00000000-0005-0000-0000-000058020000}"/>
    <cellStyle name="special" xfId="105" xr:uid="{00000000-0005-0000-0000-000059020000}"/>
    <cellStyle name="STYLE1" xfId="484" xr:uid="{00000000-0005-0000-0000-00005A020000}"/>
    <cellStyle name="STYLE1 2" xfId="485" xr:uid="{00000000-0005-0000-0000-00005B020000}"/>
    <cellStyle name="STYLE1 2 2" xfId="486" xr:uid="{00000000-0005-0000-0000-00005C020000}"/>
    <cellStyle name="STYLE1 2 2 2" xfId="487" xr:uid="{00000000-0005-0000-0000-00005D020000}"/>
    <cellStyle name="STYLE1 2 3" xfId="488" xr:uid="{00000000-0005-0000-0000-00005E020000}"/>
    <cellStyle name="STYLE1 3" xfId="489" xr:uid="{00000000-0005-0000-0000-00005F020000}"/>
    <cellStyle name="STYLE1 3 2" xfId="490" xr:uid="{00000000-0005-0000-0000-000060020000}"/>
    <cellStyle name="STYLE10" xfId="491" xr:uid="{00000000-0005-0000-0000-000061020000}"/>
    <cellStyle name="STYLE11" xfId="492" xr:uid="{00000000-0005-0000-0000-000062020000}"/>
    <cellStyle name="STYLE12" xfId="493" xr:uid="{00000000-0005-0000-0000-000063020000}"/>
    <cellStyle name="STYLE2" xfId="494" xr:uid="{00000000-0005-0000-0000-000064020000}"/>
    <cellStyle name="STYLE2 2" xfId="495" xr:uid="{00000000-0005-0000-0000-000065020000}"/>
    <cellStyle name="STYLE2 2 2" xfId="496" xr:uid="{00000000-0005-0000-0000-000066020000}"/>
    <cellStyle name="STYLE2 2 3" xfId="497" xr:uid="{00000000-0005-0000-0000-000067020000}"/>
    <cellStyle name="STYLE2 3" xfId="498" xr:uid="{00000000-0005-0000-0000-000068020000}"/>
    <cellStyle name="STYLE2 3 2" xfId="499" xr:uid="{00000000-0005-0000-0000-000069020000}"/>
    <cellStyle name="STYLE2 4" xfId="500" xr:uid="{00000000-0005-0000-0000-00006A020000}"/>
    <cellStyle name="STYLE3" xfId="501" xr:uid="{00000000-0005-0000-0000-00006B020000}"/>
    <cellStyle name="STYLE3 2" xfId="502" xr:uid="{00000000-0005-0000-0000-00006C020000}"/>
    <cellStyle name="STYLE3 3" xfId="503" xr:uid="{00000000-0005-0000-0000-00006D020000}"/>
    <cellStyle name="STYLE4" xfId="504" xr:uid="{00000000-0005-0000-0000-00006E020000}"/>
    <cellStyle name="STYLE4 2" xfId="505" xr:uid="{00000000-0005-0000-0000-00006F020000}"/>
    <cellStyle name="STYLE4 3" xfId="506" xr:uid="{00000000-0005-0000-0000-000070020000}"/>
    <cellStyle name="STYLE5" xfId="507" xr:uid="{00000000-0005-0000-0000-000071020000}"/>
    <cellStyle name="STYLE5 2" xfId="508" xr:uid="{00000000-0005-0000-0000-000072020000}"/>
    <cellStyle name="STYLE5 2 2" xfId="509" xr:uid="{00000000-0005-0000-0000-000073020000}"/>
    <cellStyle name="STYLE5 3" xfId="510" xr:uid="{00000000-0005-0000-0000-000074020000}"/>
    <cellStyle name="STYLE6" xfId="511" xr:uid="{00000000-0005-0000-0000-000075020000}"/>
    <cellStyle name="STYLE6 2" xfId="512" xr:uid="{00000000-0005-0000-0000-000076020000}"/>
    <cellStyle name="STYLE6 3" xfId="513" xr:uid="{00000000-0005-0000-0000-000077020000}"/>
    <cellStyle name="STYLE7" xfId="514" xr:uid="{00000000-0005-0000-0000-000078020000}"/>
    <cellStyle name="STYLE8" xfId="515" xr:uid="{00000000-0005-0000-0000-000079020000}"/>
    <cellStyle name="STYLE9" xfId="516" xr:uid="{00000000-0005-0000-0000-00007A020000}"/>
    <cellStyle name="Subtotal" xfId="106" xr:uid="{00000000-0005-0000-0000-00007B020000}"/>
    <cellStyle name="Text" xfId="517" xr:uid="{00000000-0005-0000-0000-00007C020000}"/>
    <cellStyle name="Title" xfId="107" builtinId="15" customBuiltin="1"/>
    <cellStyle name="Title 2" xfId="518" xr:uid="{00000000-0005-0000-0000-00007E020000}"/>
    <cellStyle name="Title 3" xfId="519" xr:uid="{00000000-0005-0000-0000-00007F020000}"/>
    <cellStyle name="Total" xfId="108" builtinId="25" customBuiltin="1"/>
    <cellStyle name="Total 2" xfId="520" xr:uid="{00000000-0005-0000-0000-000081020000}"/>
    <cellStyle name="Total 2 2" xfId="521" xr:uid="{00000000-0005-0000-0000-000082020000}"/>
    <cellStyle name="Total 2 2 2" xfId="522" xr:uid="{00000000-0005-0000-0000-000083020000}"/>
    <cellStyle name="Total 2 3" xfId="523" xr:uid="{00000000-0005-0000-0000-000084020000}"/>
    <cellStyle name="Total 2 3 2" xfId="524" xr:uid="{00000000-0005-0000-0000-000085020000}"/>
    <cellStyle name="Total 2 4" xfId="525" xr:uid="{00000000-0005-0000-0000-000086020000}"/>
    <cellStyle name="Total 3" xfId="526" xr:uid="{00000000-0005-0000-0000-000087020000}"/>
    <cellStyle name="Total 4" xfId="527" xr:uid="{00000000-0005-0000-0000-000088020000}"/>
    <cellStyle name="up" xfId="109" xr:uid="{00000000-0005-0000-0000-000089020000}"/>
    <cellStyle name="Warning Text" xfId="110" builtinId="11" customBuiltin="1"/>
    <cellStyle name="Warning Text 2" xfId="528" xr:uid="{00000000-0005-0000-0000-00008B020000}"/>
    <cellStyle name="Yellow" xfId="111" xr:uid="{00000000-0005-0000-0000-00008C020000}"/>
    <cellStyle name="Yellow2" xfId="112" xr:uid="{00000000-0005-0000-0000-00008D020000}"/>
    <cellStyle name="YellowL" xfId="113" xr:uid="{00000000-0005-0000-0000-00008E020000}"/>
    <cellStyle name="yellowr" xfId="114" xr:uid="{00000000-0005-0000-0000-00008F020000}"/>
  </cellStyles>
  <dxfs count="2">
    <dxf>
      <font>
        <condense val="0"/>
        <extend val="0"/>
        <color indexed="9"/>
      </font>
      <fill>
        <patternFill patternType="none">
          <bgColor indexed="65"/>
        </patternFill>
      </fill>
    </dxf>
    <dxf>
      <font>
        <b/>
        <i val="0"/>
        <condense val="0"/>
        <extend val="0"/>
        <color indexed="10"/>
      </font>
      <fill>
        <patternFill>
          <bgColor indexed="13"/>
        </patternFill>
      </fill>
    </dxf>
  </dxfs>
  <tableStyles count="0" defaultTableStyle="TableStyleMedium2" defaultPivotStyle="PivotStyleLight16"/>
  <colors>
    <mruColors>
      <color rgb="FFFFCC99"/>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dicare.gov/coverage/durable-medical-equipment-coverage.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dicare.gov/coverage/durable-medical-equipment-coverage.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15"/>
  <sheetViews>
    <sheetView zoomScale="60" zoomScaleNormal="60" workbookViewId="0">
      <selection activeCell="P33" sqref="P33"/>
    </sheetView>
  </sheetViews>
  <sheetFormatPr defaultRowHeight="12.75"/>
  <cols>
    <col min="1" max="1" width="3.42578125" customWidth="1"/>
    <col min="2" max="2" width="135.42578125" customWidth="1"/>
  </cols>
  <sheetData>
    <row r="1" spans="2:2" ht="13.5" thickBot="1"/>
    <row r="2" spans="2:2" ht="16.5" thickBot="1">
      <c r="B2" s="83" t="s">
        <v>0</v>
      </c>
    </row>
    <row r="3" spans="2:2" ht="78.75" customHeight="1">
      <c r="B3" s="518" t="s">
        <v>1</v>
      </c>
    </row>
    <row r="4" spans="2:2" ht="15.75">
      <c r="B4" s="84" t="s">
        <v>2</v>
      </c>
    </row>
    <row r="5" spans="2:2" ht="142.5" customHeight="1">
      <c r="B5" s="519" t="s">
        <v>3</v>
      </c>
    </row>
    <row r="6" spans="2:2" ht="15.75">
      <c r="B6" s="84" t="s">
        <v>4</v>
      </c>
    </row>
    <row r="7" spans="2:2">
      <c r="B7" s="519" t="s">
        <v>5</v>
      </c>
    </row>
    <row r="8" spans="2:2">
      <c r="B8" s="519" t="s">
        <v>6</v>
      </c>
    </row>
    <row r="9" spans="2:2" ht="15.75">
      <c r="B9" s="84" t="s">
        <v>7</v>
      </c>
    </row>
    <row r="10" spans="2:2" ht="38.25">
      <c r="B10" s="519" t="s">
        <v>8</v>
      </c>
    </row>
    <row r="11" spans="2:2" ht="25.5">
      <c r="B11" s="520" t="s">
        <v>9</v>
      </c>
    </row>
    <row r="12" spans="2:2" ht="38.25">
      <c r="B12" s="520" t="s">
        <v>10</v>
      </c>
    </row>
    <row r="13" spans="2:2" ht="25.5">
      <c r="B13" s="519" t="s">
        <v>11</v>
      </c>
    </row>
    <row r="14" spans="2:2" ht="25.5">
      <c r="B14" s="521" t="s">
        <v>12</v>
      </c>
    </row>
    <row r="15" spans="2:2" ht="26.25" thickBot="1">
      <c r="B15" s="522" t="s">
        <v>13</v>
      </c>
    </row>
  </sheetData>
  <sheetProtection password="D88B" sheet="1" objects="1" scenarios="1" formatColumns="0" formatRows="0"/>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pageSetUpPr fitToPage="1"/>
  </sheetPr>
  <dimension ref="A1:CS100"/>
  <sheetViews>
    <sheetView topLeftCell="A10" zoomScale="80" zoomScaleNormal="80" workbookViewId="0">
      <pane xSplit="2" ySplit="4" topLeftCell="CF14" activePane="bottomRight" state="frozen"/>
      <selection pane="bottomRight" activeCell="CO33" sqref="CO33"/>
      <selection pane="bottomLeft" activeCell="A14" sqref="A14"/>
      <selection pane="topRight" activeCell="C10" sqref="C10"/>
    </sheetView>
  </sheetViews>
  <sheetFormatPr defaultColWidth="9.42578125" defaultRowHeight="12.75"/>
  <cols>
    <col min="1" max="1" width="49.42578125" style="307" bestFit="1" customWidth="1"/>
    <col min="2" max="2" width="8.5703125" style="307" bestFit="1" customWidth="1"/>
    <col min="3" max="21" width="15.5703125" style="307" customWidth="1"/>
    <col min="22" max="22" width="7.42578125" style="307" bestFit="1" customWidth="1"/>
    <col min="23" max="41" width="15.5703125" style="307" customWidth="1"/>
    <col min="42" max="42" width="7.42578125" style="307" bestFit="1" customWidth="1"/>
    <col min="43" max="61" width="15.5703125" style="307" customWidth="1"/>
    <col min="62" max="62" width="7.42578125" style="307" bestFit="1" customWidth="1"/>
    <col min="63" max="81" width="15.5703125" style="307" customWidth="1"/>
    <col min="82" max="82" width="7.42578125" style="307" bestFit="1" customWidth="1"/>
    <col min="83" max="96" width="15.5703125" style="307" customWidth="1"/>
    <col min="97" max="97" width="17" style="307" customWidth="1"/>
    <col min="98" max="16384" width="9.42578125" style="307"/>
  </cols>
  <sheetData>
    <row r="1" spans="1:97" s="178" customFormat="1" ht="24.75" customHeight="1">
      <c r="A1" s="15" t="s">
        <v>1321</v>
      </c>
      <c r="B1" s="177"/>
      <c r="C1" s="177"/>
      <c r="D1" s="177"/>
      <c r="E1" s="177"/>
      <c r="F1" s="177"/>
      <c r="G1" s="658"/>
      <c r="H1" s="658"/>
      <c r="I1" s="658"/>
      <c r="J1" s="619"/>
      <c r="K1" s="619"/>
      <c r="L1" s="177"/>
      <c r="M1" s="177"/>
      <c r="N1" s="177"/>
      <c r="O1" s="177"/>
      <c r="P1" s="619"/>
      <c r="Q1" s="177"/>
      <c r="R1" s="177"/>
      <c r="S1" s="177"/>
      <c r="T1" s="177"/>
      <c r="U1" s="177"/>
      <c r="V1" s="177"/>
      <c r="W1" s="177"/>
      <c r="X1" s="177"/>
      <c r="Y1" s="177"/>
      <c r="Z1" s="177"/>
      <c r="AA1" s="177"/>
      <c r="AB1" s="177"/>
      <c r="AC1" s="177"/>
      <c r="AD1" s="177"/>
      <c r="AE1" s="177"/>
      <c r="AF1" s="619"/>
      <c r="AG1" s="177"/>
      <c r="AH1" s="177"/>
      <c r="AI1" s="177"/>
      <c r="AJ1" s="177"/>
      <c r="AK1" s="177"/>
      <c r="AL1" s="177"/>
      <c r="AM1" s="177"/>
      <c r="AN1" s="177"/>
      <c r="AO1" s="177"/>
      <c r="AP1" s="177"/>
      <c r="AQ1" s="177"/>
      <c r="AR1" s="177"/>
      <c r="AS1" s="177"/>
      <c r="AT1" s="177"/>
      <c r="AU1" s="177"/>
      <c r="AV1" s="619"/>
      <c r="AW1" s="177"/>
      <c r="AX1" s="177"/>
      <c r="AY1" s="177"/>
      <c r="AZ1" s="177"/>
      <c r="BA1" s="177"/>
      <c r="BB1" s="177"/>
      <c r="BC1" s="177"/>
      <c r="BD1" s="177"/>
      <c r="BE1" s="177"/>
      <c r="BF1" s="177"/>
      <c r="BG1" s="177"/>
      <c r="BH1" s="177"/>
      <c r="BI1" s="177"/>
      <c r="BJ1" s="177"/>
      <c r="BK1" s="177"/>
      <c r="BL1" s="619"/>
      <c r="BM1" s="177"/>
      <c r="BN1" s="177"/>
      <c r="BO1" s="177"/>
      <c r="BP1" s="177"/>
      <c r="BQ1" s="177"/>
      <c r="BR1" s="177"/>
      <c r="BS1" s="177"/>
      <c r="BT1" s="177"/>
      <c r="BU1" s="177"/>
      <c r="BV1" s="177"/>
      <c r="BW1" s="177"/>
      <c r="BX1" s="177"/>
      <c r="BY1" s="177"/>
      <c r="BZ1" s="177"/>
      <c r="CA1" s="177"/>
      <c r="CB1" s="177"/>
      <c r="CC1" s="177"/>
      <c r="CD1" s="177"/>
      <c r="CE1" s="177"/>
      <c r="CF1" s="177"/>
      <c r="CG1" s="177"/>
      <c r="CH1" s="177"/>
      <c r="CI1" s="177"/>
      <c r="CJ1" s="177"/>
      <c r="CK1" s="177"/>
      <c r="CL1" s="177"/>
      <c r="CM1" s="177"/>
      <c r="CN1" s="177"/>
      <c r="CO1" s="177"/>
      <c r="CP1" s="177"/>
      <c r="CQ1" s="177"/>
      <c r="CR1" s="177"/>
      <c r="CS1" s="177"/>
    </row>
    <row r="2" spans="1:97" s="178" customFormat="1" ht="15.75">
      <c r="A2" s="137" t="s">
        <v>1284</v>
      </c>
      <c r="B2" s="377" t="str">
        <f>'Schedule 2_Balance Sheet'!C2</f>
        <v>CCA Senior Care Options-Commonwealth Care Alliance</v>
      </c>
      <c r="C2" s="378"/>
      <c r="D2" s="378"/>
      <c r="E2" s="378"/>
      <c r="F2" s="379"/>
      <c r="G2" s="380"/>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177"/>
      <c r="AK2" s="177"/>
      <c r="AL2" s="177"/>
      <c r="AM2" s="177"/>
      <c r="AN2" s="177"/>
      <c r="AO2" s="177"/>
      <c r="AP2" s="177"/>
      <c r="AQ2" s="177"/>
      <c r="AR2" s="177"/>
      <c r="AS2" s="177"/>
      <c r="AT2" s="177"/>
      <c r="AU2" s="177"/>
      <c r="AV2" s="177"/>
      <c r="AW2" s="177"/>
      <c r="AX2" s="177"/>
      <c r="AY2" s="177"/>
      <c r="AZ2" s="177"/>
      <c r="BA2" s="177"/>
      <c r="BB2" s="177"/>
      <c r="BC2" s="177"/>
      <c r="BD2" s="177"/>
      <c r="BE2" s="177"/>
      <c r="BF2" s="177"/>
      <c r="BG2" s="177"/>
      <c r="BH2" s="177"/>
      <c r="BI2" s="177"/>
      <c r="BJ2" s="177"/>
      <c r="BK2" s="177"/>
      <c r="BL2" s="177"/>
      <c r="BM2" s="177"/>
      <c r="BN2" s="177"/>
      <c r="BO2" s="177"/>
      <c r="BP2" s="177"/>
      <c r="BQ2" s="177"/>
      <c r="BR2" s="177"/>
      <c r="BS2" s="177"/>
      <c r="BT2" s="177"/>
      <c r="BU2" s="177"/>
      <c r="BV2" s="177"/>
      <c r="BW2" s="177"/>
      <c r="BX2" s="177"/>
      <c r="BY2" s="177"/>
      <c r="BZ2" s="177"/>
      <c r="CA2" s="177"/>
      <c r="CB2" s="177"/>
      <c r="CC2" s="177"/>
      <c r="CD2" s="177"/>
      <c r="CE2" s="177"/>
      <c r="CF2" s="177"/>
      <c r="CG2" s="177"/>
      <c r="CH2" s="177"/>
      <c r="CI2" s="177"/>
      <c r="CJ2" s="177"/>
      <c r="CK2" s="177"/>
      <c r="CL2" s="177"/>
      <c r="CM2" s="177"/>
      <c r="CN2" s="177"/>
      <c r="CO2" s="177"/>
      <c r="CP2" s="177"/>
      <c r="CQ2" s="177"/>
      <c r="CR2" s="177"/>
      <c r="CS2" s="177"/>
    </row>
    <row r="3" spans="1:97" s="178" customFormat="1" ht="15.75">
      <c r="A3" s="137" t="s">
        <v>1285</v>
      </c>
      <c r="B3" s="475" t="str">
        <f>'Schedule 2_Balance Sheet'!C3</f>
        <v>January 2024 - December 2024</v>
      </c>
      <c r="C3" s="476"/>
      <c r="D3" s="476"/>
      <c r="E3" s="476"/>
      <c r="F3" s="477"/>
      <c r="G3" s="380"/>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177"/>
      <c r="AJ3" s="177"/>
      <c r="AK3" s="177"/>
      <c r="AL3" s="177"/>
      <c r="AM3" s="177"/>
      <c r="AN3" s="177"/>
      <c r="AO3" s="177"/>
      <c r="AP3" s="177"/>
      <c r="AQ3" s="177"/>
      <c r="AR3" s="177"/>
      <c r="AS3" s="177"/>
      <c r="AT3" s="177"/>
      <c r="AU3" s="177"/>
      <c r="AV3" s="177"/>
      <c r="AW3" s="177"/>
      <c r="AX3" s="177"/>
      <c r="AY3" s="177"/>
      <c r="AZ3" s="177"/>
      <c r="BA3" s="177"/>
      <c r="BB3" s="177"/>
      <c r="BC3" s="177"/>
      <c r="BD3" s="177"/>
      <c r="BE3" s="177"/>
      <c r="BF3" s="177"/>
      <c r="BG3" s="177"/>
      <c r="BH3" s="177"/>
      <c r="BI3" s="177"/>
      <c r="BJ3" s="177"/>
      <c r="BK3" s="177"/>
      <c r="BL3" s="177"/>
      <c r="BM3" s="177"/>
      <c r="BN3" s="177"/>
      <c r="BO3" s="177"/>
      <c r="BP3" s="177"/>
      <c r="BQ3" s="177"/>
      <c r="BR3" s="177"/>
      <c r="BS3" s="177"/>
      <c r="BT3" s="177"/>
      <c r="BU3" s="177"/>
      <c r="BV3" s="177"/>
      <c r="BW3" s="177"/>
      <c r="BX3" s="177"/>
      <c r="BY3" s="177"/>
      <c r="BZ3" s="177"/>
      <c r="CA3" s="177"/>
      <c r="CB3" s="177"/>
      <c r="CC3" s="177"/>
      <c r="CD3" s="177"/>
      <c r="CE3" s="177"/>
      <c r="CF3" s="177"/>
      <c r="CG3" s="177"/>
      <c r="CH3" s="177"/>
      <c r="CI3" s="177"/>
      <c r="CJ3" s="177"/>
      <c r="CK3" s="177"/>
      <c r="CL3" s="177"/>
      <c r="CM3" s="177"/>
      <c r="CN3" s="177"/>
      <c r="CO3" s="177"/>
      <c r="CP3" s="177"/>
      <c r="CQ3" s="177"/>
      <c r="CR3" s="177"/>
      <c r="CS3" s="177"/>
    </row>
    <row r="4" spans="1:97" s="383" customFormat="1" ht="15.75">
      <c r="A4" s="137" t="s">
        <v>1286</v>
      </c>
      <c r="B4" s="381">
        <f>'Schedule 2_Balance Sheet'!C4</f>
        <v>45657</v>
      </c>
      <c r="C4" s="378"/>
      <c r="D4" s="378"/>
      <c r="E4" s="378"/>
      <c r="F4" s="379"/>
      <c r="G4" s="380"/>
      <c r="H4" s="177"/>
      <c r="I4" s="382"/>
      <c r="J4" s="177"/>
      <c r="K4" s="177"/>
      <c r="L4" s="177"/>
      <c r="M4" s="177"/>
      <c r="N4" s="177"/>
      <c r="O4" s="177"/>
      <c r="P4" s="177"/>
      <c r="Q4" s="177"/>
      <c r="R4" s="177"/>
      <c r="S4" s="177"/>
      <c r="T4" s="177"/>
      <c r="U4" s="177"/>
      <c r="V4" s="177"/>
      <c r="W4" s="177"/>
      <c r="X4" s="177"/>
      <c r="Y4" s="177"/>
      <c r="Z4" s="177"/>
      <c r="AA4" s="177"/>
      <c r="AB4" s="177"/>
      <c r="AC4" s="177"/>
      <c r="AD4" s="177"/>
      <c r="AE4" s="177"/>
      <c r="AF4" s="177"/>
      <c r="AG4" s="177"/>
      <c r="AH4" s="177"/>
      <c r="AI4" s="177"/>
      <c r="AJ4" s="177"/>
      <c r="AK4" s="177"/>
      <c r="AL4" s="177"/>
      <c r="AM4" s="177"/>
      <c r="AN4" s="177"/>
      <c r="AO4" s="177"/>
      <c r="AP4" s="177"/>
      <c r="AQ4" s="177"/>
      <c r="AR4" s="177"/>
      <c r="AS4" s="177"/>
      <c r="AT4" s="177"/>
      <c r="AU4" s="177"/>
      <c r="AV4" s="177"/>
      <c r="AW4" s="177"/>
      <c r="AX4" s="177"/>
      <c r="AY4" s="177"/>
      <c r="AZ4" s="177"/>
      <c r="BA4" s="177"/>
      <c r="BB4" s="177"/>
      <c r="BC4" s="177"/>
      <c r="BD4" s="177"/>
      <c r="BE4" s="177"/>
      <c r="BF4" s="177"/>
      <c r="BG4" s="177"/>
      <c r="BH4" s="177"/>
      <c r="BI4" s="177"/>
      <c r="BJ4" s="177"/>
      <c r="BK4" s="177"/>
      <c r="BL4" s="177"/>
      <c r="BM4" s="177"/>
      <c r="BN4" s="177"/>
      <c r="BO4" s="177"/>
      <c r="BP4" s="177"/>
      <c r="BQ4" s="177"/>
      <c r="BR4" s="177"/>
      <c r="BS4" s="177"/>
      <c r="BT4" s="177"/>
      <c r="BU4" s="177"/>
      <c r="BV4" s="177"/>
      <c r="BW4" s="177"/>
      <c r="BX4" s="177"/>
      <c r="BY4" s="177"/>
      <c r="BZ4" s="177"/>
      <c r="CA4" s="177"/>
      <c r="CB4" s="177"/>
      <c r="CC4" s="177"/>
      <c r="CD4" s="177"/>
      <c r="CE4" s="177"/>
      <c r="CF4" s="177"/>
      <c r="CG4" s="177"/>
      <c r="CH4" s="177"/>
      <c r="CI4" s="177"/>
      <c r="CJ4" s="177"/>
      <c r="CK4" s="177"/>
      <c r="CL4" s="177"/>
      <c r="CM4" s="177"/>
      <c r="CN4" s="177"/>
      <c r="CO4" s="177"/>
      <c r="CP4" s="177"/>
      <c r="CQ4" s="177"/>
      <c r="CR4" s="177"/>
      <c r="CS4" s="177"/>
    </row>
    <row r="5" spans="1:97" s="178" customFormat="1" ht="15.75">
      <c r="A5" s="137" t="s">
        <v>1287</v>
      </c>
      <c r="B5" s="377" t="str">
        <f>'Schedule 2_Balance Sheet'!C5</f>
        <v>CCA</v>
      </c>
      <c r="C5" s="378"/>
      <c r="D5" s="378"/>
      <c r="E5" s="378"/>
      <c r="F5" s="379"/>
      <c r="G5" s="380"/>
      <c r="H5" s="177"/>
      <c r="I5" s="177"/>
      <c r="J5" s="177"/>
      <c r="K5" s="177"/>
      <c r="L5" s="177"/>
      <c r="M5" s="177"/>
      <c r="N5" s="177"/>
      <c r="O5" s="177"/>
      <c r="P5" s="177"/>
      <c r="Q5" s="177"/>
      <c r="R5" s="177"/>
      <c r="S5" s="177"/>
      <c r="T5" s="177"/>
      <c r="U5" s="177"/>
      <c r="V5" s="177"/>
      <c r="W5" s="177"/>
      <c r="X5" s="177"/>
      <c r="Y5" s="177"/>
      <c r="Z5" s="177"/>
      <c r="AA5" s="177"/>
      <c r="AB5" s="177"/>
      <c r="AC5" s="177"/>
      <c r="AD5" s="177"/>
      <c r="AE5" s="177"/>
      <c r="AF5" s="177"/>
      <c r="AG5" s="177"/>
      <c r="AH5" s="177"/>
      <c r="AI5" s="177"/>
      <c r="AJ5" s="177"/>
      <c r="AK5" s="177"/>
      <c r="AL5" s="177"/>
      <c r="AM5" s="177"/>
      <c r="AN5" s="177"/>
      <c r="AO5" s="177"/>
      <c r="AP5" s="177"/>
      <c r="AQ5" s="177"/>
      <c r="AR5" s="177"/>
      <c r="AS5" s="177"/>
      <c r="AT5" s="177"/>
      <c r="AU5" s="177"/>
      <c r="AV5" s="177"/>
      <c r="AW5" s="177"/>
      <c r="AX5" s="177"/>
      <c r="AY5" s="177"/>
      <c r="AZ5" s="177"/>
      <c r="BA5" s="177"/>
      <c r="BB5" s="177"/>
      <c r="BC5" s="177"/>
      <c r="BD5" s="177"/>
      <c r="BE5" s="177"/>
      <c r="BF5" s="177"/>
      <c r="BG5" s="177"/>
      <c r="BH5" s="177"/>
      <c r="BI5" s="177"/>
      <c r="BJ5" s="177"/>
      <c r="BK5" s="177"/>
      <c r="BL5" s="177"/>
      <c r="BM5" s="177"/>
      <c r="BN5" s="177"/>
      <c r="BO5" s="177"/>
      <c r="BP5" s="177"/>
      <c r="BQ5" s="177"/>
      <c r="BR5" s="177"/>
      <c r="BS5" s="177"/>
      <c r="BT5" s="177"/>
      <c r="BU5" s="177"/>
      <c r="BV5" s="177"/>
      <c r="BW5" s="177"/>
      <c r="BX5" s="177"/>
      <c r="BY5" s="177"/>
      <c r="BZ5" s="177"/>
      <c r="CA5" s="177"/>
      <c r="CB5" s="177"/>
      <c r="CC5" s="177"/>
      <c r="CD5" s="177"/>
      <c r="CE5" s="177"/>
      <c r="CF5" s="177"/>
      <c r="CG5" s="177"/>
      <c r="CH5" s="177"/>
      <c r="CI5" s="177"/>
      <c r="CJ5" s="177"/>
      <c r="CK5" s="177"/>
      <c r="CL5" s="177"/>
      <c r="CM5" s="177"/>
      <c r="CN5" s="177"/>
      <c r="CO5" s="177"/>
      <c r="CP5" s="177"/>
      <c r="CQ5" s="177"/>
      <c r="CR5" s="177"/>
      <c r="CS5" s="177"/>
    </row>
    <row r="6" spans="1:97" s="178" customFormat="1" ht="15.75">
      <c r="A6" s="137" t="s">
        <v>1288</v>
      </c>
      <c r="B6" s="381">
        <f>'Schedule 2_Balance Sheet'!C6</f>
        <v>45957</v>
      </c>
      <c r="C6" s="378"/>
      <c r="D6" s="378"/>
      <c r="E6" s="378"/>
      <c r="F6" s="379"/>
      <c r="G6" s="380"/>
      <c r="H6" s="177"/>
      <c r="I6" s="177"/>
      <c r="J6" s="177"/>
      <c r="K6" s="177"/>
      <c r="L6" s="177"/>
      <c r="M6" s="177"/>
      <c r="N6" s="177"/>
      <c r="O6" s="177"/>
      <c r="P6" s="177"/>
      <c r="Q6" s="177"/>
      <c r="R6" s="177"/>
      <c r="S6" s="177"/>
      <c r="T6" s="177"/>
      <c r="U6" s="177"/>
      <c r="V6" s="177"/>
      <c r="W6" s="177"/>
      <c r="X6" s="177"/>
      <c r="Y6" s="177"/>
      <c r="Z6" s="177"/>
      <c r="AA6" s="177"/>
      <c r="AB6" s="177"/>
      <c r="AC6" s="177"/>
      <c r="AD6" s="177"/>
      <c r="AE6" s="177"/>
      <c r="AF6" s="177"/>
      <c r="AG6" s="177"/>
      <c r="AH6" s="177"/>
      <c r="AI6" s="177"/>
      <c r="AJ6" s="177"/>
      <c r="AK6" s="177"/>
      <c r="AL6" s="177"/>
      <c r="AM6" s="177"/>
      <c r="AN6" s="177"/>
      <c r="AO6" s="177"/>
      <c r="AP6" s="177"/>
      <c r="AQ6" s="177"/>
      <c r="AR6" s="177"/>
      <c r="AS6" s="177"/>
      <c r="AT6" s="177"/>
      <c r="AU6" s="177"/>
      <c r="AV6" s="177"/>
      <c r="AW6" s="177"/>
      <c r="AX6" s="177"/>
      <c r="AY6" s="177"/>
      <c r="AZ6" s="177"/>
      <c r="BA6" s="177"/>
      <c r="BB6" s="177"/>
      <c r="BC6" s="177"/>
      <c r="BD6" s="177"/>
      <c r="BE6" s="177"/>
      <c r="BF6" s="177"/>
      <c r="BG6" s="177"/>
      <c r="BH6" s="177"/>
      <c r="BI6" s="177"/>
      <c r="BJ6" s="177"/>
      <c r="BK6" s="177"/>
      <c r="BL6" s="177"/>
      <c r="BM6" s="177"/>
      <c r="BN6" s="177"/>
      <c r="BO6" s="177"/>
      <c r="BP6" s="177"/>
      <c r="BQ6" s="177"/>
      <c r="BR6" s="177"/>
      <c r="BS6" s="177"/>
      <c r="BT6" s="177"/>
      <c r="BU6" s="177"/>
      <c r="BV6" s="177"/>
      <c r="BW6" s="177"/>
      <c r="BX6" s="177"/>
      <c r="BY6" s="177"/>
      <c r="BZ6" s="177"/>
      <c r="CA6" s="177"/>
      <c r="CB6" s="177"/>
      <c r="CC6" s="177"/>
      <c r="CD6" s="177"/>
      <c r="CE6" s="177"/>
      <c r="CF6" s="177"/>
      <c r="CG6" s="177"/>
      <c r="CH6" s="177"/>
      <c r="CI6" s="177"/>
      <c r="CJ6" s="177"/>
      <c r="CK6" s="177"/>
      <c r="CL6" s="177"/>
      <c r="CM6" s="177"/>
      <c r="CN6" s="177"/>
      <c r="CO6" s="177"/>
      <c r="CP6" s="177"/>
      <c r="CQ6" s="177"/>
      <c r="CR6" s="177"/>
      <c r="CS6" s="177"/>
    </row>
    <row r="7" spans="1:97" s="178" customFormat="1">
      <c r="A7" s="227" t="s">
        <v>1289</v>
      </c>
      <c r="B7" s="179"/>
      <c r="C7" s="177"/>
      <c r="D7" s="177"/>
      <c r="E7" s="177"/>
      <c r="F7" s="177"/>
      <c r="G7" s="177"/>
      <c r="H7" s="177"/>
      <c r="I7" s="177"/>
      <c r="J7" s="177"/>
      <c r="K7" s="177"/>
      <c r="L7" s="177"/>
      <c r="M7" s="177"/>
      <c r="N7" s="177"/>
      <c r="O7" s="177"/>
      <c r="P7" s="177"/>
      <c r="Q7" s="177"/>
      <c r="R7" s="177"/>
      <c r="S7" s="177"/>
      <c r="T7" s="177"/>
      <c r="U7" s="177"/>
      <c r="V7" s="177"/>
      <c r="W7" s="177"/>
      <c r="X7" s="177"/>
      <c r="Y7" s="177"/>
      <c r="Z7" s="177"/>
      <c r="AA7" s="177"/>
      <c r="AB7" s="177"/>
      <c r="AC7" s="177"/>
      <c r="AD7" s="177"/>
      <c r="AE7" s="177"/>
      <c r="AF7" s="177"/>
      <c r="AG7" s="177"/>
      <c r="AH7" s="177"/>
      <c r="AI7" s="177"/>
      <c r="AJ7" s="177"/>
      <c r="AK7" s="177"/>
      <c r="AL7" s="177"/>
      <c r="AM7" s="177"/>
      <c r="AN7" s="177"/>
      <c r="AO7" s="177"/>
      <c r="AP7" s="177"/>
      <c r="AQ7" s="177"/>
      <c r="AR7" s="177"/>
      <c r="AS7" s="177"/>
      <c r="AT7" s="177"/>
      <c r="AU7" s="177"/>
      <c r="AV7" s="177"/>
      <c r="AW7" s="177"/>
      <c r="AX7" s="177"/>
      <c r="AY7" s="177"/>
      <c r="AZ7" s="177"/>
      <c r="BA7" s="177"/>
      <c r="BB7" s="177"/>
      <c r="BC7" s="177"/>
      <c r="BD7" s="177"/>
      <c r="BE7" s="177"/>
      <c r="BF7" s="177"/>
      <c r="BG7" s="177"/>
      <c r="BH7" s="177"/>
      <c r="BI7" s="177"/>
      <c r="BJ7" s="177"/>
      <c r="BK7" s="177"/>
      <c r="BL7" s="177"/>
      <c r="BM7" s="177"/>
      <c r="BN7" s="177"/>
      <c r="BO7" s="177"/>
      <c r="BP7" s="177"/>
      <c r="BQ7" s="177"/>
      <c r="BR7" s="177"/>
      <c r="BS7" s="177"/>
      <c r="BT7" s="177"/>
      <c r="BU7" s="177"/>
      <c r="BV7" s="177"/>
      <c r="BW7" s="177"/>
      <c r="BX7" s="177"/>
      <c r="BY7" s="177"/>
      <c r="BZ7" s="177"/>
      <c r="CA7" s="177"/>
      <c r="CB7" s="177"/>
      <c r="CC7" s="177"/>
      <c r="CD7" s="177"/>
      <c r="CE7" s="177"/>
      <c r="CF7" s="177"/>
      <c r="CG7" s="177"/>
      <c r="CH7" s="177"/>
      <c r="CI7" s="177"/>
      <c r="CJ7" s="177"/>
      <c r="CK7" s="177"/>
      <c r="CL7" s="177"/>
      <c r="CM7" s="177"/>
      <c r="CN7" s="177"/>
      <c r="CO7" s="177"/>
      <c r="CP7" s="177"/>
      <c r="CQ7" s="177"/>
      <c r="CR7" s="177"/>
      <c r="CS7" s="177"/>
    </row>
    <row r="8" spans="1:97" s="178" customFormat="1">
      <c r="A8" s="227"/>
      <c r="B8" s="179"/>
      <c r="C8" s="177"/>
      <c r="D8" s="177"/>
      <c r="E8" s="177"/>
      <c r="F8" s="177"/>
      <c r="G8" s="177"/>
      <c r="H8" s="177"/>
      <c r="I8" s="177"/>
      <c r="J8" s="177"/>
      <c r="K8" s="177"/>
      <c r="L8" s="177"/>
      <c r="M8" s="177"/>
      <c r="N8" s="177"/>
      <c r="O8" s="177"/>
      <c r="P8" s="177"/>
      <c r="Q8" s="177"/>
      <c r="R8" s="177"/>
      <c r="S8" s="177"/>
      <c r="T8" s="177"/>
      <c r="U8" s="177"/>
      <c r="V8" s="177"/>
      <c r="W8" s="177"/>
      <c r="X8" s="177"/>
      <c r="Y8" s="177"/>
      <c r="Z8" s="177"/>
      <c r="AA8" s="177"/>
      <c r="AB8" s="177"/>
      <c r="AC8" s="177"/>
      <c r="AD8" s="177"/>
      <c r="AE8" s="177"/>
      <c r="AF8" s="177"/>
      <c r="AG8" s="177"/>
      <c r="AH8" s="177"/>
      <c r="AI8" s="177"/>
      <c r="AJ8" s="177"/>
      <c r="AK8" s="177"/>
      <c r="AL8" s="177"/>
      <c r="AM8" s="177"/>
      <c r="AN8" s="177"/>
      <c r="AO8" s="177"/>
      <c r="AP8" s="177"/>
      <c r="AQ8" s="177"/>
      <c r="AR8" s="177"/>
      <c r="AS8" s="177"/>
      <c r="AT8" s="177"/>
      <c r="AU8" s="177"/>
      <c r="AV8" s="177"/>
      <c r="AW8" s="177"/>
      <c r="AX8" s="177"/>
      <c r="AY8" s="177"/>
      <c r="AZ8" s="177"/>
      <c r="BA8" s="177"/>
      <c r="BB8" s="177"/>
      <c r="BC8" s="177"/>
      <c r="BD8" s="177"/>
      <c r="BE8" s="177"/>
      <c r="BF8" s="177"/>
      <c r="BG8" s="177"/>
      <c r="BH8" s="177"/>
      <c r="BI8" s="177"/>
      <c r="BJ8" s="177"/>
      <c r="BK8" s="177"/>
      <c r="BL8" s="177"/>
      <c r="BM8" s="177"/>
      <c r="BN8" s="177"/>
      <c r="BO8" s="177"/>
      <c r="BP8" s="177"/>
      <c r="BQ8" s="177"/>
      <c r="BR8" s="177"/>
      <c r="BS8" s="177"/>
      <c r="BT8" s="177"/>
      <c r="BU8" s="177"/>
      <c r="BV8" s="177"/>
      <c r="BW8" s="177"/>
      <c r="BX8" s="177"/>
      <c r="BY8" s="177"/>
      <c r="BZ8" s="177"/>
      <c r="CA8" s="177"/>
      <c r="CB8" s="177"/>
      <c r="CC8" s="177"/>
      <c r="CD8" s="177"/>
      <c r="CE8" s="177"/>
      <c r="CF8" s="177"/>
      <c r="CG8" s="177"/>
      <c r="CH8" s="177"/>
      <c r="CI8" s="177"/>
      <c r="CJ8" s="177"/>
      <c r="CK8" s="177"/>
      <c r="CL8" s="177"/>
      <c r="CM8" s="177"/>
      <c r="CN8" s="177"/>
      <c r="CO8" s="177"/>
      <c r="CP8" s="177"/>
      <c r="CQ8" s="177"/>
      <c r="CR8" s="177"/>
      <c r="CS8" s="177"/>
    </row>
    <row r="9" spans="1:97" s="178" customFormat="1">
      <c r="A9" s="227"/>
      <c r="B9" s="179"/>
      <c r="C9" s="177"/>
      <c r="D9" s="177"/>
      <c r="E9" s="177"/>
      <c r="F9" s="177"/>
      <c r="G9" s="177"/>
      <c r="H9" s="177"/>
      <c r="I9" s="177"/>
      <c r="J9" s="177"/>
      <c r="K9" s="177"/>
      <c r="L9" s="177"/>
      <c r="M9" s="177"/>
      <c r="N9" s="177"/>
      <c r="O9" s="177"/>
      <c r="P9" s="177"/>
      <c r="Q9" s="177"/>
      <c r="R9" s="177"/>
      <c r="S9" s="177"/>
      <c r="T9" s="177"/>
      <c r="U9" s="177"/>
      <c r="V9" s="177"/>
      <c r="W9" s="177"/>
      <c r="X9" s="177"/>
      <c r="Y9" s="177"/>
      <c r="Z9" s="177"/>
      <c r="AA9" s="177"/>
      <c r="AB9" s="177"/>
      <c r="AC9" s="177"/>
      <c r="AD9" s="177"/>
      <c r="AE9" s="177"/>
      <c r="AF9" s="177"/>
      <c r="AG9" s="177"/>
      <c r="AH9" s="177"/>
      <c r="AI9" s="177"/>
      <c r="AJ9" s="177"/>
      <c r="AK9" s="177"/>
      <c r="AL9" s="177"/>
      <c r="AM9" s="177"/>
      <c r="AN9" s="177"/>
      <c r="AO9" s="177"/>
      <c r="AP9" s="177"/>
      <c r="AQ9" s="177"/>
      <c r="AR9" s="177"/>
      <c r="AS9" s="177"/>
      <c r="AT9" s="177"/>
      <c r="AU9" s="177"/>
      <c r="AV9" s="177"/>
      <c r="AW9" s="177"/>
      <c r="AX9" s="177"/>
      <c r="AY9" s="177"/>
      <c r="AZ9" s="177"/>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CG9" s="177"/>
      <c r="CH9" s="177"/>
      <c r="CI9" s="177"/>
      <c r="CJ9" s="177"/>
      <c r="CK9" s="177"/>
      <c r="CL9" s="177"/>
      <c r="CM9" s="177"/>
      <c r="CN9" s="177"/>
      <c r="CO9" s="177"/>
      <c r="CP9" s="177"/>
      <c r="CQ9" s="177"/>
      <c r="CR9" s="177"/>
      <c r="CS9" s="177"/>
    </row>
    <row r="10" spans="1:97" s="178" customFormat="1" ht="15.75" customHeight="1">
      <c r="A10" s="384"/>
      <c r="B10" s="669" t="s">
        <v>1322</v>
      </c>
      <c r="C10" s="385" t="s">
        <v>404</v>
      </c>
      <c r="D10" s="386"/>
      <c r="E10" s="386"/>
      <c r="F10" s="386"/>
      <c r="G10" s="386"/>
      <c r="H10" s="386"/>
      <c r="I10" s="386"/>
      <c r="J10" s="386"/>
      <c r="K10" s="386"/>
      <c r="L10" s="386"/>
      <c r="M10" s="386"/>
      <c r="N10" s="386"/>
      <c r="O10" s="386"/>
      <c r="P10" s="386"/>
      <c r="Q10" s="386"/>
      <c r="R10" s="386"/>
      <c r="S10" s="386"/>
      <c r="T10" s="386"/>
      <c r="U10" s="387"/>
      <c r="V10" s="669" t="s">
        <v>1322</v>
      </c>
      <c r="W10" s="385" t="s">
        <v>409</v>
      </c>
      <c r="X10" s="386"/>
      <c r="Y10" s="386"/>
      <c r="Z10" s="386"/>
      <c r="AA10" s="386"/>
      <c r="AB10" s="386"/>
      <c r="AC10" s="386"/>
      <c r="AD10" s="386"/>
      <c r="AE10" s="386"/>
      <c r="AF10" s="386"/>
      <c r="AG10" s="386"/>
      <c r="AH10" s="386"/>
      <c r="AI10" s="386"/>
      <c r="AJ10" s="386"/>
      <c r="AK10" s="386"/>
      <c r="AL10" s="386"/>
      <c r="AM10" s="386"/>
      <c r="AN10" s="386"/>
      <c r="AO10" s="387"/>
      <c r="AP10" s="669" t="s">
        <v>1322</v>
      </c>
      <c r="AQ10" s="385" t="s">
        <v>411</v>
      </c>
      <c r="AR10" s="386"/>
      <c r="AS10" s="386"/>
      <c r="AT10" s="386"/>
      <c r="AU10" s="386"/>
      <c r="AV10" s="386"/>
      <c r="AW10" s="386"/>
      <c r="AX10" s="386"/>
      <c r="AY10" s="386"/>
      <c r="AZ10" s="386"/>
      <c r="BA10" s="386"/>
      <c r="BB10" s="386"/>
      <c r="BC10" s="386"/>
      <c r="BD10" s="386"/>
      <c r="BE10" s="386"/>
      <c r="BF10" s="386"/>
      <c r="BG10" s="386"/>
      <c r="BH10" s="386"/>
      <c r="BI10" s="387"/>
      <c r="BJ10" s="669" t="s">
        <v>1322</v>
      </c>
      <c r="BK10" s="385" t="s">
        <v>1323</v>
      </c>
      <c r="BL10" s="386"/>
      <c r="BM10" s="386"/>
      <c r="BN10" s="386"/>
      <c r="BO10" s="386"/>
      <c r="BP10" s="386"/>
      <c r="BQ10" s="386"/>
      <c r="BR10" s="386"/>
      <c r="BS10" s="386"/>
      <c r="BT10" s="386"/>
      <c r="BU10" s="386"/>
      <c r="BV10" s="386"/>
      <c r="BW10" s="386"/>
      <c r="BX10" s="386"/>
      <c r="BY10" s="386"/>
      <c r="BZ10" s="386"/>
      <c r="CA10" s="386"/>
      <c r="CB10" s="386"/>
      <c r="CC10" s="387"/>
      <c r="CD10" s="673" t="s">
        <v>1322</v>
      </c>
      <c r="CE10" s="583"/>
      <c r="CF10" s="584"/>
      <c r="CG10" s="584"/>
      <c r="CH10" s="585"/>
      <c r="CI10" s="674" t="s">
        <v>1324</v>
      </c>
      <c r="CJ10" s="583"/>
      <c r="CK10" s="584"/>
      <c r="CL10" s="584"/>
      <c r="CM10" s="585"/>
      <c r="CN10" s="674" t="s">
        <v>1324</v>
      </c>
      <c r="CO10" s="583"/>
      <c r="CP10" s="584"/>
      <c r="CQ10" s="584"/>
      <c r="CR10" s="585"/>
      <c r="CS10" s="674" t="s">
        <v>1324</v>
      </c>
    </row>
    <row r="11" spans="1:97" s="178" customFormat="1" ht="32.1" customHeight="1">
      <c r="A11" s="136" t="s">
        <v>1325</v>
      </c>
      <c r="B11" s="669"/>
      <c r="C11" s="385" t="s">
        <v>1326</v>
      </c>
      <c r="D11" s="386"/>
      <c r="E11" s="386"/>
      <c r="F11" s="386"/>
      <c r="G11" s="386"/>
      <c r="H11" s="386"/>
      <c r="I11" s="386"/>
      <c r="J11" s="386"/>
      <c r="K11" s="388"/>
      <c r="L11" s="389" t="s">
        <v>1327</v>
      </c>
      <c r="M11" s="386"/>
      <c r="N11" s="386"/>
      <c r="O11" s="386"/>
      <c r="P11" s="386"/>
      <c r="Q11" s="386"/>
      <c r="R11" s="386"/>
      <c r="S11" s="386"/>
      <c r="T11" s="386"/>
      <c r="U11" s="670" t="s">
        <v>1328</v>
      </c>
      <c r="V11" s="669"/>
      <c r="W11" s="386" t="s">
        <v>1326</v>
      </c>
      <c r="X11" s="386"/>
      <c r="Y11" s="386"/>
      <c r="Z11" s="386"/>
      <c r="AA11" s="386"/>
      <c r="AB11" s="386"/>
      <c r="AC11" s="386"/>
      <c r="AD11" s="386"/>
      <c r="AE11" s="388"/>
      <c r="AF11" s="389" t="s">
        <v>1327</v>
      </c>
      <c r="AG11" s="386"/>
      <c r="AH11" s="386"/>
      <c r="AI11" s="386"/>
      <c r="AJ11" s="386"/>
      <c r="AK11" s="386"/>
      <c r="AL11" s="386"/>
      <c r="AM11" s="386"/>
      <c r="AN11" s="386"/>
      <c r="AO11" s="670" t="s">
        <v>1328</v>
      </c>
      <c r="AP11" s="669"/>
      <c r="AQ11" s="385" t="s">
        <v>1326</v>
      </c>
      <c r="AR11" s="386"/>
      <c r="AS11" s="386"/>
      <c r="AT11" s="386"/>
      <c r="AU11" s="386"/>
      <c r="AV11" s="386"/>
      <c r="AW11" s="386"/>
      <c r="AX11" s="386"/>
      <c r="AY11" s="388"/>
      <c r="AZ11" s="389" t="s">
        <v>1327</v>
      </c>
      <c r="BA11" s="386"/>
      <c r="BB11" s="386"/>
      <c r="BC11" s="386"/>
      <c r="BD11" s="386"/>
      <c r="BE11" s="386"/>
      <c r="BF11" s="386"/>
      <c r="BG11" s="386"/>
      <c r="BH11" s="386"/>
      <c r="BI11" s="670" t="s">
        <v>1328</v>
      </c>
      <c r="BJ11" s="669"/>
      <c r="BK11" s="385" t="s">
        <v>1326</v>
      </c>
      <c r="BL11" s="386"/>
      <c r="BM11" s="386"/>
      <c r="BN11" s="386"/>
      <c r="BO11" s="386"/>
      <c r="BP11" s="386"/>
      <c r="BQ11" s="386"/>
      <c r="BR11" s="386"/>
      <c r="BS11" s="388"/>
      <c r="BT11" s="389" t="s">
        <v>1327</v>
      </c>
      <c r="BU11" s="386"/>
      <c r="BV11" s="386"/>
      <c r="BW11" s="386"/>
      <c r="BX11" s="386"/>
      <c r="BY11" s="386"/>
      <c r="BZ11" s="386"/>
      <c r="CA11" s="386"/>
      <c r="CB11" s="386"/>
      <c r="CC11" s="670" t="s">
        <v>1328</v>
      </c>
      <c r="CD11" s="669"/>
      <c r="CE11" s="582" t="s">
        <v>1326</v>
      </c>
      <c r="CF11" s="582"/>
      <c r="CG11" s="582"/>
      <c r="CH11" s="582"/>
      <c r="CI11" s="675"/>
      <c r="CJ11" s="582" t="s">
        <v>1327</v>
      </c>
      <c r="CK11" s="582"/>
      <c r="CL11" s="582"/>
      <c r="CM11" s="582"/>
      <c r="CN11" s="675"/>
      <c r="CO11" s="582" t="s">
        <v>1329</v>
      </c>
      <c r="CP11" s="582"/>
      <c r="CQ11" s="582"/>
      <c r="CR11" s="582"/>
      <c r="CS11" s="675"/>
    </row>
    <row r="12" spans="1:97" ht="12.75" customHeight="1">
      <c r="A12" s="102" t="s">
        <v>1330</v>
      </c>
      <c r="B12" s="669"/>
      <c r="C12" s="302" t="s">
        <v>1291</v>
      </c>
      <c r="D12" s="303"/>
      <c r="E12" s="302" t="s">
        <v>1298</v>
      </c>
      <c r="F12" s="303"/>
      <c r="G12" s="302" t="s">
        <v>1299</v>
      </c>
      <c r="H12" s="303"/>
      <c r="I12" s="302" t="s">
        <v>1300</v>
      </c>
      <c r="J12" s="303"/>
      <c r="K12" s="79"/>
      <c r="L12" s="304" t="s">
        <v>1291</v>
      </c>
      <c r="M12" s="303"/>
      <c r="N12" s="302" t="s">
        <v>1298</v>
      </c>
      <c r="O12" s="303"/>
      <c r="P12" s="302" t="s">
        <v>1299</v>
      </c>
      <c r="Q12" s="303"/>
      <c r="R12" s="302" t="s">
        <v>1300</v>
      </c>
      <c r="S12" s="303"/>
      <c r="T12" s="353"/>
      <c r="U12" s="671"/>
      <c r="V12" s="669"/>
      <c r="W12" s="305" t="s">
        <v>1291</v>
      </c>
      <c r="X12" s="303"/>
      <c r="Y12" s="302" t="s">
        <v>1298</v>
      </c>
      <c r="Z12" s="303"/>
      <c r="AA12" s="302" t="s">
        <v>1299</v>
      </c>
      <c r="AB12" s="303"/>
      <c r="AC12" s="302" t="s">
        <v>1300</v>
      </c>
      <c r="AD12" s="303"/>
      <c r="AE12" s="79"/>
      <c r="AF12" s="304" t="s">
        <v>1291</v>
      </c>
      <c r="AG12" s="303"/>
      <c r="AH12" s="302" t="s">
        <v>1298</v>
      </c>
      <c r="AI12" s="303"/>
      <c r="AJ12" s="302" t="s">
        <v>1299</v>
      </c>
      <c r="AK12" s="303"/>
      <c r="AL12" s="302" t="s">
        <v>1300</v>
      </c>
      <c r="AM12" s="303"/>
      <c r="AN12" s="353"/>
      <c r="AO12" s="671"/>
      <c r="AP12" s="669"/>
      <c r="AQ12" s="302" t="s">
        <v>1291</v>
      </c>
      <c r="AR12" s="303"/>
      <c r="AS12" s="302" t="s">
        <v>1298</v>
      </c>
      <c r="AT12" s="303"/>
      <c r="AU12" s="302" t="s">
        <v>1299</v>
      </c>
      <c r="AV12" s="303"/>
      <c r="AW12" s="302" t="s">
        <v>1300</v>
      </c>
      <c r="AX12" s="303"/>
      <c r="AY12" s="79"/>
      <c r="AZ12" s="304" t="s">
        <v>1291</v>
      </c>
      <c r="BA12" s="303"/>
      <c r="BB12" s="302" t="s">
        <v>1298</v>
      </c>
      <c r="BC12" s="303"/>
      <c r="BD12" s="302" t="s">
        <v>1299</v>
      </c>
      <c r="BE12" s="303"/>
      <c r="BF12" s="302" t="s">
        <v>1300</v>
      </c>
      <c r="BG12" s="303"/>
      <c r="BH12" s="353"/>
      <c r="BI12" s="671"/>
      <c r="BJ12" s="669"/>
      <c r="BK12" s="302" t="s">
        <v>1291</v>
      </c>
      <c r="BL12" s="303"/>
      <c r="BM12" s="302" t="s">
        <v>1298</v>
      </c>
      <c r="BN12" s="303"/>
      <c r="BO12" s="302" t="s">
        <v>1299</v>
      </c>
      <c r="BP12" s="303"/>
      <c r="BQ12" s="302" t="s">
        <v>1300</v>
      </c>
      <c r="BR12" s="303"/>
      <c r="BS12" s="79"/>
      <c r="BT12" s="304" t="s">
        <v>1291</v>
      </c>
      <c r="BU12" s="303"/>
      <c r="BV12" s="302" t="s">
        <v>1298</v>
      </c>
      <c r="BW12" s="303"/>
      <c r="BX12" s="302" t="s">
        <v>1299</v>
      </c>
      <c r="BY12" s="303"/>
      <c r="BZ12" s="302" t="s">
        <v>1300</v>
      </c>
      <c r="CA12" s="303"/>
      <c r="CB12" s="353"/>
      <c r="CC12" s="671"/>
      <c r="CD12" s="669"/>
      <c r="CE12" s="172" t="s">
        <v>1291</v>
      </c>
      <c r="CF12" s="172" t="s">
        <v>1298</v>
      </c>
      <c r="CG12" s="172" t="s">
        <v>1299</v>
      </c>
      <c r="CH12" s="173" t="s">
        <v>1300</v>
      </c>
      <c r="CI12" s="675"/>
      <c r="CJ12" s="172" t="s">
        <v>1291</v>
      </c>
      <c r="CK12" s="172" t="s">
        <v>1298</v>
      </c>
      <c r="CL12" s="172" t="s">
        <v>1299</v>
      </c>
      <c r="CM12" s="173" t="s">
        <v>1300</v>
      </c>
      <c r="CN12" s="675"/>
      <c r="CO12" s="172" t="s">
        <v>1291</v>
      </c>
      <c r="CP12" s="172" t="s">
        <v>1298</v>
      </c>
      <c r="CQ12" s="172" t="s">
        <v>1299</v>
      </c>
      <c r="CR12" s="173" t="s">
        <v>1300</v>
      </c>
      <c r="CS12" s="675"/>
    </row>
    <row r="13" spans="1:97" s="354" customFormat="1" ht="46.5" customHeight="1">
      <c r="A13" s="390"/>
      <c r="B13" s="669"/>
      <c r="C13" s="550" t="s">
        <v>408</v>
      </c>
      <c r="D13" s="550" t="s">
        <v>406</v>
      </c>
      <c r="E13" s="550" t="s">
        <v>408</v>
      </c>
      <c r="F13" s="550" t="s">
        <v>406</v>
      </c>
      <c r="G13" s="550" t="s">
        <v>408</v>
      </c>
      <c r="H13" s="550" t="s">
        <v>406</v>
      </c>
      <c r="I13" s="550" t="s">
        <v>408</v>
      </c>
      <c r="J13" s="550" t="s">
        <v>406</v>
      </c>
      <c r="K13" s="551" t="s">
        <v>1331</v>
      </c>
      <c r="L13" s="552" t="s">
        <v>408</v>
      </c>
      <c r="M13" s="550" t="s">
        <v>406</v>
      </c>
      <c r="N13" s="550" t="s">
        <v>408</v>
      </c>
      <c r="O13" s="550" t="s">
        <v>406</v>
      </c>
      <c r="P13" s="550" t="s">
        <v>408</v>
      </c>
      <c r="Q13" s="550" t="s">
        <v>406</v>
      </c>
      <c r="R13" s="550" t="s">
        <v>408</v>
      </c>
      <c r="S13" s="550" t="s">
        <v>406</v>
      </c>
      <c r="T13" s="550" t="s">
        <v>1332</v>
      </c>
      <c r="U13" s="672"/>
      <c r="V13" s="669"/>
      <c r="W13" s="553" t="s">
        <v>408</v>
      </c>
      <c r="X13" s="550" t="s">
        <v>406</v>
      </c>
      <c r="Y13" s="550" t="s">
        <v>408</v>
      </c>
      <c r="Z13" s="550" t="s">
        <v>406</v>
      </c>
      <c r="AA13" s="550" t="s">
        <v>408</v>
      </c>
      <c r="AB13" s="550" t="s">
        <v>406</v>
      </c>
      <c r="AC13" s="550" t="s">
        <v>408</v>
      </c>
      <c r="AD13" s="550" t="s">
        <v>406</v>
      </c>
      <c r="AE13" s="551" t="s">
        <v>1331</v>
      </c>
      <c r="AF13" s="552" t="s">
        <v>408</v>
      </c>
      <c r="AG13" s="550" t="s">
        <v>406</v>
      </c>
      <c r="AH13" s="550" t="s">
        <v>408</v>
      </c>
      <c r="AI13" s="550" t="s">
        <v>406</v>
      </c>
      <c r="AJ13" s="550" t="s">
        <v>408</v>
      </c>
      <c r="AK13" s="550" t="s">
        <v>406</v>
      </c>
      <c r="AL13" s="550" t="s">
        <v>408</v>
      </c>
      <c r="AM13" s="550" t="s">
        <v>406</v>
      </c>
      <c r="AN13" s="550" t="s">
        <v>1332</v>
      </c>
      <c r="AO13" s="672"/>
      <c r="AP13" s="669"/>
      <c r="AQ13" s="550" t="s">
        <v>408</v>
      </c>
      <c r="AR13" s="550" t="s">
        <v>406</v>
      </c>
      <c r="AS13" s="550" t="s">
        <v>408</v>
      </c>
      <c r="AT13" s="550" t="s">
        <v>406</v>
      </c>
      <c r="AU13" s="550" t="s">
        <v>408</v>
      </c>
      <c r="AV13" s="550" t="s">
        <v>406</v>
      </c>
      <c r="AW13" s="550" t="s">
        <v>408</v>
      </c>
      <c r="AX13" s="550" t="s">
        <v>406</v>
      </c>
      <c r="AY13" s="551" t="s">
        <v>1331</v>
      </c>
      <c r="AZ13" s="552" t="s">
        <v>408</v>
      </c>
      <c r="BA13" s="550" t="s">
        <v>406</v>
      </c>
      <c r="BB13" s="550" t="s">
        <v>408</v>
      </c>
      <c r="BC13" s="550" t="s">
        <v>406</v>
      </c>
      <c r="BD13" s="550" t="s">
        <v>408</v>
      </c>
      <c r="BE13" s="550" t="s">
        <v>406</v>
      </c>
      <c r="BF13" s="550" t="s">
        <v>408</v>
      </c>
      <c r="BG13" s="550" t="s">
        <v>406</v>
      </c>
      <c r="BH13" s="550" t="s">
        <v>1332</v>
      </c>
      <c r="BI13" s="672"/>
      <c r="BJ13" s="669"/>
      <c r="BK13" s="550" t="s">
        <v>408</v>
      </c>
      <c r="BL13" s="550" t="s">
        <v>406</v>
      </c>
      <c r="BM13" s="550" t="s">
        <v>408</v>
      </c>
      <c r="BN13" s="550" t="s">
        <v>406</v>
      </c>
      <c r="BO13" s="550" t="s">
        <v>408</v>
      </c>
      <c r="BP13" s="550" t="s">
        <v>406</v>
      </c>
      <c r="BQ13" s="550" t="s">
        <v>408</v>
      </c>
      <c r="BR13" s="550" t="s">
        <v>406</v>
      </c>
      <c r="BS13" s="551" t="s">
        <v>1331</v>
      </c>
      <c r="BT13" s="552" t="s">
        <v>408</v>
      </c>
      <c r="BU13" s="550" t="s">
        <v>406</v>
      </c>
      <c r="BV13" s="550" t="s">
        <v>408</v>
      </c>
      <c r="BW13" s="550" t="s">
        <v>406</v>
      </c>
      <c r="BX13" s="550" t="s">
        <v>408</v>
      </c>
      <c r="BY13" s="550" t="s">
        <v>406</v>
      </c>
      <c r="BZ13" s="550" t="s">
        <v>408</v>
      </c>
      <c r="CA13" s="550" t="s">
        <v>406</v>
      </c>
      <c r="CB13" s="550" t="s">
        <v>1332</v>
      </c>
      <c r="CC13" s="672"/>
      <c r="CD13" s="669"/>
      <c r="CE13" s="554" t="s">
        <v>54</v>
      </c>
      <c r="CF13" s="554" t="s">
        <v>54</v>
      </c>
      <c r="CG13" s="554" t="s">
        <v>54</v>
      </c>
      <c r="CH13" s="554" t="s">
        <v>54</v>
      </c>
      <c r="CI13" s="676"/>
      <c r="CJ13" s="554" t="s">
        <v>54</v>
      </c>
      <c r="CK13" s="554" t="s">
        <v>54</v>
      </c>
      <c r="CL13" s="554" t="s">
        <v>54</v>
      </c>
      <c r="CM13" s="554" t="s">
        <v>54</v>
      </c>
      <c r="CN13" s="676"/>
      <c r="CO13" s="554" t="s">
        <v>54</v>
      </c>
      <c r="CP13" s="554" t="s">
        <v>54</v>
      </c>
      <c r="CQ13" s="554" t="s">
        <v>54</v>
      </c>
      <c r="CR13" s="554" t="s">
        <v>54</v>
      </c>
      <c r="CS13" s="676"/>
    </row>
    <row r="14" spans="1:97" ht="15.75" customHeight="1">
      <c r="A14" s="16" t="s">
        <v>1293</v>
      </c>
      <c r="B14" s="138"/>
      <c r="C14" s="579">
        <f>SUM('Schedule 3B_Income_Eastern:Schedule 3D_Income_The Cape'!C14)</f>
        <v>552</v>
      </c>
      <c r="D14" s="579">
        <f>SUM('Schedule 3B_Income_Eastern:Schedule 3D_Income_The Cape'!D14)</f>
        <v>11265</v>
      </c>
      <c r="E14" s="579">
        <f>SUM('Schedule 3B_Income_Eastern:Schedule 3D_Income_The Cape'!E14)</f>
        <v>669</v>
      </c>
      <c r="F14" s="579">
        <f>SUM('Schedule 3B_Income_Eastern:Schedule 3D_Income_The Cape'!F14)</f>
        <v>11649</v>
      </c>
      <c r="G14" s="579">
        <f>SUM('Schedule 3B_Income_Eastern:Schedule 3D_Income_The Cape'!G14)</f>
        <v>738</v>
      </c>
      <c r="H14" s="579">
        <f>SUM('Schedule 3B_Income_Eastern:Schedule 3D_Income_The Cape'!H14)</f>
        <v>11823</v>
      </c>
      <c r="I14" s="579">
        <f>SUM('Schedule 3B_Income_Eastern:Schedule 3D_Income_The Cape'!I14)</f>
        <v>705</v>
      </c>
      <c r="J14" s="579">
        <f>SUM('Schedule 3B_Income_Eastern:Schedule 3D_Income_The Cape'!J14)</f>
        <v>12324</v>
      </c>
      <c r="K14" s="579">
        <f>SUM('Schedule 3B_Income_Eastern:Schedule 3D_Income_The Cape'!K14)</f>
        <v>49725</v>
      </c>
      <c r="L14" s="580">
        <f>SUM('Schedule 3B_Income_Eastern:Schedule 3D_Income_The Cape'!L14)</f>
        <v>552</v>
      </c>
      <c r="M14" s="579">
        <f>SUM('Schedule 3B_Income_Eastern:Schedule 3D_Income_The Cape'!M14)</f>
        <v>11265</v>
      </c>
      <c r="N14" s="579">
        <f>SUM('Schedule 3B_Income_Eastern:Schedule 3D_Income_The Cape'!N14)</f>
        <v>669</v>
      </c>
      <c r="O14" s="579">
        <f>SUM('Schedule 3B_Income_Eastern:Schedule 3D_Income_The Cape'!O14)</f>
        <v>11649</v>
      </c>
      <c r="P14" s="579">
        <f>SUM('Schedule 3B_Income_Eastern:Schedule 3D_Income_The Cape'!P14)</f>
        <v>738</v>
      </c>
      <c r="Q14" s="579">
        <f>SUM('Schedule 3B_Income_Eastern:Schedule 3D_Income_The Cape'!Q14)</f>
        <v>11823</v>
      </c>
      <c r="R14" s="579">
        <f>SUM('Schedule 3B_Income_Eastern:Schedule 3D_Income_The Cape'!R14)</f>
        <v>705</v>
      </c>
      <c r="S14" s="579">
        <f>SUM('Schedule 3B_Income_Eastern:Schedule 3D_Income_The Cape'!S14)</f>
        <v>12324</v>
      </c>
      <c r="T14" s="579">
        <f>SUM('Schedule 3B_Income_Eastern:Schedule 3D_Income_The Cape'!T14)</f>
        <v>49725</v>
      </c>
      <c r="U14" s="581">
        <f>SUM('Schedule 3B_Income_Eastern:Schedule 3D_Income_The Cape'!U14)</f>
        <v>49725</v>
      </c>
      <c r="V14" s="578"/>
      <c r="W14" s="579">
        <f>SUM('Schedule 3B_Income_Eastern:Schedule 3D_Income_The Cape'!W14)</f>
        <v>90</v>
      </c>
      <c r="X14" s="579">
        <f>SUM('Schedule 3B_Income_Eastern:Schedule 3D_Income_The Cape'!X14)</f>
        <v>4716</v>
      </c>
      <c r="Y14" s="579">
        <f>SUM('Schedule 3B_Income_Eastern:Schedule 3D_Income_The Cape'!Y14)</f>
        <v>75</v>
      </c>
      <c r="Z14" s="579">
        <f>SUM('Schedule 3B_Income_Eastern:Schedule 3D_Income_The Cape'!Z14)</f>
        <v>4530</v>
      </c>
      <c r="AA14" s="579">
        <f>SUM('Schedule 3B_Income_Eastern:Schedule 3D_Income_The Cape'!AA14)</f>
        <v>69</v>
      </c>
      <c r="AB14" s="579">
        <f>SUM('Schedule 3B_Income_Eastern:Schedule 3D_Income_The Cape'!AB14)</f>
        <v>4401</v>
      </c>
      <c r="AC14" s="579">
        <f>SUM('Schedule 3B_Income_Eastern:Schedule 3D_Income_The Cape'!AC14)</f>
        <v>69</v>
      </c>
      <c r="AD14" s="579">
        <f>SUM('Schedule 3B_Income_Eastern:Schedule 3D_Income_The Cape'!AD14)</f>
        <v>4332</v>
      </c>
      <c r="AE14" s="579">
        <f>SUM('Schedule 3B_Income_Eastern:Schedule 3D_Income_The Cape'!AE14)</f>
        <v>18282</v>
      </c>
      <c r="AF14" s="580">
        <f>SUM('Schedule 3B_Income_Eastern:Schedule 3D_Income_The Cape'!AF14)</f>
        <v>90</v>
      </c>
      <c r="AG14" s="579">
        <f>SUM('Schedule 3B_Income_Eastern:Schedule 3D_Income_The Cape'!AG14)</f>
        <v>4716</v>
      </c>
      <c r="AH14" s="579">
        <f>SUM('Schedule 3B_Income_Eastern:Schedule 3D_Income_The Cape'!AH14)</f>
        <v>75</v>
      </c>
      <c r="AI14" s="579">
        <f>SUM('Schedule 3B_Income_Eastern:Schedule 3D_Income_The Cape'!AI14)</f>
        <v>4530</v>
      </c>
      <c r="AJ14" s="579">
        <f>SUM('Schedule 3B_Income_Eastern:Schedule 3D_Income_The Cape'!AJ14)</f>
        <v>69</v>
      </c>
      <c r="AK14" s="579">
        <f>SUM('Schedule 3B_Income_Eastern:Schedule 3D_Income_The Cape'!AK14)</f>
        <v>4401</v>
      </c>
      <c r="AL14" s="579">
        <f>SUM('Schedule 3B_Income_Eastern:Schedule 3D_Income_The Cape'!AL14)</f>
        <v>69</v>
      </c>
      <c r="AM14" s="579">
        <f>SUM('Schedule 3B_Income_Eastern:Schedule 3D_Income_The Cape'!AM14)</f>
        <v>4332</v>
      </c>
      <c r="AN14" s="579">
        <f>SUM('Schedule 3B_Income_Eastern:Schedule 3D_Income_The Cape'!AN14)</f>
        <v>18282</v>
      </c>
      <c r="AO14" s="581">
        <f>SUM('Schedule 3B_Income_Eastern:Schedule 3D_Income_The Cape'!AO14)</f>
        <v>18282</v>
      </c>
      <c r="AP14" s="578"/>
      <c r="AQ14" s="579">
        <f>SUM('Schedule 3B_Income_Eastern:Schedule 3D_Income_The Cape'!AQ14)</f>
        <v>984</v>
      </c>
      <c r="AR14" s="579">
        <f>SUM('Schedule 3B_Income_Eastern:Schedule 3D_Income_The Cape'!AR14)</f>
        <v>48036</v>
      </c>
      <c r="AS14" s="579">
        <f>SUM('Schedule 3B_Income_Eastern:Schedule 3D_Income_The Cape'!AS14)</f>
        <v>1029</v>
      </c>
      <c r="AT14" s="579">
        <f>SUM('Schedule 3B_Income_Eastern:Schedule 3D_Income_The Cape'!AT14)</f>
        <v>50049</v>
      </c>
      <c r="AU14" s="579">
        <f>SUM('Schedule 3B_Income_Eastern:Schedule 3D_Income_The Cape'!AU14)</f>
        <v>1134</v>
      </c>
      <c r="AV14" s="579">
        <f>SUM('Schedule 3B_Income_Eastern:Schedule 3D_Income_The Cape'!AV14)</f>
        <v>52785</v>
      </c>
      <c r="AW14" s="579">
        <f>SUM('Schedule 3B_Income_Eastern:Schedule 3D_Income_The Cape'!AW14)</f>
        <v>1245</v>
      </c>
      <c r="AX14" s="579">
        <f>SUM('Schedule 3B_Income_Eastern:Schedule 3D_Income_The Cape'!AX14)</f>
        <v>54855</v>
      </c>
      <c r="AY14" s="579">
        <f>SUM('Schedule 3B_Income_Eastern:Schedule 3D_Income_The Cape'!AY14)</f>
        <v>210117</v>
      </c>
      <c r="AZ14" s="580">
        <f>SUM('Schedule 3B_Income_Eastern:Schedule 3D_Income_The Cape'!AZ14)</f>
        <v>984</v>
      </c>
      <c r="BA14" s="579">
        <f>SUM('Schedule 3B_Income_Eastern:Schedule 3D_Income_The Cape'!BA14)</f>
        <v>48036</v>
      </c>
      <c r="BB14" s="579">
        <f>SUM('Schedule 3B_Income_Eastern:Schedule 3D_Income_The Cape'!BB14)</f>
        <v>1029</v>
      </c>
      <c r="BC14" s="579">
        <f>SUM('Schedule 3B_Income_Eastern:Schedule 3D_Income_The Cape'!BC14)</f>
        <v>50049</v>
      </c>
      <c r="BD14" s="579">
        <f>SUM('Schedule 3B_Income_Eastern:Schedule 3D_Income_The Cape'!BD14)</f>
        <v>1134</v>
      </c>
      <c r="BE14" s="579">
        <f>SUM('Schedule 3B_Income_Eastern:Schedule 3D_Income_The Cape'!BE14)</f>
        <v>52785</v>
      </c>
      <c r="BF14" s="579">
        <f>SUM('Schedule 3B_Income_Eastern:Schedule 3D_Income_The Cape'!BF14)</f>
        <v>1245</v>
      </c>
      <c r="BG14" s="579">
        <f>SUM('Schedule 3B_Income_Eastern:Schedule 3D_Income_The Cape'!BG14)</f>
        <v>54855</v>
      </c>
      <c r="BH14" s="579">
        <f>SUM('Schedule 3B_Income_Eastern:Schedule 3D_Income_The Cape'!BH14)</f>
        <v>210117</v>
      </c>
      <c r="BI14" s="581">
        <f>SUM('Schedule 3B_Income_Eastern:Schedule 3D_Income_The Cape'!BI14)</f>
        <v>210117</v>
      </c>
      <c r="BJ14" s="578"/>
      <c r="BK14" s="579">
        <f>SUM('Schedule 3B_Income_Eastern:Schedule 3D_Income_The Cape'!BK14)</f>
        <v>12</v>
      </c>
      <c r="BL14" s="579">
        <f>SUM('Schedule 3B_Income_Eastern:Schedule 3D_Income_The Cape'!BL14)</f>
        <v>1590</v>
      </c>
      <c r="BM14" s="579">
        <f>SUM('Schedule 3B_Income_Eastern:Schedule 3D_Income_The Cape'!BM14)</f>
        <v>9</v>
      </c>
      <c r="BN14" s="579">
        <f>SUM('Schedule 3B_Income_Eastern:Schedule 3D_Income_The Cape'!BN14)</f>
        <v>1665</v>
      </c>
      <c r="BO14" s="579">
        <f>SUM('Schedule 3B_Income_Eastern:Schedule 3D_Income_The Cape'!BO14)</f>
        <v>24</v>
      </c>
      <c r="BP14" s="579">
        <f>SUM('Schedule 3B_Income_Eastern:Schedule 3D_Income_The Cape'!BP14)</f>
        <v>1614</v>
      </c>
      <c r="BQ14" s="579">
        <f>SUM('Schedule 3B_Income_Eastern:Schedule 3D_Income_The Cape'!BQ14)</f>
        <v>21</v>
      </c>
      <c r="BR14" s="579">
        <f>SUM('Schedule 3B_Income_Eastern:Schedule 3D_Income_The Cape'!BR14)</f>
        <v>1683</v>
      </c>
      <c r="BS14" s="579">
        <f>SUM('Schedule 3B_Income_Eastern:Schedule 3D_Income_The Cape'!BS14)</f>
        <v>6618</v>
      </c>
      <c r="BT14" s="580">
        <f>SUM('Schedule 3B_Income_Eastern:Schedule 3D_Income_The Cape'!BT14)</f>
        <v>12</v>
      </c>
      <c r="BU14" s="579">
        <f>SUM('Schedule 3B_Income_Eastern:Schedule 3D_Income_The Cape'!BU14)</f>
        <v>1590</v>
      </c>
      <c r="BV14" s="579">
        <f>SUM('Schedule 3B_Income_Eastern:Schedule 3D_Income_The Cape'!BV14)</f>
        <v>9</v>
      </c>
      <c r="BW14" s="579">
        <f>SUM('Schedule 3B_Income_Eastern:Schedule 3D_Income_The Cape'!BW14)</f>
        <v>1665</v>
      </c>
      <c r="BX14" s="579">
        <f>SUM('Schedule 3B_Income_Eastern:Schedule 3D_Income_The Cape'!BX14)</f>
        <v>24</v>
      </c>
      <c r="BY14" s="579">
        <f>SUM('Schedule 3B_Income_Eastern:Schedule 3D_Income_The Cape'!BY14)</f>
        <v>1614</v>
      </c>
      <c r="BZ14" s="579">
        <f>SUM('Schedule 3B_Income_Eastern:Schedule 3D_Income_The Cape'!BZ14)</f>
        <v>21</v>
      </c>
      <c r="CA14" s="579">
        <f>SUM('Schedule 3B_Income_Eastern:Schedule 3D_Income_The Cape'!CA14)</f>
        <v>1683</v>
      </c>
      <c r="CB14" s="579">
        <f>SUM('Schedule 3B_Income_Eastern:Schedule 3D_Income_The Cape'!CB14)</f>
        <v>6618</v>
      </c>
      <c r="CC14" s="581">
        <f>SUM('Schedule 3B_Income_Eastern:Schedule 3D_Income_The Cape'!CC14)</f>
        <v>6618</v>
      </c>
      <c r="CD14" s="578"/>
      <c r="CE14" s="574">
        <f>+C14+D14+W14+X14+AQ14+AR14+BK14+BL14</f>
        <v>67245</v>
      </c>
      <c r="CF14" s="574">
        <f>+E14+F14+Y14+Z14+AS14+AT14+BM14+BN14</f>
        <v>69675</v>
      </c>
      <c r="CG14" s="574">
        <f>+G14+H14+AA14+AB14+AU14+AV14+BO14+BP14</f>
        <v>72588</v>
      </c>
      <c r="CH14" s="574">
        <f>+I14+J14+AC14+AD14+AW14+AX14+BQ14+BR14</f>
        <v>75234</v>
      </c>
      <c r="CI14" s="575">
        <f>SUM(K14,AE14,AY14,BS14)</f>
        <v>284742</v>
      </c>
      <c r="CJ14" s="574">
        <f>L14+M14+AF14+AG14+AZ14+BA14+BT14+BU14</f>
        <v>67245</v>
      </c>
      <c r="CK14" s="574">
        <f>N14+O14+AH14+AI14+BB14+BC14+BV14+BW14</f>
        <v>69675</v>
      </c>
      <c r="CL14" s="574">
        <f>P14+Q14+AJ14+AK14+BD14+BE14+BX14+BY14</f>
        <v>72588</v>
      </c>
      <c r="CM14" s="574">
        <f>+R14+S14+AL14+AM14+BF14+BG14+BZ14+CA14</f>
        <v>75234</v>
      </c>
      <c r="CN14" s="575">
        <f>SUM(T14,AN14,BH14,CB14)</f>
        <v>284742</v>
      </c>
      <c r="CO14" s="574">
        <f>+C14+D14+W14+X14+AQ14+AR14+BK14+BL14</f>
        <v>67245</v>
      </c>
      <c r="CP14" s="574">
        <f>+E14+F14+Y14+Z14+AS14+AT14+BM14+BN14</f>
        <v>69675</v>
      </c>
      <c r="CQ14" s="574">
        <f>+G14+H14+AA14+AB14+AU14+AV14+BO14+BP14</f>
        <v>72588</v>
      </c>
      <c r="CR14" s="574">
        <f>+I14+J14+AC14+AD14+AW14+AX14+BQ14+BR14</f>
        <v>75234</v>
      </c>
      <c r="CS14" s="575">
        <f t="shared" ref="CS14" si="0">SUM(CC14,BI14,AO14,U14)</f>
        <v>284742</v>
      </c>
    </row>
    <row r="15" spans="1:97" ht="15.75" customHeight="1">
      <c r="A15" s="16" t="s">
        <v>169</v>
      </c>
      <c r="B15" s="191"/>
      <c r="C15" s="103"/>
      <c r="D15" s="103"/>
      <c r="E15" s="103"/>
      <c r="F15" s="103"/>
      <c r="G15" s="103"/>
      <c r="H15" s="103"/>
      <c r="I15" s="103"/>
      <c r="J15" s="103"/>
      <c r="K15" s="355"/>
      <c r="L15" s="356"/>
      <c r="M15" s="103"/>
      <c r="N15" s="103"/>
      <c r="O15" s="103"/>
      <c r="P15" s="103"/>
      <c r="Q15" s="103"/>
      <c r="R15" s="103"/>
      <c r="S15" s="103"/>
      <c r="T15" s="103"/>
      <c r="U15" s="357"/>
      <c r="V15" s="191"/>
      <c r="W15" s="103"/>
      <c r="X15" s="103"/>
      <c r="Y15" s="103"/>
      <c r="Z15" s="103"/>
      <c r="AA15" s="103"/>
      <c r="AB15" s="103"/>
      <c r="AC15" s="103"/>
      <c r="AD15" s="103"/>
      <c r="AE15" s="355"/>
      <c r="AF15" s="356"/>
      <c r="AG15" s="103"/>
      <c r="AH15" s="103"/>
      <c r="AI15" s="103"/>
      <c r="AJ15" s="103"/>
      <c r="AK15" s="103"/>
      <c r="AL15" s="103"/>
      <c r="AM15" s="103"/>
      <c r="AN15" s="103"/>
      <c r="AO15" s="357"/>
      <c r="AP15" s="191"/>
      <c r="AQ15" s="103"/>
      <c r="AR15" s="103"/>
      <c r="AS15" s="103"/>
      <c r="AT15" s="103"/>
      <c r="AU15" s="103"/>
      <c r="AV15" s="103"/>
      <c r="AW15" s="103"/>
      <c r="AX15" s="103"/>
      <c r="AY15" s="355"/>
      <c r="AZ15" s="356"/>
      <c r="BA15" s="103"/>
      <c r="BB15" s="103"/>
      <c r="BC15" s="103"/>
      <c r="BD15" s="103"/>
      <c r="BE15" s="103"/>
      <c r="BF15" s="103"/>
      <c r="BG15" s="103"/>
      <c r="BH15" s="103"/>
      <c r="BI15" s="357"/>
      <c r="BJ15" s="191"/>
      <c r="BK15" s="176"/>
      <c r="BL15" s="176"/>
      <c r="BM15" s="176"/>
      <c r="BN15" s="176"/>
      <c r="BO15" s="176"/>
      <c r="BP15" s="176"/>
      <c r="BQ15" s="103"/>
      <c r="BR15" s="103"/>
      <c r="BS15" s="355"/>
      <c r="BT15" s="356"/>
      <c r="BU15" s="103"/>
      <c r="BV15" s="103"/>
      <c r="BW15" s="103"/>
      <c r="BX15" s="103"/>
      <c r="BY15" s="103"/>
      <c r="BZ15" s="103"/>
      <c r="CA15" s="103"/>
      <c r="CB15" s="103"/>
      <c r="CC15" s="357"/>
      <c r="CD15" s="191"/>
      <c r="CE15" s="197"/>
      <c r="CF15" s="197"/>
      <c r="CG15" s="197"/>
      <c r="CH15" s="197"/>
      <c r="CI15" s="191"/>
      <c r="CJ15" s="197"/>
      <c r="CK15" s="197"/>
      <c r="CL15" s="197"/>
      <c r="CM15" s="197"/>
      <c r="CN15" s="191"/>
      <c r="CO15" s="197"/>
      <c r="CP15" s="197"/>
      <c r="CQ15" s="197"/>
      <c r="CR15" s="197"/>
      <c r="CS15" s="191"/>
    </row>
    <row r="16" spans="1:97" ht="15.75" customHeight="1">
      <c r="A16" s="133" t="s">
        <v>171</v>
      </c>
      <c r="B16" s="290">
        <v>1</v>
      </c>
      <c r="C16" s="523">
        <f>SUM('Schedule 3B_Income_Eastern:Schedule 3D_Income_The Cape'!C16)</f>
        <v>648969.64413227187</v>
      </c>
      <c r="D16" s="523">
        <f>SUM('Schedule 3B_Income_Eastern:Schedule 3D_Income_The Cape'!D16)</f>
        <v>3851843.521308545</v>
      </c>
      <c r="E16" s="523">
        <f>SUM('Schedule 3B_Income_Eastern:Schedule 3D_Income_The Cape'!E16)</f>
        <v>727388.30588726327</v>
      </c>
      <c r="F16" s="523">
        <f>SUM('Schedule 3B_Income_Eastern:Schedule 3D_Income_The Cape'!F16)</f>
        <v>3934275.0139406556</v>
      </c>
      <c r="G16" s="523">
        <f>SUM('Schedule 3B_Income_Eastern:Schedule 3D_Income_The Cape'!G16)</f>
        <v>858579.68853513093</v>
      </c>
      <c r="H16" s="523">
        <f>SUM('Schedule 3B_Income_Eastern:Schedule 3D_Income_The Cape'!H16)</f>
        <v>4124668.7702581543</v>
      </c>
      <c r="I16" s="523">
        <f>SUM('Schedule 3B_Income_Eastern:Schedule 3D_Income_The Cape'!I16)</f>
        <v>895833.02208881406</v>
      </c>
      <c r="J16" s="523">
        <f>SUM('Schedule 3B_Income_Eastern:Schedule 3D_Income_The Cape'!J16)</f>
        <v>4271562.8897789987</v>
      </c>
      <c r="K16" s="524">
        <f t="shared" ref="K16:K23" si="1">SUM(C16:J16)</f>
        <v>19313120.855929833</v>
      </c>
      <c r="L16" s="525">
        <f>SUM('Schedule 3B_Income_Eastern:Schedule 3D_Income_The Cape'!L16)</f>
        <v>0</v>
      </c>
      <c r="M16" s="523">
        <f>SUM('Schedule 3B_Income_Eastern:Schedule 3D_Income_The Cape'!M16)</f>
        <v>0</v>
      </c>
      <c r="N16" s="523">
        <f>SUM('Schedule 3B_Income_Eastern:Schedule 3D_Income_The Cape'!N16)</f>
        <v>0</v>
      </c>
      <c r="O16" s="523">
        <f>SUM('Schedule 3B_Income_Eastern:Schedule 3D_Income_The Cape'!O16)</f>
        <v>0</v>
      </c>
      <c r="P16" s="523">
        <f>SUM('Schedule 3B_Income_Eastern:Schedule 3D_Income_The Cape'!P16)</f>
        <v>0</v>
      </c>
      <c r="Q16" s="523">
        <f>SUM('Schedule 3B_Income_Eastern:Schedule 3D_Income_The Cape'!Q16)</f>
        <v>0</v>
      </c>
      <c r="R16" s="523">
        <f>SUM('Schedule 3B_Income_Eastern:Schedule 3D_Income_The Cape'!R16)</f>
        <v>0</v>
      </c>
      <c r="S16" s="523">
        <f>SUM('Schedule 3B_Income_Eastern:Schedule 3D_Income_The Cape'!S16)</f>
        <v>0</v>
      </c>
      <c r="T16" s="526">
        <f t="shared" ref="T16:T23" si="2">SUM(L16:S16)</f>
        <v>0</v>
      </c>
      <c r="U16" s="527">
        <f t="shared" ref="U16:U23" si="3">SUM(K16,T16)</f>
        <v>19313120.855929833</v>
      </c>
      <c r="V16" s="290">
        <v>1</v>
      </c>
      <c r="W16" s="523">
        <f>SUM('Schedule 3B_Income_Eastern:Schedule 3D_Income_The Cape'!W16)</f>
        <v>166512.94062212866</v>
      </c>
      <c r="X16" s="523">
        <f>SUM('Schedule 3B_Income_Eastern:Schedule 3D_Income_The Cape'!X16)</f>
        <v>3533104.7806133279</v>
      </c>
      <c r="Y16" s="523">
        <f>SUM('Schedule 3B_Income_Eastern:Schedule 3D_Income_The Cape'!Y16)</f>
        <v>143548.10078756517</v>
      </c>
      <c r="Z16" s="523">
        <f>SUM('Schedule 3B_Income_Eastern:Schedule 3D_Income_The Cape'!Z16)</f>
        <v>3382108.5911546121</v>
      </c>
      <c r="AA16" s="523">
        <f>SUM('Schedule 3B_Income_Eastern:Schedule 3D_Income_The Cape'!AA16)</f>
        <v>132242.43495287537</v>
      </c>
      <c r="AB16" s="523">
        <f>SUM('Schedule 3B_Income_Eastern:Schedule 3D_Income_The Cape'!AB16)</f>
        <v>3269708.3806711035</v>
      </c>
      <c r="AC16" s="523">
        <f>SUM('Schedule 3B_Income_Eastern:Schedule 3D_Income_The Cape'!AC16)</f>
        <v>120061.18789006642</v>
      </c>
      <c r="AD16" s="523">
        <f>SUM('Schedule 3B_Income_Eastern:Schedule 3D_Income_The Cape'!AD16)</f>
        <v>3329709.60581371</v>
      </c>
      <c r="AE16" s="524">
        <f t="shared" ref="AE16:AE23" si="4">SUM(W16:AD16)</f>
        <v>14076996.022505388</v>
      </c>
      <c r="AF16" s="525">
        <f>SUM('Schedule 3B_Income_Eastern:Schedule 3D_Income_The Cape'!AF16)</f>
        <v>0</v>
      </c>
      <c r="AG16" s="523">
        <f>SUM('Schedule 3B_Income_Eastern:Schedule 3D_Income_The Cape'!AG16)</f>
        <v>0</v>
      </c>
      <c r="AH16" s="523">
        <f>SUM('Schedule 3B_Income_Eastern:Schedule 3D_Income_The Cape'!AH16)</f>
        <v>0</v>
      </c>
      <c r="AI16" s="523">
        <f>SUM('Schedule 3B_Income_Eastern:Schedule 3D_Income_The Cape'!AI16)</f>
        <v>0</v>
      </c>
      <c r="AJ16" s="523">
        <f>SUM('Schedule 3B_Income_Eastern:Schedule 3D_Income_The Cape'!AJ16)</f>
        <v>0</v>
      </c>
      <c r="AK16" s="523">
        <f>SUM('Schedule 3B_Income_Eastern:Schedule 3D_Income_The Cape'!AK16)</f>
        <v>0</v>
      </c>
      <c r="AL16" s="523">
        <f>SUM('Schedule 3B_Income_Eastern:Schedule 3D_Income_The Cape'!AL16)</f>
        <v>0</v>
      </c>
      <c r="AM16" s="523">
        <f>SUM('Schedule 3B_Income_Eastern:Schedule 3D_Income_The Cape'!AM16)</f>
        <v>0</v>
      </c>
      <c r="AN16" s="526">
        <f t="shared" ref="AN16:AN23" si="5">SUM(AF16:AM16)</f>
        <v>0</v>
      </c>
      <c r="AO16" s="527">
        <f t="shared" ref="AO16:AO23" si="6">SUM(AE16,AN16)</f>
        <v>14076996.022505388</v>
      </c>
      <c r="AP16" s="290">
        <v>1</v>
      </c>
      <c r="AQ16" s="523">
        <f>SUM('Schedule 3B_Income_Eastern:Schedule 3D_Income_The Cape'!AQ16)</f>
        <v>6810980.8557794131</v>
      </c>
      <c r="AR16" s="523">
        <f>SUM('Schedule 3B_Income_Eastern:Schedule 3D_Income_The Cape'!AR16)</f>
        <v>85098878.900032043</v>
      </c>
      <c r="AS16" s="523">
        <f>SUM('Schedule 3B_Income_Eastern:Schedule 3D_Income_The Cape'!AS16)</f>
        <v>7207112.184441898</v>
      </c>
      <c r="AT16" s="523">
        <f>SUM('Schedule 3B_Income_Eastern:Schedule 3D_Income_The Cape'!AT16)</f>
        <v>88449067.161284819</v>
      </c>
      <c r="AU16" s="523">
        <f>SUM('Schedule 3B_Income_Eastern:Schedule 3D_Income_The Cape'!AU16)</f>
        <v>7611929.4216217073</v>
      </c>
      <c r="AV16" s="523">
        <f>SUM('Schedule 3B_Income_Eastern:Schedule 3D_Income_The Cape'!AV16)</f>
        <v>92603877.875211447</v>
      </c>
      <c r="AW16" s="523">
        <f>SUM('Schedule 3B_Income_Eastern:Schedule 3D_Income_The Cape'!AW16)</f>
        <v>7990086.8126588957</v>
      </c>
      <c r="AX16" s="523">
        <f>SUM('Schedule 3B_Income_Eastern:Schedule 3D_Income_The Cape'!AX16)</f>
        <v>95770735.877834886</v>
      </c>
      <c r="AY16" s="524">
        <f t="shared" ref="AY16:AY23" si="7">SUM(AQ16:AX16)</f>
        <v>391542669.08886516</v>
      </c>
      <c r="AZ16" s="525">
        <f>SUM('Schedule 3B_Income_Eastern:Schedule 3D_Income_The Cape'!AZ16)</f>
        <v>0</v>
      </c>
      <c r="BA16" s="523">
        <f>SUM('Schedule 3B_Income_Eastern:Schedule 3D_Income_The Cape'!BA16)</f>
        <v>0</v>
      </c>
      <c r="BB16" s="523">
        <f>SUM('Schedule 3B_Income_Eastern:Schedule 3D_Income_The Cape'!BB16)</f>
        <v>0</v>
      </c>
      <c r="BC16" s="523">
        <f>SUM('Schedule 3B_Income_Eastern:Schedule 3D_Income_The Cape'!BC16)</f>
        <v>0</v>
      </c>
      <c r="BD16" s="523">
        <f>SUM('Schedule 3B_Income_Eastern:Schedule 3D_Income_The Cape'!BD16)</f>
        <v>0</v>
      </c>
      <c r="BE16" s="523">
        <f>SUM('Schedule 3B_Income_Eastern:Schedule 3D_Income_The Cape'!BE16)</f>
        <v>0</v>
      </c>
      <c r="BF16" s="523">
        <f>SUM('Schedule 3B_Income_Eastern:Schedule 3D_Income_The Cape'!BF16)</f>
        <v>0</v>
      </c>
      <c r="BG16" s="523">
        <f>SUM('Schedule 3B_Income_Eastern:Schedule 3D_Income_The Cape'!BG16)</f>
        <v>0</v>
      </c>
      <c r="BH16" s="526">
        <f t="shared" ref="BH16:BH23" si="8">SUM(AZ16:BG16)</f>
        <v>0</v>
      </c>
      <c r="BI16" s="527">
        <f t="shared" ref="BI16:BI23" si="9">SUM(AY16,BH16)</f>
        <v>391542669.08886516</v>
      </c>
      <c r="BJ16" s="290">
        <v>1</v>
      </c>
      <c r="BK16" s="523">
        <f>SUM('Schedule 3B_Income_Eastern:Schedule 3D_Income_The Cape'!BK16)</f>
        <v>220683.40601739756</v>
      </c>
      <c r="BL16" s="523">
        <f>SUM('Schedule 3B_Income_Eastern:Schedule 3D_Income_The Cape'!BL16)</f>
        <v>11297544.017672209</v>
      </c>
      <c r="BM16" s="523">
        <f>SUM('Schedule 3B_Income_Eastern:Schedule 3D_Income_The Cape'!BM16)</f>
        <v>257997.85274118182</v>
      </c>
      <c r="BN16" s="523">
        <f>SUM('Schedule 3B_Income_Eastern:Schedule 3D_Income_The Cape'!BN16)</f>
        <v>11481888.823084956</v>
      </c>
      <c r="BO16" s="523">
        <f>SUM('Schedule 3B_Income_Eastern:Schedule 3D_Income_The Cape'!BO16)</f>
        <v>301414.91609265166</v>
      </c>
      <c r="BP16" s="523">
        <f>SUM('Schedule 3B_Income_Eastern:Schedule 3D_Income_The Cape'!BP16)</f>
        <v>11393928.347679798</v>
      </c>
      <c r="BQ16" s="523">
        <f>SUM('Schedule 3B_Income_Eastern:Schedule 3D_Income_The Cape'!BQ16)</f>
        <v>375185.13792633114</v>
      </c>
      <c r="BR16" s="523">
        <f>SUM('Schedule 3B_Income_Eastern:Schedule 3D_Income_The Cape'!BR16)</f>
        <v>11352328.481484355</v>
      </c>
      <c r="BS16" s="524">
        <f t="shared" ref="BS16:BS23" si="10">SUM(BK16:BR16)</f>
        <v>46680970.98269888</v>
      </c>
      <c r="BT16" s="525">
        <f>SUM('Schedule 3B_Income_Eastern:Schedule 3D_Income_The Cape'!BT16)</f>
        <v>0</v>
      </c>
      <c r="BU16" s="523">
        <f>SUM('Schedule 3B_Income_Eastern:Schedule 3D_Income_The Cape'!BU16)</f>
        <v>0</v>
      </c>
      <c r="BV16" s="523">
        <f>SUM('Schedule 3B_Income_Eastern:Schedule 3D_Income_The Cape'!BV16)</f>
        <v>0</v>
      </c>
      <c r="BW16" s="523">
        <f>SUM('Schedule 3B_Income_Eastern:Schedule 3D_Income_The Cape'!BW16)</f>
        <v>0</v>
      </c>
      <c r="BX16" s="523">
        <f>SUM('Schedule 3B_Income_Eastern:Schedule 3D_Income_The Cape'!BX16)</f>
        <v>0</v>
      </c>
      <c r="BY16" s="523">
        <f>SUM('Schedule 3B_Income_Eastern:Schedule 3D_Income_The Cape'!BY16)</f>
        <v>0</v>
      </c>
      <c r="BZ16" s="523">
        <f>SUM('Schedule 3B_Income_Eastern:Schedule 3D_Income_The Cape'!BZ16)</f>
        <v>0</v>
      </c>
      <c r="CA16" s="523">
        <f>SUM('Schedule 3B_Income_Eastern:Schedule 3D_Income_The Cape'!CA16)</f>
        <v>0</v>
      </c>
      <c r="CB16" s="526">
        <f t="shared" ref="CB16:CB23" si="11">SUM(BT16:CA16)</f>
        <v>0</v>
      </c>
      <c r="CC16" s="527">
        <f t="shared" ref="CC16:CC23" si="12">SUM(BS16,CB16)</f>
        <v>46680970.98269888</v>
      </c>
      <c r="CD16" s="290">
        <v>1</v>
      </c>
      <c r="CE16" s="394">
        <f>+C16+D16+W16+X16+AQ16+AR16+BK16+BL16</f>
        <v>111628518.06617734</v>
      </c>
      <c r="CF16" s="394">
        <f>+E16+F16+Y16+Z16+AS16+AT16+BM16+BN16</f>
        <v>115583386.03332295</v>
      </c>
      <c r="CG16" s="394">
        <f>+G16+H16+AA16+AB16+AU16+AV16+BO16+BP16</f>
        <v>120296349.83502287</v>
      </c>
      <c r="CH16" s="394">
        <f>+I16+J16+AC16+AD16+AW16+AX16+BQ16+BR16</f>
        <v>124105503.01547605</v>
      </c>
      <c r="CI16" s="396">
        <f>SUM(K16,AE16,AY16,BS16)</f>
        <v>471613756.94999921</v>
      </c>
      <c r="CJ16" s="394">
        <f>L16+M16+AF16+AG16+AZ16+BA16+BT16+BU16</f>
        <v>0</v>
      </c>
      <c r="CK16" s="394">
        <f>N16+O16+AH16+AI16+BB16+BC16+BV16+BW16</f>
        <v>0</v>
      </c>
      <c r="CL16" s="394">
        <f>P16+Q16+AJ16+AK16+BD16+BE16+BX16+BY16</f>
        <v>0</v>
      </c>
      <c r="CM16" s="394">
        <f>+R16+S16+AL16+AM16+BF16+BG16+BZ16+CA16</f>
        <v>0</v>
      </c>
      <c r="CN16" s="396">
        <f>SUM(T16,AN16,BH16,CB16)</f>
        <v>0</v>
      </c>
      <c r="CO16" s="394">
        <f>+C16+D16+L16+M16+W16+X16+AF16+AG16+AQ16+AR16+AZ16+BA16+BK16+BL16+BT16+BU16</f>
        <v>111628518.06617734</v>
      </c>
      <c r="CP16" s="394">
        <f>+E16+F16+N16+O16+Y16+Z16+AH16+AI16+AS16+AT16+BB16+BC16+BM16+BN16+BV16+BW16</f>
        <v>115583386.03332295</v>
      </c>
      <c r="CQ16" s="394">
        <f>+G16+H16+P16+Q16+AA16+AB16+AJ16+AK16+AU16+AV16+BD16+BE16+BO16+BP16+BX16+BY16</f>
        <v>120296349.83502287</v>
      </c>
      <c r="CR16" s="394">
        <f>+I16+J16+R16+S16+AC16+AD16+AL16+AM16+AW16+AX16+BF16+BG16+BQ16+BR16+BZ16+CA16</f>
        <v>124105503.01547605</v>
      </c>
      <c r="CS16" s="396">
        <f t="shared" ref="CS16:CS23" si="13">SUM(CC16,BI16,AO16,U16)</f>
        <v>471613756.94999927</v>
      </c>
    </row>
    <row r="17" spans="1:97" ht="15.75" customHeight="1">
      <c r="A17" s="87" t="s">
        <v>1333</v>
      </c>
      <c r="B17" s="290"/>
      <c r="C17" s="523">
        <f>SUM('Schedule 3B_Income_Eastern:Schedule 3D_Income_The Cape'!C17)</f>
        <v>0</v>
      </c>
      <c r="D17" s="523">
        <f>SUM('Schedule 3B_Income_Eastern:Schedule 3D_Income_The Cape'!D17)</f>
        <v>0</v>
      </c>
      <c r="E17" s="523">
        <f>SUM('Schedule 3B_Income_Eastern:Schedule 3D_Income_The Cape'!E17)</f>
        <v>0</v>
      </c>
      <c r="F17" s="523">
        <f>SUM('Schedule 3B_Income_Eastern:Schedule 3D_Income_The Cape'!F17)</f>
        <v>0</v>
      </c>
      <c r="G17" s="523">
        <f>SUM('Schedule 3B_Income_Eastern:Schedule 3D_Income_The Cape'!G17)</f>
        <v>0</v>
      </c>
      <c r="H17" s="523">
        <f>SUM('Schedule 3B_Income_Eastern:Schedule 3D_Income_The Cape'!H17)</f>
        <v>0</v>
      </c>
      <c r="I17" s="523">
        <f>SUM('Schedule 3B_Income_Eastern:Schedule 3D_Income_The Cape'!I17)</f>
        <v>0</v>
      </c>
      <c r="J17" s="523">
        <f>SUM('Schedule 3B_Income_Eastern:Schedule 3D_Income_The Cape'!J17)</f>
        <v>0</v>
      </c>
      <c r="K17" s="524">
        <f t="shared" si="1"/>
        <v>0</v>
      </c>
      <c r="L17" s="525">
        <f>SUM('Schedule 3B_Income_Eastern:Schedule 3D_Income_The Cape'!L17)</f>
        <v>0</v>
      </c>
      <c r="M17" s="523">
        <f>SUM('Schedule 3B_Income_Eastern:Schedule 3D_Income_The Cape'!M17)</f>
        <v>13798476.092117757</v>
      </c>
      <c r="N17" s="523">
        <f>SUM('Schedule 3B_Income_Eastern:Schedule 3D_Income_The Cape'!N17)</f>
        <v>0</v>
      </c>
      <c r="O17" s="523">
        <f>SUM('Schedule 3B_Income_Eastern:Schedule 3D_Income_The Cape'!O17)</f>
        <v>14176642.372369574</v>
      </c>
      <c r="P17" s="523">
        <f>SUM('Schedule 3B_Income_Eastern:Schedule 3D_Income_The Cape'!P17)</f>
        <v>0</v>
      </c>
      <c r="Q17" s="523">
        <f>SUM('Schedule 3B_Income_Eastern:Schedule 3D_Income_The Cape'!Q17)</f>
        <v>14164934.580477482</v>
      </c>
      <c r="R17" s="523">
        <f>SUM('Schedule 3B_Income_Eastern:Schedule 3D_Income_The Cape'!R17)</f>
        <v>0</v>
      </c>
      <c r="S17" s="523">
        <f>SUM('Schedule 3B_Income_Eastern:Schedule 3D_Income_The Cape'!S17)</f>
        <v>14644715.196249243</v>
      </c>
      <c r="T17" s="526">
        <f t="shared" si="2"/>
        <v>56784768.241214052</v>
      </c>
      <c r="U17" s="527">
        <f t="shared" si="3"/>
        <v>56784768.241214052</v>
      </c>
      <c r="V17" s="290"/>
      <c r="W17" s="523">
        <f>SUM('Schedule 3B_Income_Eastern:Schedule 3D_Income_The Cape'!W17)</f>
        <v>0</v>
      </c>
      <c r="X17" s="523">
        <f>SUM('Schedule 3B_Income_Eastern:Schedule 3D_Income_The Cape'!X17)</f>
        <v>0</v>
      </c>
      <c r="Y17" s="523">
        <f>SUM('Schedule 3B_Income_Eastern:Schedule 3D_Income_The Cape'!Y17)</f>
        <v>0</v>
      </c>
      <c r="Z17" s="523">
        <f>SUM('Schedule 3B_Income_Eastern:Schedule 3D_Income_The Cape'!Z17)</f>
        <v>0</v>
      </c>
      <c r="AA17" s="523">
        <f>SUM('Schedule 3B_Income_Eastern:Schedule 3D_Income_The Cape'!AA17)</f>
        <v>0</v>
      </c>
      <c r="AB17" s="523">
        <f>SUM('Schedule 3B_Income_Eastern:Schedule 3D_Income_The Cape'!AB17)</f>
        <v>0</v>
      </c>
      <c r="AC17" s="523">
        <f>SUM('Schedule 3B_Income_Eastern:Schedule 3D_Income_The Cape'!AC17)</f>
        <v>0</v>
      </c>
      <c r="AD17" s="523">
        <f>SUM('Schedule 3B_Income_Eastern:Schedule 3D_Income_The Cape'!AD17)</f>
        <v>0</v>
      </c>
      <c r="AE17" s="524">
        <f t="shared" si="4"/>
        <v>0</v>
      </c>
      <c r="AF17" s="525">
        <f>SUM('Schedule 3B_Income_Eastern:Schedule 3D_Income_The Cape'!AF17)</f>
        <v>0</v>
      </c>
      <c r="AG17" s="523">
        <f>SUM('Schedule 3B_Income_Eastern:Schedule 3D_Income_The Cape'!AG17)</f>
        <v>5738072.4702052707</v>
      </c>
      <c r="AH17" s="523">
        <f>SUM('Schedule 3B_Income_Eastern:Schedule 3D_Income_The Cape'!AH17)</f>
        <v>0</v>
      </c>
      <c r="AI17" s="523">
        <f>SUM('Schedule 3B_Income_Eastern:Schedule 3D_Income_The Cape'!AI17)</f>
        <v>5453118.3911203519</v>
      </c>
      <c r="AJ17" s="523">
        <f>SUM('Schedule 3B_Income_Eastern:Schedule 3D_Income_The Cape'!AJ17)</f>
        <v>0</v>
      </c>
      <c r="AK17" s="523">
        <f>SUM('Schedule 3B_Income_Eastern:Schedule 3D_Income_The Cape'!AK17)</f>
        <v>5249904.2557281479</v>
      </c>
      <c r="AL17" s="523">
        <f>SUM('Schedule 3B_Income_Eastern:Schedule 3D_Income_The Cape'!AL17)</f>
        <v>0</v>
      </c>
      <c r="AM17" s="523">
        <f>SUM('Schedule 3B_Income_Eastern:Schedule 3D_Income_The Cape'!AM17)</f>
        <v>5361702.1816026662</v>
      </c>
      <c r="AN17" s="526">
        <f t="shared" si="5"/>
        <v>21802797.298656434</v>
      </c>
      <c r="AO17" s="527">
        <f t="shared" si="6"/>
        <v>21802797.298656434</v>
      </c>
      <c r="AP17" s="290"/>
      <c r="AQ17" s="523">
        <f>SUM('Schedule 3B_Income_Eastern:Schedule 3D_Income_The Cape'!AQ17)</f>
        <v>0</v>
      </c>
      <c r="AR17" s="523">
        <f>SUM('Schedule 3B_Income_Eastern:Schedule 3D_Income_The Cape'!AR17)</f>
        <v>0</v>
      </c>
      <c r="AS17" s="523">
        <f>SUM('Schedule 3B_Income_Eastern:Schedule 3D_Income_The Cape'!AS17)</f>
        <v>0</v>
      </c>
      <c r="AT17" s="523">
        <f>SUM('Schedule 3B_Income_Eastern:Schedule 3D_Income_The Cape'!AT17)</f>
        <v>0</v>
      </c>
      <c r="AU17" s="523">
        <f>SUM('Schedule 3B_Income_Eastern:Schedule 3D_Income_The Cape'!AU17)</f>
        <v>0</v>
      </c>
      <c r="AV17" s="523">
        <f>SUM('Schedule 3B_Income_Eastern:Schedule 3D_Income_The Cape'!AV17)</f>
        <v>0</v>
      </c>
      <c r="AW17" s="523">
        <f>SUM('Schedule 3B_Income_Eastern:Schedule 3D_Income_The Cape'!AW17)</f>
        <v>0</v>
      </c>
      <c r="AX17" s="523">
        <f>SUM('Schedule 3B_Income_Eastern:Schedule 3D_Income_The Cape'!AX17)</f>
        <v>0</v>
      </c>
      <c r="AY17" s="524">
        <f t="shared" si="7"/>
        <v>0</v>
      </c>
      <c r="AZ17" s="525">
        <f>SUM('Schedule 3B_Income_Eastern:Schedule 3D_Income_The Cape'!AZ17)</f>
        <v>-1.3389697381187308E-12</v>
      </c>
      <c r="BA17" s="523">
        <f>SUM('Schedule 3B_Income_Eastern:Schedule 3D_Income_The Cape'!BA17)</f>
        <v>77610528.897066057</v>
      </c>
      <c r="BB17" s="523">
        <f>SUM('Schedule 3B_Income_Eastern:Schedule 3D_Income_The Cape'!BB17)</f>
        <v>1.6737121726484136E-13</v>
      </c>
      <c r="BC17" s="523">
        <f>SUM('Schedule 3B_Income_Eastern:Schedule 3D_Income_The Cape'!BC17)</f>
        <v>78939148.8686544</v>
      </c>
      <c r="BD17" s="523">
        <f>SUM('Schedule 3B_Income_Eastern:Schedule 3D_Income_The Cape'!BD17)</f>
        <v>0</v>
      </c>
      <c r="BE17" s="523">
        <f>SUM('Schedule 3B_Income_Eastern:Schedule 3D_Income_The Cape'!BE17)</f>
        <v>81466841.721633539</v>
      </c>
      <c r="BF17" s="523">
        <f>SUM('Schedule 3B_Income_Eastern:Schedule 3D_Income_The Cape'!BF17)</f>
        <v>0</v>
      </c>
      <c r="BG17" s="523">
        <f>SUM('Schedule 3B_Income_Eastern:Schedule 3D_Income_The Cape'!BG17)</f>
        <v>83022099.902158737</v>
      </c>
      <c r="BH17" s="526">
        <f t="shared" si="8"/>
        <v>321038619.38951272</v>
      </c>
      <c r="BI17" s="527">
        <f t="shared" si="9"/>
        <v>321038619.38951272</v>
      </c>
      <c r="BJ17" s="290"/>
      <c r="BK17" s="523">
        <f>SUM('Schedule 3B_Income_Eastern:Schedule 3D_Income_The Cape'!BK17)</f>
        <v>0</v>
      </c>
      <c r="BL17" s="523">
        <f>SUM('Schedule 3B_Income_Eastern:Schedule 3D_Income_The Cape'!BL17)</f>
        <v>0</v>
      </c>
      <c r="BM17" s="523">
        <f>SUM('Schedule 3B_Income_Eastern:Schedule 3D_Income_The Cape'!BM17)</f>
        <v>0</v>
      </c>
      <c r="BN17" s="523">
        <f>SUM('Schedule 3B_Income_Eastern:Schedule 3D_Income_The Cape'!BN17)</f>
        <v>0</v>
      </c>
      <c r="BO17" s="523">
        <f>SUM('Schedule 3B_Income_Eastern:Schedule 3D_Income_The Cape'!BO17)</f>
        <v>0</v>
      </c>
      <c r="BP17" s="523">
        <f>SUM('Schedule 3B_Income_Eastern:Schedule 3D_Income_The Cape'!BP17)</f>
        <v>0</v>
      </c>
      <c r="BQ17" s="523">
        <f>SUM('Schedule 3B_Income_Eastern:Schedule 3D_Income_The Cape'!BQ17)</f>
        <v>0</v>
      </c>
      <c r="BR17" s="523">
        <f>SUM('Schedule 3B_Income_Eastern:Schedule 3D_Income_The Cape'!BR17)</f>
        <v>0</v>
      </c>
      <c r="BS17" s="524">
        <f t="shared" si="10"/>
        <v>0</v>
      </c>
      <c r="BT17" s="525">
        <f>SUM('Schedule 3B_Income_Eastern:Schedule 3D_Income_The Cape'!BT17)</f>
        <v>0</v>
      </c>
      <c r="BU17" s="523">
        <f>SUM('Schedule 3B_Income_Eastern:Schedule 3D_Income_The Cape'!BU17)</f>
        <v>4217888.1990064131</v>
      </c>
      <c r="BV17" s="523">
        <f>SUM('Schedule 3B_Income_Eastern:Schedule 3D_Income_The Cape'!BV17)</f>
        <v>0</v>
      </c>
      <c r="BW17" s="523">
        <f>SUM('Schedule 3B_Income_Eastern:Schedule 3D_Income_The Cape'!BW17)</f>
        <v>4185284.0934966691</v>
      </c>
      <c r="BX17" s="523">
        <f>SUM('Schedule 3B_Income_Eastern:Schedule 3D_Income_The Cape'!BX17)</f>
        <v>0</v>
      </c>
      <c r="BY17" s="523">
        <f>SUM('Schedule 3B_Income_Eastern:Schedule 3D_Income_The Cape'!BY17)</f>
        <v>4133067.4635571516</v>
      </c>
      <c r="BZ17" s="523">
        <f>SUM('Schedule 3B_Income_Eastern:Schedule 3D_Income_The Cape'!BZ17)</f>
        <v>0</v>
      </c>
      <c r="CA17" s="523">
        <f>SUM('Schedule 3B_Income_Eastern:Schedule 3D_Income_The Cape'!CA17)</f>
        <v>4166431.2897582999</v>
      </c>
      <c r="CB17" s="526">
        <f t="shared" si="11"/>
        <v>16702671.045818534</v>
      </c>
      <c r="CC17" s="527">
        <f t="shared" si="12"/>
        <v>16702671.045818534</v>
      </c>
      <c r="CD17" s="290"/>
      <c r="CE17" s="394">
        <f t="shared" ref="CE17:CE23" si="14">+C17+D17+W17+X17+AQ17+AR17+BK17+BL17</f>
        <v>0</v>
      </c>
      <c r="CF17" s="394">
        <f t="shared" ref="CF17:CF23" si="15">+E17+F17+Y17+Z17+AS17+AT17+BM17+BN17</f>
        <v>0</v>
      </c>
      <c r="CG17" s="394">
        <f t="shared" ref="CG17:CG23" si="16">+G17+H17+AA17+AB17+AU17+AV17+BO17+BP17</f>
        <v>0</v>
      </c>
      <c r="CH17" s="394">
        <f t="shared" ref="CH17:CH23" si="17">+I17+J17+AC17+AD17+AW17+AX17+BQ17+BR17</f>
        <v>0</v>
      </c>
      <c r="CI17" s="396">
        <f t="shared" ref="CI17:CI23" si="18">SUM(K17,AE17,AY17,BS17)</f>
        <v>0</v>
      </c>
      <c r="CJ17" s="394">
        <f t="shared" ref="CJ17:CJ23" si="19">L17+M17+AF17+AG17+AZ17+BA17+BT17+BU17</f>
        <v>101364965.6583955</v>
      </c>
      <c r="CK17" s="394">
        <f t="shared" ref="CK17:CK23" si="20">N17+O17+AH17+AI17+BB17+BC17+BV17+BW17</f>
        <v>102754193.725641</v>
      </c>
      <c r="CL17" s="394">
        <f t="shared" ref="CL17:CL23" si="21">P17+Q17+AJ17+AK17+BD17+BE17+BX17+BY17</f>
        <v>105014748.02139632</v>
      </c>
      <c r="CM17" s="394">
        <f t="shared" ref="CM17:CM23" si="22">+R17+S17+AL17+AM17+BF17+BG17+BZ17+CA17</f>
        <v>107194948.56976894</v>
      </c>
      <c r="CN17" s="396">
        <f t="shared" ref="CN17:CN23" si="23">SUM(T17,AN17,BH17,CB17)</f>
        <v>416328855.97520173</v>
      </c>
      <c r="CO17" s="394">
        <f t="shared" ref="CO17:CO23" si="24">+C17+D17+L17+M17+W17+X17+AF17+AG17+AQ17+AR17+AZ17+BA17+BK17+BL17+BT17+BU17</f>
        <v>101364965.6583955</v>
      </c>
      <c r="CP17" s="394">
        <f t="shared" ref="CP17:CP23" si="25">+E17+F17+N17+O17+Y17+Z17+AH17+AI17+AS17+AT17+BB17+BC17+BM17+BN17+BV17+BW17</f>
        <v>102754193.725641</v>
      </c>
      <c r="CQ17" s="394">
        <f t="shared" ref="CQ17:CQ23" si="26">+G17+H17+P17+Q17+AA17+AB17+AJ17+AK17+AU17+AV17+BD17+BE17+BO17+BP17+BX17+BY17</f>
        <v>105014748.02139632</v>
      </c>
      <c r="CR17" s="394">
        <f t="shared" ref="CR17:CR23" si="27">+I17+J17+R17+S17+AC17+AD17+AL17+AM17+AW17+AX17+BF17+BG17+BQ17+BR17+BZ17+CA17</f>
        <v>107194948.56976894</v>
      </c>
      <c r="CS17" s="396">
        <f t="shared" si="13"/>
        <v>416328855.97520173</v>
      </c>
    </row>
    <row r="18" spans="1:97" ht="15.75" customHeight="1">
      <c r="A18" s="87" t="s">
        <v>1334</v>
      </c>
      <c r="B18" s="290"/>
      <c r="C18" s="523">
        <f>SUM('Schedule 3B_Income_Eastern:Schedule 3D_Income_The Cape'!C18)</f>
        <v>0</v>
      </c>
      <c r="D18" s="523">
        <f>SUM('Schedule 3B_Income_Eastern:Schedule 3D_Income_The Cape'!D18)</f>
        <v>0</v>
      </c>
      <c r="E18" s="523">
        <f>SUM('Schedule 3B_Income_Eastern:Schedule 3D_Income_The Cape'!E18)</f>
        <v>0</v>
      </c>
      <c r="F18" s="523">
        <f>SUM('Schedule 3B_Income_Eastern:Schedule 3D_Income_The Cape'!F18)</f>
        <v>0</v>
      </c>
      <c r="G18" s="523">
        <f>SUM('Schedule 3B_Income_Eastern:Schedule 3D_Income_The Cape'!G18)</f>
        <v>0</v>
      </c>
      <c r="H18" s="523">
        <f>SUM('Schedule 3B_Income_Eastern:Schedule 3D_Income_The Cape'!H18)</f>
        <v>0</v>
      </c>
      <c r="I18" s="523">
        <f>SUM('Schedule 3B_Income_Eastern:Schedule 3D_Income_The Cape'!I18)</f>
        <v>0</v>
      </c>
      <c r="J18" s="523">
        <f>SUM('Schedule 3B_Income_Eastern:Schedule 3D_Income_The Cape'!J18)</f>
        <v>0</v>
      </c>
      <c r="K18" s="524">
        <f t="shared" si="1"/>
        <v>0</v>
      </c>
      <c r="L18" s="525">
        <f>SUM('Schedule 3B_Income_Eastern:Schedule 3D_Income_The Cape'!L18)</f>
        <v>0</v>
      </c>
      <c r="M18" s="523">
        <f>SUM('Schedule 3B_Income_Eastern:Schedule 3D_Income_The Cape'!M18)</f>
        <v>1098223.9054169017</v>
      </c>
      <c r="N18" s="523">
        <f>SUM('Schedule 3B_Income_Eastern:Schedule 3D_Income_The Cape'!N18)</f>
        <v>0</v>
      </c>
      <c r="O18" s="523">
        <f>SUM('Schedule 3B_Income_Eastern:Schedule 3D_Income_The Cape'!O18)</f>
        <v>1142358.7246990516</v>
      </c>
      <c r="P18" s="523">
        <f>SUM('Schedule 3B_Income_Eastern:Schedule 3D_Income_The Cape'!P18)</f>
        <v>0</v>
      </c>
      <c r="Q18" s="523">
        <f>SUM('Schedule 3B_Income_Eastern:Schedule 3D_Income_The Cape'!Q18)</f>
        <v>1140270.6707057175</v>
      </c>
      <c r="R18" s="523">
        <f>SUM('Schedule 3B_Income_Eastern:Schedule 3D_Income_The Cape'!R18)</f>
        <v>0</v>
      </c>
      <c r="S18" s="523">
        <f>SUM('Schedule 3B_Income_Eastern:Schedule 3D_Income_The Cape'!S18)</f>
        <v>1167467.4286848551</v>
      </c>
      <c r="T18" s="526">
        <f t="shared" si="2"/>
        <v>4548320.7295065261</v>
      </c>
      <c r="U18" s="527">
        <f t="shared" si="3"/>
        <v>4548320.7295065261</v>
      </c>
      <c r="V18" s="290"/>
      <c r="W18" s="523">
        <f>SUM('Schedule 3B_Income_Eastern:Schedule 3D_Income_The Cape'!W18)</f>
        <v>0</v>
      </c>
      <c r="X18" s="523">
        <f>SUM('Schedule 3B_Income_Eastern:Schedule 3D_Income_The Cape'!X18)</f>
        <v>0</v>
      </c>
      <c r="Y18" s="523">
        <f>SUM('Schedule 3B_Income_Eastern:Schedule 3D_Income_The Cape'!Y18)</f>
        <v>0</v>
      </c>
      <c r="Z18" s="523">
        <f>SUM('Schedule 3B_Income_Eastern:Schedule 3D_Income_The Cape'!Z18)</f>
        <v>0</v>
      </c>
      <c r="AA18" s="523">
        <f>SUM('Schedule 3B_Income_Eastern:Schedule 3D_Income_The Cape'!AA18)</f>
        <v>0</v>
      </c>
      <c r="AB18" s="523">
        <f>SUM('Schedule 3B_Income_Eastern:Schedule 3D_Income_The Cape'!AB18)</f>
        <v>0</v>
      </c>
      <c r="AC18" s="523">
        <f>SUM('Schedule 3B_Income_Eastern:Schedule 3D_Income_The Cape'!AC18)</f>
        <v>0</v>
      </c>
      <c r="AD18" s="523">
        <f>SUM('Schedule 3B_Income_Eastern:Schedule 3D_Income_The Cape'!AD18)</f>
        <v>0</v>
      </c>
      <c r="AE18" s="524">
        <f t="shared" si="4"/>
        <v>0</v>
      </c>
      <c r="AF18" s="525">
        <f>SUM('Schedule 3B_Income_Eastern:Schedule 3D_Income_The Cape'!AF18)</f>
        <v>0</v>
      </c>
      <c r="AG18" s="523">
        <f>SUM('Schedule 3B_Income_Eastern:Schedule 3D_Income_The Cape'!AG18)</f>
        <v>488195.04668402264</v>
      </c>
      <c r="AH18" s="523">
        <f>SUM('Schedule 3B_Income_Eastern:Schedule 3D_Income_The Cape'!AH18)</f>
        <v>0</v>
      </c>
      <c r="AI18" s="523">
        <f>SUM('Schedule 3B_Income_Eastern:Schedule 3D_Income_The Cape'!AI18)</f>
        <v>462930.43008458777</v>
      </c>
      <c r="AJ18" s="523">
        <f>SUM('Schedule 3B_Income_Eastern:Schedule 3D_Income_The Cape'!AJ18)</f>
        <v>0</v>
      </c>
      <c r="AK18" s="523">
        <f>SUM('Schedule 3B_Income_Eastern:Schedule 3D_Income_The Cape'!AK18)</f>
        <v>450468.91957517556</v>
      </c>
      <c r="AL18" s="523">
        <f>SUM('Schedule 3B_Income_Eastern:Schedule 3D_Income_The Cape'!AL18)</f>
        <v>0</v>
      </c>
      <c r="AM18" s="523">
        <f>SUM('Schedule 3B_Income_Eastern:Schedule 3D_Income_The Cape'!AM18)</f>
        <v>459583.14190160308</v>
      </c>
      <c r="AN18" s="526">
        <f t="shared" si="5"/>
        <v>1861177.5382453892</v>
      </c>
      <c r="AO18" s="527">
        <f t="shared" si="6"/>
        <v>1861177.5382453892</v>
      </c>
      <c r="AP18" s="290"/>
      <c r="AQ18" s="523">
        <f>SUM('Schedule 3B_Income_Eastern:Schedule 3D_Income_The Cape'!AQ18)</f>
        <v>0</v>
      </c>
      <c r="AR18" s="523">
        <f>SUM('Schedule 3B_Income_Eastern:Schedule 3D_Income_The Cape'!AR18)</f>
        <v>0</v>
      </c>
      <c r="AS18" s="523">
        <f>SUM('Schedule 3B_Income_Eastern:Schedule 3D_Income_The Cape'!AS18)</f>
        <v>0</v>
      </c>
      <c r="AT18" s="523">
        <f>SUM('Schedule 3B_Income_Eastern:Schedule 3D_Income_The Cape'!AT18)</f>
        <v>0</v>
      </c>
      <c r="AU18" s="523">
        <f>SUM('Schedule 3B_Income_Eastern:Schedule 3D_Income_The Cape'!AU18)</f>
        <v>0</v>
      </c>
      <c r="AV18" s="523">
        <f>SUM('Schedule 3B_Income_Eastern:Schedule 3D_Income_The Cape'!AV18)</f>
        <v>0</v>
      </c>
      <c r="AW18" s="523">
        <f>SUM('Schedule 3B_Income_Eastern:Schedule 3D_Income_The Cape'!AW18)</f>
        <v>0</v>
      </c>
      <c r="AX18" s="523">
        <f>SUM('Schedule 3B_Income_Eastern:Schedule 3D_Income_The Cape'!AX18)</f>
        <v>0</v>
      </c>
      <c r="AY18" s="524">
        <f t="shared" si="7"/>
        <v>0</v>
      </c>
      <c r="AZ18" s="525">
        <f>SUM('Schedule 3B_Income_Eastern:Schedule 3D_Income_The Cape'!AZ18)</f>
        <v>0</v>
      </c>
      <c r="BA18" s="523">
        <f>SUM('Schedule 3B_Income_Eastern:Schedule 3D_Income_The Cape'!BA18)</f>
        <v>5571772.2124840114</v>
      </c>
      <c r="BB18" s="523">
        <f>SUM('Schedule 3B_Income_Eastern:Schedule 3D_Income_The Cape'!BB18)</f>
        <v>0</v>
      </c>
      <c r="BC18" s="523">
        <f>SUM('Schedule 3B_Income_Eastern:Schedule 3D_Income_The Cape'!BC18)</f>
        <v>5720646.5613960493</v>
      </c>
      <c r="BD18" s="523">
        <f>SUM('Schedule 3B_Income_Eastern:Schedule 3D_Income_The Cape'!BD18)</f>
        <v>0</v>
      </c>
      <c r="BE18" s="523">
        <f>SUM('Schedule 3B_Income_Eastern:Schedule 3D_Income_The Cape'!BE18)</f>
        <v>5970031.5740504526</v>
      </c>
      <c r="BF18" s="523">
        <f>SUM('Schedule 3B_Income_Eastern:Schedule 3D_Income_The Cape'!BF18)</f>
        <v>0</v>
      </c>
      <c r="BG18" s="523">
        <f>SUM('Schedule 3B_Income_Eastern:Schedule 3D_Income_The Cape'!BG18)</f>
        <v>6154912.4490141617</v>
      </c>
      <c r="BH18" s="526">
        <f t="shared" si="8"/>
        <v>23417362.796944674</v>
      </c>
      <c r="BI18" s="527">
        <f t="shared" si="9"/>
        <v>23417362.796944674</v>
      </c>
      <c r="BJ18" s="290"/>
      <c r="BK18" s="523">
        <f>SUM('Schedule 3B_Income_Eastern:Schedule 3D_Income_The Cape'!BK18)</f>
        <v>0</v>
      </c>
      <c r="BL18" s="523">
        <f>SUM('Schedule 3B_Income_Eastern:Schedule 3D_Income_The Cape'!BL18)</f>
        <v>0</v>
      </c>
      <c r="BM18" s="523">
        <f>SUM('Schedule 3B_Income_Eastern:Schedule 3D_Income_The Cape'!BM18)</f>
        <v>0</v>
      </c>
      <c r="BN18" s="523">
        <f>SUM('Schedule 3B_Income_Eastern:Schedule 3D_Income_The Cape'!BN18)</f>
        <v>0</v>
      </c>
      <c r="BO18" s="523">
        <f>SUM('Schedule 3B_Income_Eastern:Schedule 3D_Income_The Cape'!BO18)</f>
        <v>0</v>
      </c>
      <c r="BP18" s="523">
        <f>SUM('Schedule 3B_Income_Eastern:Schedule 3D_Income_The Cape'!BP18)</f>
        <v>0</v>
      </c>
      <c r="BQ18" s="523">
        <f>SUM('Schedule 3B_Income_Eastern:Schedule 3D_Income_The Cape'!BQ18)</f>
        <v>0</v>
      </c>
      <c r="BR18" s="523">
        <f>SUM('Schedule 3B_Income_Eastern:Schedule 3D_Income_The Cape'!BR18)</f>
        <v>0</v>
      </c>
      <c r="BS18" s="524">
        <f t="shared" si="10"/>
        <v>0</v>
      </c>
      <c r="BT18" s="525">
        <f>SUM('Schedule 3B_Income_Eastern:Schedule 3D_Income_The Cape'!BT18)</f>
        <v>0</v>
      </c>
      <c r="BU18" s="523">
        <f>SUM('Schedule 3B_Income_Eastern:Schedule 3D_Income_The Cape'!BU18)</f>
        <v>288158.27222127968</v>
      </c>
      <c r="BV18" s="523">
        <f>SUM('Schedule 3B_Income_Eastern:Schedule 3D_Income_The Cape'!BV18)</f>
        <v>0</v>
      </c>
      <c r="BW18" s="523">
        <f>SUM('Schedule 3B_Income_Eastern:Schedule 3D_Income_The Cape'!BW18)</f>
        <v>291300.68888573395</v>
      </c>
      <c r="BX18" s="523">
        <f>SUM('Schedule 3B_Income_Eastern:Schedule 3D_Income_The Cape'!BX18)</f>
        <v>0</v>
      </c>
      <c r="BY18" s="523">
        <f>SUM('Schedule 3B_Income_Eastern:Schedule 3D_Income_The Cape'!BY18)</f>
        <v>285119.89363505796</v>
      </c>
      <c r="BZ18" s="523">
        <f>SUM('Schedule 3B_Income_Eastern:Schedule 3D_Income_The Cape'!BZ18)</f>
        <v>0</v>
      </c>
      <c r="CA18" s="523">
        <f>SUM('Schedule 3B_Income_Eastern:Schedule 3D_Income_The Cape'!CA18)</f>
        <v>284945.52876133332</v>
      </c>
      <c r="CB18" s="526">
        <f t="shared" si="11"/>
        <v>1149524.3835034049</v>
      </c>
      <c r="CC18" s="527">
        <f t="shared" si="12"/>
        <v>1149524.3835034049</v>
      </c>
      <c r="CD18" s="290"/>
      <c r="CE18" s="394">
        <f t="shared" si="14"/>
        <v>0</v>
      </c>
      <c r="CF18" s="394">
        <f t="shared" si="15"/>
        <v>0</v>
      </c>
      <c r="CG18" s="394">
        <f t="shared" si="16"/>
        <v>0</v>
      </c>
      <c r="CH18" s="394">
        <f t="shared" si="17"/>
        <v>0</v>
      </c>
      <c r="CI18" s="396">
        <f t="shared" si="18"/>
        <v>0</v>
      </c>
      <c r="CJ18" s="394">
        <f t="shared" si="19"/>
        <v>7446349.436806215</v>
      </c>
      <c r="CK18" s="394">
        <f t="shared" si="20"/>
        <v>7617236.4050654229</v>
      </c>
      <c r="CL18" s="394">
        <f t="shared" si="21"/>
        <v>7845891.0579664037</v>
      </c>
      <c r="CM18" s="394">
        <f t="shared" si="22"/>
        <v>8066908.5483619533</v>
      </c>
      <c r="CN18" s="396">
        <f t="shared" si="23"/>
        <v>30976385.448199991</v>
      </c>
      <c r="CO18" s="394">
        <f t="shared" si="24"/>
        <v>7446349.436806215</v>
      </c>
      <c r="CP18" s="394">
        <f t="shared" si="25"/>
        <v>7617236.4050654229</v>
      </c>
      <c r="CQ18" s="394">
        <f t="shared" si="26"/>
        <v>7845891.0579664037</v>
      </c>
      <c r="CR18" s="394">
        <f t="shared" si="27"/>
        <v>8066908.5483619533</v>
      </c>
      <c r="CS18" s="396">
        <f t="shared" si="13"/>
        <v>30976385.448199991</v>
      </c>
    </row>
    <row r="19" spans="1:97" ht="15.75" customHeight="1">
      <c r="A19" s="87" t="s">
        <v>1335</v>
      </c>
      <c r="B19" s="290"/>
      <c r="C19" s="523">
        <f>SUM('Schedule 3B_Income_Eastern:Schedule 3D_Income_The Cape'!C19)</f>
        <v>0</v>
      </c>
      <c r="D19" s="523">
        <f>SUM('Schedule 3B_Income_Eastern:Schedule 3D_Income_The Cape'!D19)</f>
        <v>0</v>
      </c>
      <c r="E19" s="523">
        <f>SUM('Schedule 3B_Income_Eastern:Schedule 3D_Income_The Cape'!E19)</f>
        <v>0</v>
      </c>
      <c r="F19" s="523">
        <f>SUM('Schedule 3B_Income_Eastern:Schedule 3D_Income_The Cape'!F19)</f>
        <v>0</v>
      </c>
      <c r="G19" s="523">
        <f>SUM('Schedule 3B_Income_Eastern:Schedule 3D_Income_The Cape'!G19)</f>
        <v>0</v>
      </c>
      <c r="H19" s="523">
        <f>SUM('Schedule 3B_Income_Eastern:Schedule 3D_Income_The Cape'!H19)</f>
        <v>0</v>
      </c>
      <c r="I19" s="523">
        <f>SUM('Schedule 3B_Income_Eastern:Schedule 3D_Income_The Cape'!I19)</f>
        <v>0</v>
      </c>
      <c r="J19" s="523">
        <f>SUM('Schedule 3B_Income_Eastern:Schedule 3D_Income_The Cape'!J19)</f>
        <v>0</v>
      </c>
      <c r="K19" s="524">
        <f t="shared" si="1"/>
        <v>0</v>
      </c>
      <c r="L19" s="525">
        <f>SUM('Schedule 3B_Income_Eastern:Schedule 3D_Income_The Cape'!L19)</f>
        <v>0</v>
      </c>
      <c r="M19" s="523">
        <f>SUM('Schedule 3B_Income_Eastern:Schedule 3D_Income_The Cape'!M19)</f>
        <v>4257922.4731142521</v>
      </c>
      <c r="N19" s="523">
        <f>SUM('Schedule 3B_Income_Eastern:Schedule 3D_Income_The Cape'!N19)</f>
        <v>0</v>
      </c>
      <c r="O19" s="523">
        <f>SUM('Schedule 3B_Income_Eastern:Schedule 3D_Income_The Cape'!O19)</f>
        <v>4420646.0729790106</v>
      </c>
      <c r="P19" s="523">
        <f>SUM('Schedule 3B_Income_Eastern:Schedule 3D_Income_The Cape'!P19)</f>
        <v>0</v>
      </c>
      <c r="Q19" s="523">
        <f>SUM('Schedule 3B_Income_Eastern:Schedule 3D_Income_The Cape'!Q19)</f>
        <v>4514631.0936904652</v>
      </c>
      <c r="R19" s="523">
        <f>SUM('Schedule 3B_Income_Eastern:Schedule 3D_Income_The Cape'!R19)</f>
        <v>0</v>
      </c>
      <c r="S19" s="523">
        <f>SUM('Schedule 3B_Income_Eastern:Schedule 3D_Income_The Cape'!S19)</f>
        <v>4621564.0298156952</v>
      </c>
      <c r="T19" s="526">
        <f t="shared" si="2"/>
        <v>17814763.669599425</v>
      </c>
      <c r="U19" s="527">
        <f t="shared" si="3"/>
        <v>17814763.669599425</v>
      </c>
      <c r="V19" s="290"/>
      <c r="W19" s="523">
        <f>SUM('Schedule 3B_Income_Eastern:Schedule 3D_Income_The Cape'!W19)</f>
        <v>0</v>
      </c>
      <c r="X19" s="523">
        <f>SUM('Schedule 3B_Income_Eastern:Schedule 3D_Income_The Cape'!X19)</f>
        <v>0</v>
      </c>
      <c r="Y19" s="523">
        <f>SUM('Schedule 3B_Income_Eastern:Schedule 3D_Income_The Cape'!Y19)</f>
        <v>0</v>
      </c>
      <c r="Z19" s="523">
        <f>SUM('Schedule 3B_Income_Eastern:Schedule 3D_Income_The Cape'!Z19)</f>
        <v>0</v>
      </c>
      <c r="AA19" s="523">
        <f>SUM('Schedule 3B_Income_Eastern:Schedule 3D_Income_The Cape'!AA19)</f>
        <v>0</v>
      </c>
      <c r="AB19" s="523">
        <f>SUM('Schedule 3B_Income_Eastern:Schedule 3D_Income_The Cape'!AB19)</f>
        <v>0</v>
      </c>
      <c r="AC19" s="523">
        <f>SUM('Schedule 3B_Income_Eastern:Schedule 3D_Income_The Cape'!AC19)</f>
        <v>0</v>
      </c>
      <c r="AD19" s="523">
        <f>SUM('Schedule 3B_Income_Eastern:Schedule 3D_Income_The Cape'!AD19)</f>
        <v>0</v>
      </c>
      <c r="AE19" s="524">
        <f t="shared" si="4"/>
        <v>0</v>
      </c>
      <c r="AF19" s="525">
        <f>SUM('Schedule 3B_Income_Eastern:Schedule 3D_Income_The Cape'!AF19)</f>
        <v>0</v>
      </c>
      <c r="AG19" s="523">
        <f>SUM('Schedule 3B_Income_Eastern:Schedule 3D_Income_The Cape'!AG19)</f>
        <v>1689925.1688020239</v>
      </c>
      <c r="AH19" s="523">
        <f>SUM('Schedule 3B_Income_Eastern:Schedule 3D_Income_The Cape'!AH19)</f>
        <v>0</v>
      </c>
      <c r="AI19" s="523">
        <f>SUM('Schedule 3B_Income_Eastern:Schedule 3D_Income_The Cape'!AI19)</f>
        <v>1618992.7915684499</v>
      </c>
      <c r="AJ19" s="523">
        <f>SUM('Schedule 3B_Income_Eastern:Schedule 3D_Income_The Cape'!AJ19)</f>
        <v>0</v>
      </c>
      <c r="AK19" s="523">
        <f>SUM('Schedule 3B_Income_Eastern:Schedule 3D_Income_The Cape'!AK19)</f>
        <v>1566178.3114890694</v>
      </c>
      <c r="AL19" s="523">
        <f>SUM('Schedule 3B_Income_Eastern:Schedule 3D_Income_The Cape'!AL19)</f>
        <v>0</v>
      </c>
      <c r="AM19" s="523">
        <f>SUM('Schedule 3B_Income_Eastern:Schedule 3D_Income_The Cape'!AM19)</f>
        <v>1595234.4418403741</v>
      </c>
      <c r="AN19" s="526">
        <f t="shared" si="5"/>
        <v>6470330.7136999173</v>
      </c>
      <c r="AO19" s="527">
        <f t="shared" si="6"/>
        <v>6470330.7136999173</v>
      </c>
      <c r="AP19" s="290"/>
      <c r="AQ19" s="523">
        <f>SUM('Schedule 3B_Income_Eastern:Schedule 3D_Income_The Cape'!AQ19)</f>
        <v>0</v>
      </c>
      <c r="AR19" s="523">
        <f>SUM('Schedule 3B_Income_Eastern:Schedule 3D_Income_The Cape'!AR19)</f>
        <v>0</v>
      </c>
      <c r="AS19" s="523">
        <f>SUM('Schedule 3B_Income_Eastern:Schedule 3D_Income_The Cape'!AS19)</f>
        <v>0</v>
      </c>
      <c r="AT19" s="523">
        <f>SUM('Schedule 3B_Income_Eastern:Schedule 3D_Income_The Cape'!AT19)</f>
        <v>0</v>
      </c>
      <c r="AU19" s="523">
        <f>SUM('Schedule 3B_Income_Eastern:Schedule 3D_Income_The Cape'!AU19)</f>
        <v>0</v>
      </c>
      <c r="AV19" s="523">
        <f>SUM('Schedule 3B_Income_Eastern:Schedule 3D_Income_The Cape'!AV19)</f>
        <v>0</v>
      </c>
      <c r="AW19" s="523">
        <f>SUM('Schedule 3B_Income_Eastern:Schedule 3D_Income_The Cape'!AW19)</f>
        <v>0</v>
      </c>
      <c r="AX19" s="523">
        <f>SUM('Schedule 3B_Income_Eastern:Schedule 3D_Income_The Cape'!AX19)</f>
        <v>0</v>
      </c>
      <c r="AY19" s="524">
        <f t="shared" si="7"/>
        <v>0</v>
      </c>
      <c r="AZ19" s="525">
        <f>SUM('Schedule 3B_Income_Eastern:Schedule 3D_Income_The Cape'!AZ19)</f>
        <v>-8.8377959842495286E-14</v>
      </c>
      <c r="BA19" s="523">
        <f>SUM('Schedule 3B_Income_Eastern:Schedule 3D_Income_The Cape'!BA19)</f>
        <v>16025034.331974229</v>
      </c>
      <c r="BB19" s="523">
        <f>SUM('Schedule 3B_Income_Eastern:Schedule 3D_Income_The Cape'!BB19)</f>
        <v>0</v>
      </c>
      <c r="BC19" s="523">
        <f>SUM('Schedule 3B_Income_Eastern:Schedule 3D_Income_The Cape'!BC19)</f>
        <v>16640799.338650772</v>
      </c>
      <c r="BD19" s="523">
        <f>SUM('Schedule 3B_Income_Eastern:Schedule 3D_Income_The Cape'!BD19)</f>
        <v>0</v>
      </c>
      <c r="BE19" s="523">
        <f>SUM('Schedule 3B_Income_Eastern:Schedule 3D_Income_The Cape'!BE19)</f>
        <v>17483345.669443056</v>
      </c>
      <c r="BF19" s="523">
        <f>SUM('Schedule 3B_Income_Eastern:Schedule 3D_Income_The Cape'!BF19)</f>
        <v>0</v>
      </c>
      <c r="BG19" s="523">
        <f>SUM('Schedule 3B_Income_Eastern:Schedule 3D_Income_The Cape'!BG19)</f>
        <v>18085629.069119643</v>
      </c>
      <c r="BH19" s="526">
        <f t="shared" si="8"/>
        <v>68234808.409187704</v>
      </c>
      <c r="BI19" s="527">
        <f t="shared" si="9"/>
        <v>68234808.409187704</v>
      </c>
      <c r="BJ19" s="290"/>
      <c r="BK19" s="523">
        <f>SUM('Schedule 3B_Income_Eastern:Schedule 3D_Income_The Cape'!BK19)</f>
        <v>0</v>
      </c>
      <c r="BL19" s="523">
        <f>SUM('Schedule 3B_Income_Eastern:Schedule 3D_Income_The Cape'!BL19)</f>
        <v>0</v>
      </c>
      <c r="BM19" s="523">
        <f>SUM('Schedule 3B_Income_Eastern:Schedule 3D_Income_The Cape'!BM19)</f>
        <v>0</v>
      </c>
      <c r="BN19" s="523">
        <f>SUM('Schedule 3B_Income_Eastern:Schedule 3D_Income_The Cape'!BN19)</f>
        <v>0</v>
      </c>
      <c r="BO19" s="523">
        <f>SUM('Schedule 3B_Income_Eastern:Schedule 3D_Income_The Cape'!BO19)</f>
        <v>0</v>
      </c>
      <c r="BP19" s="523">
        <f>SUM('Schedule 3B_Income_Eastern:Schedule 3D_Income_The Cape'!BP19)</f>
        <v>0</v>
      </c>
      <c r="BQ19" s="523">
        <f>SUM('Schedule 3B_Income_Eastern:Schedule 3D_Income_The Cape'!BQ19)</f>
        <v>0</v>
      </c>
      <c r="BR19" s="523">
        <f>SUM('Schedule 3B_Income_Eastern:Schedule 3D_Income_The Cape'!BR19)</f>
        <v>0</v>
      </c>
      <c r="BS19" s="524">
        <f t="shared" si="10"/>
        <v>0</v>
      </c>
      <c r="BT19" s="525">
        <f>SUM('Schedule 3B_Income_Eastern:Schedule 3D_Income_The Cape'!BT19)</f>
        <v>0</v>
      </c>
      <c r="BU19" s="523">
        <f>SUM('Schedule 3B_Income_Eastern:Schedule 3D_Income_The Cape'!BU19)</f>
        <v>698411.09891518869</v>
      </c>
      <c r="BV19" s="523">
        <f>SUM('Schedule 3B_Income_Eastern:Schedule 3D_Income_The Cape'!BV19)</f>
        <v>0</v>
      </c>
      <c r="BW19" s="523">
        <f>SUM('Schedule 3B_Income_Eastern:Schedule 3D_Income_The Cape'!BW19)</f>
        <v>714780.10904601333</v>
      </c>
      <c r="BX19" s="523">
        <f>SUM('Schedule 3B_Income_Eastern:Schedule 3D_Income_The Cape'!BX19)</f>
        <v>0</v>
      </c>
      <c r="BY19" s="523">
        <f>SUM('Schedule 3B_Income_Eastern:Schedule 3D_Income_The Cape'!BY19)</f>
        <v>709819.80294576345</v>
      </c>
      <c r="BZ19" s="523">
        <f>SUM('Schedule 3B_Income_Eastern:Schedule 3D_Income_The Cape'!BZ19)</f>
        <v>0</v>
      </c>
      <c r="CA19" s="523">
        <f>SUM('Schedule 3B_Income_Eastern:Schedule 3D_Income_The Cape'!CA19)</f>
        <v>712795.98660591338</v>
      </c>
      <c r="CB19" s="526">
        <f t="shared" si="11"/>
        <v>2835806.9975128789</v>
      </c>
      <c r="CC19" s="527">
        <f t="shared" si="12"/>
        <v>2835806.9975128789</v>
      </c>
      <c r="CD19" s="290"/>
      <c r="CE19" s="394">
        <f t="shared" si="14"/>
        <v>0</v>
      </c>
      <c r="CF19" s="394">
        <f t="shared" si="15"/>
        <v>0</v>
      </c>
      <c r="CG19" s="394">
        <f t="shared" si="16"/>
        <v>0</v>
      </c>
      <c r="CH19" s="394">
        <f t="shared" si="17"/>
        <v>0</v>
      </c>
      <c r="CI19" s="396">
        <f t="shared" si="18"/>
        <v>0</v>
      </c>
      <c r="CJ19" s="394">
        <f t="shared" si="19"/>
        <v>22671293.072805695</v>
      </c>
      <c r="CK19" s="394">
        <f t="shared" si="20"/>
        <v>23395218.312244244</v>
      </c>
      <c r="CL19" s="394">
        <f t="shared" si="21"/>
        <v>24273974.877568353</v>
      </c>
      <c r="CM19" s="394">
        <f t="shared" si="22"/>
        <v>25015223.527381625</v>
      </c>
      <c r="CN19" s="396">
        <f t="shared" si="23"/>
        <v>95355709.789999932</v>
      </c>
      <c r="CO19" s="394">
        <f t="shared" si="24"/>
        <v>22671293.072805695</v>
      </c>
      <c r="CP19" s="394">
        <f t="shared" si="25"/>
        <v>23395218.312244244</v>
      </c>
      <c r="CQ19" s="394">
        <f t="shared" si="26"/>
        <v>24273974.877568353</v>
      </c>
      <c r="CR19" s="394">
        <f t="shared" si="27"/>
        <v>25015223.527381625</v>
      </c>
      <c r="CS19" s="396">
        <f t="shared" si="13"/>
        <v>95355709.789999932</v>
      </c>
    </row>
    <row r="20" spans="1:97" ht="15.75" customHeight="1">
      <c r="A20" s="133" t="s">
        <v>173</v>
      </c>
      <c r="B20" s="290">
        <v>2</v>
      </c>
      <c r="C20" s="523">
        <f t="shared" ref="C20" si="28">SUM(C17:C19)</f>
        <v>0</v>
      </c>
      <c r="D20" s="523">
        <f t="shared" ref="D20:J20" si="29">SUM(D17:D19)</f>
        <v>0</v>
      </c>
      <c r="E20" s="523">
        <f t="shared" si="29"/>
        <v>0</v>
      </c>
      <c r="F20" s="523">
        <f t="shared" si="29"/>
        <v>0</v>
      </c>
      <c r="G20" s="523">
        <f t="shared" si="29"/>
        <v>0</v>
      </c>
      <c r="H20" s="523">
        <f t="shared" si="29"/>
        <v>0</v>
      </c>
      <c r="I20" s="523">
        <f t="shared" si="29"/>
        <v>0</v>
      </c>
      <c r="J20" s="523">
        <f t="shared" si="29"/>
        <v>0</v>
      </c>
      <c r="K20" s="524">
        <f t="shared" si="1"/>
        <v>0</v>
      </c>
      <c r="L20" s="525">
        <f t="shared" ref="L20:S20" si="30">SUM(L17:L19)</f>
        <v>0</v>
      </c>
      <c r="M20" s="523">
        <f t="shared" si="30"/>
        <v>19154622.470648911</v>
      </c>
      <c r="N20" s="523">
        <f t="shared" si="30"/>
        <v>0</v>
      </c>
      <c r="O20" s="523">
        <f t="shared" si="30"/>
        <v>19739647.170047637</v>
      </c>
      <c r="P20" s="523">
        <f t="shared" si="30"/>
        <v>0</v>
      </c>
      <c r="Q20" s="523">
        <f t="shared" si="30"/>
        <v>19819836.344873663</v>
      </c>
      <c r="R20" s="523">
        <f t="shared" si="30"/>
        <v>0</v>
      </c>
      <c r="S20" s="523">
        <f t="shared" si="30"/>
        <v>20433746.654749792</v>
      </c>
      <c r="T20" s="526">
        <f t="shared" si="2"/>
        <v>79147852.640320003</v>
      </c>
      <c r="U20" s="527">
        <f t="shared" si="3"/>
        <v>79147852.640320003</v>
      </c>
      <c r="V20" s="290">
        <v>2</v>
      </c>
      <c r="W20" s="523">
        <f t="shared" ref="W20:AD20" si="31">SUM(W17:W19)</f>
        <v>0</v>
      </c>
      <c r="X20" s="523">
        <f t="shared" si="31"/>
        <v>0</v>
      </c>
      <c r="Y20" s="523">
        <f t="shared" si="31"/>
        <v>0</v>
      </c>
      <c r="Z20" s="523">
        <f t="shared" si="31"/>
        <v>0</v>
      </c>
      <c r="AA20" s="523">
        <f t="shared" si="31"/>
        <v>0</v>
      </c>
      <c r="AB20" s="523">
        <f t="shared" si="31"/>
        <v>0</v>
      </c>
      <c r="AC20" s="523">
        <f t="shared" si="31"/>
        <v>0</v>
      </c>
      <c r="AD20" s="523">
        <f t="shared" si="31"/>
        <v>0</v>
      </c>
      <c r="AE20" s="524">
        <f t="shared" si="4"/>
        <v>0</v>
      </c>
      <c r="AF20" s="525">
        <f t="shared" ref="AF20:AM20" si="32">SUM(AF17:AF19)</f>
        <v>0</v>
      </c>
      <c r="AG20" s="523">
        <f t="shared" si="32"/>
        <v>7916192.6856913175</v>
      </c>
      <c r="AH20" s="523">
        <f t="shared" si="32"/>
        <v>0</v>
      </c>
      <c r="AI20" s="523">
        <f t="shared" si="32"/>
        <v>7535041.6127733896</v>
      </c>
      <c r="AJ20" s="523">
        <f t="shared" si="32"/>
        <v>0</v>
      </c>
      <c r="AK20" s="523">
        <f t="shared" si="32"/>
        <v>7266551.486792393</v>
      </c>
      <c r="AL20" s="523">
        <f t="shared" si="32"/>
        <v>0</v>
      </c>
      <c r="AM20" s="523">
        <f t="shared" si="32"/>
        <v>7416519.765344643</v>
      </c>
      <c r="AN20" s="526">
        <f t="shared" si="5"/>
        <v>30134305.550601743</v>
      </c>
      <c r="AO20" s="527">
        <f t="shared" si="6"/>
        <v>30134305.550601743</v>
      </c>
      <c r="AP20" s="290">
        <v>2</v>
      </c>
      <c r="AQ20" s="523">
        <f t="shared" ref="AQ20:AX20" si="33">SUM(AQ17:AQ19)</f>
        <v>0</v>
      </c>
      <c r="AR20" s="523">
        <f t="shared" si="33"/>
        <v>0</v>
      </c>
      <c r="AS20" s="523">
        <f t="shared" si="33"/>
        <v>0</v>
      </c>
      <c r="AT20" s="523">
        <f t="shared" si="33"/>
        <v>0</v>
      </c>
      <c r="AU20" s="523">
        <f t="shared" si="33"/>
        <v>0</v>
      </c>
      <c r="AV20" s="523">
        <f t="shared" si="33"/>
        <v>0</v>
      </c>
      <c r="AW20" s="523">
        <f t="shared" si="33"/>
        <v>0</v>
      </c>
      <c r="AX20" s="523">
        <f t="shared" si="33"/>
        <v>0</v>
      </c>
      <c r="AY20" s="524">
        <f t="shared" si="7"/>
        <v>0</v>
      </c>
      <c r="AZ20" s="525">
        <f t="shared" ref="AZ20:BG20" si="34">SUM(AZ17:AZ19)</f>
        <v>-1.4273476979612262E-12</v>
      </c>
      <c r="BA20" s="523">
        <f t="shared" si="34"/>
        <v>99207335.441524297</v>
      </c>
      <c r="BB20" s="523">
        <f t="shared" si="34"/>
        <v>1.6737121726484136E-13</v>
      </c>
      <c r="BC20" s="523">
        <f t="shared" si="34"/>
        <v>101300594.76870123</v>
      </c>
      <c r="BD20" s="523">
        <f t="shared" si="34"/>
        <v>0</v>
      </c>
      <c r="BE20" s="523">
        <f t="shared" si="34"/>
        <v>104920218.96512705</v>
      </c>
      <c r="BF20" s="523">
        <f t="shared" si="34"/>
        <v>0</v>
      </c>
      <c r="BG20" s="523">
        <f t="shared" si="34"/>
        <v>107262641.42029254</v>
      </c>
      <c r="BH20" s="526">
        <f t="shared" si="8"/>
        <v>412690790.59564513</v>
      </c>
      <c r="BI20" s="527">
        <f t="shared" si="9"/>
        <v>412690790.59564513</v>
      </c>
      <c r="BJ20" s="290">
        <v>2</v>
      </c>
      <c r="BK20" s="523">
        <f t="shared" ref="BK20:BR20" si="35">SUM(BK17:BK19)</f>
        <v>0</v>
      </c>
      <c r="BL20" s="523">
        <f t="shared" si="35"/>
        <v>0</v>
      </c>
      <c r="BM20" s="523">
        <f t="shared" si="35"/>
        <v>0</v>
      </c>
      <c r="BN20" s="523">
        <f t="shared" si="35"/>
        <v>0</v>
      </c>
      <c r="BO20" s="523">
        <f t="shared" si="35"/>
        <v>0</v>
      </c>
      <c r="BP20" s="523">
        <f t="shared" si="35"/>
        <v>0</v>
      </c>
      <c r="BQ20" s="523">
        <f t="shared" si="35"/>
        <v>0</v>
      </c>
      <c r="BR20" s="523">
        <f t="shared" si="35"/>
        <v>0</v>
      </c>
      <c r="BS20" s="524">
        <f t="shared" si="10"/>
        <v>0</v>
      </c>
      <c r="BT20" s="525">
        <f t="shared" ref="BT20:CA20" si="36">SUM(BT17:BT19)</f>
        <v>0</v>
      </c>
      <c r="BU20" s="523">
        <f t="shared" si="36"/>
        <v>5204457.570142881</v>
      </c>
      <c r="BV20" s="523">
        <f t="shared" si="36"/>
        <v>0</v>
      </c>
      <c r="BW20" s="523">
        <f t="shared" si="36"/>
        <v>5191364.8914284157</v>
      </c>
      <c r="BX20" s="523">
        <f t="shared" si="36"/>
        <v>0</v>
      </c>
      <c r="BY20" s="523">
        <f t="shared" si="36"/>
        <v>5128007.1601379737</v>
      </c>
      <c r="BZ20" s="523">
        <f t="shared" si="36"/>
        <v>0</v>
      </c>
      <c r="CA20" s="523">
        <f t="shared" si="36"/>
        <v>5164172.8051255466</v>
      </c>
      <c r="CB20" s="526">
        <f t="shared" si="11"/>
        <v>20688002.426834818</v>
      </c>
      <c r="CC20" s="527">
        <f t="shared" si="12"/>
        <v>20688002.426834818</v>
      </c>
      <c r="CD20" s="290">
        <v>2</v>
      </c>
      <c r="CE20" s="394">
        <f t="shared" si="14"/>
        <v>0</v>
      </c>
      <c r="CF20" s="394">
        <f t="shared" si="15"/>
        <v>0</v>
      </c>
      <c r="CG20" s="394">
        <f t="shared" si="16"/>
        <v>0</v>
      </c>
      <c r="CH20" s="394">
        <f t="shared" si="17"/>
        <v>0</v>
      </c>
      <c r="CI20" s="396">
        <f t="shared" si="18"/>
        <v>0</v>
      </c>
      <c r="CJ20" s="394">
        <f t="shared" si="19"/>
        <v>131482608.1680074</v>
      </c>
      <c r="CK20" s="394">
        <f t="shared" si="20"/>
        <v>133766648.44295067</v>
      </c>
      <c r="CL20" s="394">
        <f t="shared" si="21"/>
        <v>137134613.95693108</v>
      </c>
      <c r="CM20" s="394">
        <f t="shared" si="22"/>
        <v>140277080.64551252</v>
      </c>
      <c r="CN20" s="396">
        <f t="shared" si="23"/>
        <v>542660951.21340168</v>
      </c>
      <c r="CO20" s="394">
        <f t="shared" si="24"/>
        <v>131482608.1680074</v>
      </c>
      <c r="CP20" s="394">
        <f t="shared" si="25"/>
        <v>133766648.44295067</v>
      </c>
      <c r="CQ20" s="394">
        <f t="shared" si="26"/>
        <v>137134613.95693108</v>
      </c>
      <c r="CR20" s="394">
        <f t="shared" si="27"/>
        <v>140277080.64551252</v>
      </c>
      <c r="CS20" s="396">
        <f t="shared" si="13"/>
        <v>542660951.21340168</v>
      </c>
    </row>
    <row r="21" spans="1:97" ht="15.75" customHeight="1">
      <c r="A21" s="87" t="s">
        <v>175</v>
      </c>
      <c r="B21" s="290">
        <v>3</v>
      </c>
      <c r="C21" s="523">
        <f>SUM('Schedule 3B_Income_Eastern:Schedule 3D_Income_The Cape'!C21)</f>
        <v>0</v>
      </c>
      <c r="D21" s="523">
        <f>SUM('Schedule 3B_Income_Eastern:Schedule 3D_Income_The Cape'!D21)</f>
        <v>0</v>
      </c>
      <c r="E21" s="523">
        <f>SUM('Schedule 3B_Income_Eastern:Schedule 3D_Income_The Cape'!E21)</f>
        <v>0</v>
      </c>
      <c r="F21" s="523">
        <f>SUM('Schedule 3B_Income_Eastern:Schedule 3D_Income_The Cape'!F21)</f>
        <v>0</v>
      </c>
      <c r="G21" s="523">
        <f>SUM('Schedule 3B_Income_Eastern:Schedule 3D_Income_The Cape'!G21)</f>
        <v>0</v>
      </c>
      <c r="H21" s="523">
        <f>SUM('Schedule 3B_Income_Eastern:Schedule 3D_Income_The Cape'!H21)</f>
        <v>0</v>
      </c>
      <c r="I21" s="523">
        <f>SUM('Schedule 3B_Income_Eastern:Schedule 3D_Income_The Cape'!I21)</f>
        <v>0</v>
      </c>
      <c r="J21" s="523">
        <f>SUM('Schedule 3B_Income_Eastern:Schedule 3D_Income_The Cape'!J21)</f>
        <v>0</v>
      </c>
      <c r="K21" s="524">
        <f t="shared" si="1"/>
        <v>0</v>
      </c>
      <c r="L21" s="525">
        <f>SUM('Schedule 3B_Income_Eastern:Schedule 3D_Income_The Cape'!L21)</f>
        <v>0</v>
      </c>
      <c r="M21" s="523">
        <f>SUM('Schedule 3B_Income_Eastern:Schedule 3D_Income_The Cape'!M21)</f>
        <v>0</v>
      </c>
      <c r="N21" s="523">
        <f>SUM('Schedule 3B_Income_Eastern:Schedule 3D_Income_The Cape'!N21)</f>
        <v>0</v>
      </c>
      <c r="O21" s="523">
        <f>SUM('Schedule 3B_Income_Eastern:Schedule 3D_Income_The Cape'!O21)</f>
        <v>0</v>
      </c>
      <c r="P21" s="523">
        <f>SUM('Schedule 3B_Income_Eastern:Schedule 3D_Income_The Cape'!P21)</f>
        <v>0</v>
      </c>
      <c r="Q21" s="523">
        <f>SUM('Schedule 3B_Income_Eastern:Schedule 3D_Income_The Cape'!Q21)</f>
        <v>0</v>
      </c>
      <c r="R21" s="523">
        <f>SUM('Schedule 3B_Income_Eastern:Schedule 3D_Income_The Cape'!R21)</f>
        <v>0</v>
      </c>
      <c r="S21" s="523">
        <f>SUM('Schedule 3B_Income_Eastern:Schedule 3D_Income_The Cape'!S21)</f>
        <v>0</v>
      </c>
      <c r="T21" s="526">
        <f t="shared" si="2"/>
        <v>0</v>
      </c>
      <c r="U21" s="527">
        <f t="shared" si="3"/>
        <v>0</v>
      </c>
      <c r="V21" s="290">
        <v>3</v>
      </c>
      <c r="W21" s="523">
        <f>SUM('Schedule 3B_Income_Eastern:Schedule 3D_Income_The Cape'!W21)</f>
        <v>0</v>
      </c>
      <c r="X21" s="523">
        <f>SUM('Schedule 3B_Income_Eastern:Schedule 3D_Income_The Cape'!X21)</f>
        <v>0</v>
      </c>
      <c r="Y21" s="523">
        <f>SUM('Schedule 3B_Income_Eastern:Schedule 3D_Income_The Cape'!Y21)</f>
        <v>0</v>
      </c>
      <c r="Z21" s="523">
        <f>SUM('Schedule 3B_Income_Eastern:Schedule 3D_Income_The Cape'!Z21)</f>
        <v>0</v>
      </c>
      <c r="AA21" s="523">
        <f>SUM('Schedule 3B_Income_Eastern:Schedule 3D_Income_The Cape'!AA21)</f>
        <v>0</v>
      </c>
      <c r="AB21" s="523">
        <f>SUM('Schedule 3B_Income_Eastern:Schedule 3D_Income_The Cape'!AB21)</f>
        <v>0</v>
      </c>
      <c r="AC21" s="523">
        <f>SUM('Schedule 3B_Income_Eastern:Schedule 3D_Income_The Cape'!AC21)</f>
        <v>0</v>
      </c>
      <c r="AD21" s="523">
        <f>SUM('Schedule 3B_Income_Eastern:Schedule 3D_Income_The Cape'!AD21)</f>
        <v>0</v>
      </c>
      <c r="AE21" s="524">
        <f t="shared" si="4"/>
        <v>0</v>
      </c>
      <c r="AF21" s="525">
        <f>SUM('Schedule 3B_Income_Eastern:Schedule 3D_Income_The Cape'!AF21)</f>
        <v>0</v>
      </c>
      <c r="AG21" s="523">
        <f>SUM('Schedule 3B_Income_Eastern:Schedule 3D_Income_The Cape'!AG21)</f>
        <v>0</v>
      </c>
      <c r="AH21" s="523">
        <f>SUM('Schedule 3B_Income_Eastern:Schedule 3D_Income_The Cape'!AH21)</f>
        <v>0</v>
      </c>
      <c r="AI21" s="523">
        <f>SUM('Schedule 3B_Income_Eastern:Schedule 3D_Income_The Cape'!AI21)</f>
        <v>0</v>
      </c>
      <c r="AJ21" s="523">
        <f>SUM('Schedule 3B_Income_Eastern:Schedule 3D_Income_The Cape'!AJ21)</f>
        <v>0</v>
      </c>
      <c r="AK21" s="523">
        <f>SUM('Schedule 3B_Income_Eastern:Schedule 3D_Income_The Cape'!AK21)</f>
        <v>0</v>
      </c>
      <c r="AL21" s="523">
        <f>SUM('Schedule 3B_Income_Eastern:Schedule 3D_Income_The Cape'!AL21)</f>
        <v>0</v>
      </c>
      <c r="AM21" s="523">
        <f>SUM('Schedule 3B_Income_Eastern:Schedule 3D_Income_The Cape'!AM21)</f>
        <v>0</v>
      </c>
      <c r="AN21" s="526">
        <f t="shared" si="5"/>
        <v>0</v>
      </c>
      <c r="AO21" s="527">
        <f t="shared" si="6"/>
        <v>0</v>
      </c>
      <c r="AP21" s="290">
        <v>3</v>
      </c>
      <c r="AQ21" s="523">
        <f>SUM('Schedule 3B_Income_Eastern:Schedule 3D_Income_The Cape'!AQ21)</f>
        <v>0</v>
      </c>
      <c r="AR21" s="523">
        <f>SUM('Schedule 3B_Income_Eastern:Schedule 3D_Income_The Cape'!AR21)</f>
        <v>0</v>
      </c>
      <c r="AS21" s="523">
        <f>SUM('Schedule 3B_Income_Eastern:Schedule 3D_Income_The Cape'!AS21)</f>
        <v>0</v>
      </c>
      <c r="AT21" s="523">
        <f>SUM('Schedule 3B_Income_Eastern:Schedule 3D_Income_The Cape'!AT21)</f>
        <v>0</v>
      </c>
      <c r="AU21" s="523">
        <f>SUM('Schedule 3B_Income_Eastern:Schedule 3D_Income_The Cape'!AU21)</f>
        <v>0</v>
      </c>
      <c r="AV21" s="523">
        <f>SUM('Schedule 3B_Income_Eastern:Schedule 3D_Income_The Cape'!AV21)</f>
        <v>0</v>
      </c>
      <c r="AW21" s="523">
        <f>SUM('Schedule 3B_Income_Eastern:Schedule 3D_Income_The Cape'!AW21)</f>
        <v>0</v>
      </c>
      <c r="AX21" s="523">
        <f>SUM('Schedule 3B_Income_Eastern:Schedule 3D_Income_The Cape'!AX21)</f>
        <v>0</v>
      </c>
      <c r="AY21" s="524">
        <f t="shared" si="7"/>
        <v>0</v>
      </c>
      <c r="AZ21" s="525">
        <f>SUM('Schedule 3B_Income_Eastern:Schedule 3D_Income_The Cape'!AZ21)</f>
        <v>0</v>
      </c>
      <c r="BA21" s="523">
        <f>SUM('Schedule 3B_Income_Eastern:Schedule 3D_Income_The Cape'!BA21)</f>
        <v>0</v>
      </c>
      <c r="BB21" s="523">
        <f>SUM('Schedule 3B_Income_Eastern:Schedule 3D_Income_The Cape'!BB21)</f>
        <v>0</v>
      </c>
      <c r="BC21" s="523">
        <f>SUM('Schedule 3B_Income_Eastern:Schedule 3D_Income_The Cape'!BC21)</f>
        <v>0</v>
      </c>
      <c r="BD21" s="523">
        <f>SUM('Schedule 3B_Income_Eastern:Schedule 3D_Income_The Cape'!BD21)</f>
        <v>0</v>
      </c>
      <c r="BE21" s="523">
        <f>SUM('Schedule 3B_Income_Eastern:Schedule 3D_Income_The Cape'!BE21)</f>
        <v>0</v>
      </c>
      <c r="BF21" s="523">
        <f>SUM('Schedule 3B_Income_Eastern:Schedule 3D_Income_The Cape'!BF21)</f>
        <v>0</v>
      </c>
      <c r="BG21" s="523">
        <f>SUM('Schedule 3B_Income_Eastern:Schedule 3D_Income_The Cape'!BG21)</f>
        <v>0</v>
      </c>
      <c r="BH21" s="526">
        <f t="shared" si="8"/>
        <v>0</v>
      </c>
      <c r="BI21" s="527">
        <f t="shared" si="9"/>
        <v>0</v>
      </c>
      <c r="BJ21" s="290">
        <v>3</v>
      </c>
      <c r="BK21" s="523">
        <f>SUM('Schedule 3B_Income_Eastern:Schedule 3D_Income_The Cape'!BK21)</f>
        <v>0</v>
      </c>
      <c r="BL21" s="523">
        <f>SUM('Schedule 3B_Income_Eastern:Schedule 3D_Income_The Cape'!BL21)</f>
        <v>0</v>
      </c>
      <c r="BM21" s="523">
        <f>SUM('Schedule 3B_Income_Eastern:Schedule 3D_Income_The Cape'!BM21)</f>
        <v>0</v>
      </c>
      <c r="BN21" s="523">
        <f>SUM('Schedule 3B_Income_Eastern:Schedule 3D_Income_The Cape'!BN21)</f>
        <v>0</v>
      </c>
      <c r="BO21" s="523">
        <f>SUM('Schedule 3B_Income_Eastern:Schedule 3D_Income_The Cape'!BO21)</f>
        <v>0</v>
      </c>
      <c r="BP21" s="523">
        <f>SUM('Schedule 3B_Income_Eastern:Schedule 3D_Income_The Cape'!BP21)</f>
        <v>0</v>
      </c>
      <c r="BQ21" s="523">
        <f>SUM('Schedule 3B_Income_Eastern:Schedule 3D_Income_The Cape'!BQ21)</f>
        <v>0</v>
      </c>
      <c r="BR21" s="523">
        <f>SUM('Schedule 3B_Income_Eastern:Schedule 3D_Income_The Cape'!BR21)</f>
        <v>0</v>
      </c>
      <c r="BS21" s="524">
        <f t="shared" si="10"/>
        <v>0</v>
      </c>
      <c r="BT21" s="525">
        <f>SUM('Schedule 3B_Income_Eastern:Schedule 3D_Income_The Cape'!BT21)</f>
        <v>0</v>
      </c>
      <c r="BU21" s="523">
        <f>SUM('Schedule 3B_Income_Eastern:Schedule 3D_Income_The Cape'!BU21)</f>
        <v>0</v>
      </c>
      <c r="BV21" s="523">
        <f>SUM('Schedule 3B_Income_Eastern:Schedule 3D_Income_The Cape'!BV21)</f>
        <v>0</v>
      </c>
      <c r="BW21" s="523">
        <f>SUM('Schedule 3B_Income_Eastern:Schedule 3D_Income_The Cape'!BW21)</f>
        <v>0</v>
      </c>
      <c r="BX21" s="523">
        <f>SUM('Schedule 3B_Income_Eastern:Schedule 3D_Income_The Cape'!BX21)</f>
        <v>0</v>
      </c>
      <c r="BY21" s="523">
        <f>SUM('Schedule 3B_Income_Eastern:Schedule 3D_Income_The Cape'!BY21)</f>
        <v>0</v>
      </c>
      <c r="BZ21" s="523">
        <f>SUM('Schedule 3B_Income_Eastern:Schedule 3D_Income_The Cape'!BZ21)</f>
        <v>0</v>
      </c>
      <c r="CA21" s="523">
        <f>SUM('Schedule 3B_Income_Eastern:Schedule 3D_Income_The Cape'!CA21)</f>
        <v>0</v>
      </c>
      <c r="CB21" s="526">
        <f t="shared" si="11"/>
        <v>0</v>
      </c>
      <c r="CC21" s="527">
        <f t="shared" si="12"/>
        <v>0</v>
      </c>
      <c r="CD21" s="290">
        <v>3</v>
      </c>
      <c r="CE21" s="394">
        <f t="shared" si="14"/>
        <v>0</v>
      </c>
      <c r="CF21" s="394">
        <f t="shared" si="15"/>
        <v>0</v>
      </c>
      <c r="CG21" s="394">
        <f t="shared" si="16"/>
        <v>0</v>
      </c>
      <c r="CH21" s="394">
        <f t="shared" si="17"/>
        <v>0</v>
      </c>
      <c r="CI21" s="396">
        <f t="shared" si="18"/>
        <v>0</v>
      </c>
      <c r="CJ21" s="394">
        <f t="shared" si="19"/>
        <v>0</v>
      </c>
      <c r="CK21" s="394">
        <f t="shared" si="20"/>
        <v>0</v>
      </c>
      <c r="CL21" s="394">
        <f t="shared" si="21"/>
        <v>0</v>
      </c>
      <c r="CM21" s="394">
        <f t="shared" si="22"/>
        <v>0</v>
      </c>
      <c r="CN21" s="396">
        <f t="shared" si="23"/>
        <v>0</v>
      </c>
      <c r="CO21" s="394">
        <f t="shared" si="24"/>
        <v>0</v>
      </c>
      <c r="CP21" s="394">
        <f t="shared" si="25"/>
        <v>0</v>
      </c>
      <c r="CQ21" s="394">
        <f t="shared" si="26"/>
        <v>0</v>
      </c>
      <c r="CR21" s="394">
        <f t="shared" si="27"/>
        <v>0</v>
      </c>
      <c r="CS21" s="396">
        <f t="shared" si="13"/>
        <v>0</v>
      </c>
    </row>
    <row r="22" spans="1:97" ht="15.75" customHeight="1">
      <c r="A22" s="87" t="s">
        <v>177</v>
      </c>
      <c r="B22" s="290">
        <v>4</v>
      </c>
      <c r="C22" s="523">
        <f>SUM('Schedule 3B_Income_Eastern:Schedule 3D_Income_The Cape'!C22)</f>
        <v>0</v>
      </c>
      <c r="D22" s="523">
        <f>SUM('Schedule 3B_Income_Eastern:Schedule 3D_Income_The Cape'!D22)</f>
        <v>0</v>
      </c>
      <c r="E22" s="523">
        <f>SUM('Schedule 3B_Income_Eastern:Schedule 3D_Income_The Cape'!E22)</f>
        <v>0</v>
      </c>
      <c r="F22" s="523">
        <f>SUM('Schedule 3B_Income_Eastern:Schedule 3D_Income_The Cape'!F22)</f>
        <v>0</v>
      </c>
      <c r="G22" s="523">
        <f>SUM('Schedule 3B_Income_Eastern:Schedule 3D_Income_The Cape'!G22)</f>
        <v>0</v>
      </c>
      <c r="H22" s="523">
        <f>SUM('Schedule 3B_Income_Eastern:Schedule 3D_Income_The Cape'!H22)</f>
        <v>0</v>
      </c>
      <c r="I22" s="523">
        <f>SUM('Schedule 3B_Income_Eastern:Schedule 3D_Income_The Cape'!I22)</f>
        <v>0</v>
      </c>
      <c r="J22" s="523">
        <f>SUM('Schedule 3B_Income_Eastern:Schedule 3D_Income_The Cape'!J22)</f>
        <v>0</v>
      </c>
      <c r="K22" s="524">
        <f t="shared" si="1"/>
        <v>0</v>
      </c>
      <c r="L22" s="525">
        <f>SUM('Schedule 3B_Income_Eastern:Schedule 3D_Income_The Cape'!L22)</f>
        <v>0</v>
      </c>
      <c r="M22" s="523">
        <f>SUM('Schedule 3B_Income_Eastern:Schedule 3D_Income_The Cape'!M22)</f>
        <v>-2434.0633831806654</v>
      </c>
      <c r="N22" s="523">
        <f>SUM('Schedule 3B_Income_Eastern:Schedule 3D_Income_The Cape'!N22)</f>
        <v>0</v>
      </c>
      <c r="O22" s="523">
        <f>SUM('Schedule 3B_Income_Eastern:Schedule 3D_Income_The Cape'!O22)</f>
        <v>-2528.0687497192494</v>
      </c>
      <c r="P22" s="523">
        <f>SUM('Schedule 3B_Income_Eastern:Schedule 3D_Income_The Cape'!P22)</f>
        <v>0</v>
      </c>
      <c r="Q22" s="523">
        <f>SUM('Schedule 3B_Income_Eastern:Schedule 3D_Income_The Cape'!Q22)</f>
        <v>-2569.8306856160229</v>
      </c>
      <c r="R22" s="523">
        <f>SUM('Schedule 3B_Income_Eastern:Schedule 3D_Income_The Cape'!R22)</f>
        <v>0</v>
      </c>
      <c r="S22" s="523">
        <f>SUM('Schedule 3B_Income_Eastern:Schedule 3D_Income_The Cape'!S22)</f>
        <v>-2630.7849900624578</v>
      </c>
      <c r="T22" s="526">
        <f t="shared" si="2"/>
        <v>-10162.747808578395</v>
      </c>
      <c r="U22" s="527">
        <f t="shared" si="3"/>
        <v>-10162.747808578395</v>
      </c>
      <c r="V22" s="290">
        <v>4</v>
      </c>
      <c r="W22" s="523">
        <f>SUM('Schedule 3B_Income_Eastern:Schedule 3D_Income_The Cape'!W22)</f>
        <v>0</v>
      </c>
      <c r="X22" s="523">
        <f>SUM('Schedule 3B_Income_Eastern:Schedule 3D_Income_The Cape'!X22)</f>
        <v>0</v>
      </c>
      <c r="Y22" s="523">
        <f>SUM('Schedule 3B_Income_Eastern:Schedule 3D_Income_The Cape'!Y22)</f>
        <v>0</v>
      </c>
      <c r="Z22" s="523">
        <f>SUM('Schedule 3B_Income_Eastern:Schedule 3D_Income_The Cape'!Z22)</f>
        <v>0</v>
      </c>
      <c r="AA22" s="523">
        <f>SUM('Schedule 3B_Income_Eastern:Schedule 3D_Income_The Cape'!AA22)</f>
        <v>0</v>
      </c>
      <c r="AB22" s="523">
        <f>SUM('Schedule 3B_Income_Eastern:Schedule 3D_Income_The Cape'!AB22)</f>
        <v>0</v>
      </c>
      <c r="AC22" s="523">
        <f>SUM('Schedule 3B_Income_Eastern:Schedule 3D_Income_The Cape'!AC22)</f>
        <v>0</v>
      </c>
      <c r="AD22" s="523">
        <f>SUM('Schedule 3B_Income_Eastern:Schedule 3D_Income_The Cape'!AD22)</f>
        <v>0</v>
      </c>
      <c r="AE22" s="524">
        <f t="shared" si="4"/>
        <v>0</v>
      </c>
      <c r="AF22" s="525">
        <f>SUM('Schedule 3B_Income_Eastern:Schedule 3D_Income_The Cape'!AF22)</f>
        <v>0</v>
      </c>
      <c r="AG22" s="523">
        <f>SUM('Schedule 3B_Income_Eastern:Schedule 3D_Income_The Cape'!AG22)</f>
        <v>-989.83154790741116</v>
      </c>
      <c r="AH22" s="523">
        <f>SUM('Schedule 3B_Income_Eastern:Schedule 3D_Income_The Cape'!AH22)</f>
        <v>0</v>
      </c>
      <c r="AI22" s="523">
        <f>SUM('Schedule 3B_Income_Eastern:Schedule 3D_Income_The Cape'!AI22)</f>
        <v>-946.11549466444581</v>
      </c>
      <c r="AJ22" s="523">
        <f>SUM('Schedule 3B_Income_Eastern:Schedule 3D_Income_The Cape'!AJ22)</f>
        <v>0</v>
      </c>
      <c r="AK22" s="523">
        <f>SUM('Schedule 3B_Income_Eastern:Schedule 3D_Income_The Cape'!AK22)</f>
        <v>-916.45127579061489</v>
      </c>
      <c r="AL22" s="523">
        <f>SUM('Schedule 3B_Income_Eastern:Schedule 3D_Income_The Cape'!AL22)</f>
        <v>0</v>
      </c>
      <c r="AM22" s="523">
        <f>SUM('Schedule 3B_Income_Eastern:Schedule 3D_Income_The Cape'!AM22)</f>
        <v>-933.79752647344981</v>
      </c>
      <c r="AN22" s="526">
        <f t="shared" si="5"/>
        <v>-3786.1958448359219</v>
      </c>
      <c r="AO22" s="527">
        <f t="shared" si="6"/>
        <v>-3786.1958448359219</v>
      </c>
      <c r="AP22" s="290">
        <v>4</v>
      </c>
      <c r="AQ22" s="523">
        <f>SUM('Schedule 3B_Income_Eastern:Schedule 3D_Income_The Cape'!AQ22)</f>
        <v>0</v>
      </c>
      <c r="AR22" s="523">
        <f>SUM('Schedule 3B_Income_Eastern:Schedule 3D_Income_The Cape'!AR22)</f>
        <v>0</v>
      </c>
      <c r="AS22" s="523">
        <f>SUM('Schedule 3B_Income_Eastern:Schedule 3D_Income_The Cape'!AS22)</f>
        <v>0</v>
      </c>
      <c r="AT22" s="523">
        <f>SUM('Schedule 3B_Income_Eastern:Schedule 3D_Income_The Cape'!AT22)</f>
        <v>0</v>
      </c>
      <c r="AU22" s="523">
        <f>SUM('Schedule 3B_Income_Eastern:Schedule 3D_Income_The Cape'!AU22)</f>
        <v>0</v>
      </c>
      <c r="AV22" s="523">
        <f>SUM('Schedule 3B_Income_Eastern:Schedule 3D_Income_The Cape'!AV22)</f>
        <v>0</v>
      </c>
      <c r="AW22" s="523">
        <f>SUM('Schedule 3B_Income_Eastern:Schedule 3D_Income_The Cape'!AW22)</f>
        <v>0</v>
      </c>
      <c r="AX22" s="523">
        <f>SUM('Schedule 3B_Income_Eastern:Schedule 3D_Income_The Cape'!AX22)</f>
        <v>0</v>
      </c>
      <c r="AY22" s="524">
        <f t="shared" si="7"/>
        <v>0</v>
      </c>
      <c r="AZ22" s="525">
        <f>SUM('Schedule 3B_Income_Eastern:Schedule 3D_Income_The Cape'!AZ22)</f>
        <v>4.0162747753697871E-17</v>
      </c>
      <c r="BA22" s="523">
        <f>SUM('Schedule 3B_Income_Eastern:Schedule 3D_Income_The Cape'!BA22)</f>
        <v>-9814.5181793777592</v>
      </c>
      <c r="BB22" s="523">
        <f>SUM('Schedule 3B_Income_Eastern:Schedule 3D_Income_The Cape'!BB22)</f>
        <v>0</v>
      </c>
      <c r="BC22" s="523">
        <f>SUM('Schedule 3B_Income_Eastern:Schedule 3D_Income_The Cape'!BC22)</f>
        <v>-10162.00320410321</v>
      </c>
      <c r="BD22" s="523">
        <f>SUM('Schedule 3B_Income_Eastern:Schedule 3D_Income_The Cape'!BD22)</f>
        <v>0</v>
      </c>
      <c r="BE22" s="523">
        <f>SUM('Schedule 3B_Income_Eastern:Schedule 3D_Income_The Cape'!BE22)</f>
        <v>-10658.223791106608</v>
      </c>
      <c r="BF22" s="523">
        <f>SUM('Schedule 3B_Income_Eastern:Schedule 3D_Income_The Cape'!BF22)</f>
        <v>0</v>
      </c>
      <c r="BG22" s="523">
        <f>SUM('Schedule 3B_Income_Eastern:Schedule 3D_Income_The Cape'!BG22)</f>
        <v>-11015.945108270338</v>
      </c>
      <c r="BH22" s="526">
        <f t="shared" si="8"/>
        <v>-41650.690282857919</v>
      </c>
      <c r="BI22" s="527">
        <f t="shared" si="9"/>
        <v>-41650.690282857919</v>
      </c>
      <c r="BJ22" s="290">
        <v>4</v>
      </c>
      <c r="BK22" s="523">
        <f>SUM('Schedule 3B_Income_Eastern:Schedule 3D_Income_The Cape'!BK22)</f>
        <v>0</v>
      </c>
      <c r="BL22" s="523">
        <f>SUM('Schedule 3B_Income_Eastern:Schedule 3D_Income_The Cape'!BL22)</f>
        <v>0</v>
      </c>
      <c r="BM22" s="523">
        <f>SUM('Schedule 3B_Income_Eastern:Schedule 3D_Income_The Cape'!BM22)</f>
        <v>0</v>
      </c>
      <c r="BN22" s="523">
        <f>SUM('Schedule 3B_Income_Eastern:Schedule 3D_Income_The Cape'!BN22)</f>
        <v>0</v>
      </c>
      <c r="BO22" s="523">
        <f>SUM('Schedule 3B_Income_Eastern:Schedule 3D_Income_The Cape'!BO22)</f>
        <v>0</v>
      </c>
      <c r="BP22" s="523">
        <f>SUM('Schedule 3B_Income_Eastern:Schedule 3D_Income_The Cape'!BP22)</f>
        <v>0</v>
      </c>
      <c r="BQ22" s="523">
        <f>SUM('Schedule 3B_Income_Eastern:Schedule 3D_Income_The Cape'!BQ22)</f>
        <v>0</v>
      </c>
      <c r="BR22" s="523">
        <f>SUM('Schedule 3B_Income_Eastern:Schedule 3D_Income_The Cape'!BR22)</f>
        <v>0</v>
      </c>
      <c r="BS22" s="524">
        <f t="shared" si="10"/>
        <v>0</v>
      </c>
      <c r="BT22" s="525">
        <f>SUM('Schedule 3B_Income_Eastern:Schedule 3D_Income_The Cape'!BT22)</f>
        <v>0</v>
      </c>
      <c r="BU22" s="523">
        <f>SUM('Schedule 3B_Income_Eastern:Schedule 3D_Income_The Cape'!BU22)</f>
        <v>-448.33957318197776</v>
      </c>
      <c r="BV22" s="523">
        <f>SUM('Schedule 3B_Income_Eastern:Schedule 3D_Income_The Cape'!BV22)</f>
        <v>0</v>
      </c>
      <c r="BW22" s="523">
        <f>SUM('Schedule 3B_Income_Eastern:Schedule 3D_Income_The Cape'!BW22)</f>
        <v>-457.20640507185288</v>
      </c>
      <c r="BX22" s="523">
        <f>SUM('Schedule 3B_Income_Eastern:Schedule 3D_Income_The Cape'!BX22)</f>
        <v>0</v>
      </c>
      <c r="BY22" s="523">
        <f>SUM('Schedule 3B_Income_Eastern:Schedule 3D_Income_The Cape'!BY22)</f>
        <v>-452.14340922930273</v>
      </c>
      <c r="BZ22" s="523">
        <f>SUM('Schedule 3B_Income_Eastern:Schedule 3D_Income_The Cape'!BZ22)</f>
        <v>0</v>
      </c>
      <c r="CA22" s="523">
        <f>SUM('Schedule 3B_Income_Eastern:Schedule 3D_Income_The Cape'!CA22)</f>
        <v>-453.41667624487212</v>
      </c>
      <c r="CB22" s="526">
        <f t="shared" si="11"/>
        <v>-1811.1060637280057</v>
      </c>
      <c r="CC22" s="527">
        <f t="shared" si="12"/>
        <v>-1811.1060637280057</v>
      </c>
      <c r="CD22" s="290">
        <v>4</v>
      </c>
      <c r="CE22" s="394">
        <f t="shared" si="14"/>
        <v>0</v>
      </c>
      <c r="CF22" s="394">
        <f t="shared" si="15"/>
        <v>0</v>
      </c>
      <c r="CG22" s="394">
        <f t="shared" si="16"/>
        <v>0</v>
      </c>
      <c r="CH22" s="394">
        <f t="shared" si="17"/>
        <v>0</v>
      </c>
      <c r="CI22" s="396">
        <f t="shared" si="18"/>
        <v>0</v>
      </c>
      <c r="CJ22" s="394">
        <f t="shared" si="19"/>
        <v>-13686.752683647814</v>
      </c>
      <c r="CK22" s="394">
        <f t="shared" si="20"/>
        <v>-14093.393853558757</v>
      </c>
      <c r="CL22" s="394">
        <f t="shared" si="21"/>
        <v>-14596.649161742547</v>
      </c>
      <c r="CM22" s="394">
        <f t="shared" si="22"/>
        <v>-15033.944301051117</v>
      </c>
      <c r="CN22" s="396">
        <f t="shared" si="23"/>
        <v>-57410.740000000238</v>
      </c>
      <c r="CO22" s="394">
        <f t="shared" si="24"/>
        <v>-13686.752683647814</v>
      </c>
      <c r="CP22" s="394">
        <f t="shared" si="25"/>
        <v>-14093.393853558757</v>
      </c>
      <c r="CQ22" s="394">
        <f t="shared" si="26"/>
        <v>-14596.649161742547</v>
      </c>
      <c r="CR22" s="394">
        <f t="shared" si="27"/>
        <v>-15033.944301051117</v>
      </c>
      <c r="CS22" s="396">
        <f t="shared" si="13"/>
        <v>-57410.740000000238</v>
      </c>
    </row>
    <row r="23" spans="1:97" ht="15.75" customHeight="1">
      <c r="A23" s="133" t="s">
        <v>179</v>
      </c>
      <c r="B23" s="290">
        <v>5</v>
      </c>
      <c r="C23" s="523">
        <f t="shared" ref="C23" si="37">SUM(C20:C22)+C16</f>
        <v>648969.64413227187</v>
      </c>
      <c r="D23" s="523">
        <f t="shared" ref="D23:J23" si="38">SUM(D20:D22)+D16</f>
        <v>3851843.521308545</v>
      </c>
      <c r="E23" s="523">
        <f t="shared" si="38"/>
        <v>727388.30588726327</v>
      </c>
      <c r="F23" s="523">
        <f t="shared" si="38"/>
        <v>3934275.0139406556</v>
      </c>
      <c r="G23" s="523">
        <f t="shared" si="38"/>
        <v>858579.68853513093</v>
      </c>
      <c r="H23" s="523">
        <f t="shared" si="38"/>
        <v>4124668.7702581543</v>
      </c>
      <c r="I23" s="523">
        <f t="shared" si="38"/>
        <v>895833.02208881406</v>
      </c>
      <c r="J23" s="523">
        <f t="shared" si="38"/>
        <v>4271562.8897789987</v>
      </c>
      <c r="K23" s="524">
        <f t="shared" si="1"/>
        <v>19313120.855929833</v>
      </c>
      <c r="L23" s="525">
        <f t="shared" ref="L23:S23" si="39">SUM(L20:L22)+L16</f>
        <v>0</v>
      </c>
      <c r="M23" s="523">
        <f t="shared" si="39"/>
        <v>19152188.40726573</v>
      </c>
      <c r="N23" s="523">
        <f t="shared" si="39"/>
        <v>0</v>
      </c>
      <c r="O23" s="523">
        <f t="shared" si="39"/>
        <v>19737119.101297919</v>
      </c>
      <c r="P23" s="523">
        <f t="shared" si="39"/>
        <v>0</v>
      </c>
      <c r="Q23" s="523">
        <f t="shared" si="39"/>
        <v>19817266.514188047</v>
      </c>
      <c r="R23" s="523">
        <f t="shared" si="39"/>
        <v>0</v>
      </c>
      <c r="S23" s="523">
        <f t="shared" si="39"/>
        <v>20431115.869759731</v>
      </c>
      <c r="T23" s="526">
        <f t="shared" si="2"/>
        <v>79137689.892511427</v>
      </c>
      <c r="U23" s="215">
        <f t="shared" si="3"/>
        <v>98450810.748441264</v>
      </c>
      <c r="V23" s="290">
        <v>5</v>
      </c>
      <c r="W23" s="523">
        <f t="shared" ref="W23:AD23" si="40">SUM(W20:W22)+W16</f>
        <v>166512.94062212866</v>
      </c>
      <c r="X23" s="523">
        <f t="shared" si="40"/>
        <v>3533104.7806133279</v>
      </c>
      <c r="Y23" s="523">
        <f t="shared" si="40"/>
        <v>143548.10078756517</v>
      </c>
      <c r="Z23" s="523">
        <f t="shared" si="40"/>
        <v>3382108.5911546121</v>
      </c>
      <c r="AA23" s="523">
        <f t="shared" si="40"/>
        <v>132242.43495287537</v>
      </c>
      <c r="AB23" s="523">
        <f t="shared" si="40"/>
        <v>3269708.3806711035</v>
      </c>
      <c r="AC23" s="523">
        <f t="shared" si="40"/>
        <v>120061.18789006642</v>
      </c>
      <c r="AD23" s="523">
        <f t="shared" si="40"/>
        <v>3329709.60581371</v>
      </c>
      <c r="AE23" s="524">
        <f t="shared" si="4"/>
        <v>14076996.022505388</v>
      </c>
      <c r="AF23" s="525">
        <f t="shared" ref="AF23:AM23" si="41">SUM(AF20:AF22)+AF16</f>
        <v>0</v>
      </c>
      <c r="AG23" s="523">
        <f t="shared" si="41"/>
        <v>7915202.85414341</v>
      </c>
      <c r="AH23" s="523">
        <f t="shared" si="41"/>
        <v>0</v>
      </c>
      <c r="AI23" s="523">
        <f t="shared" si="41"/>
        <v>7534095.4972787248</v>
      </c>
      <c r="AJ23" s="523">
        <f t="shared" si="41"/>
        <v>0</v>
      </c>
      <c r="AK23" s="523">
        <f t="shared" si="41"/>
        <v>7265635.035516602</v>
      </c>
      <c r="AL23" s="523">
        <f t="shared" si="41"/>
        <v>0</v>
      </c>
      <c r="AM23" s="523">
        <f t="shared" si="41"/>
        <v>7415585.9678181699</v>
      </c>
      <c r="AN23" s="526">
        <f t="shared" si="5"/>
        <v>30130519.354756907</v>
      </c>
      <c r="AO23" s="215">
        <f t="shared" si="6"/>
        <v>44207515.377262294</v>
      </c>
      <c r="AP23" s="290">
        <v>5</v>
      </c>
      <c r="AQ23" s="523">
        <f t="shared" ref="AQ23:AX23" si="42">SUM(AQ20:AQ22)+AQ16</f>
        <v>6810980.8557794131</v>
      </c>
      <c r="AR23" s="523">
        <f t="shared" si="42"/>
        <v>85098878.900032043</v>
      </c>
      <c r="AS23" s="523">
        <f t="shared" si="42"/>
        <v>7207112.184441898</v>
      </c>
      <c r="AT23" s="523">
        <f t="shared" si="42"/>
        <v>88449067.161284819</v>
      </c>
      <c r="AU23" s="523">
        <f t="shared" si="42"/>
        <v>7611929.4216217073</v>
      </c>
      <c r="AV23" s="523">
        <f t="shared" si="42"/>
        <v>92603877.875211447</v>
      </c>
      <c r="AW23" s="523">
        <f t="shared" si="42"/>
        <v>7990086.8126588957</v>
      </c>
      <c r="AX23" s="523">
        <f t="shared" si="42"/>
        <v>95770735.877834886</v>
      </c>
      <c r="AY23" s="524">
        <f t="shared" si="7"/>
        <v>391542669.08886516</v>
      </c>
      <c r="AZ23" s="525">
        <f t="shared" ref="AZ23:BG23" si="43">SUM(AZ20:AZ22)+AZ16</f>
        <v>-1.4273075352134726E-12</v>
      </c>
      <c r="BA23" s="523">
        <f t="shared" si="43"/>
        <v>99197520.923344925</v>
      </c>
      <c r="BB23" s="523">
        <f t="shared" si="43"/>
        <v>1.6737121726484136E-13</v>
      </c>
      <c r="BC23" s="523">
        <f t="shared" si="43"/>
        <v>101290432.76549712</v>
      </c>
      <c r="BD23" s="523">
        <f t="shared" si="43"/>
        <v>0</v>
      </c>
      <c r="BE23" s="523">
        <f t="shared" si="43"/>
        <v>104909560.74133594</v>
      </c>
      <c r="BF23" s="523">
        <f t="shared" si="43"/>
        <v>0</v>
      </c>
      <c r="BG23" s="523">
        <f t="shared" si="43"/>
        <v>107251625.47518428</v>
      </c>
      <c r="BH23" s="526">
        <f t="shared" si="8"/>
        <v>412649139.90536225</v>
      </c>
      <c r="BI23" s="215">
        <f t="shared" si="9"/>
        <v>804191808.99422741</v>
      </c>
      <c r="BJ23" s="290">
        <v>5</v>
      </c>
      <c r="BK23" s="523">
        <f t="shared" ref="BK23:BR23" si="44">SUM(BK20:BK22)+BK16</f>
        <v>220683.40601739756</v>
      </c>
      <c r="BL23" s="523">
        <f t="shared" si="44"/>
        <v>11297544.017672209</v>
      </c>
      <c r="BM23" s="523">
        <f t="shared" si="44"/>
        <v>257997.85274118182</v>
      </c>
      <c r="BN23" s="523">
        <f t="shared" si="44"/>
        <v>11481888.823084956</v>
      </c>
      <c r="BO23" s="523">
        <f t="shared" si="44"/>
        <v>301414.91609265166</v>
      </c>
      <c r="BP23" s="523">
        <f t="shared" si="44"/>
        <v>11393928.347679798</v>
      </c>
      <c r="BQ23" s="523">
        <f t="shared" si="44"/>
        <v>375185.13792633114</v>
      </c>
      <c r="BR23" s="523">
        <f t="shared" si="44"/>
        <v>11352328.481484355</v>
      </c>
      <c r="BS23" s="524">
        <f t="shared" si="10"/>
        <v>46680970.98269888</v>
      </c>
      <c r="BT23" s="525">
        <f t="shared" ref="BT23:CA23" si="45">SUM(BT20:BT22)+BT16</f>
        <v>0</v>
      </c>
      <c r="BU23" s="523">
        <f t="shared" si="45"/>
        <v>5204009.2305696988</v>
      </c>
      <c r="BV23" s="523">
        <f t="shared" si="45"/>
        <v>0</v>
      </c>
      <c r="BW23" s="523">
        <f t="shared" si="45"/>
        <v>5190907.6850233441</v>
      </c>
      <c r="BX23" s="523">
        <f t="shared" si="45"/>
        <v>0</v>
      </c>
      <c r="BY23" s="523">
        <f t="shared" si="45"/>
        <v>5127555.0167287448</v>
      </c>
      <c r="BZ23" s="523">
        <f t="shared" si="45"/>
        <v>0</v>
      </c>
      <c r="CA23" s="523">
        <f t="shared" si="45"/>
        <v>5163719.3884493019</v>
      </c>
      <c r="CB23" s="526">
        <f t="shared" si="11"/>
        <v>20686191.320771091</v>
      </c>
      <c r="CC23" s="215">
        <f t="shared" si="12"/>
        <v>67367162.303469971</v>
      </c>
      <c r="CD23" s="290">
        <v>5</v>
      </c>
      <c r="CE23" s="394">
        <f t="shared" si="14"/>
        <v>111628518.06617734</v>
      </c>
      <c r="CF23" s="394">
        <f t="shared" si="15"/>
        <v>115583386.03332295</v>
      </c>
      <c r="CG23" s="394">
        <f t="shared" si="16"/>
        <v>120296349.83502287</v>
      </c>
      <c r="CH23" s="394">
        <f t="shared" si="17"/>
        <v>124105503.01547605</v>
      </c>
      <c r="CI23" s="396">
        <f t="shared" si="18"/>
        <v>471613756.94999921</v>
      </c>
      <c r="CJ23" s="394">
        <f t="shared" si="19"/>
        <v>131468921.41532378</v>
      </c>
      <c r="CK23" s="394">
        <f t="shared" si="20"/>
        <v>133752555.04909709</v>
      </c>
      <c r="CL23" s="394">
        <f t="shared" si="21"/>
        <v>137120017.30776936</v>
      </c>
      <c r="CM23" s="394">
        <f t="shared" si="22"/>
        <v>140262046.70121148</v>
      </c>
      <c r="CN23" s="396">
        <f t="shared" si="23"/>
        <v>542603540.47340167</v>
      </c>
      <c r="CO23" s="394">
        <f t="shared" si="24"/>
        <v>243097439.48150107</v>
      </c>
      <c r="CP23" s="394">
        <f t="shared" si="25"/>
        <v>249335941.08242005</v>
      </c>
      <c r="CQ23" s="394">
        <f t="shared" si="26"/>
        <v>257416367.14279225</v>
      </c>
      <c r="CR23" s="394">
        <f t="shared" si="27"/>
        <v>264367549.71668756</v>
      </c>
      <c r="CS23" s="396">
        <f t="shared" si="13"/>
        <v>1014217297.4234009</v>
      </c>
    </row>
    <row r="24" spans="1:97" ht="15.75" customHeight="1">
      <c r="A24" s="133" t="s">
        <v>1336</v>
      </c>
      <c r="B24" s="191"/>
      <c r="C24" s="103"/>
      <c r="D24" s="103"/>
      <c r="E24" s="103"/>
      <c r="F24" s="103"/>
      <c r="G24" s="103"/>
      <c r="H24" s="103"/>
      <c r="I24" s="103"/>
      <c r="J24" s="103"/>
      <c r="K24" s="355"/>
      <c r="L24" s="356"/>
      <c r="M24" s="103"/>
      <c r="N24" s="103"/>
      <c r="O24" s="103"/>
      <c r="P24" s="103"/>
      <c r="Q24" s="103"/>
      <c r="R24" s="103"/>
      <c r="S24" s="103"/>
      <c r="T24" s="103"/>
      <c r="U24" s="357"/>
      <c r="V24" s="191"/>
      <c r="W24" s="103"/>
      <c r="X24" s="103"/>
      <c r="Y24" s="103"/>
      <c r="Z24" s="103"/>
      <c r="AA24" s="103"/>
      <c r="AB24" s="103"/>
      <c r="AC24" s="103"/>
      <c r="AD24" s="103"/>
      <c r="AE24" s="355"/>
      <c r="AF24" s="356"/>
      <c r="AG24" s="103"/>
      <c r="AH24" s="103"/>
      <c r="AI24" s="103"/>
      <c r="AJ24" s="103"/>
      <c r="AK24" s="103"/>
      <c r="AL24" s="103"/>
      <c r="AM24" s="103"/>
      <c r="AN24" s="103"/>
      <c r="AO24" s="357"/>
      <c r="AP24" s="191"/>
      <c r="AQ24" s="103"/>
      <c r="AR24" s="103"/>
      <c r="AS24" s="103"/>
      <c r="AT24" s="103"/>
      <c r="AU24" s="103"/>
      <c r="AV24" s="103"/>
      <c r="AW24" s="103"/>
      <c r="AX24" s="103"/>
      <c r="AY24" s="355"/>
      <c r="AZ24" s="356"/>
      <c r="BA24" s="103"/>
      <c r="BB24" s="103"/>
      <c r="BC24" s="103"/>
      <c r="BD24" s="103"/>
      <c r="BE24" s="103"/>
      <c r="BF24" s="103"/>
      <c r="BG24" s="103"/>
      <c r="BH24" s="103"/>
      <c r="BI24" s="357"/>
      <c r="BJ24" s="191"/>
      <c r="BK24" s="103"/>
      <c r="BL24" s="103"/>
      <c r="BM24" s="103"/>
      <c r="BN24" s="103"/>
      <c r="BO24" s="103"/>
      <c r="BP24" s="103"/>
      <c r="BQ24" s="103"/>
      <c r="BR24" s="103"/>
      <c r="BS24" s="355"/>
      <c r="BT24" s="356"/>
      <c r="BU24" s="103"/>
      <c r="BV24" s="103"/>
      <c r="BW24" s="103"/>
      <c r="BX24" s="103"/>
      <c r="BY24" s="103"/>
      <c r="BZ24" s="103"/>
      <c r="CA24" s="103"/>
      <c r="CB24" s="103"/>
      <c r="CC24" s="357"/>
      <c r="CD24" s="191"/>
      <c r="CE24" s="176"/>
      <c r="CF24" s="176"/>
      <c r="CG24" s="176"/>
      <c r="CH24" s="176"/>
      <c r="CI24" s="399"/>
      <c r="CJ24" s="176"/>
      <c r="CK24" s="176"/>
      <c r="CL24" s="176"/>
      <c r="CM24" s="176"/>
      <c r="CN24" s="399"/>
      <c r="CO24" s="176"/>
      <c r="CP24" s="176"/>
      <c r="CQ24" s="176"/>
      <c r="CR24" s="176"/>
      <c r="CS24" s="399"/>
    </row>
    <row r="25" spans="1:97" ht="15.75" customHeight="1">
      <c r="A25" s="87" t="s">
        <v>181</v>
      </c>
      <c r="B25" s="290">
        <v>6</v>
      </c>
      <c r="C25" s="523">
        <f>SUM('Schedule 3B_Income_Eastern:Schedule 3D_Income_The Cape'!C25)</f>
        <v>0</v>
      </c>
      <c r="D25" s="523">
        <f>SUM('Schedule 3B_Income_Eastern:Schedule 3D_Income_The Cape'!D25)</f>
        <v>0</v>
      </c>
      <c r="E25" s="523">
        <f>SUM('Schedule 3B_Income_Eastern:Schedule 3D_Income_The Cape'!E25)</f>
        <v>0</v>
      </c>
      <c r="F25" s="523">
        <f>SUM('Schedule 3B_Income_Eastern:Schedule 3D_Income_The Cape'!F25)</f>
        <v>0</v>
      </c>
      <c r="G25" s="523">
        <f>SUM('Schedule 3B_Income_Eastern:Schedule 3D_Income_The Cape'!G25)</f>
        <v>0</v>
      </c>
      <c r="H25" s="523">
        <f>SUM('Schedule 3B_Income_Eastern:Schedule 3D_Income_The Cape'!H25)</f>
        <v>0</v>
      </c>
      <c r="I25" s="523">
        <f>SUM('Schedule 3B_Income_Eastern:Schedule 3D_Income_The Cape'!I25)</f>
        <v>0</v>
      </c>
      <c r="J25" s="523">
        <f>SUM('Schedule 3B_Income_Eastern:Schedule 3D_Income_The Cape'!J25)</f>
        <v>0</v>
      </c>
      <c r="K25" s="524">
        <f t="shared" ref="K25:K30" si="46">SUM(C25:J25)</f>
        <v>0</v>
      </c>
      <c r="L25" s="525">
        <f>SUM('Schedule 3B_Income_Eastern:Schedule 3D_Income_The Cape'!L25)</f>
        <v>0</v>
      </c>
      <c r="M25" s="523">
        <f>SUM('Schedule 3B_Income_Eastern:Schedule 3D_Income_The Cape'!M25)</f>
        <v>0</v>
      </c>
      <c r="N25" s="523">
        <f>SUM('Schedule 3B_Income_Eastern:Schedule 3D_Income_The Cape'!N25)</f>
        <v>0</v>
      </c>
      <c r="O25" s="523">
        <f>SUM('Schedule 3B_Income_Eastern:Schedule 3D_Income_The Cape'!O25)</f>
        <v>0</v>
      </c>
      <c r="P25" s="523">
        <f>SUM('Schedule 3B_Income_Eastern:Schedule 3D_Income_The Cape'!P25)</f>
        <v>0</v>
      </c>
      <c r="Q25" s="523">
        <f>SUM('Schedule 3B_Income_Eastern:Schedule 3D_Income_The Cape'!Q25)</f>
        <v>0</v>
      </c>
      <c r="R25" s="523">
        <f>SUM('Schedule 3B_Income_Eastern:Schedule 3D_Income_The Cape'!R25)</f>
        <v>0</v>
      </c>
      <c r="S25" s="523">
        <f>SUM('Schedule 3B_Income_Eastern:Schedule 3D_Income_The Cape'!S25)</f>
        <v>0</v>
      </c>
      <c r="T25" s="526">
        <f t="shared" ref="T25:T30" si="47">SUM(L25:S25)</f>
        <v>0</v>
      </c>
      <c r="U25" s="527">
        <f t="shared" ref="U25:U30" si="48">SUM(K25,T25)</f>
        <v>0</v>
      </c>
      <c r="V25" s="290">
        <v>6</v>
      </c>
      <c r="W25" s="523">
        <f>SUM('Schedule 3B_Income_Eastern:Schedule 3D_Income_The Cape'!W25)</f>
        <v>0</v>
      </c>
      <c r="X25" s="523">
        <f>SUM('Schedule 3B_Income_Eastern:Schedule 3D_Income_The Cape'!X25)</f>
        <v>0</v>
      </c>
      <c r="Y25" s="523">
        <f>SUM('Schedule 3B_Income_Eastern:Schedule 3D_Income_The Cape'!Y25)</f>
        <v>0</v>
      </c>
      <c r="Z25" s="523">
        <f>SUM('Schedule 3B_Income_Eastern:Schedule 3D_Income_The Cape'!Z25)</f>
        <v>0</v>
      </c>
      <c r="AA25" s="523">
        <f>SUM('Schedule 3B_Income_Eastern:Schedule 3D_Income_The Cape'!AA25)</f>
        <v>0</v>
      </c>
      <c r="AB25" s="523">
        <f>SUM('Schedule 3B_Income_Eastern:Schedule 3D_Income_The Cape'!AB25)</f>
        <v>0</v>
      </c>
      <c r="AC25" s="523">
        <f>SUM('Schedule 3B_Income_Eastern:Schedule 3D_Income_The Cape'!AC25)</f>
        <v>0</v>
      </c>
      <c r="AD25" s="523">
        <f>SUM('Schedule 3B_Income_Eastern:Schedule 3D_Income_The Cape'!AD25)</f>
        <v>0</v>
      </c>
      <c r="AE25" s="524">
        <f t="shared" ref="AE25:AE30" si="49">SUM(W25:AD25)</f>
        <v>0</v>
      </c>
      <c r="AF25" s="525">
        <f>SUM('Schedule 3B_Income_Eastern:Schedule 3D_Income_The Cape'!AF25)</f>
        <v>0</v>
      </c>
      <c r="AG25" s="523">
        <f>SUM('Schedule 3B_Income_Eastern:Schedule 3D_Income_The Cape'!AG25)</f>
        <v>0</v>
      </c>
      <c r="AH25" s="523">
        <f>SUM('Schedule 3B_Income_Eastern:Schedule 3D_Income_The Cape'!AH25)</f>
        <v>0</v>
      </c>
      <c r="AI25" s="523">
        <f>SUM('Schedule 3B_Income_Eastern:Schedule 3D_Income_The Cape'!AI25)</f>
        <v>0</v>
      </c>
      <c r="AJ25" s="523">
        <f>SUM('Schedule 3B_Income_Eastern:Schedule 3D_Income_The Cape'!AJ25)</f>
        <v>0</v>
      </c>
      <c r="AK25" s="523">
        <f>SUM('Schedule 3B_Income_Eastern:Schedule 3D_Income_The Cape'!AK25)</f>
        <v>0</v>
      </c>
      <c r="AL25" s="523">
        <f>SUM('Schedule 3B_Income_Eastern:Schedule 3D_Income_The Cape'!AL25)</f>
        <v>0</v>
      </c>
      <c r="AM25" s="523">
        <f>SUM('Schedule 3B_Income_Eastern:Schedule 3D_Income_The Cape'!AM25)</f>
        <v>0</v>
      </c>
      <c r="AN25" s="526">
        <f t="shared" ref="AN25:AN30" si="50">SUM(AF25:AM25)</f>
        <v>0</v>
      </c>
      <c r="AO25" s="527">
        <f t="shared" ref="AO25:AO30" si="51">SUM(AE25,AN25)</f>
        <v>0</v>
      </c>
      <c r="AP25" s="290">
        <v>6</v>
      </c>
      <c r="AQ25" s="523">
        <f>SUM('Schedule 3B_Income_Eastern:Schedule 3D_Income_The Cape'!AQ25)</f>
        <v>0</v>
      </c>
      <c r="AR25" s="523">
        <f>SUM('Schedule 3B_Income_Eastern:Schedule 3D_Income_The Cape'!AR25)</f>
        <v>0</v>
      </c>
      <c r="AS25" s="523">
        <f>SUM('Schedule 3B_Income_Eastern:Schedule 3D_Income_The Cape'!AS25)</f>
        <v>0</v>
      </c>
      <c r="AT25" s="523">
        <f>SUM('Schedule 3B_Income_Eastern:Schedule 3D_Income_The Cape'!AT25)</f>
        <v>0</v>
      </c>
      <c r="AU25" s="523">
        <f>SUM('Schedule 3B_Income_Eastern:Schedule 3D_Income_The Cape'!AU25)</f>
        <v>0</v>
      </c>
      <c r="AV25" s="523">
        <f>SUM('Schedule 3B_Income_Eastern:Schedule 3D_Income_The Cape'!AV25)</f>
        <v>0</v>
      </c>
      <c r="AW25" s="523">
        <f>SUM('Schedule 3B_Income_Eastern:Schedule 3D_Income_The Cape'!AW25)</f>
        <v>0</v>
      </c>
      <c r="AX25" s="523">
        <f>SUM('Schedule 3B_Income_Eastern:Schedule 3D_Income_The Cape'!AX25)</f>
        <v>0</v>
      </c>
      <c r="AY25" s="524">
        <f t="shared" ref="AY25:AY30" si="52">SUM(AQ25:AX25)</f>
        <v>0</v>
      </c>
      <c r="AZ25" s="525">
        <f>SUM('Schedule 3B_Income_Eastern:Schedule 3D_Income_The Cape'!AZ25)</f>
        <v>0</v>
      </c>
      <c r="BA25" s="523">
        <f>SUM('Schedule 3B_Income_Eastern:Schedule 3D_Income_The Cape'!BA25)</f>
        <v>0</v>
      </c>
      <c r="BB25" s="523">
        <f>SUM('Schedule 3B_Income_Eastern:Schedule 3D_Income_The Cape'!BB25)</f>
        <v>0</v>
      </c>
      <c r="BC25" s="523">
        <f>SUM('Schedule 3B_Income_Eastern:Schedule 3D_Income_The Cape'!BC25)</f>
        <v>0</v>
      </c>
      <c r="BD25" s="523">
        <f>SUM('Schedule 3B_Income_Eastern:Schedule 3D_Income_The Cape'!BD25)</f>
        <v>0</v>
      </c>
      <c r="BE25" s="523">
        <f>SUM('Schedule 3B_Income_Eastern:Schedule 3D_Income_The Cape'!BE25)</f>
        <v>0</v>
      </c>
      <c r="BF25" s="523">
        <f>SUM('Schedule 3B_Income_Eastern:Schedule 3D_Income_The Cape'!BF25)</f>
        <v>0</v>
      </c>
      <c r="BG25" s="523">
        <f>SUM('Schedule 3B_Income_Eastern:Schedule 3D_Income_The Cape'!BG25)</f>
        <v>0</v>
      </c>
      <c r="BH25" s="526">
        <f t="shared" ref="BH25:BH30" si="53">SUM(AZ25:BG25)</f>
        <v>0</v>
      </c>
      <c r="BI25" s="527">
        <f t="shared" ref="BI25:BI30" si="54">SUM(AY25,BH25)</f>
        <v>0</v>
      </c>
      <c r="BJ25" s="290">
        <v>6</v>
      </c>
      <c r="BK25" s="523">
        <f>SUM('Schedule 3B_Income_Eastern:Schedule 3D_Income_The Cape'!BK25)</f>
        <v>0</v>
      </c>
      <c r="BL25" s="523">
        <f>SUM('Schedule 3B_Income_Eastern:Schedule 3D_Income_The Cape'!BL25)</f>
        <v>0</v>
      </c>
      <c r="BM25" s="523">
        <f>SUM('Schedule 3B_Income_Eastern:Schedule 3D_Income_The Cape'!BM25)</f>
        <v>0</v>
      </c>
      <c r="BN25" s="523">
        <f>SUM('Schedule 3B_Income_Eastern:Schedule 3D_Income_The Cape'!BN25)</f>
        <v>0</v>
      </c>
      <c r="BO25" s="523">
        <f>SUM('Schedule 3B_Income_Eastern:Schedule 3D_Income_The Cape'!BO25)</f>
        <v>0</v>
      </c>
      <c r="BP25" s="523">
        <f>SUM('Schedule 3B_Income_Eastern:Schedule 3D_Income_The Cape'!BP25)</f>
        <v>0</v>
      </c>
      <c r="BQ25" s="523">
        <f>SUM('Schedule 3B_Income_Eastern:Schedule 3D_Income_The Cape'!BQ25)</f>
        <v>0</v>
      </c>
      <c r="BR25" s="523">
        <f>SUM('Schedule 3B_Income_Eastern:Schedule 3D_Income_The Cape'!BR25)</f>
        <v>0</v>
      </c>
      <c r="BS25" s="524">
        <f t="shared" ref="BS25:BS30" si="55">SUM(BK25:BR25)</f>
        <v>0</v>
      </c>
      <c r="BT25" s="525">
        <f>SUM('Schedule 3B_Income_Eastern:Schedule 3D_Income_The Cape'!BT25)</f>
        <v>0</v>
      </c>
      <c r="BU25" s="523">
        <f>SUM('Schedule 3B_Income_Eastern:Schedule 3D_Income_The Cape'!BU25)</f>
        <v>0</v>
      </c>
      <c r="BV25" s="523">
        <f>SUM('Schedule 3B_Income_Eastern:Schedule 3D_Income_The Cape'!BV25)</f>
        <v>0</v>
      </c>
      <c r="BW25" s="523">
        <f>SUM('Schedule 3B_Income_Eastern:Schedule 3D_Income_The Cape'!BW25)</f>
        <v>0</v>
      </c>
      <c r="BX25" s="523">
        <f>SUM('Schedule 3B_Income_Eastern:Schedule 3D_Income_The Cape'!BX25)</f>
        <v>0</v>
      </c>
      <c r="BY25" s="523">
        <f>SUM('Schedule 3B_Income_Eastern:Schedule 3D_Income_The Cape'!BY25)</f>
        <v>0</v>
      </c>
      <c r="BZ25" s="523">
        <f>SUM('Schedule 3B_Income_Eastern:Schedule 3D_Income_The Cape'!BZ25)</f>
        <v>0</v>
      </c>
      <c r="CA25" s="523">
        <f>SUM('Schedule 3B_Income_Eastern:Schedule 3D_Income_The Cape'!CA25)</f>
        <v>0</v>
      </c>
      <c r="CB25" s="526">
        <f t="shared" ref="CB25:CB30" si="56">SUM(BT25:CA25)</f>
        <v>0</v>
      </c>
      <c r="CC25" s="527">
        <f t="shared" ref="CC25:CC30" si="57">SUM(BS25,CB25)</f>
        <v>0</v>
      </c>
      <c r="CD25" s="290">
        <v>6</v>
      </c>
      <c r="CE25" s="394">
        <f t="shared" ref="CE25:CE30" si="58">+C25+D25+W25+X25+AQ25+AR25+BK25+BL25</f>
        <v>0</v>
      </c>
      <c r="CF25" s="394">
        <f t="shared" ref="CF25:CF30" si="59">+E25+F25+Y25+Z25+AS25+AT25+BM25+BN25</f>
        <v>0</v>
      </c>
      <c r="CG25" s="394">
        <f t="shared" ref="CG25:CG30" si="60">+G25+H25+AA25+AB25+AU25+AV25+BO25+BP25</f>
        <v>0</v>
      </c>
      <c r="CH25" s="394">
        <f t="shared" ref="CH25:CH30" si="61">+I25+J25+AC25+AD25+AW25+AX25+BQ25+BR25</f>
        <v>0</v>
      </c>
      <c r="CI25" s="396">
        <f t="shared" ref="CI25:CI30" si="62">SUM(K25,AE25,AY25,BS25)</f>
        <v>0</v>
      </c>
      <c r="CJ25" s="394">
        <f t="shared" ref="CJ25:CJ30" si="63">L25+M25+AF25+AG25+AZ25+BA25+BT25+BU25</f>
        <v>0</v>
      </c>
      <c r="CK25" s="394">
        <f t="shared" ref="CK25:CK30" si="64">N25+O25+AH25+AI25+BB25+BC25+BV25+BW25</f>
        <v>0</v>
      </c>
      <c r="CL25" s="394">
        <f t="shared" ref="CL25:CL30" si="65">P25+Q25+AJ25+AK25+BD25+BE25+BX25+BY25</f>
        <v>0</v>
      </c>
      <c r="CM25" s="394">
        <f t="shared" ref="CM25:CM30" si="66">+R25+S25+AL25+AM25+BF25+BG25+BZ25+CA25</f>
        <v>0</v>
      </c>
      <c r="CN25" s="396">
        <f t="shared" ref="CN25:CN30" si="67">SUM(T25,AN25,BH25,CB25)</f>
        <v>0</v>
      </c>
      <c r="CO25" s="394">
        <f t="shared" ref="CO25:CO30" si="68">+C25+D25+L25+M25+W25+X25+AF25+AG25+AQ25+AR25+AZ25+BA25+BK25+BL25+BT25+BU25</f>
        <v>0</v>
      </c>
      <c r="CP25" s="394">
        <f t="shared" ref="CP25:CP30" si="69">+E25+F25+N25+O25+Y25+Z25+AH25+AI25+AS25+AT25+BB25+BC25+BM25+BN25+BV25+BW25</f>
        <v>0</v>
      </c>
      <c r="CQ25" s="394">
        <f t="shared" ref="CQ25:CQ30" si="70">+G25+H25+P25+Q25+AA25+AB25+AJ25+AK25+AU25+AV25+BD25+BE25+BO25+BP25+BX25+BY25</f>
        <v>0</v>
      </c>
      <c r="CR25" s="394">
        <f t="shared" ref="CR25:CR30" si="71">+I25+J25+R25+S25+AC25+AD25+AL25+AM25+AW25+AX25+BF25+BG25+BQ25+BR25+BZ25+CA25</f>
        <v>0</v>
      </c>
      <c r="CS25" s="396">
        <f t="shared" ref="CS25:CS30" si="72">SUM(CC25,BI25,AO25,U25)</f>
        <v>0</v>
      </c>
    </row>
    <row r="26" spans="1:97" ht="15.75" customHeight="1">
      <c r="A26" s="87" t="s">
        <v>183</v>
      </c>
      <c r="B26" s="290">
        <v>7</v>
      </c>
      <c r="C26" s="523">
        <f>SUM('Schedule 3B_Income_Eastern:Schedule 3D_Income_The Cape'!C26)</f>
        <v>0</v>
      </c>
      <c r="D26" s="523">
        <f>SUM('Schedule 3B_Income_Eastern:Schedule 3D_Income_The Cape'!D26)</f>
        <v>0</v>
      </c>
      <c r="E26" s="523">
        <f>SUM('Schedule 3B_Income_Eastern:Schedule 3D_Income_The Cape'!E26)</f>
        <v>0</v>
      </c>
      <c r="F26" s="523">
        <f>SUM('Schedule 3B_Income_Eastern:Schedule 3D_Income_The Cape'!F26)</f>
        <v>0</v>
      </c>
      <c r="G26" s="523">
        <f>SUM('Schedule 3B_Income_Eastern:Schedule 3D_Income_The Cape'!G26)</f>
        <v>0</v>
      </c>
      <c r="H26" s="523">
        <f>SUM('Schedule 3B_Income_Eastern:Schedule 3D_Income_The Cape'!H26)</f>
        <v>0</v>
      </c>
      <c r="I26" s="523">
        <f>SUM('Schedule 3B_Income_Eastern:Schedule 3D_Income_The Cape'!I26)</f>
        <v>0</v>
      </c>
      <c r="J26" s="523">
        <f>SUM('Schedule 3B_Income_Eastern:Schedule 3D_Income_The Cape'!J26)</f>
        <v>0</v>
      </c>
      <c r="K26" s="524">
        <f t="shared" si="46"/>
        <v>0</v>
      </c>
      <c r="L26" s="525">
        <f>SUM('Schedule 3B_Income_Eastern:Schedule 3D_Income_The Cape'!L26)</f>
        <v>0</v>
      </c>
      <c r="M26" s="523">
        <f>SUM('Schedule 3B_Income_Eastern:Schedule 3D_Income_The Cape'!M26)</f>
        <v>0</v>
      </c>
      <c r="N26" s="523">
        <f>SUM('Schedule 3B_Income_Eastern:Schedule 3D_Income_The Cape'!N26)</f>
        <v>0</v>
      </c>
      <c r="O26" s="523">
        <f>SUM('Schedule 3B_Income_Eastern:Schedule 3D_Income_The Cape'!O26)</f>
        <v>0</v>
      </c>
      <c r="P26" s="523">
        <f>SUM('Schedule 3B_Income_Eastern:Schedule 3D_Income_The Cape'!P26)</f>
        <v>0</v>
      </c>
      <c r="Q26" s="523">
        <f>SUM('Schedule 3B_Income_Eastern:Schedule 3D_Income_The Cape'!Q26)</f>
        <v>0</v>
      </c>
      <c r="R26" s="523">
        <f>SUM('Schedule 3B_Income_Eastern:Schedule 3D_Income_The Cape'!R26)</f>
        <v>0</v>
      </c>
      <c r="S26" s="523">
        <f>SUM('Schedule 3B_Income_Eastern:Schedule 3D_Income_The Cape'!S26)</f>
        <v>0</v>
      </c>
      <c r="T26" s="526">
        <f t="shared" si="47"/>
        <v>0</v>
      </c>
      <c r="U26" s="527">
        <f t="shared" si="48"/>
        <v>0</v>
      </c>
      <c r="V26" s="290">
        <v>7</v>
      </c>
      <c r="W26" s="523">
        <f>SUM('Schedule 3B_Income_Eastern:Schedule 3D_Income_The Cape'!W26)</f>
        <v>0</v>
      </c>
      <c r="X26" s="523">
        <f>SUM('Schedule 3B_Income_Eastern:Schedule 3D_Income_The Cape'!X26)</f>
        <v>0</v>
      </c>
      <c r="Y26" s="523">
        <f>SUM('Schedule 3B_Income_Eastern:Schedule 3D_Income_The Cape'!Y26)</f>
        <v>0</v>
      </c>
      <c r="Z26" s="523">
        <f>SUM('Schedule 3B_Income_Eastern:Schedule 3D_Income_The Cape'!Z26)</f>
        <v>0</v>
      </c>
      <c r="AA26" s="523">
        <f>SUM('Schedule 3B_Income_Eastern:Schedule 3D_Income_The Cape'!AA26)</f>
        <v>0</v>
      </c>
      <c r="AB26" s="523">
        <f>SUM('Schedule 3B_Income_Eastern:Schedule 3D_Income_The Cape'!AB26)</f>
        <v>0</v>
      </c>
      <c r="AC26" s="523">
        <f>SUM('Schedule 3B_Income_Eastern:Schedule 3D_Income_The Cape'!AC26)</f>
        <v>0</v>
      </c>
      <c r="AD26" s="523">
        <f>SUM('Schedule 3B_Income_Eastern:Schedule 3D_Income_The Cape'!AD26)</f>
        <v>0</v>
      </c>
      <c r="AE26" s="524">
        <f t="shared" si="49"/>
        <v>0</v>
      </c>
      <c r="AF26" s="525">
        <f>SUM('Schedule 3B_Income_Eastern:Schedule 3D_Income_The Cape'!AF26)</f>
        <v>0</v>
      </c>
      <c r="AG26" s="523">
        <f>SUM('Schedule 3B_Income_Eastern:Schedule 3D_Income_The Cape'!AG26)</f>
        <v>0</v>
      </c>
      <c r="AH26" s="523">
        <f>SUM('Schedule 3B_Income_Eastern:Schedule 3D_Income_The Cape'!AH26)</f>
        <v>0</v>
      </c>
      <c r="AI26" s="523">
        <f>SUM('Schedule 3B_Income_Eastern:Schedule 3D_Income_The Cape'!AI26)</f>
        <v>0</v>
      </c>
      <c r="AJ26" s="523">
        <f>SUM('Schedule 3B_Income_Eastern:Schedule 3D_Income_The Cape'!AJ26)</f>
        <v>0</v>
      </c>
      <c r="AK26" s="523">
        <f>SUM('Schedule 3B_Income_Eastern:Schedule 3D_Income_The Cape'!AK26)</f>
        <v>0</v>
      </c>
      <c r="AL26" s="523">
        <f>SUM('Schedule 3B_Income_Eastern:Schedule 3D_Income_The Cape'!AL26)</f>
        <v>0</v>
      </c>
      <c r="AM26" s="523">
        <f>SUM('Schedule 3B_Income_Eastern:Schedule 3D_Income_The Cape'!AM26)</f>
        <v>0</v>
      </c>
      <c r="AN26" s="526">
        <f t="shared" si="50"/>
        <v>0</v>
      </c>
      <c r="AO26" s="527">
        <f t="shared" si="51"/>
        <v>0</v>
      </c>
      <c r="AP26" s="290">
        <v>7</v>
      </c>
      <c r="AQ26" s="523">
        <f>SUM('Schedule 3B_Income_Eastern:Schedule 3D_Income_The Cape'!AQ26)</f>
        <v>0</v>
      </c>
      <c r="AR26" s="523">
        <f>SUM('Schedule 3B_Income_Eastern:Schedule 3D_Income_The Cape'!AR26)</f>
        <v>0</v>
      </c>
      <c r="AS26" s="523">
        <f>SUM('Schedule 3B_Income_Eastern:Schedule 3D_Income_The Cape'!AS26)</f>
        <v>0</v>
      </c>
      <c r="AT26" s="523">
        <f>SUM('Schedule 3B_Income_Eastern:Schedule 3D_Income_The Cape'!AT26)</f>
        <v>0</v>
      </c>
      <c r="AU26" s="523">
        <f>SUM('Schedule 3B_Income_Eastern:Schedule 3D_Income_The Cape'!AU26)</f>
        <v>0</v>
      </c>
      <c r="AV26" s="523">
        <f>SUM('Schedule 3B_Income_Eastern:Schedule 3D_Income_The Cape'!AV26)</f>
        <v>0</v>
      </c>
      <c r="AW26" s="523">
        <f>SUM('Schedule 3B_Income_Eastern:Schedule 3D_Income_The Cape'!AW26)</f>
        <v>0</v>
      </c>
      <c r="AX26" s="523">
        <f>SUM('Schedule 3B_Income_Eastern:Schedule 3D_Income_The Cape'!AX26)</f>
        <v>0</v>
      </c>
      <c r="AY26" s="524">
        <f t="shared" si="52"/>
        <v>0</v>
      </c>
      <c r="AZ26" s="525">
        <f>SUM('Schedule 3B_Income_Eastern:Schedule 3D_Income_The Cape'!AZ26)</f>
        <v>0</v>
      </c>
      <c r="BA26" s="523">
        <f>SUM('Schedule 3B_Income_Eastern:Schedule 3D_Income_The Cape'!BA26)</f>
        <v>0</v>
      </c>
      <c r="BB26" s="523">
        <f>SUM('Schedule 3B_Income_Eastern:Schedule 3D_Income_The Cape'!BB26)</f>
        <v>0</v>
      </c>
      <c r="BC26" s="523">
        <f>SUM('Schedule 3B_Income_Eastern:Schedule 3D_Income_The Cape'!BC26)</f>
        <v>0</v>
      </c>
      <c r="BD26" s="523">
        <f>SUM('Schedule 3B_Income_Eastern:Schedule 3D_Income_The Cape'!BD26)</f>
        <v>0</v>
      </c>
      <c r="BE26" s="523">
        <f>SUM('Schedule 3B_Income_Eastern:Schedule 3D_Income_The Cape'!BE26)</f>
        <v>0</v>
      </c>
      <c r="BF26" s="523">
        <f>SUM('Schedule 3B_Income_Eastern:Schedule 3D_Income_The Cape'!BF26)</f>
        <v>0</v>
      </c>
      <c r="BG26" s="523">
        <f>SUM('Schedule 3B_Income_Eastern:Schedule 3D_Income_The Cape'!BG26)</f>
        <v>0</v>
      </c>
      <c r="BH26" s="526">
        <f t="shared" si="53"/>
        <v>0</v>
      </c>
      <c r="BI26" s="527">
        <f t="shared" si="54"/>
        <v>0</v>
      </c>
      <c r="BJ26" s="290">
        <v>7</v>
      </c>
      <c r="BK26" s="523">
        <f>SUM('Schedule 3B_Income_Eastern:Schedule 3D_Income_The Cape'!BK26)</f>
        <v>0</v>
      </c>
      <c r="BL26" s="523">
        <f>SUM('Schedule 3B_Income_Eastern:Schedule 3D_Income_The Cape'!BL26)</f>
        <v>0</v>
      </c>
      <c r="BM26" s="523">
        <f>SUM('Schedule 3B_Income_Eastern:Schedule 3D_Income_The Cape'!BM26)</f>
        <v>0</v>
      </c>
      <c r="BN26" s="523">
        <f>SUM('Schedule 3B_Income_Eastern:Schedule 3D_Income_The Cape'!BN26)</f>
        <v>0</v>
      </c>
      <c r="BO26" s="523">
        <f>SUM('Schedule 3B_Income_Eastern:Schedule 3D_Income_The Cape'!BO26)</f>
        <v>0</v>
      </c>
      <c r="BP26" s="523">
        <f>SUM('Schedule 3B_Income_Eastern:Schedule 3D_Income_The Cape'!BP26)</f>
        <v>0</v>
      </c>
      <c r="BQ26" s="523">
        <f>SUM('Schedule 3B_Income_Eastern:Schedule 3D_Income_The Cape'!BQ26)</f>
        <v>0</v>
      </c>
      <c r="BR26" s="523">
        <f>SUM('Schedule 3B_Income_Eastern:Schedule 3D_Income_The Cape'!BR26)</f>
        <v>0</v>
      </c>
      <c r="BS26" s="524">
        <f t="shared" si="55"/>
        <v>0</v>
      </c>
      <c r="BT26" s="525">
        <f>SUM('Schedule 3B_Income_Eastern:Schedule 3D_Income_The Cape'!BT26)</f>
        <v>0</v>
      </c>
      <c r="BU26" s="523">
        <f>SUM('Schedule 3B_Income_Eastern:Schedule 3D_Income_The Cape'!BU26)</f>
        <v>0</v>
      </c>
      <c r="BV26" s="523">
        <f>SUM('Schedule 3B_Income_Eastern:Schedule 3D_Income_The Cape'!BV26)</f>
        <v>0</v>
      </c>
      <c r="BW26" s="523">
        <f>SUM('Schedule 3B_Income_Eastern:Schedule 3D_Income_The Cape'!BW26)</f>
        <v>0</v>
      </c>
      <c r="BX26" s="523">
        <f>SUM('Schedule 3B_Income_Eastern:Schedule 3D_Income_The Cape'!BX26)</f>
        <v>0</v>
      </c>
      <c r="BY26" s="523">
        <f>SUM('Schedule 3B_Income_Eastern:Schedule 3D_Income_The Cape'!BY26)</f>
        <v>0</v>
      </c>
      <c r="BZ26" s="523">
        <f>SUM('Schedule 3B_Income_Eastern:Schedule 3D_Income_The Cape'!BZ26)</f>
        <v>0</v>
      </c>
      <c r="CA26" s="523">
        <f>SUM('Schedule 3B_Income_Eastern:Schedule 3D_Income_The Cape'!CA26)</f>
        <v>0</v>
      </c>
      <c r="CB26" s="526">
        <f t="shared" si="56"/>
        <v>0</v>
      </c>
      <c r="CC26" s="527">
        <f t="shared" si="57"/>
        <v>0</v>
      </c>
      <c r="CD26" s="290">
        <v>7</v>
      </c>
      <c r="CE26" s="394">
        <f t="shared" si="58"/>
        <v>0</v>
      </c>
      <c r="CF26" s="394">
        <f t="shared" si="59"/>
        <v>0</v>
      </c>
      <c r="CG26" s="394">
        <f t="shared" si="60"/>
        <v>0</v>
      </c>
      <c r="CH26" s="394">
        <f t="shared" si="61"/>
        <v>0</v>
      </c>
      <c r="CI26" s="396">
        <f t="shared" si="62"/>
        <v>0</v>
      </c>
      <c r="CJ26" s="394">
        <f t="shared" si="63"/>
        <v>0</v>
      </c>
      <c r="CK26" s="394">
        <f t="shared" si="64"/>
        <v>0</v>
      </c>
      <c r="CL26" s="394">
        <f t="shared" si="65"/>
        <v>0</v>
      </c>
      <c r="CM26" s="394">
        <f t="shared" si="66"/>
        <v>0</v>
      </c>
      <c r="CN26" s="396">
        <f t="shared" si="67"/>
        <v>0</v>
      </c>
      <c r="CO26" s="394">
        <f t="shared" si="68"/>
        <v>0</v>
      </c>
      <c r="CP26" s="394">
        <f t="shared" si="69"/>
        <v>0</v>
      </c>
      <c r="CQ26" s="394">
        <f t="shared" si="70"/>
        <v>0</v>
      </c>
      <c r="CR26" s="394">
        <f t="shared" si="71"/>
        <v>0</v>
      </c>
      <c r="CS26" s="396">
        <f t="shared" si="72"/>
        <v>0</v>
      </c>
    </row>
    <row r="27" spans="1:97" ht="15.75" customHeight="1">
      <c r="A27" s="87" t="s">
        <v>185</v>
      </c>
      <c r="B27" s="290">
        <v>8</v>
      </c>
      <c r="C27" s="523">
        <f>SUM('Schedule 3B_Income_Eastern:Schedule 3D_Income_The Cape'!C27)</f>
        <v>0</v>
      </c>
      <c r="D27" s="523">
        <f>SUM('Schedule 3B_Income_Eastern:Schedule 3D_Income_The Cape'!D27)</f>
        <v>0</v>
      </c>
      <c r="E27" s="523">
        <f>SUM('Schedule 3B_Income_Eastern:Schedule 3D_Income_The Cape'!E27)</f>
        <v>0</v>
      </c>
      <c r="F27" s="523">
        <f>SUM('Schedule 3B_Income_Eastern:Schedule 3D_Income_The Cape'!F27)</f>
        <v>0</v>
      </c>
      <c r="G27" s="523">
        <f>SUM('Schedule 3B_Income_Eastern:Schedule 3D_Income_The Cape'!G27)</f>
        <v>0</v>
      </c>
      <c r="H27" s="523">
        <f>SUM('Schedule 3B_Income_Eastern:Schedule 3D_Income_The Cape'!H27)</f>
        <v>0</v>
      </c>
      <c r="I27" s="523">
        <f>SUM('Schedule 3B_Income_Eastern:Schedule 3D_Income_The Cape'!I27)</f>
        <v>0</v>
      </c>
      <c r="J27" s="523">
        <f>SUM('Schedule 3B_Income_Eastern:Schedule 3D_Income_The Cape'!J27)</f>
        <v>0</v>
      </c>
      <c r="K27" s="524">
        <f t="shared" si="46"/>
        <v>0</v>
      </c>
      <c r="L27" s="525">
        <f>SUM('Schedule 3B_Income_Eastern:Schedule 3D_Income_The Cape'!L27)</f>
        <v>0</v>
      </c>
      <c r="M27" s="523">
        <f>SUM('Schedule 3B_Income_Eastern:Schedule 3D_Income_The Cape'!M27)</f>
        <v>0</v>
      </c>
      <c r="N27" s="523">
        <f>SUM('Schedule 3B_Income_Eastern:Schedule 3D_Income_The Cape'!N27)</f>
        <v>0</v>
      </c>
      <c r="O27" s="523">
        <f>SUM('Schedule 3B_Income_Eastern:Schedule 3D_Income_The Cape'!O27)</f>
        <v>0</v>
      </c>
      <c r="P27" s="523">
        <f>SUM('Schedule 3B_Income_Eastern:Schedule 3D_Income_The Cape'!P27)</f>
        <v>0</v>
      </c>
      <c r="Q27" s="523">
        <f>SUM('Schedule 3B_Income_Eastern:Schedule 3D_Income_The Cape'!Q27)</f>
        <v>0</v>
      </c>
      <c r="R27" s="523">
        <f>SUM('Schedule 3B_Income_Eastern:Schedule 3D_Income_The Cape'!R27)</f>
        <v>0</v>
      </c>
      <c r="S27" s="523">
        <f>SUM('Schedule 3B_Income_Eastern:Schedule 3D_Income_The Cape'!S27)</f>
        <v>0</v>
      </c>
      <c r="T27" s="526">
        <f t="shared" si="47"/>
        <v>0</v>
      </c>
      <c r="U27" s="527">
        <f t="shared" si="48"/>
        <v>0</v>
      </c>
      <c r="V27" s="290">
        <v>8</v>
      </c>
      <c r="W27" s="523">
        <f>SUM('Schedule 3B_Income_Eastern:Schedule 3D_Income_The Cape'!W27)</f>
        <v>0</v>
      </c>
      <c r="X27" s="523">
        <f>SUM('Schedule 3B_Income_Eastern:Schedule 3D_Income_The Cape'!X27)</f>
        <v>0</v>
      </c>
      <c r="Y27" s="523">
        <f>SUM('Schedule 3B_Income_Eastern:Schedule 3D_Income_The Cape'!Y27)</f>
        <v>0</v>
      </c>
      <c r="Z27" s="523">
        <f>SUM('Schedule 3B_Income_Eastern:Schedule 3D_Income_The Cape'!Z27)</f>
        <v>0</v>
      </c>
      <c r="AA27" s="523">
        <f>SUM('Schedule 3B_Income_Eastern:Schedule 3D_Income_The Cape'!AA27)</f>
        <v>0</v>
      </c>
      <c r="AB27" s="523">
        <f>SUM('Schedule 3B_Income_Eastern:Schedule 3D_Income_The Cape'!AB27)</f>
        <v>0</v>
      </c>
      <c r="AC27" s="523">
        <f>SUM('Schedule 3B_Income_Eastern:Schedule 3D_Income_The Cape'!AC27)</f>
        <v>0</v>
      </c>
      <c r="AD27" s="523">
        <f>SUM('Schedule 3B_Income_Eastern:Schedule 3D_Income_The Cape'!AD27)</f>
        <v>0</v>
      </c>
      <c r="AE27" s="524">
        <f t="shared" si="49"/>
        <v>0</v>
      </c>
      <c r="AF27" s="525">
        <f>SUM('Schedule 3B_Income_Eastern:Schedule 3D_Income_The Cape'!AF27)</f>
        <v>0</v>
      </c>
      <c r="AG27" s="523">
        <f>SUM('Schedule 3B_Income_Eastern:Schedule 3D_Income_The Cape'!AG27)</f>
        <v>0</v>
      </c>
      <c r="AH27" s="523">
        <f>SUM('Schedule 3B_Income_Eastern:Schedule 3D_Income_The Cape'!AH27)</f>
        <v>0</v>
      </c>
      <c r="AI27" s="523">
        <f>SUM('Schedule 3B_Income_Eastern:Schedule 3D_Income_The Cape'!AI27)</f>
        <v>0</v>
      </c>
      <c r="AJ27" s="523">
        <f>SUM('Schedule 3B_Income_Eastern:Schedule 3D_Income_The Cape'!AJ27)</f>
        <v>0</v>
      </c>
      <c r="AK27" s="523">
        <f>SUM('Schedule 3B_Income_Eastern:Schedule 3D_Income_The Cape'!AK27)</f>
        <v>0</v>
      </c>
      <c r="AL27" s="523">
        <f>SUM('Schedule 3B_Income_Eastern:Schedule 3D_Income_The Cape'!AL27)</f>
        <v>0</v>
      </c>
      <c r="AM27" s="523">
        <f>SUM('Schedule 3B_Income_Eastern:Schedule 3D_Income_The Cape'!AM27)</f>
        <v>0</v>
      </c>
      <c r="AN27" s="526">
        <f t="shared" si="50"/>
        <v>0</v>
      </c>
      <c r="AO27" s="527">
        <f t="shared" si="51"/>
        <v>0</v>
      </c>
      <c r="AP27" s="290">
        <v>8</v>
      </c>
      <c r="AQ27" s="523">
        <f>SUM('Schedule 3B_Income_Eastern:Schedule 3D_Income_The Cape'!AQ27)</f>
        <v>0</v>
      </c>
      <c r="AR27" s="523">
        <f>SUM('Schedule 3B_Income_Eastern:Schedule 3D_Income_The Cape'!AR27)</f>
        <v>0</v>
      </c>
      <c r="AS27" s="523">
        <f>SUM('Schedule 3B_Income_Eastern:Schedule 3D_Income_The Cape'!AS27)</f>
        <v>0</v>
      </c>
      <c r="AT27" s="523">
        <f>SUM('Schedule 3B_Income_Eastern:Schedule 3D_Income_The Cape'!AT27)</f>
        <v>0</v>
      </c>
      <c r="AU27" s="523">
        <f>SUM('Schedule 3B_Income_Eastern:Schedule 3D_Income_The Cape'!AU27)</f>
        <v>0</v>
      </c>
      <c r="AV27" s="523">
        <f>SUM('Schedule 3B_Income_Eastern:Schedule 3D_Income_The Cape'!AV27)</f>
        <v>0</v>
      </c>
      <c r="AW27" s="523">
        <f>SUM('Schedule 3B_Income_Eastern:Schedule 3D_Income_The Cape'!AW27)</f>
        <v>0</v>
      </c>
      <c r="AX27" s="523">
        <f>SUM('Schedule 3B_Income_Eastern:Schedule 3D_Income_The Cape'!AX27)</f>
        <v>0</v>
      </c>
      <c r="AY27" s="524">
        <f t="shared" si="52"/>
        <v>0</v>
      </c>
      <c r="AZ27" s="525">
        <f>SUM('Schedule 3B_Income_Eastern:Schedule 3D_Income_The Cape'!AZ27)</f>
        <v>0</v>
      </c>
      <c r="BA27" s="523">
        <f>SUM('Schedule 3B_Income_Eastern:Schedule 3D_Income_The Cape'!BA27)</f>
        <v>0</v>
      </c>
      <c r="BB27" s="523">
        <f>SUM('Schedule 3B_Income_Eastern:Schedule 3D_Income_The Cape'!BB27)</f>
        <v>0</v>
      </c>
      <c r="BC27" s="523">
        <f>SUM('Schedule 3B_Income_Eastern:Schedule 3D_Income_The Cape'!BC27)</f>
        <v>0</v>
      </c>
      <c r="BD27" s="523">
        <f>SUM('Schedule 3B_Income_Eastern:Schedule 3D_Income_The Cape'!BD27)</f>
        <v>0</v>
      </c>
      <c r="BE27" s="523">
        <f>SUM('Schedule 3B_Income_Eastern:Schedule 3D_Income_The Cape'!BE27)</f>
        <v>0</v>
      </c>
      <c r="BF27" s="523">
        <f>SUM('Schedule 3B_Income_Eastern:Schedule 3D_Income_The Cape'!BF27)</f>
        <v>0</v>
      </c>
      <c r="BG27" s="523">
        <f>SUM('Schedule 3B_Income_Eastern:Schedule 3D_Income_The Cape'!BG27)</f>
        <v>0</v>
      </c>
      <c r="BH27" s="526">
        <f t="shared" si="53"/>
        <v>0</v>
      </c>
      <c r="BI27" s="527">
        <f t="shared" si="54"/>
        <v>0</v>
      </c>
      <c r="BJ27" s="290">
        <v>8</v>
      </c>
      <c r="BK27" s="523">
        <f>SUM('Schedule 3B_Income_Eastern:Schedule 3D_Income_The Cape'!BK27)</f>
        <v>0</v>
      </c>
      <c r="BL27" s="523">
        <f>SUM('Schedule 3B_Income_Eastern:Schedule 3D_Income_The Cape'!BL27)</f>
        <v>0</v>
      </c>
      <c r="BM27" s="523">
        <f>SUM('Schedule 3B_Income_Eastern:Schedule 3D_Income_The Cape'!BM27)</f>
        <v>0</v>
      </c>
      <c r="BN27" s="523">
        <f>SUM('Schedule 3B_Income_Eastern:Schedule 3D_Income_The Cape'!BN27)</f>
        <v>0</v>
      </c>
      <c r="BO27" s="523">
        <f>SUM('Schedule 3B_Income_Eastern:Schedule 3D_Income_The Cape'!BO27)</f>
        <v>0</v>
      </c>
      <c r="BP27" s="523">
        <f>SUM('Schedule 3B_Income_Eastern:Schedule 3D_Income_The Cape'!BP27)</f>
        <v>0</v>
      </c>
      <c r="BQ27" s="523">
        <f>SUM('Schedule 3B_Income_Eastern:Schedule 3D_Income_The Cape'!BQ27)</f>
        <v>0</v>
      </c>
      <c r="BR27" s="523">
        <f>SUM('Schedule 3B_Income_Eastern:Schedule 3D_Income_The Cape'!BR27)</f>
        <v>0</v>
      </c>
      <c r="BS27" s="524">
        <f t="shared" si="55"/>
        <v>0</v>
      </c>
      <c r="BT27" s="525">
        <f>SUM('Schedule 3B_Income_Eastern:Schedule 3D_Income_The Cape'!BT27)</f>
        <v>0</v>
      </c>
      <c r="BU27" s="523">
        <f>SUM('Schedule 3B_Income_Eastern:Schedule 3D_Income_The Cape'!BU27)</f>
        <v>0</v>
      </c>
      <c r="BV27" s="523">
        <f>SUM('Schedule 3B_Income_Eastern:Schedule 3D_Income_The Cape'!BV27)</f>
        <v>0</v>
      </c>
      <c r="BW27" s="523">
        <f>SUM('Schedule 3B_Income_Eastern:Schedule 3D_Income_The Cape'!BW27)</f>
        <v>0</v>
      </c>
      <c r="BX27" s="523">
        <f>SUM('Schedule 3B_Income_Eastern:Schedule 3D_Income_The Cape'!BX27)</f>
        <v>0</v>
      </c>
      <c r="BY27" s="523">
        <f>SUM('Schedule 3B_Income_Eastern:Schedule 3D_Income_The Cape'!BY27)</f>
        <v>0</v>
      </c>
      <c r="BZ27" s="523">
        <f>SUM('Schedule 3B_Income_Eastern:Schedule 3D_Income_The Cape'!BZ27)</f>
        <v>0</v>
      </c>
      <c r="CA27" s="523">
        <f>SUM('Schedule 3B_Income_Eastern:Schedule 3D_Income_The Cape'!CA27)</f>
        <v>0</v>
      </c>
      <c r="CB27" s="526">
        <f t="shared" si="56"/>
        <v>0</v>
      </c>
      <c r="CC27" s="527">
        <f t="shared" si="57"/>
        <v>0</v>
      </c>
      <c r="CD27" s="290">
        <v>8</v>
      </c>
      <c r="CE27" s="394">
        <f t="shared" si="58"/>
        <v>0</v>
      </c>
      <c r="CF27" s="394">
        <f t="shared" si="59"/>
        <v>0</v>
      </c>
      <c r="CG27" s="394">
        <f t="shared" si="60"/>
        <v>0</v>
      </c>
      <c r="CH27" s="394">
        <f t="shared" si="61"/>
        <v>0</v>
      </c>
      <c r="CI27" s="396">
        <f t="shared" si="62"/>
        <v>0</v>
      </c>
      <c r="CJ27" s="394">
        <f t="shared" si="63"/>
        <v>0</v>
      </c>
      <c r="CK27" s="394">
        <f t="shared" si="64"/>
        <v>0</v>
      </c>
      <c r="CL27" s="394">
        <f t="shared" si="65"/>
        <v>0</v>
      </c>
      <c r="CM27" s="394">
        <f t="shared" si="66"/>
        <v>0</v>
      </c>
      <c r="CN27" s="396">
        <f t="shared" si="67"/>
        <v>0</v>
      </c>
      <c r="CO27" s="394">
        <f t="shared" si="68"/>
        <v>0</v>
      </c>
      <c r="CP27" s="394">
        <f t="shared" si="69"/>
        <v>0</v>
      </c>
      <c r="CQ27" s="394">
        <f t="shared" si="70"/>
        <v>0</v>
      </c>
      <c r="CR27" s="394">
        <f t="shared" si="71"/>
        <v>0</v>
      </c>
      <c r="CS27" s="396">
        <f t="shared" si="72"/>
        <v>0</v>
      </c>
    </row>
    <row r="28" spans="1:97" ht="15.75" customHeight="1">
      <c r="A28" s="87" t="s">
        <v>187</v>
      </c>
      <c r="B28" s="290">
        <v>9</v>
      </c>
      <c r="C28" s="523">
        <f>SUM('Schedule 3B_Income_Eastern:Schedule 3D_Income_The Cape'!C28)</f>
        <v>0</v>
      </c>
      <c r="D28" s="523">
        <f>SUM('Schedule 3B_Income_Eastern:Schedule 3D_Income_The Cape'!D28)</f>
        <v>0</v>
      </c>
      <c r="E28" s="523">
        <f>SUM('Schedule 3B_Income_Eastern:Schedule 3D_Income_The Cape'!E28)</f>
        <v>0</v>
      </c>
      <c r="F28" s="523">
        <f>SUM('Schedule 3B_Income_Eastern:Schedule 3D_Income_The Cape'!F28)</f>
        <v>0</v>
      </c>
      <c r="G28" s="523">
        <f>SUM('Schedule 3B_Income_Eastern:Schedule 3D_Income_The Cape'!G28)</f>
        <v>0</v>
      </c>
      <c r="H28" s="523">
        <f>SUM('Schedule 3B_Income_Eastern:Schedule 3D_Income_The Cape'!H28)</f>
        <v>0</v>
      </c>
      <c r="I28" s="523">
        <f>SUM('Schedule 3B_Income_Eastern:Schedule 3D_Income_The Cape'!I28)</f>
        <v>0</v>
      </c>
      <c r="J28" s="523">
        <f>SUM('Schedule 3B_Income_Eastern:Schedule 3D_Income_The Cape'!J28)</f>
        <v>0</v>
      </c>
      <c r="K28" s="524">
        <f t="shared" si="46"/>
        <v>0</v>
      </c>
      <c r="L28" s="525">
        <f>SUM('Schedule 3B_Income_Eastern:Schedule 3D_Income_The Cape'!L28)</f>
        <v>0</v>
      </c>
      <c r="M28" s="523">
        <f>SUM('Schedule 3B_Income_Eastern:Schedule 3D_Income_The Cape'!M28)</f>
        <v>0</v>
      </c>
      <c r="N28" s="523">
        <f>SUM('Schedule 3B_Income_Eastern:Schedule 3D_Income_The Cape'!N28)</f>
        <v>0</v>
      </c>
      <c r="O28" s="523">
        <f>SUM('Schedule 3B_Income_Eastern:Schedule 3D_Income_The Cape'!O28)</f>
        <v>0</v>
      </c>
      <c r="P28" s="523">
        <f>SUM('Schedule 3B_Income_Eastern:Schedule 3D_Income_The Cape'!P28)</f>
        <v>0</v>
      </c>
      <c r="Q28" s="523">
        <f>SUM('Schedule 3B_Income_Eastern:Schedule 3D_Income_The Cape'!Q28)</f>
        <v>0</v>
      </c>
      <c r="R28" s="523">
        <f>SUM('Schedule 3B_Income_Eastern:Schedule 3D_Income_The Cape'!R28)</f>
        <v>0</v>
      </c>
      <c r="S28" s="523">
        <f>SUM('Schedule 3B_Income_Eastern:Schedule 3D_Income_The Cape'!S28)</f>
        <v>0</v>
      </c>
      <c r="T28" s="526">
        <f t="shared" si="47"/>
        <v>0</v>
      </c>
      <c r="U28" s="527">
        <f t="shared" si="48"/>
        <v>0</v>
      </c>
      <c r="V28" s="290">
        <v>9</v>
      </c>
      <c r="W28" s="523">
        <f>SUM('Schedule 3B_Income_Eastern:Schedule 3D_Income_The Cape'!W28)</f>
        <v>0</v>
      </c>
      <c r="X28" s="523">
        <f>SUM('Schedule 3B_Income_Eastern:Schedule 3D_Income_The Cape'!X28)</f>
        <v>0</v>
      </c>
      <c r="Y28" s="523">
        <f>SUM('Schedule 3B_Income_Eastern:Schedule 3D_Income_The Cape'!Y28)</f>
        <v>0</v>
      </c>
      <c r="Z28" s="523">
        <f>SUM('Schedule 3B_Income_Eastern:Schedule 3D_Income_The Cape'!Z28)</f>
        <v>0</v>
      </c>
      <c r="AA28" s="523">
        <f>SUM('Schedule 3B_Income_Eastern:Schedule 3D_Income_The Cape'!AA28)</f>
        <v>0</v>
      </c>
      <c r="AB28" s="523">
        <f>SUM('Schedule 3B_Income_Eastern:Schedule 3D_Income_The Cape'!AB28)</f>
        <v>0</v>
      </c>
      <c r="AC28" s="523">
        <f>SUM('Schedule 3B_Income_Eastern:Schedule 3D_Income_The Cape'!AC28)</f>
        <v>0</v>
      </c>
      <c r="AD28" s="523">
        <f>SUM('Schedule 3B_Income_Eastern:Schedule 3D_Income_The Cape'!AD28)</f>
        <v>0</v>
      </c>
      <c r="AE28" s="524">
        <f t="shared" si="49"/>
        <v>0</v>
      </c>
      <c r="AF28" s="525">
        <f>SUM('Schedule 3B_Income_Eastern:Schedule 3D_Income_The Cape'!AF28)</f>
        <v>0</v>
      </c>
      <c r="AG28" s="523">
        <f>SUM('Schedule 3B_Income_Eastern:Schedule 3D_Income_The Cape'!AG28)</f>
        <v>0</v>
      </c>
      <c r="AH28" s="523">
        <f>SUM('Schedule 3B_Income_Eastern:Schedule 3D_Income_The Cape'!AH28)</f>
        <v>0</v>
      </c>
      <c r="AI28" s="523">
        <f>SUM('Schedule 3B_Income_Eastern:Schedule 3D_Income_The Cape'!AI28)</f>
        <v>0</v>
      </c>
      <c r="AJ28" s="523">
        <f>SUM('Schedule 3B_Income_Eastern:Schedule 3D_Income_The Cape'!AJ28)</f>
        <v>0</v>
      </c>
      <c r="AK28" s="523">
        <f>SUM('Schedule 3B_Income_Eastern:Schedule 3D_Income_The Cape'!AK28)</f>
        <v>0</v>
      </c>
      <c r="AL28" s="523">
        <f>SUM('Schedule 3B_Income_Eastern:Schedule 3D_Income_The Cape'!AL28)</f>
        <v>0</v>
      </c>
      <c r="AM28" s="523">
        <f>SUM('Schedule 3B_Income_Eastern:Schedule 3D_Income_The Cape'!AM28)</f>
        <v>0</v>
      </c>
      <c r="AN28" s="526">
        <f t="shared" si="50"/>
        <v>0</v>
      </c>
      <c r="AO28" s="527">
        <f t="shared" si="51"/>
        <v>0</v>
      </c>
      <c r="AP28" s="290">
        <v>9</v>
      </c>
      <c r="AQ28" s="523">
        <f>SUM('Schedule 3B_Income_Eastern:Schedule 3D_Income_The Cape'!AQ28)</f>
        <v>0</v>
      </c>
      <c r="AR28" s="523">
        <f>SUM('Schedule 3B_Income_Eastern:Schedule 3D_Income_The Cape'!AR28)</f>
        <v>0</v>
      </c>
      <c r="AS28" s="523">
        <f>SUM('Schedule 3B_Income_Eastern:Schedule 3D_Income_The Cape'!AS28)</f>
        <v>0</v>
      </c>
      <c r="AT28" s="523">
        <f>SUM('Schedule 3B_Income_Eastern:Schedule 3D_Income_The Cape'!AT28)</f>
        <v>0</v>
      </c>
      <c r="AU28" s="523">
        <f>SUM('Schedule 3B_Income_Eastern:Schedule 3D_Income_The Cape'!AU28)</f>
        <v>0</v>
      </c>
      <c r="AV28" s="523">
        <f>SUM('Schedule 3B_Income_Eastern:Schedule 3D_Income_The Cape'!AV28)</f>
        <v>0</v>
      </c>
      <c r="AW28" s="523">
        <f>SUM('Schedule 3B_Income_Eastern:Schedule 3D_Income_The Cape'!AW28)</f>
        <v>0</v>
      </c>
      <c r="AX28" s="523">
        <f>SUM('Schedule 3B_Income_Eastern:Schedule 3D_Income_The Cape'!AX28)</f>
        <v>0</v>
      </c>
      <c r="AY28" s="524">
        <f t="shared" si="52"/>
        <v>0</v>
      </c>
      <c r="AZ28" s="525">
        <f>SUM('Schedule 3B_Income_Eastern:Schedule 3D_Income_The Cape'!AZ28)</f>
        <v>0</v>
      </c>
      <c r="BA28" s="523">
        <f>SUM('Schedule 3B_Income_Eastern:Schedule 3D_Income_The Cape'!BA28)</f>
        <v>0</v>
      </c>
      <c r="BB28" s="523">
        <f>SUM('Schedule 3B_Income_Eastern:Schedule 3D_Income_The Cape'!BB28)</f>
        <v>0</v>
      </c>
      <c r="BC28" s="523">
        <f>SUM('Schedule 3B_Income_Eastern:Schedule 3D_Income_The Cape'!BC28)</f>
        <v>0</v>
      </c>
      <c r="BD28" s="523">
        <f>SUM('Schedule 3B_Income_Eastern:Schedule 3D_Income_The Cape'!BD28)</f>
        <v>0</v>
      </c>
      <c r="BE28" s="523">
        <f>SUM('Schedule 3B_Income_Eastern:Schedule 3D_Income_The Cape'!BE28)</f>
        <v>0</v>
      </c>
      <c r="BF28" s="523">
        <f>SUM('Schedule 3B_Income_Eastern:Schedule 3D_Income_The Cape'!BF28)</f>
        <v>0</v>
      </c>
      <c r="BG28" s="523">
        <f>SUM('Schedule 3B_Income_Eastern:Schedule 3D_Income_The Cape'!BG28)</f>
        <v>0</v>
      </c>
      <c r="BH28" s="526">
        <f t="shared" si="53"/>
        <v>0</v>
      </c>
      <c r="BI28" s="527">
        <f t="shared" si="54"/>
        <v>0</v>
      </c>
      <c r="BJ28" s="290">
        <v>9</v>
      </c>
      <c r="BK28" s="523">
        <f>SUM('Schedule 3B_Income_Eastern:Schedule 3D_Income_The Cape'!BK28)</f>
        <v>0</v>
      </c>
      <c r="BL28" s="523">
        <f>SUM('Schedule 3B_Income_Eastern:Schedule 3D_Income_The Cape'!BL28)</f>
        <v>0</v>
      </c>
      <c r="BM28" s="523">
        <f>SUM('Schedule 3B_Income_Eastern:Schedule 3D_Income_The Cape'!BM28)</f>
        <v>0</v>
      </c>
      <c r="BN28" s="523">
        <f>SUM('Schedule 3B_Income_Eastern:Schedule 3D_Income_The Cape'!BN28)</f>
        <v>0</v>
      </c>
      <c r="BO28" s="523">
        <f>SUM('Schedule 3B_Income_Eastern:Schedule 3D_Income_The Cape'!BO28)</f>
        <v>0</v>
      </c>
      <c r="BP28" s="523">
        <f>SUM('Schedule 3B_Income_Eastern:Schedule 3D_Income_The Cape'!BP28)</f>
        <v>0</v>
      </c>
      <c r="BQ28" s="523">
        <f>SUM('Schedule 3B_Income_Eastern:Schedule 3D_Income_The Cape'!BQ28)</f>
        <v>0</v>
      </c>
      <c r="BR28" s="523">
        <f>SUM('Schedule 3B_Income_Eastern:Schedule 3D_Income_The Cape'!BR28)</f>
        <v>0</v>
      </c>
      <c r="BS28" s="524">
        <f t="shared" si="55"/>
        <v>0</v>
      </c>
      <c r="BT28" s="525">
        <f>SUM('Schedule 3B_Income_Eastern:Schedule 3D_Income_The Cape'!BT28)</f>
        <v>0</v>
      </c>
      <c r="BU28" s="523">
        <f>SUM('Schedule 3B_Income_Eastern:Schedule 3D_Income_The Cape'!BU28)</f>
        <v>0</v>
      </c>
      <c r="BV28" s="523">
        <f>SUM('Schedule 3B_Income_Eastern:Schedule 3D_Income_The Cape'!BV28)</f>
        <v>0</v>
      </c>
      <c r="BW28" s="523">
        <f>SUM('Schedule 3B_Income_Eastern:Schedule 3D_Income_The Cape'!BW28)</f>
        <v>0</v>
      </c>
      <c r="BX28" s="523">
        <f>SUM('Schedule 3B_Income_Eastern:Schedule 3D_Income_The Cape'!BX28)</f>
        <v>0</v>
      </c>
      <c r="BY28" s="523">
        <f>SUM('Schedule 3B_Income_Eastern:Schedule 3D_Income_The Cape'!BY28)</f>
        <v>0</v>
      </c>
      <c r="BZ28" s="523">
        <f>SUM('Schedule 3B_Income_Eastern:Schedule 3D_Income_The Cape'!BZ28)</f>
        <v>0</v>
      </c>
      <c r="CA28" s="523">
        <f>SUM('Schedule 3B_Income_Eastern:Schedule 3D_Income_The Cape'!CA28)</f>
        <v>0</v>
      </c>
      <c r="CB28" s="526">
        <f t="shared" si="56"/>
        <v>0</v>
      </c>
      <c r="CC28" s="527">
        <f t="shared" si="57"/>
        <v>0</v>
      </c>
      <c r="CD28" s="290">
        <v>9</v>
      </c>
      <c r="CE28" s="394">
        <f t="shared" si="58"/>
        <v>0</v>
      </c>
      <c r="CF28" s="394">
        <f t="shared" si="59"/>
        <v>0</v>
      </c>
      <c r="CG28" s="394">
        <f t="shared" si="60"/>
        <v>0</v>
      </c>
      <c r="CH28" s="394">
        <f t="shared" si="61"/>
        <v>0</v>
      </c>
      <c r="CI28" s="396">
        <f t="shared" si="62"/>
        <v>0</v>
      </c>
      <c r="CJ28" s="394">
        <f t="shared" si="63"/>
        <v>0</v>
      </c>
      <c r="CK28" s="394">
        <f t="shared" si="64"/>
        <v>0</v>
      </c>
      <c r="CL28" s="394">
        <f t="shared" si="65"/>
        <v>0</v>
      </c>
      <c r="CM28" s="394">
        <f t="shared" si="66"/>
        <v>0</v>
      </c>
      <c r="CN28" s="396">
        <f t="shared" si="67"/>
        <v>0</v>
      </c>
      <c r="CO28" s="394">
        <f t="shared" si="68"/>
        <v>0</v>
      </c>
      <c r="CP28" s="394">
        <f t="shared" si="69"/>
        <v>0</v>
      </c>
      <c r="CQ28" s="394">
        <f t="shared" si="70"/>
        <v>0</v>
      </c>
      <c r="CR28" s="394">
        <f t="shared" si="71"/>
        <v>0</v>
      </c>
      <c r="CS28" s="396">
        <f t="shared" si="72"/>
        <v>0</v>
      </c>
    </row>
    <row r="29" spans="1:97" ht="15.75" customHeight="1">
      <c r="A29" s="87" t="s">
        <v>189</v>
      </c>
      <c r="B29" s="290">
        <v>10</v>
      </c>
      <c r="C29" s="523">
        <f>SUM('Schedule 3B_Income_Eastern:Schedule 3D_Income_The Cape'!C29)</f>
        <v>0</v>
      </c>
      <c r="D29" s="523">
        <f>SUM('Schedule 3B_Income_Eastern:Schedule 3D_Income_The Cape'!D29)</f>
        <v>0</v>
      </c>
      <c r="E29" s="523">
        <f>SUM('Schedule 3B_Income_Eastern:Schedule 3D_Income_The Cape'!E29)</f>
        <v>0</v>
      </c>
      <c r="F29" s="523">
        <f>SUM('Schedule 3B_Income_Eastern:Schedule 3D_Income_The Cape'!F29)</f>
        <v>0</v>
      </c>
      <c r="G29" s="523">
        <f>SUM('Schedule 3B_Income_Eastern:Schedule 3D_Income_The Cape'!G29)</f>
        <v>0</v>
      </c>
      <c r="H29" s="523">
        <f>SUM('Schedule 3B_Income_Eastern:Schedule 3D_Income_The Cape'!H29)</f>
        <v>0</v>
      </c>
      <c r="I29" s="523">
        <f>SUM('Schedule 3B_Income_Eastern:Schedule 3D_Income_The Cape'!I29)</f>
        <v>0</v>
      </c>
      <c r="J29" s="523">
        <f>SUM('Schedule 3B_Income_Eastern:Schedule 3D_Income_The Cape'!J29)</f>
        <v>0</v>
      </c>
      <c r="K29" s="524">
        <f t="shared" si="46"/>
        <v>0</v>
      </c>
      <c r="L29" s="525">
        <f>SUM('Schedule 3B_Income_Eastern:Schedule 3D_Income_The Cape'!L29)</f>
        <v>0</v>
      </c>
      <c r="M29" s="523">
        <f>SUM('Schedule 3B_Income_Eastern:Schedule 3D_Income_The Cape'!M29)</f>
        <v>0</v>
      </c>
      <c r="N29" s="523">
        <f>SUM('Schedule 3B_Income_Eastern:Schedule 3D_Income_The Cape'!N29)</f>
        <v>0</v>
      </c>
      <c r="O29" s="523">
        <f>SUM('Schedule 3B_Income_Eastern:Schedule 3D_Income_The Cape'!O29)</f>
        <v>0</v>
      </c>
      <c r="P29" s="523">
        <f>SUM('Schedule 3B_Income_Eastern:Schedule 3D_Income_The Cape'!P29)</f>
        <v>0</v>
      </c>
      <c r="Q29" s="523">
        <f>SUM('Schedule 3B_Income_Eastern:Schedule 3D_Income_The Cape'!Q29)</f>
        <v>0</v>
      </c>
      <c r="R29" s="523">
        <f>SUM('Schedule 3B_Income_Eastern:Schedule 3D_Income_The Cape'!R29)</f>
        <v>0</v>
      </c>
      <c r="S29" s="523">
        <f>SUM('Schedule 3B_Income_Eastern:Schedule 3D_Income_The Cape'!S29)</f>
        <v>0</v>
      </c>
      <c r="T29" s="526">
        <f t="shared" si="47"/>
        <v>0</v>
      </c>
      <c r="U29" s="527">
        <f t="shared" si="48"/>
        <v>0</v>
      </c>
      <c r="V29" s="290">
        <v>10</v>
      </c>
      <c r="W29" s="523">
        <f>SUM('Schedule 3B_Income_Eastern:Schedule 3D_Income_The Cape'!W29)</f>
        <v>0</v>
      </c>
      <c r="X29" s="523">
        <f>SUM('Schedule 3B_Income_Eastern:Schedule 3D_Income_The Cape'!X29)</f>
        <v>0</v>
      </c>
      <c r="Y29" s="523">
        <f>SUM('Schedule 3B_Income_Eastern:Schedule 3D_Income_The Cape'!Y29)</f>
        <v>0</v>
      </c>
      <c r="Z29" s="523">
        <f>SUM('Schedule 3B_Income_Eastern:Schedule 3D_Income_The Cape'!Z29)</f>
        <v>0</v>
      </c>
      <c r="AA29" s="523">
        <f>SUM('Schedule 3B_Income_Eastern:Schedule 3D_Income_The Cape'!AA29)</f>
        <v>0</v>
      </c>
      <c r="AB29" s="523">
        <f>SUM('Schedule 3B_Income_Eastern:Schedule 3D_Income_The Cape'!AB29)</f>
        <v>0</v>
      </c>
      <c r="AC29" s="523">
        <f>SUM('Schedule 3B_Income_Eastern:Schedule 3D_Income_The Cape'!AC29)</f>
        <v>0</v>
      </c>
      <c r="AD29" s="523">
        <f>SUM('Schedule 3B_Income_Eastern:Schedule 3D_Income_The Cape'!AD29)</f>
        <v>0</v>
      </c>
      <c r="AE29" s="524">
        <f t="shared" si="49"/>
        <v>0</v>
      </c>
      <c r="AF29" s="525">
        <f>SUM('Schedule 3B_Income_Eastern:Schedule 3D_Income_The Cape'!AF29)</f>
        <v>0</v>
      </c>
      <c r="AG29" s="523">
        <f>SUM('Schedule 3B_Income_Eastern:Schedule 3D_Income_The Cape'!AG29)</f>
        <v>0</v>
      </c>
      <c r="AH29" s="523">
        <f>SUM('Schedule 3B_Income_Eastern:Schedule 3D_Income_The Cape'!AH29)</f>
        <v>0</v>
      </c>
      <c r="AI29" s="523">
        <f>SUM('Schedule 3B_Income_Eastern:Schedule 3D_Income_The Cape'!AI29)</f>
        <v>0</v>
      </c>
      <c r="AJ29" s="523">
        <f>SUM('Schedule 3B_Income_Eastern:Schedule 3D_Income_The Cape'!AJ29)</f>
        <v>0</v>
      </c>
      <c r="AK29" s="523">
        <f>SUM('Schedule 3B_Income_Eastern:Schedule 3D_Income_The Cape'!AK29)</f>
        <v>0</v>
      </c>
      <c r="AL29" s="523">
        <f>SUM('Schedule 3B_Income_Eastern:Schedule 3D_Income_The Cape'!AL29)</f>
        <v>0</v>
      </c>
      <c r="AM29" s="523">
        <f>SUM('Schedule 3B_Income_Eastern:Schedule 3D_Income_The Cape'!AM29)</f>
        <v>0</v>
      </c>
      <c r="AN29" s="526">
        <f t="shared" si="50"/>
        <v>0</v>
      </c>
      <c r="AO29" s="527">
        <f t="shared" si="51"/>
        <v>0</v>
      </c>
      <c r="AP29" s="290">
        <v>10</v>
      </c>
      <c r="AQ29" s="523">
        <f>SUM('Schedule 3B_Income_Eastern:Schedule 3D_Income_The Cape'!AQ29)</f>
        <v>0</v>
      </c>
      <c r="AR29" s="523">
        <f>SUM('Schedule 3B_Income_Eastern:Schedule 3D_Income_The Cape'!AR29)</f>
        <v>0</v>
      </c>
      <c r="AS29" s="523">
        <f>SUM('Schedule 3B_Income_Eastern:Schedule 3D_Income_The Cape'!AS29)</f>
        <v>0</v>
      </c>
      <c r="AT29" s="523">
        <f>SUM('Schedule 3B_Income_Eastern:Schedule 3D_Income_The Cape'!AT29)</f>
        <v>0</v>
      </c>
      <c r="AU29" s="523">
        <f>SUM('Schedule 3B_Income_Eastern:Schedule 3D_Income_The Cape'!AU29)</f>
        <v>0</v>
      </c>
      <c r="AV29" s="523">
        <f>SUM('Schedule 3B_Income_Eastern:Schedule 3D_Income_The Cape'!AV29)</f>
        <v>0</v>
      </c>
      <c r="AW29" s="523">
        <f>SUM('Schedule 3B_Income_Eastern:Schedule 3D_Income_The Cape'!AW29)</f>
        <v>0</v>
      </c>
      <c r="AX29" s="523">
        <f>SUM('Schedule 3B_Income_Eastern:Schedule 3D_Income_The Cape'!AX29)</f>
        <v>0</v>
      </c>
      <c r="AY29" s="524">
        <f t="shared" si="52"/>
        <v>0</v>
      </c>
      <c r="AZ29" s="525">
        <f>SUM('Schedule 3B_Income_Eastern:Schedule 3D_Income_The Cape'!AZ29)</f>
        <v>0</v>
      </c>
      <c r="BA29" s="523">
        <f>SUM('Schedule 3B_Income_Eastern:Schedule 3D_Income_The Cape'!BA29)</f>
        <v>0</v>
      </c>
      <c r="BB29" s="523">
        <f>SUM('Schedule 3B_Income_Eastern:Schedule 3D_Income_The Cape'!BB29)</f>
        <v>0</v>
      </c>
      <c r="BC29" s="523">
        <f>SUM('Schedule 3B_Income_Eastern:Schedule 3D_Income_The Cape'!BC29)</f>
        <v>0</v>
      </c>
      <c r="BD29" s="523">
        <f>SUM('Schedule 3B_Income_Eastern:Schedule 3D_Income_The Cape'!BD29)</f>
        <v>0</v>
      </c>
      <c r="BE29" s="523">
        <f>SUM('Schedule 3B_Income_Eastern:Schedule 3D_Income_The Cape'!BE29)</f>
        <v>0</v>
      </c>
      <c r="BF29" s="523">
        <f>SUM('Schedule 3B_Income_Eastern:Schedule 3D_Income_The Cape'!BF29)</f>
        <v>0</v>
      </c>
      <c r="BG29" s="523">
        <f>SUM('Schedule 3B_Income_Eastern:Schedule 3D_Income_The Cape'!BG29)</f>
        <v>0</v>
      </c>
      <c r="BH29" s="526">
        <f t="shared" si="53"/>
        <v>0</v>
      </c>
      <c r="BI29" s="527">
        <f t="shared" si="54"/>
        <v>0</v>
      </c>
      <c r="BJ29" s="290">
        <v>10</v>
      </c>
      <c r="BK29" s="523">
        <f>SUM('Schedule 3B_Income_Eastern:Schedule 3D_Income_The Cape'!BK29)</f>
        <v>0</v>
      </c>
      <c r="BL29" s="523">
        <f>SUM('Schedule 3B_Income_Eastern:Schedule 3D_Income_The Cape'!BL29)</f>
        <v>0</v>
      </c>
      <c r="BM29" s="523">
        <f>SUM('Schedule 3B_Income_Eastern:Schedule 3D_Income_The Cape'!BM29)</f>
        <v>0</v>
      </c>
      <c r="BN29" s="523">
        <f>SUM('Schedule 3B_Income_Eastern:Schedule 3D_Income_The Cape'!BN29)</f>
        <v>0</v>
      </c>
      <c r="BO29" s="523">
        <f>SUM('Schedule 3B_Income_Eastern:Schedule 3D_Income_The Cape'!BO29)</f>
        <v>0</v>
      </c>
      <c r="BP29" s="523">
        <f>SUM('Schedule 3B_Income_Eastern:Schedule 3D_Income_The Cape'!BP29)</f>
        <v>0</v>
      </c>
      <c r="BQ29" s="523">
        <f>SUM('Schedule 3B_Income_Eastern:Schedule 3D_Income_The Cape'!BQ29)</f>
        <v>0</v>
      </c>
      <c r="BR29" s="523">
        <f>SUM('Schedule 3B_Income_Eastern:Schedule 3D_Income_The Cape'!BR29)</f>
        <v>0</v>
      </c>
      <c r="BS29" s="524">
        <f t="shared" si="55"/>
        <v>0</v>
      </c>
      <c r="BT29" s="525">
        <f>SUM('Schedule 3B_Income_Eastern:Schedule 3D_Income_The Cape'!BT29)</f>
        <v>0</v>
      </c>
      <c r="BU29" s="523">
        <f>SUM('Schedule 3B_Income_Eastern:Schedule 3D_Income_The Cape'!BU29)</f>
        <v>0</v>
      </c>
      <c r="BV29" s="523">
        <f>SUM('Schedule 3B_Income_Eastern:Schedule 3D_Income_The Cape'!BV29)</f>
        <v>0</v>
      </c>
      <c r="BW29" s="523">
        <f>SUM('Schedule 3B_Income_Eastern:Schedule 3D_Income_The Cape'!BW29)</f>
        <v>0</v>
      </c>
      <c r="BX29" s="523">
        <f>SUM('Schedule 3B_Income_Eastern:Schedule 3D_Income_The Cape'!BX29)</f>
        <v>0</v>
      </c>
      <c r="BY29" s="523">
        <f>SUM('Schedule 3B_Income_Eastern:Schedule 3D_Income_The Cape'!BY29)</f>
        <v>0</v>
      </c>
      <c r="BZ29" s="523">
        <f>SUM('Schedule 3B_Income_Eastern:Schedule 3D_Income_The Cape'!BZ29)</f>
        <v>0</v>
      </c>
      <c r="CA29" s="523">
        <f>SUM('Schedule 3B_Income_Eastern:Schedule 3D_Income_The Cape'!CA29)</f>
        <v>0</v>
      </c>
      <c r="CB29" s="526">
        <f t="shared" si="56"/>
        <v>0</v>
      </c>
      <c r="CC29" s="527">
        <f t="shared" si="57"/>
        <v>0</v>
      </c>
      <c r="CD29" s="290">
        <v>10</v>
      </c>
      <c r="CE29" s="394">
        <f t="shared" si="58"/>
        <v>0</v>
      </c>
      <c r="CF29" s="394">
        <f t="shared" si="59"/>
        <v>0</v>
      </c>
      <c r="CG29" s="394">
        <f t="shared" si="60"/>
        <v>0</v>
      </c>
      <c r="CH29" s="394">
        <f t="shared" si="61"/>
        <v>0</v>
      </c>
      <c r="CI29" s="396">
        <f t="shared" si="62"/>
        <v>0</v>
      </c>
      <c r="CJ29" s="394">
        <f t="shared" si="63"/>
        <v>0</v>
      </c>
      <c r="CK29" s="394">
        <f t="shared" si="64"/>
        <v>0</v>
      </c>
      <c r="CL29" s="394">
        <f t="shared" si="65"/>
        <v>0</v>
      </c>
      <c r="CM29" s="394">
        <f t="shared" si="66"/>
        <v>0</v>
      </c>
      <c r="CN29" s="396">
        <f t="shared" si="67"/>
        <v>0</v>
      </c>
      <c r="CO29" s="394">
        <f t="shared" si="68"/>
        <v>0</v>
      </c>
      <c r="CP29" s="394">
        <f t="shared" si="69"/>
        <v>0</v>
      </c>
      <c r="CQ29" s="394">
        <f t="shared" si="70"/>
        <v>0</v>
      </c>
      <c r="CR29" s="394">
        <f t="shared" si="71"/>
        <v>0</v>
      </c>
      <c r="CS29" s="396">
        <f t="shared" si="72"/>
        <v>0</v>
      </c>
    </row>
    <row r="30" spans="1:97" ht="15.75" customHeight="1">
      <c r="A30" s="133" t="s">
        <v>191</v>
      </c>
      <c r="B30" s="290">
        <v>11</v>
      </c>
      <c r="C30" s="135">
        <f t="shared" ref="C30" si="73">SUM(C25:C29)</f>
        <v>0</v>
      </c>
      <c r="D30" s="135">
        <f t="shared" ref="D30:J30" si="74">SUM(D25:D29)</f>
        <v>0</v>
      </c>
      <c r="E30" s="135">
        <f t="shared" si="74"/>
        <v>0</v>
      </c>
      <c r="F30" s="135">
        <f t="shared" si="74"/>
        <v>0</v>
      </c>
      <c r="G30" s="135">
        <f t="shared" si="74"/>
        <v>0</v>
      </c>
      <c r="H30" s="135">
        <f t="shared" si="74"/>
        <v>0</v>
      </c>
      <c r="I30" s="135">
        <f t="shared" si="74"/>
        <v>0</v>
      </c>
      <c r="J30" s="135">
        <f t="shared" si="74"/>
        <v>0</v>
      </c>
      <c r="K30" s="524">
        <f t="shared" si="46"/>
        <v>0</v>
      </c>
      <c r="L30" s="215">
        <f t="shared" ref="L30:S30" si="75">SUM(L25:L29)</f>
        <v>0</v>
      </c>
      <c r="M30" s="135">
        <f t="shared" si="75"/>
        <v>0</v>
      </c>
      <c r="N30" s="135">
        <f t="shared" si="75"/>
        <v>0</v>
      </c>
      <c r="O30" s="135">
        <f t="shared" si="75"/>
        <v>0</v>
      </c>
      <c r="P30" s="135">
        <f t="shared" si="75"/>
        <v>0</v>
      </c>
      <c r="Q30" s="135">
        <f t="shared" si="75"/>
        <v>0</v>
      </c>
      <c r="R30" s="135">
        <f t="shared" si="75"/>
        <v>0</v>
      </c>
      <c r="S30" s="135">
        <f t="shared" si="75"/>
        <v>0</v>
      </c>
      <c r="T30" s="526">
        <f t="shared" si="47"/>
        <v>0</v>
      </c>
      <c r="U30" s="527">
        <f t="shared" si="48"/>
        <v>0</v>
      </c>
      <c r="V30" s="290">
        <v>11</v>
      </c>
      <c r="W30" s="135">
        <f t="shared" ref="W30:AD30" si="76">SUM(W25:W29)</f>
        <v>0</v>
      </c>
      <c r="X30" s="135">
        <f t="shared" si="76"/>
        <v>0</v>
      </c>
      <c r="Y30" s="135">
        <f t="shared" si="76"/>
        <v>0</v>
      </c>
      <c r="Z30" s="135">
        <f t="shared" si="76"/>
        <v>0</v>
      </c>
      <c r="AA30" s="135">
        <f t="shared" si="76"/>
        <v>0</v>
      </c>
      <c r="AB30" s="135">
        <f t="shared" si="76"/>
        <v>0</v>
      </c>
      <c r="AC30" s="135">
        <f t="shared" si="76"/>
        <v>0</v>
      </c>
      <c r="AD30" s="135">
        <f t="shared" si="76"/>
        <v>0</v>
      </c>
      <c r="AE30" s="524">
        <f t="shared" si="49"/>
        <v>0</v>
      </c>
      <c r="AF30" s="215">
        <f t="shared" ref="AF30:AM30" si="77">SUM(AF25:AF29)</f>
        <v>0</v>
      </c>
      <c r="AG30" s="135">
        <f t="shared" si="77"/>
        <v>0</v>
      </c>
      <c r="AH30" s="135">
        <f t="shared" si="77"/>
        <v>0</v>
      </c>
      <c r="AI30" s="135">
        <f t="shared" si="77"/>
        <v>0</v>
      </c>
      <c r="AJ30" s="135">
        <f t="shared" si="77"/>
        <v>0</v>
      </c>
      <c r="AK30" s="135">
        <f t="shared" si="77"/>
        <v>0</v>
      </c>
      <c r="AL30" s="135">
        <f t="shared" si="77"/>
        <v>0</v>
      </c>
      <c r="AM30" s="135">
        <f t="shared" si="77"/>
        <v>0</v>
      </c>
      <c r="AN30" s="526">
        <f t="shared" si="50"/>
        <v>0</v>
      </c>
      <c r="AO30" s="527">
        <f t="shared" si="51"/>
        <v>0</v>
      </c>
      <c r="AP30" s="290">
        <v>11</v>
      </c>
      <c r="AQ30" s="135">
        <f t="shared" ref="AQ30:AX30" si="78">SUM(AQ25:AQ29)</f>
        <v>0</v>
      </c>
      <c r="AR30" s="135">
        <f t="shared" si="78"/>
        <v>0</v>
      </c>
      <c r="AS30" s="135">
        <f t="shared" si="78"/>
        <v>0</v>
      </c>
      <c r="AT30" s="135">
        <f t="shared" si="78"/>
        <v>0</v>
      </c>
      <c r="AU30" s="135">
        <f t="shared" si="78"/>
        <v>0</v>
      </c>
      <c r="AV30" s="135">
        <f t="shared" si="78"/>
        <v>0</v>
      </c>
      <c r="AW30" s="135">
        <f t="shared" si="78"/>
        <v>0</v>
      </c>
      <c r="AX30" s="135">
        <f t="shared" si="78"/>
        <v>0</v>
      </c>
      <c r="AY30" s="524">
        <f t="shared" si="52"/>
        <v>0</v>
      </c>
      <c r="AZ30" s="215">
        <f t="shared" ref="AZ30:BG30" si="79">SUM(AZ25:AZ29)</f>
        <v>0</v>
      </c>
      <c r="BA30" s="135">
        <f t="shared" si="79"/>
        <v>0</v>
      </c>
      <c r="BB30" s="135">
        <f t="shared" si="79"/>
        <v>0</v>
      </c>
      <c r="BC30" s="135">
        <f t="shared" si="79"/>
        <v>0</v>
      </c>
      <c r="BD30" s="135">
        <f t="shared" si="79"/>
        <v>0</v>
      </c>
      <c r="BE30" s="135">
        <f t="shared" si="79"/>
        <v>0</v>
      </c>
      <c r="BF30" s="135">
        <f t="shared" si="79"/>
        <v>0</v>
      </c>
      <c r="BG30" s="135">
        <f t="shared" si="79"/>
        <v>0</v>
      </c>
      <c r="BH30" s="526">
        <f t="shared" si="53"/>
        <v>0</v>
      </c>
      <c r="BI30" s="527">
        <f t="shared" si="54"/>
        <v>0</v>
      </c>
      <c r="BJ30" s="290">
        <v>11</v>
      </c>
      <c r="BK30" s="135">
        <f t="shared" ref="BK30:BR30" si="80">SUM(BK25:BK29)</f>
        <v>0</v>
      </c>
      <c r="BL30" s="135">
        <f t="shared" si="80"/>
        <v>0</v>
      </c>
      <c r="BM30" s="135">
        <f t="shared" si="80"/>
        <v>0</v>
      </c>
      <c r="BN30" s="135">
        <f t="shared" si="80"/>
        <v>0</v>
      </c>
      <c r="BO30" s="135">
        <f t="shared" si="80"/>
        <v>0</v>
      </c>
      <c r="BP30" s="135">
        <f t="shared" si="80"/>
        <v>0</v>
      </c>
      <c r="BQ30" s="135">
        <f t="shared" si="80"/>
        <v>0</v>
      </c>
      <c r="BR30" s="135">
        <f t="shared" si="80"/>
        <v>0</v>
      </c>
      <c r="BS30" s="524">
        <f t="shared" si="55"/>
        <v>0</v>
      </c>
      <c r="BT30" s="215">
        <f t="shared" ref="BT30:CA30" si="81">SUM(BT25:BT29)</f>
        <v>0</v>
      </c>
      <c r="BU30" s="135">
        <f t="shared" si="81"/>
        <v>0</v>
      </c>
      <c r="BV30" s="135">
        <f t="shared" si="81"/>
        <v>0</v>
      </c>
      <c r="BW30" s="135">
        <f t="shared" si="81"/>
        <v>0</v>
      </c>
      <c r="BX30" s="135">
        <f t="shared" si="81"/>
        <v>0</v>
      </c>
      <c r="BY30" s="135">
        <f t="shared" si="81"/>
        <v>0</v>
      </c>
      <c r="BZ30" s="135">
        <f t="shared" si="81"/>
        <v>0</v>
      </c>
      <c r="CA30" s="135">
        <f t="shared" si="81"/>
        <v>0</v>
      </c>
      <c r="CB30" s="526">
        <f t="shared" si="56"/>
        <v>0</v>
      </c>
      <c r="CC30" s="527">
        <f t="shared" si="57"/>
        <v>0</v>
      </c>
      <c r="CD30" s="290">
        <v>11</v>
      </c>
      <c r="CE30" s="394">
        <f t="shared" si="58"/>
        <v>0</v>
      </c>
      <c r="CF30" s="394">
        <f t="shared" si="59"/>
        <v>0</v>
      </c>
      <c r="CG30" s="394">
        <f t="shared" si="60"/>
        <v>0</v>
      </c>
      <c r="CH30" s="394">
        <f t="shared" si="61"/>
        <v>0</v>
      </c>
      <c r="CI30" s="396">
        <f t="shared" si="62"/>
        <v>0</v>
      </c>
      <c r="CJ30" s="394">
        <f t="shared" si="63"/>
        <v>0</v>
      </c>
      <c r="CK30" s="394">
        <f t="shared" si="64"/>
        <v>0</v>
      </c>
      <c r="CL30" s="394">
        <f t="shared" si="65"/>
        <v>0</v>
      </c>
      <c r="CM30" s="394">
        <f t="shared" si="66"/>
        <v>0</v>
      </c>
      <c r="CN30" s="396">
        <f t="shared" si="67"/>
        <v>0</v>
      </c>
      <c r="CO30" s="394">
        <f t="shared" si="68"/>
        <v>0</v>
      </c>
      <c r="CP30" s="394">
        <f t="shared" si="69"/>
        <v>0</v>
      </c>
      <c r="CQ30" s="394">
        <f t="shared" si="70"/>
        <v>0</v>
      </c>
      <c r="CR30" s="394">
        <f t="shared" si="71"/>
        <v>0</v>
      </c>
      <c r="CS30" s="396">
        <f t="shared" si="72"/>
        <v>0</v>
      </c>
    </row>
    <row r="31" spans="1:97" ht="15.75" customHeight="1">
      <c r="A31" s="133" t="s">
        <v>1337</v>
      </c>
      <c r="B31" s="290"/>
      <c r="C31" s="185" t="s">
        <v>1312</v>
      </c>
      <c r="D31" s="185" t="s">
        <v>1312</v>
      </c>
      <c r="E31" s="185" t="s">
        <v>1312</v>
      </c>
      <c r="F31" s="185" t="s">
        <v>1312</v>
      </c>
      <c r="G31" s="185" t="s">
        <v>1312</v>
      </c>
      <c r="H31" s="185" t="s">
        <v>1312</v>
      </c>
      <c r="I31" s="185" t="s">
        <v>1312</v>
      </c>
      <c r="J31" s="185" t="s">
        <v>1312</v>
      </c>
      <c r="K31" s="358"/>
      <c r="L31" s="359" t="s">
        <v>1312</v>
      </c>
      <c r="M31" s="185" t="s">
        <v>1312</v>
      </c>
      <c r="N31" s="185" t="s">
        <v>1312</v>
      </c>
      <c r="O31" s="185" t="s">
        <v>1312</v>
      </c>
      <c r="P31" s="185" t="s">
        <v>1312</v>
      </c>
      <c r="Q31" s="185" t="s">
        <v>1312</v>
      </c>
      <c r="R31" s="185" t="s">
        <v>1312</v>
      </c>
      <c r="S31" s="185" t="s">
        <v>1312</v>
      </c>
      <c r="T31" s="360"/>
      <c r="U31" s="359" t="s">
        <v>1312</v>
      </c>
      <c r="V31" s="290"/>
      <c r="W31" s="185" t="s">
        <v>1312</v>
      </c>
      <c r="X31" s="185" t="s">
        <v>1312</v>
      </c>
      <c r="Y31" s="185" t="s">
        <v>1312</v>
      </c>
      <c r="Z31" s="185" t="s">
        <v>1312</v>
      </c>
      <c r="AA31" s="185" t="s">
        <v>1312</v>
      </c>
      <c r="AB31" s="185" t="s">
        <v>1312</v>
      </c>
      <c r="AC31" s="185" t="s">
        <v>1312</v>
      </c>
      <c r="AD31" s="185" t="s">
        <v>1312</v>
      </c>
      <c r="AE31" s="358"/>
      <c r="AF31" s="359" t="s">
        <v>1312</v>
      </c>
      <c r="AG31" s="185" t="s">
        <v>1312</v>
      </c>
      <c r="AH31" s="185" t="s">
        <v>1312</v>
      </c>
      <c r="AI31" s="185" t="s">
        <v>1312</v>
      </c>
      <c r="AJ31" s="185" t="s">
        <v>1312</v>
      </c>
      <c r="AK31" s="185" t="s">
        <v>1312</v>
      </c>
      <c r="AL31" s="185" t="s">
        <v>1312</v>
      </c>
      <c r="AM31" s="185" t="s">
        <v>1312</v>
      </c>
      <c r="AN31" s="360"/>
      <c r="AO31" s="359" t="s">
        <v>1312</v>
      </c>
      <c r="AP31" s="290"/>
      <c r="AQ31" s="185" t="s">
        <v>1312</v>
      </c>
      <c r="AR31" s="185" t="s">
        <v>1312</v>
      </c>
      <c r="AS31" s="185" t="s">
        <v>1312</v>
      </c>
      <c r="AT31" s="185" t="s">
        <v>1312</v>
      </c>
      <c r="AU31" s="185" t="s">
        <v>1312</v>
      </c>
      <c r="AV31" s="185" t="s">
        <v>1312</v>
      </c>
      <c r="AW31" s="185" t="s">
        <v>1312</v>
      </c>
      <c r="AX31" s="185" t="s">
        <v>1312</v>
      </c>
      <c r="AY31" s="358"/>
      <c r="AZ31" s="359" t="s">
        <v>1312</v>
      </c>
      <c r="BA31" s="185" t="s">
        <v>1312</v>
      </c>
      <c r="BB31" s="185" t="s">
        <v>1312</v>
      </c>
      <c r="BC31" s="185" t="s">
        <v>1312</v>
      </c>
      <c r="BD31" s="185" t="s">
        <v>1312</v>
      </c>
      <c r="BE31" s="185" t="s">
        <v>1312</v>
      </c>
      <c r="BF31" s="185" t="s">
        <v>1312</v>
      </c>
      <c r="BG31" s="185" t="s">
        <v>1312</v>
      </c>
      <c r="BH31" s="360"/>
      <c r="BI31" s="359" t="s">
        <v>1312</v>
      </c>
      <c r="BJ31" s="290"/>
      <c r="BK31" s="185" t="s">
        <v>1312</v>
      </c>
      <c r="BL31" s="185" t="s">
        <v>1312</v>
      </c>
      <c r="BM31" s="185" t="s">
        <v>1312</v>
      </c>
      <c r="BN31" s="185" t="s">
        <v>1312</v>
      </c>
      <c r="BO31" s="185" t="s">
        <v>1312</v>
      </c>
      <c r="BP31" s="185" t="s">
        <v>1312</v>
      </c>
      <c r="BQ31" s="185" t="s">
        <v>1312</v>
      </c>
      <c r="BR31" s="185" t="s">
        <v>1312</v>
      </c>
      <c r="BS31" s="358"/>
      <c r="BT31" s="359" t="s">
        <v>1312</v>
      </c>
      <c r="BU31" s="185" t="s">
        <v>1312</v>
      </c>
      <c r="BV31" s="185" t="s">
        <v>1312</v>
      </c>
      <c r="BW31" s="185" t="s">
        <v>1312</v>
      </c>
      <c r="BX31" s="185" t="s">
        <v>1312</v>
      </c>
      <c r="BY31" s="185" t="s">
        <v>1312</v>
      </c>
      <c r="BZ31" s="185" t="s">
        <v>1312</v>
      </c>
      <c r="CA31" s="185" t="s">
        <v>1312</v>
      </c>
      <c r="CB31" s="360"/>
      <c r="CC31" s="359" t="s">
        <v>1312</v>
      </c>
      <c r="CD31" s="290"/>
      <c r="CE31" s="360"/>
      <c r="CF31" s="360"/>
      <c r="CG31" s="360"/>
      <c r="CH31" s="360"/>
      <c r="CI31" s="185"/>
      <c r="CJ31" s="360"/>
      <c r="CK31" s="360"/>
      <c r="CL31" s="360"/>
      <c r="CM31" s="360"/>
      <c r="CN31" s="185"/>
      <c r="CO31" s="360"/>
      <c r="CP31" s="360"/>
      <c r="CQ31" s="360"/>
      <c r="CR31" s="360"/>
      <c r="CS31" s="185"/>
    </row>
    <row r="32" spans="1:97" s="308" customFormat="1" ht="15.75" customHeight="1">
      <c r="A32" s="16" t="s">
        <v>193</v>
      </c>
      <c r="B32" s="290">
        <v>12</v>
      </c>
      <c r="C32" s="214">
        <f t="shared" ref="C32:U32" si="82">C23+C30</f>
        <v>648969.64413227187</v>
      </c>
      <c r="D32" s="214">
        <f t="shared" si="82"/>
        <v>3851843.521308545</v>
      </c>
      <c r="E32" s="214">
        <f t="shared" si="82"/>
        <v>727388.30588726327</v>
      </c>
      <c r="F32" s="214">
        <f t="shared" si="82"/>
        <v>3934275.0139406556</v>
      </c>
      <c r="G32" s="214">
        <f t="shared" si="82"/>
        <v>858579.68853513093</v>
      </c>
      <c r="H32" s="214">
        <f t="shared" si="82"/>
        <v>4124668.7702581543</v>
      </c>
      <c r="I32" s="214">
        <f t="shared" si="82"/>
        <v>895833.02208881406</v>
      </c>
      <c r="J32" s="214">
        <f t="shared" si="82"/>
        <v>4271562.8897789987</v>
      </c>
      <c r="K32" s="219">
        <f t="shared" si="82"/>
        <v>19313120.855929833</v>
      </c>
      <c r="L32" s="216">
        <f t="shared" si="82"/>
        <v>0</v>
      </c>
      <c r="M32" s="214">
        <f t="shared" si="82"/>
        <v>19152188.40726573</v>
      </c>
      <c r="N32" s="214">
        <f t="shared" si="82"/>
        <v>0</v>
      </c>
      <c r="O32" s="214">
        <f t="shared" si="82"/>
        <v>19737119.101297919</v>
      </c>
      <c r="P32" s="214">
        <f t="shared" si="82"/>
        <v>0</v>
      </c>
      <c r="Q32" s="214">
        <f t="shared" si="82"/>
        <v>19817266.514188047</v>
      </c>
      <c r="R32" s="214">
        <f t="shared" si="82"/>
        <v>0</v>
      </c>
      <c r="S32" s="214">
        <f t="shared" si="82"/>
        <v>20431115.869759731</v>
      </c>
      <c r="T32" s="217">
        <f t="shared" si="82"/>
        <v>79137689.892511427</v>
      </c>
      <c r="U32" s="216">
        <f t="shared" si="82"/>
        <v>98450810.748441264</v>
      </c>
      <c r="V32" s="290">
        <v>12</v>
      </c>
      <c r="W32" s="214">
        <f t="shared" ref="W32:AO32" si="83">W23+W30</f>
        <v>166512.94062212866</v>
      </c>
      <c r="X32" s="214">
        <f t="shared" si="83"/>
        <v>3533104.7806133279</v>
      </c>
      <c r="Y32" s="214">
        <f t="shared" si="83"/>
        <v>143548.10078756517</v>
      </c>
      <c r="Z32" s="214">
        <f t="shared" si="83"/>
        <v>3382108.5911546121</v>
      </c>
      <c r="AA32" s="214">
        <f t="shared" si="83"/>
        <v>132242.43495287537</v>
      </c>
      <c r="AB32" s="214">
        <f t="shared" si="83"/>
        <v>3269708.3806711035</v>
      </c>
      <c r="AC32" s="214">
        <f t="shared" si="83"/>
        <v>120061.18789006642</v>
      </c>
      <c r="AD32" s="214">
        <f t="shared" si="83"/>
        <v>3329709.60581371</v>
      </c>
      <c r="AE32" s="219">
        <f t="shared" si="83"/>
        <v>14076996.022505388</v>
      </c>
      <c r="AF32" s="216">
        <f t="shared" si="83"/>
        <v>0</v>
      </c>
      <c r="AG32" s="214">
        <f t="shared" si="83"/>
        <v>7915202.85414341</v>
      </c>
      <c r="AH32" s="214">
        <f t="shared" si="83"/>
        <v>0</v>
      </c>
      <c r="AI32" s="214">
        <f t="shared" si="83"/>
        <v>7534095.4972787248</v>
      </c>
      <c r="AJ32" s="214">
        <f t="shared" si="83"/>
        <v>0</v>
      </c>
      <c r="AK32" s="214">
        <f t="shared" si="83"/>
        <v>7265635.035516602</v>
      </c>
      <c r="AL32" s="214">
        <f t="shared" si="83"/>
        <v>0</v>
      </c>
      <c r="AM32" s="214">
        <f t="shared" si="83"/>
        <v>7415585.9678181699</v>
      </c>
      <c r="AN32" s="217">
        <f t="shared" si="83"/>
        <v>30130519.354756907</v>
      </c>
      <c r="AO32" s="216">
        <f t="shared" si="83"/>
        <v>44207515.377262294</v>
      </c>
      <c r="AP32" s="290">
        <v>12</v>
      </c>
      <c r="AQ32" s="214">
        <f t="shared" ref="AQ32:BI32" si="84">AQ23+AQ30</f>
        <v>6810980.8557794131</v>
      </c>
      <c r="AR32" s="214">
        <f t="shared" si="84"/>
        <v>85098878.900032043</v>
      </c>
      <c r="AS32" s="214">
        <f t="shared" si="84"/>
        <v>7207112.184441898</v>
      </c>
      <c r="AT32" s="214">
        <f t="shared" si="84"/>
        <v>88449067.161284819</v>
      </c>
      <c r="AU32" s="214">
        <f t="shared" si="84"/>
        <v>7611929.4216217073</v>
      </c>
      <c r="AV32" s="214">
        <f t="shared" si="84"/>
        <v>92603877.875211447</v>
      </c>
      <c r="AW32" s="214">
        <f t="shared" si="84"/>
        <v>7990086.8126588957</v>
      </c>
      <c r="AX32" s="214">
        <f t="shared" si="84"/>
        <v>95770735.877834886</v>
      </c>
      <c r="AY32" s="219">
        <f t="shared" si="84"/>
        <v>391542669.08886516</v>
      </c>
      <c r="AZ32" s="216">
        <f t="shared" si="84"/>
        <v>-1.4273075352134726E-12</v>
      </c>
      <c r="BA32" s="214">
        <f t="shared" si="84"/>
        <v>99197520.923344925</v>
      </c>
      <c r="BB32" s="214">
        <f t="shared" si="84"/>
        <v>1.6737121726484136E-13</v>
      </c>
      <c r="BC32" s="214">
        <f t="shared" si="84"/>
        <v>101290432.76549712</v>
      </c>
      <c r="BD32" s="214">
        <f t="shared" si="84"/>
        <v>0</v>
      </c>
      <c r="BE32" s="214">
        <f t="shared" si="84"/>
        <v>104909560.74133594</v>
      </c>
      <c r="BF32" s="214">
        <f t="shared" si="84"/>
        <v>0</v>
      </c>
      <c r="BG32" s="214">
        <f t="shared" si="84"/>
        <v>107251625.47518428</v>
      </c>
      <c r="BH32" s="217">
        <f t="shared" si="84"/>
        <v>412649139.90536225</v>
      </c>
      <c r="BI32" s="216">
        <f t="shared" si="84"/>
        <v>804191808.99422741</v>
      </c>
      <c r="BJ32" s="290">
        <v>12</v>
      </c>
      <c r="BK32" s="214">
        <f t="shared" ref="BK32:CC32" si="85">BK23+BK30</f>
        <v>220683.40601739756</v>
      </c>
      <c r="BL32" s="214">
        <f t="shared" si="85"/>
        <v>11297544.017672209</v>
      </c>
      <c r="BM32" s="214">
        <f t="shared" si="85"/>
        <v>257997.85274118182</v>
      </c>
      <c r="BN32" s="214">
        <f t="shared" si="85"/>
        <v>11481888.823084956</v>
      </c>
      <c r="BO32" s="214">
        <f t="shared" si="85"/>
        <v>301414.91609265166</v>
      </c>
      <c r="BP32" s="214">
        <f t="shared" si="85"/>
        <v>11393928.347679798</v>
      </c>
      <c r="BQ32" s="214">
        <f t="shared" si="85"/>
        <v>375185.13792633114</v>
      </c>
      <c r="BR32" s="214">
        <f t="shared" si="85"/>
        <v>11352328.481484355</v>
      </c>
      <c r="BS32" s="219">
        <f t="shared" si="85"/>
        <v>46680970.98269888</v>
      </c>
      <c r="BT32" s="216">
        <f t="shared" si="85"/>
        <v>0</v>
      </c>
      <c r="BU32" s="214">
        <f t="shared" si="85"/>
        <v>5204009.2305696988</v>
      </c>
      <c r="BV32" s="214">
        <f t="shared" si="85"/>
        <v>0</v>
      </c>
      <c r="BW32" s="214">
        <f t="shared" si="85"/>
        <v>5190907.6850233441</v>
      </c>
      <c r="BX32" s="214">
        <f t="shared" si="85"/>
        <v>0</v>
      </c>
      <c r="BY32" s="214">
        <f t="shared" si="85"/>
        <v>5127555.0167287448</v>
      </c>
      <c r="BZ32" s="214">
        <f t="shared" si="85"/>
        <v>0</v>
      </c>
      <c r="CA32" s="214">
        <f t="shared" si="85"/>
        <v>5163719.3884493019</v>
      </c>
      <c r="CB32" s="217">
        <f t="shared" si="85"/>
        <v>20686191.320771091</v>
      </c>
      <c r="CC32" s="216">
        <f t="shared" si="85"/>
        <v>67367162.303469971</v>
      </c>
      <c r="CD32" s="290">
        <v>12</v>
      </c>
      <c r="CE32" s="217">
        <f t="shared" ref="CE32:CH32" si="86">CE23+CE30</f>
        <v>111628518.06617734</v>
      </c>
      <c r="CF32" s="217">
        <f t="shared" si="86"/>
        <v>115583386.03332295</v>
      </c>
      <c r="CG32" s="217">
        <f t="shared" si="86"/>
        <v>120296349.83502287</v>
      </c>
      <c r="CH32" s="217">
        <f t="shared" si="86"/>
        <v>124105503.01547605</v>
      </c>
      <c r="CI32" s="214">
        <f>SUM(BS32,AY32,AE32,K32)</f>
        <v>471613756.94999927</v>
      </c>
      <c r="CJ32" s="217">
        <f t="shared" ref="CJ32:CM32" si="87">CJ23+CJ30</f>
        <v>131468921.41532378</v>
      </c>
      <c r="CK32" s="217">
        <f t="shared" si="87"/>
        <v>133752555.04909709</v>
      </c>
      <c r="CL32" s="217">
        <f t="shared" si="87"/>
        <v>137120017.30776936</v>
      </c>
      <c r="CM32" s="217">
        <f t="shared" si="87"/>
        <v>140262046.70121148</v>
      </c>
      <c r="CN32" s="214">
        <f>SUM(BX32,BD32,AJ32,P32)</f>
        <v>0</v>
      </c>
      <c r="CO32" s="217">
        <f t="shared" ref="CO32:CR32" si="88">CO23+CO30</f>
        <v>243097439.48150107</v>
      </c>
      <c r="CP32" s="217">
        <f t="shared" si="88"/>
        <v>249335941.08242005</v>
      </c>
      <c r="CQ32" s="217">
        <f t="shared" si="88"/>
        <v>257416367.14279225</v>
      </c>
      <c r="CR32" s="217">
        <f t="shared" si="88"/>
        <v>264367549.71668756</v>
      </c>
      <c r="CS32" s="214">
        <f>SUM(CC32,BI32,AO32,U32)</f>
        <v>1014217297.4234009</v>
      </c>
    </row>
    <row r="33" spans="1:97" ht="15.75" customHeight="1">
      <c r="A33" s="134"/>
      <c r="B33" s="191"/>
      <c r="C33" s="103"/>
      <c r="D33" s="103"/>
      <c r="E33" s="103"/>
      <c r="F33" s="103"/>
      <c r="G33" s="103"/>
      <c r="H33" s="103"/>
      <c r="I33" s="103"/>
      <c r="J33" s="103"/>
      <c r="K33" s="355"/>
      <c r="L33" s="356"/>
      <c r="M33" s="103"/>
      <c r="N33" s="103"/>
      <c r="O33" s="103"/>
      <c r="P33" s="103"/>
      <c r="Q33" s="103"/>
      <c r="R33" s="103"/>
      <c r="S33" s="103"/>
      <c r="T33" s="103"/>
      <c r="U33" s="357"/>
      <c r="V33" s="191"/>
      <c r="W33" s="103"/>
      <c r="X33" s="103"/>
      <c r="Y33" s="103"/>
      <c r="Z33" s="103"/>
      <c r="AA33" s="103"/>
      <c r="AB33" s="103"/>
      <c r="AC33" s="103"/>
      <c r="AD33" s="103"/>
      <c r="AE33" s="355"/>
      <c r="AF33" s="356"/>
      <c r="AG33" s="103"/>
      <c r="AH33" s="103"/>
      <c r="AI33" s="103"/>
      <c r="AJ33" s="103"/>
      <c r="AK33" s="103"/>
      <c r="AL33" s="103"/>
      <c r="AM33" s="103"/>
      <c r="AN33" s="103"/>
      <c r="AO33" s="357"/>
      <c r="AP33" s="191"/>
      <c r="AQ33" s="103"/>
      <c r="AR33" s="103"/>
      <c r="AS33" s="103"/>
      <c r="AT33" s="103"/>
      <c r="AU33" s="103"/>
      <c r="AV33" s="103"/>
      <c r="AW33" s="103"/>
      <c r="AX33" s="103"/>
      <c r="AY33" s="355"/>
      <c r="AZ33" s="356"/>
      <c r="BA33" s="103"/>
      <c r="BB33" s="103"/>
      <c r="BC33" s="103"/>
      <c r="BD33" s="103"/>
      <c r="BE33" s="103"/>
      <c r="BF33" s="103"/>
      <c r="BG33" s="103"/>
      <c r="BH33" s="103"/>
      <c r="BI33" s="357"/>
      <c r="BJ33" s="191"/>
      <c r="BK33" s="103"/>
      <c r="BL33" s="103"/>
      <c r="BM33" s="103"/>
      <c r="BN33" s="103"/>
      <c r="BO33" s="103"/>
      <c r="BP33" s="103"/>
      <c r="BQ33" s="103"/>
      <c r="BR33" s="103"/>
      <c r="BS33" s="355"/>
      <c r="BT33" s="356"/>
      <c r="BU33" s="103"/>
      <c r="BV33" s="103"/>
      <c r="BW33" s="103"/>
      <c r="BX33" s="103"/>
      <c r="BY33" s="103"/>
      <c r="BZ33" s="103"/>
      <c r="CA33" s="103"/>
      <c r="CB33" s="103"/>
      <c r="CC33" s="357"/>
      <c r="CD33" s="191"/>
      <c r="CE33" s="176"/>
      <c r="CF33" s="176"/>
      <c r="CG33" s="176"/>
      <c r="CH33" s="176"/>
      <c r="CI33" s="399"/>
      <c r="CJ33" s="176"/>
      <c r="CK33" s="176"/>
      <c r="CL33" s="176"/>
      <c r="CM33" s="176"/>
      <c r="CN33" s="399"/>
      <c r="CO33" s="176"/>
      <c r="CP33" s="176"/>
      <c r="CQ33" s="176"/>
      <c r="CR33" s="176"/>
      <c r="CS33" s="399"/>
    </row>
    <row r="34" spans="1:97" ht="15.75" customHeight="1">
      <c r="A34" s="16" t="s">
        <v>195</v>
      </c>
      <c r="B34" s="191"/>
      <c r="C34" s="176"/>
      <c r="D34" s="176"/>
      <c r="E34" s="176"/>
      <c r="F34" s="176"/>
      <c r="G34" s="176"/>
      <c r="H34" s="176"/>
      <c r="I34" s="176"/>
      <c r="J34" s="176"/>
      <c r="K34" s="361"/>
      <c r="L34" s="362"/>
      <c r="M34" s="176"/>
      <c r="N34" s="176"/>
      <c r="O34" s="176"/>
      <c r="P34" s="176"/>
      <c r="Q34" s="176"/>
      <c r="R34" s="176"/>
      <c r="S34" s="176"/>
      <c r="T34" s="176"/>
      <c r="U34" s="363"/>
      <c r="V34" s="191"/>
      <c r="W34" s="176"/>
      <c r="X34" s="176"/>
      <c r="Y34" s="176"/>
      <c r="Z34" s="176"/>
      <c r="AA34" s="176"/>
      <c r="AB34" s="176"/>
      <c r="AC34" s="176"/>
      <c r="AD34" s="176"/>
      <c r="AE34" s="361"/>
      <c r="AF34" s="362"/>
      <c r="AG34" s="176"/>
      <c r="AH34" s="176"/>
      <c r="AI34" s="176"/>
      <c r="AJ34" s="176"/>
      <c r="AK34" s="176"/>
      <c r="AL34" s="176"/>
      <c r="AM34" s="176"/>
      <c r="AN34" s="176"/>
      <c r="AO34" s="363"/>
      <c r="AP34" s="191"/>
      <c r="AQ34" s="176"/>
      <c r="AR34" s="176"/>
      <c r="AS34" s="176"/>
      <c r="AT34" s="176"/>
      <c r="AU34" s="176"/>
      <c r="AV34" s="176"/>
      <c r="AW34" s="176"/>
      <c r="AX34" s="176"/>
      <c r="AY34" s="361"/>
      <c r="AZ34" s="362"/>
      <c r="BA34" s="176"/>
      <c r="BB34" s="176"/>
      <c r="BC34" s="176"/>
      <c r="BD34" s="176"/>
      <c r="BE34" s="176"/>
      <c r="BF34" s="176"/>
      <c r="BG34" s="176"/>
      <c r="BH34" s="176"/>
      <c r="BI34" s="363"/>
      <c r="BJ34" s="191"/>
      <c r="BK34" s="176"/>
      <c r="BL34" s="176"/>
      <c r="BM34" s="176"/>
      <c r="BN34" s="176"/>
      <c r="BO34" s="176"/>
      <c r="BP34" s="176"/>
      <c r="BQ34" s="176"/>
      <c r="BR34" s="176"/>
      <c r="BS34" s="361"/>
      <c r="BT34" s="362"/>
      <c r="BU34" s="176"/>
      <c r="BV34" s="176"/>
      <c r="BW34" s="176"/>
      <c r="BX34" s="176"/>
      <c r="BY34" s="176"/>
      <c r="BZ34" s="176"/>
      <c r="CA34" s="176"/>
      <c r="CB34" s="176"/>
      <c r="CC34" s="363"/>
      <c r="CD34" s="191"/>
      <c r="CE34" s="176"/>
      <c r="CF34" s="176"/>
      <c r="CG34" s="176"/>
      <c r="CH34" s="176"/>
      <c r="CI34" s="399"/>
      <c r="CJ34" s="176"/>
      <c r="CK34" s="176"/>
      <c r="CL34" s="176"/>
      <c r="CM34" s="176"/>
      <c r="CN34" s="399"/>
      <c r="CO34" s="176"/>
      <c r="CP34" s="176"/>
      <c r="CQ34" s="176"/>
      <c r="CR34" s="176"/>
      <c r="CS34" s="399"/>
    </row>
    <row r="35" spans="1:97" ht="15.75" customHeight="1">
      <c r="A35" s="87" t="s">
        <v>197</v>
      </c>
      <c r="B35" s="290">
        <v>13</v>
      </c>
      <c r="C35" s="523">
        <f>SUM('Schedule 3B_Income_Eastern:Schedule 3D_Income_The Cape'!C35)</f>
        <v>220335.17361638721</v>
      </c>
      <c r="D35" s="523">
        <f>SUM('Schedule 3B_Income_Eastern:Schedule 3D_Income_The Cape'!D35)</f>
        <v>357710.83300024847</v>
      </c>
      <c r="E35" s="523">
        <f>SUM('Schedule 3B_Income_Eastern:Schedule 3D_Income_The Cape'!E35)</f>
        <v>154210.3231008077</v>
      </c>
      <c r="F35" s="523">
        <f>SUM('Schedule 3B_Income_Eastern:Schedule 3D_Income_The Cape'!F35)</f>
        <v>423937.73140156979</v>
      </c>
      <c r="G35" s="523">
        <f>SUM('Schedule 3B_Income_Eastern:Schedule 3D_Income_The Cape'!G35)</f>
        <v>189285.87230407709</v>
      </c>
      <c r="H35" s="523">
        <f>SUM('Schedule 3B_Income_Eastern:Schedule 3D_Income_The Cape'!H35)</f>
        <v>355605.37177364546</v>
      </c>
      <c r="I35" s="523">
        <f>SUM('Schedule 3B_Income_Eastern:Schedule 3D_Income_The Cape'!I35)</f>
        <v>379078.15561915591</v>
      </c>
      <c r="J35" s="523">
        <f>SUM('Schedule 3B_Income_Eastern:Schedule 3D_Income_The Cape'!J35)</f>
        <v>474806.75154666253</v>
      </c>
      <c r="K35" s="524">
        <f t="shared" ref="K35:K63" si="89">SUM(C35:J35)</f>
        <v>2554970.2123625539</v>
      </c>
      <c r="L35" s="525">
        <f>SUM('Schedule 3B_Income_Eastern:Schedule 3D_Income_The Cape'!L35)</f>
        <v>0</v>
      </c>
      <c r="M35" s="523">
        <f>SUM('Schedule 3B_Income_Eastern:Schedule 3D_Income_The Cape'!M35)</f>
        <v>2468789.7512709713</v>
      </c>
      <c r="N35" s="523">
        <f>SUM('Schedule 3B_Income_Eastern:Schedule 3D_Income_The Cape'!N35)</f>
        <v>0</v>
      </c>
      <c r="O35" s="523">
        <f>SUM('Schedule 3B_Income_Eastern:Schedule 3D_Income_The Cape'!O35)</f>
        <v>3093607.6590812346</v>
      </c>
      <c r="P35" s="523">
        <f>SUM('Schedule 3B_Income_Eastern:Schedule 3D_Income_The Cape'!P35)</f>
        <v>0</v>
      </c>
      <c r="Q35" s="523">
        <f>SUM('Schedule 3B_Income_Eastern:Schedule 3D_Income_The Cape'!Q35)</f>
        <v>2812817.1130767204</v>
      </c>
      <c r="R35" s="523">
        <f>SUM('Schedule 3B_Income_Eastern:Schedule 3D_Income_The Cape'!R35)</f>
        <v>0</v>
      </c>
      <c r="S35" s="523">
        <f>SUM('Schedule 3B_Income_Eastern:Schedule 3D_Income_The Cape'!S35)</f>
        <v>2961419.8545438075</v>
      </c>
      <c r="T35" s="526">
        <f t="shared" ref="T35:T63" si="90">SUM(L35:S35)</f>
        <v>11336634.377972733</v>
      </c>
      <c r="U35" s="527">
        <f t="shared" ref="U35:U63" si="91">SUM(T35,K35)</f>
        <v>13891604.590335287</v>
      </c>
      <c r="V35" s="290">
        <v>13</v>
      </c>
      <c r="W35" s="523">
        <f>SUM('Schedule 3B_Income_Eastern:Schedule 3D_Income_The Cape'!W35)</f>
        <v>8571.1182851707945</v>
      </c>
      <c r="X35" s="523">
        <f>SUM('Schedule 3B_Income_Eastern:Schedule 3D_Income_The Cape'!X35)</f>
        <v>133385.38711358947</v>
      </c>
      <c r="Y35" s="523">
        <f>SUM('Schedule 3B_Income_Eastern:Schedule 3D_Income_The Cape'!Y35)</f>
        <v>6139.452775054614</v>
      </c>
      <c r="Z35" s="523">
        <f>SUM('Schedule 3B_Income_Eastern:Schedule 3D_Income_The Cape'!Z35)</f>
        <v>79288.858979173645</v>
      </c>
      <c r="AA35" s="523">
        <f>SUM('Schedule 3B_Income_Eastern:Schedule 3D_Income_The Cape'!AA35)</f>
        <v>0</v>
      </c>
      <c r="AB35" s="523">
        <f>SUM('Schedule 3B_Income_Eastern:Schedule 3D_Income_The Cape'!AB35)</f>
        <v>85708.228934932602</v>
      </c>
      <c r="AC35" s="523">
        <f>SUM('Schedule 3B_Income_Eastern:Schedule 3D_Income_The Cape'!AC35)</f>
        <v>0</v>
      </c>
      <c r="AD35" s="523">
        <f>SUM('Schedule 3B_Income_Eastern:Schedule 3D_Income_The Cape'!AD35)</f>
        <v>49632.546998849415</v>
      </c>
      <c r="AE35" s="524">
        <f t="shared" ref="AE35:AE63" si="92">SUM(W35:AD35)</f>
        <v>362725.59308677056</v>
      </c>
      <c r="AF35" s="525">
        <f>SUM('Schedule 3B_Income_Eastern:Schedule 3D_Income_The Cape'!AF35)</f>
        <v>0</v>
      </c>
      <c r="AG35" s="523">
        <f>SUM('Schedule 3B_Income_Eastern:Schedule 3D_Income_The Cape'!AG35)</f>
        <v>1167435.9370689632</v>
      </c>
      <c r="AH35" s="523">
        <f>SUM('Schedule 3B_Income_Eastern:Schedule 3D_Income_The Cape'!AH35)</f>
        <v>0</v>
      </c>
      <c r="AI35" s="523">
        <f>SUM('Schedule 3B_Income_Eastern:Schedule 3D_Income_The Cape'!AI35)</f>
        <v>841260.94625211821</v>
      </c>
      <c r="AJ35" s="523">
        <f>SUM('Schedule 3B_Income_Eastern:Schedule 3D_Income_The Cape'!AJ35)</f>
        <v>0</v>
      </c>
      <c r="AK35" s="523">
        <f>SUM('Schedule 3B_Income_Eastern:Schedule 3D_Income_The Cape'!AK35)</f>
        <v>722375.46025687887</v>
      </c>
      <c r="AL35" s="523">
        <f>SUM('Schedule 3B_Income_Eastern:Schedule 3D_Income_The Cape'!AL35)</f>
        <v>0</v>
      </c>
      <c r="AM35" s="523">
        <f>SUM('Schedule 3B_Income_Eastern:Schedule 3D_Income_The Cape'!AM35)</f>
        <v>654791.12020169292</v>
      </c>
      <c r="AN35" s="526">
        <f t="shared" ref="AN35:AN63" si="93">SUM(AF35:AM35)</f>
        <v>3385863.463779653</v>
      </c>
      <c r="AO35" s="527">
        <f t="shared" ref="AO35:AO63" si="94">SUM(AN35,AE35)</f>
        <v>3748589.0568664237</v>
      </c>
      <c r="AP35" s="290">
        <v>13</v>
      </c>
      <c r="AQ35" s="523">
        <f>SUM('Schedule 3B_Income_Eastern:Schedule 3D_Income_The Cape'!AQ35)</f>
        <v>759519.38741221093</v>
      </c>
      <c r="AR35" s="523">
        <f>SUM('Schedule 3B_Income_Eastern:Schedule 3D_Income_The Cape'!AR35)</f>
        <v>2708660.3548629233</v>
      </c>
      <c r="AS35" s="523">
        <f>SUM('Schedule 3B_Income_Eastern:Schedule 3D_Income_The Cape'!AS35)</f>
        <v>742948.13133640925</v>
      </c>
      <c r="AT35" s="523">
        <f>SUM('Schedule 3B_Income_Eastern:Schedule 3D_Income_The Cape'!AT35)</f>
        <v>2094885.7371593798</v>
      </c>
      <c r="AU35" s="523">
        <f>SUM('Schedule 3B_Income_Eastern:Schedule 3D_Income_The Cape'!AU35)</f>
        <v>586973.93650782388</v>
      </c>
      <c r="AV35" s="523">
        <f>SUM('Schedule 3B_Income_Eastern:Schedule 3D_Income_The Cape'!AV35)</f>
        <v>1796317.0131517269</v>
      </c>
      <c r="AW35" s="523">
        <f>SUM('Schedule 3B_Income_Eastern:Schedule 3D_Income_The Cape'!AW35)</f>
        <v>474409.65030146594</v>
      </c>
      <c r="AX35" s="523">
        <f>SUM('Schedule 3B_Income_Eastern:Schedule 3D_Income_The Cape'!AX35)</f>
        <v>1850365.6047637793</v>
      </c>
      <c r="AY35" s="524">
        <f t="shared" ref="AY35:AY63" si="95">SUM(AQ35:AX35)</f>
        <v>11014079.81549572</v>
      </c>
      <c r="AZ35" s="525">
        <f>SUM('Schedule 3B_Income_Eastern:Schedule 3D_Income_The Cape'!AZ35)</f>
        <v>0</v>
      </c>
      <c r="BA35" s="523">
        <f>SUM('Schedule 3B_Income_Eastern:Schedule 3D_Income_The Cape'!BA35)</f>
        <v>19786941.945208631</v>
      </c>
      <c r="BB35" s="523">
        <f>SUM('Schedule 3B_Income_Eastern:Schedule 3D_Income_The Cape'!BB35)</f>
        <v>0</v>
      </c>
      <c r="BC35" s="523">
        <f>SUM('Schedule 3B_Income_Eastern:Schedule 3D_Income_The Cape'!BC35)</f>
        <v>18757925.593923878</v>
      </c>
      <c r="BD35" s="523">
        <f>SUM('Schedule 3B_Income_Eastern:Schedule 3D_Income_The Cape'!BD35)</f>
        <v>0</v>
      </c>
      <c r="BE35" s="523">
        <f>SUM('Schedule 3B_Income_Eastern:Schedule 3D_Income_The Cape'!BE35)</f>
        <v>18928820.107988443</v>
      </c>
      <c r="BF35" s="523">
        <f>SUM('Schedule 3B_Income_Eastern:Schedule 3D_Income_The Cape'!BF35)</f>
        <v>0</v>
      </c>
      <c r="BG35" s="523">
        <f>SUM('Schedule 3B_Income_Eastern:Schedule 3D_Income_The Cape'!BG35)</f>
        <v>22755129.209835086</v>
      </c>
      <c r="BH35" s="526">
        <f t="shared" ref="BH35:BH63" si="96">SUM(AZ35:BG35)</f>
        <v>80228816.856956035</v>
      </c>
      <c r="BI35" s="527">
        <f t="shared" ref="BI35:BI63" si="97">SUM(BH35,AY35)</f>
        <v>91242896.672451749</v>
      </c>
      <c r="BJ35" s="290">
        <v>13</v>
      </c>
      <c r="BK35" s="523">
        <f>SUM('Schedule 3B_Income_Eastern:Schedule 3D_Income_The Cape'!BK35)</f>
        <v>17687.313344972525</v>
      </c>
      <c r="BL35" s="523">
        <f>SUM('Schedule 3B_Income_Eastern:Schedule 3D_Income_The Cape'!BL35)</f>
        <v>184678.94727369133</v>
      </c>
      <c r="BM35" s="523">
        <f>SUM('Schedule 3B_Income_Eastern:Schedule 3D_Income_The Cape'!BM35)</f>
        <v>11609.006829665963</v>
      </c>
      <c r="BN35" s="523">
        <f>SUM('Schedule 3B_Income_Eastern:Schedule 3D_Income_The Cape'!BN35)</f>
        <v>84728.249173193355</v>
      </c>
      <c r="BO35" s="523">
        <f>SUM('Schedule 3B_Income_Eastern:Schedule 3D_Income_The Cape'!BO35)</f>
        <v>50326.687203394322</v>
      </c>
      <c r="BP35" s="523">
        <f>SUM('Schedule 3B_Income_Eastern:Schedule 3D_Income_The Cape'!BP35)</f>
        <v>121202.36218684541</v>
      </c>
      <c r="BQ35" s="523">
        <f>SUM('Schedule 3B_Income_Eastern:Schedule 3D_Income_The Cape'!BQ35)</f>
        <v>88548.975184184674</v>
      </c>
      <c r="BR35" s="523">
        <f>SUM('Schedule 3B_Income_Eastern:Schedule 3D_Income_The Cape'!BR35)</f>
        <v>92318.222858218331</v>
      </c>
      <c r="BS35" s="524">
        <f t="shared" ref="BS35:BS63" si="98">SUM(BK35:BR35)</f>
        <v>651099.76405416592</v>
      </c>
      <c r="BT35" s="525">
        <f>SUM('Schedule 3B_Income_Eastern:Schedule 3D_Income_The Cape'!BT35)</f>
        <v>0</v>
      </c>
      <c r="BU35" s="523">
        <f>SUM('Schedule 3B_Income_Eastern:Schedule 3D_Income_The Cape'!BU35)</f>
        <v>1744205.2183235888</v>
      </c>
      <c r="BV35" s="523">
        <f>SUM('Schedule 3B_Income_Eastern:Schedule 3D_Income_The Cape'!BV35)</f>
        <v>0</v>
      </c>
      <c r="BW35" s="523">
        <f>SUM('Schedule 3B_Income_Eastern:Schedule 3D_Income_The Cape'!BW35)</f>
        <v>1289302.240578223</v>
      </c>
      <c r="BX35" s="523">
        <f>SUM('Schedule 3B_Income_Eastern:Schedule 3D_Income_The Cape'!BX35)</f>
        <v>0</v>
      </c>
      <c r="BY35" s="523">
        <f>SUM('Schedule 3B_Income_Eastern:Schedule 3D_Income_The Cape'!BY35)</f>
        <v>1561131.7122052438</v>
      </c>
      <c r="BZ35" s="523">
        <f>SUM('Schedule 3B_Income_Eastern:Schedule 3D_Income_The Cape'!BZ35)</f>
        <v>0</v>
      </c>
      <c r="CA35" s="523">
        <f>SUM('Schedule 3B_Income_Eastern:Schedule 3D_Income_The Cape'!CA35)</f>
        <v>2125473.5740128155</v>
      </c>
      <c r="CB35" s="526">
        <f t="shared" ref="CB35:CB63" si="99">SUM(BT35:CA35)</f>
        <v>6720112.7451198716</v>
      </c>
      <c r="CC35" s="527">
        <f t="shared" ref="CC35:CC63" si="100">SUM(CB35,BS35)</f>
        <v>7371212.5091740377</v>
      </c>
      <c r="CD35" s="290">
        <v>13</v>
      </c>
      <c r="CE35" s="394">
        <f t="shared" ref="CE35:CE64" si="101">+C35+D35+W35+X35+AQ35+AR35+BK35+BL35</f>
        <v>4390548.5149091939</v>
      </c>
      <c r="CF35" s="394">
        <f t="shared" ref="CF35:CF64" si="102">+E35+F35+Y35+Z35+AS35+AT35+BM35+BN35</f>
        <v>3597747.4907552539</v>
      </c>
      <c r="CG35" s="394">
        <f t="shared" ref="CG35:CG64" si="103">+G35+H35+AA35+AB35+AU35+AV35+BO35+BP35</f>
        <v>3185419.4720624452</v>
      </c>
      <c r="CH35" s="394">
        <f t="shared" ref="CH35:CH64" si="104">+I35+J35+AC35+AD35+AW35+AX35+BQ35+BR35</f>
        <v>3409159.907272316</v>
      </c>
      <c r="CI35" s="396">
        <f t="shared" ref="CI35:CI64" si="105">SUM(K35,AE35,AY35,BS35)</f>
        <v>14582875.38499921</v>
      </c>
      <c r="CJ35" s="394">
        <f t="shared" ref="CJ35:CJ64" si="106">L35+M35+AF35+AG35+AZ35+BA35+BT35+BU35</f>
        <v>25167372.851872154</v>
      </c>
      <c r="CK35" s="394">
        <f t="shared" ref="CK35:CK64" si="107">N35+O35+AH35+AI35+BB35+BC35+BV35+BW35</f>
        <v>23982096.439835455</v>
      </c>
      <c r="CL35" s="394">
        <f t="shared" ref="CL35:CL64" si="108">P35+Q35+AJ35+AK35+BD35+BE35+BX35+BY35</f>
        <v>24025144.393527284</v>
      </c>
      <c r="CM35" s="394">
        <f t="shared" ref="CM35:CM64" si="109">+R35+S35+AL35+AM35+BF35+BG35+BZ35+CA35</f>
        <v>28496813.758593403</v>
      </c>
      <c r="CN35" s="396">
        <f t="shared" ref="CN35:CN64" si="110">SUM(T35,AN35,BH35,CB35)</f>
        <v>101671427.44382828</v>
      </c>
      <c r="CO35" s="394">
        <f t="shared" ref="CO35:CO64" si="111">+C35+D35+L35+M35+W35+X35+AF35+AG35+AQ35+AR35+AZ35+BA35+BK35+BL35+BT35+BU35</f>
        <v>29557921.366781346</v>
      </c>
      <c r="CP35" s="394">
        <f t="shared" ref="CP35:CP64" si="112">+E35+F35+N35+O35+Y35+Z35+AH35+AI35+AS35+AT35+BB35+BC35+BM35+BN35+BV35+BW35</f>
        <v>27579843.930590708</v>
      </c>
      <c r="CQ35" s="394">
        <f t="shared" ref="CQ35:CQ64" si="113">+G35+H35+P35+Q35+AA35+AB35+AJ35+AK35+AU35+AV35+BD35+BE35+BO35+BP35+BX35+BY35</f>
        <v>27210563.86558973</v>
      </c>
      <c r="CR35" s="394">
        <f t="shared" ref="CR35:CR64" si="114">+I35+J35+R35+S35+AC35+AD35+AL35+AM35+AW35+AX35+BF35+BG35+BQ35+BR35+BZ35+CA35</f>
        <v>31905973.665865716</v>
      </c>
      <c r="CS35" s="396">
        <f t="shared" ref="CS35:CS64" si="115">SUM(CC35,BI35,AO35,U35)</f>
        <v>116254302.8288275</v>
      </c>
    </row>
    <row r="36" spans="1:97" ht="15.75" customHeight="1">
      <c r="A36" s="87" t="s">
        <v>199</v>
      </c>
      <c r="B36" s="290">
        <v>14</v>
      </c>
      <c r="C36" s="523">
        <f>SUM('Schedule 3B_Income_Eastern:Schedule 3D_Income_The Cape'!C36)</f>
        <v>0</v>
      </c>
      <c r="D36" s="523">
        <f>SUM('Schedule 3B_Income_Eastern:Schedule 3D_Income_The Cape'!D36)</f>
        <v>229507.87669136655</v>
      </c>
      <c r="E36" s="523">
        <f>SUM('Schedule 3B_Income_Eastern:Schedule 3D_Income_The Cape'!E36)</f>
        <v>0</v>
      </c>
      <c r="F36" s="523">
        <f>SUM('Schedule 3B_Income_Eastern:Schedule 3D_Income_The Cape'!F36)</f>
        <v>75083.706711390187</v>
      </c>
      <c r="G36" s="523">
        <f>SUM('Schedule 3B_Income_Eastern:Schedule 3D_Income_The Cape'!G36)</f>
        <v>0</v>
      </c>
      <c r="H36" s="523">
        <f>SUM('Schedule 3B_Income_Eastern:Schedule 3D_Income_The Cape'!H36)</f>
        <v>49898.498427219907</v>
      </c>
      <c r="I36" s="523">
        <f>SUM('Schedule 3B_Income_Eastern:Schedule 3D_Income_The Cape'!I36)</f>
        <v>0</v>
      </c>
      <c r="J36" s="523">
        <f>SUM('Schedule 3B_Income_Eastern:Schedule 3D_Income_The Cape'!J36)</f>
        <v>16801.707384356891</v>
      </c>
      <c r="K36" s="524">
        <f t="shared" si="89"/>
        <v>371291.78921433352</v>
      </c>
      <c r="L36" s="525">
        <f>SUM('Schedule 3B_Income_Eastern:Schedule 3D_Income_The Cape'!L36)</f>
        <v>0</v>
      </c>
      <c r="M36" s="523">
        <f>SUM('Schedule 3B_Income_Eastern:Schedule 3D_Income_The Cape'!M36)</f>
        <v>252135.76301358867</v>
      </c>
      <c r="N36" s="523">
        <f>SUM('Schedule 3B_Income_Eastern:Schedule 3D_Income_The Cape'!N36)</f>
        <v>0</v>
      </c>
      <c r="O36" s="523">
        <f>SUM('Schedule 3B_Income_Eastern:Schedule 3D_Income_The Cape'!O36)</f>
        <v>363904.0007233019</v>
      </c>
      <c r="P36" s="523">
        <f>SUM('Schedule 3B_Income_Eastern:Schedule 3D_Income_The Cape'!P36)</f>
        <v>0</v>
      </c>
      <c r="Q36" s="523">
        <f>SUM('Schedule 3B_Income_Eastern:Schedule 3D_Income_The Cape'!Q36)</f>
        <v>319858.29626101843</v>
      </c>
      <c r="R36" s="523">
        <f>SUM('Schedule 3B_Income_Eastern:Schedule 3D_Income_The Cape'!R36)</f>
        <v>0</v>
      </c>
      <c r="S36" s="523">
        <f>SUM('Schedule 3B_Income_Eastern:Schedule 3D_Income_The Cape'!S36)</f>
        <v>233432.32869708585</v>
      </c>
      <c r="T36" s="526">
        <f t="shared" si="90"/>
        <v>1169330.3886949949</v>
      </c>
      <c r="U36" s="527">
        <f t="shared" si="91"/>
        <v>1540622.1779093284</v>
      </c>
      <c r="V36" s="290">
        <v>14</v>
      </c>
      <c r="W36" s="523">
        <f>SUM('Schedule 3B_Income_Eastern:Schedule 3D_Income_The Cape'!W36)</f>
        <v>0</v>
      </c>
      <c r="X36" s="523">
        <f>SUM('Schedule 3B_Income_Eastern:Schedule 3D_Income_The Cape'!X36)</f>
        <v>16778.961837356939</v>
      </c>
      <c r="Y36" s="523">
        <f>SUM('Schedule 3B_Income_Eastern:Schedule 3D_Income_The Cape'!Y36)</f>
        <v>0</v>
      </c>
      <c r="Z36" s="523">
        <f>SUM('Schedule 3B_Income_Eastern:Schedule 3D_Income_The Cape'!Z36)</f>
        <v>10578.333001150189</v>
      </c>
      <c r="AA36" s="523">
        <f>SUM('Schedule 3B_Income_Eastern:Schedule 3D_Income_The Cape'!AA36)</f>
        <v>0</v>
      </c>
      <c r="AB36" s="523">
        <f>SUM('Schedule 3B_Income_Eastern:Schedule 3D_Income_The Cape'!AB36)</f>
        <v>15820.098441982875</v>
      </c>
      <c r="AC36" s="523">
        <f>SUM('Schedule 3B_Income_Eastern:Schedule 3D_Income_The Cape'!AC36)</f>
        <v>0</v>
      </c>
      <c r="AD36" s="523">
        <f>SUM('Schedule 3B_Income_Eastern:Schedule 3D_Income_The Cape'!AD36)</f>
        <v>11517.322375079015</v>
      </c>
      <c r="AE36" s="524">
        <f t="shared" si="92"/>
        <v>54694.715655569016</v>
      </c>
      <c r="AF36" s="525">
        <f>SUM('Schedule 3B_Income_Eastern:Schedule 3D_Income_The Cape'!AF36)</f>
        <v>0</v>
      </c>
      <c r="AG36" s="523">
        <f>SUM('Schedule 3B_Income_Eastern:Schedule 3D_Income_The Cape'!AG36)</f>
        <v>150170.78796295388</v>
      </c>
      <c r="AH36" s="523">
        <f>SUM('Schedule 3B_Income_Eastern:Schedule 3D_Income_The Cape'!AH36)</f>
        <v>0</v>
      </c>
      <c r="AI36" s="523">
        <f>SUM('Schedule 3B_Income_Eastern:Schedule 3D_Income_The Cape'!AI36)</f>
        <v>171446.4978083786</v>
      </c>
      <c r="AJ36" s="523">
        <f>SUM('Schedule 3B_Income_Eastern:Schedule 3D_Income_The Cape'!AJ36)</f>
        <v>0</v>
      </c>
      <c r="AK36" s="523">
        <f>SUM('Schedule 3B_Income_Eastern:Schedule 3D_Income_The Cape'!AK36)</f>
        <v>123836.39157515907</v>
      </c>
      <c r="AL36" s="523">
        <f>SUM('Schedule 3B_Income_Eastern:Schedule 3D_Income_The Cape'!AL36)</f>
        <v>0</v>
      </c>
      <c r="AM36" s="523">
        <f>SUM('Schedule 3B_Income_Eastern:Schedule 3D_Income_The Cape'!AM36)</f>
        <v>91896.824054789948</v>
      </c>
      <c r="AN36" s="526">
        <f t="shared" si="93"/>
        <v>537350.50140128145</v>
      </c>
      <c r="AO36" s="527">
        <f t="shared" si="94"/>
        <v>592045.21705685044</v>
      </c>
      <c r="AP36" s="290">
        <v>14</v>
      </c>
      <c r="AQ36" s="523">
        <f>SUM('Schedule 3B_Income_Eastern:Schedule 3D_Income_The Cape'!AQ36)</f>
        <v>0</v>
      </c>
      <c r="AR36" s="523">
        <f>SUM('Schedule 3B_Income_Eastern:Schedule 3D_Income_The Cape'!AR36)</f>
        <v>95641.517666558342</v>
      </c>
      <c r="AS36" s="523">
        <f>SUM('Schedule 3B_Income_Eastern:Schedule 3D_Income_The Cape'!AS36)</f>
        <v>21253.097804976838</v>
      </c>
      <c r="AT36" s="523">
        <f>SUM('Schedule 3B_Income_Eastern:Schedule 3D_Income_The Cape'!AT36)</f>
        <v>106672.43331269076</v>
      </c>
      <c r="AU36" s="523">
        <f>SUM('Schedule 3B_Income_Eastern:Schedule 3D_Income_The Cape'!AU36)</f>
        <v>0</v>
      </c>
      <c r="AV36" s="523">
        <f>SUM('Schedule 3B_Income_Eastern:Schedule 3D_Income_The Cape'!AV36)</f>
        <v>207927.73855749751</v>
      </c>
      <c r="AW36" s="523">
        <f>SUM('Schedule 3B_Income_Eastern:Schedule 3D_Income_The Cape'!AW36)</f>
        <v>0</v>
      </c>
      <c r="AX36" s="523">
        <f>SUM('Schedule 3B_Income_Eastern:Schedule 3D_Income_The Cape'!AX36)</f>
        <v>102507.03647277923</v>
      </c>
      <c r="AY36" s="524">
        <f t="shared" si="95"/>
        <v>534001.82381450268</v>
      </c>
      <c r="AZ36" s="525">
        <f>SUM('Schedule 3B_Income_Eastern:Schedule 3D_Income_The Cape'!AZ36)</f>
        <v>0</v>
      </c>
      <c r="BA36" s="523">
        <f>SUM('Schedule 3B_Income_Eastern:Schedule 3D_Income_The Cape'!BA36)</f>
        <v>916924.82782581309</v>
      </c>
      <c r="BB36" s="523">
        <f>SUM('Schedule 3B_Income_Eastern:Schedule 3D_Income_The Cape'!BB36)</f>
        <v>0</v>
      </c>
      <c r="BC36" s="523">
        <f>SUM('Schedule 3B_Income_Eastern:Schedule 3D_Income_The Cape'!BC36)</f>
        <v>970797.85148142604</v>
      </c>
      <c r="BD36" s="523">
        <f>SUM('Schedule 3B_Income_Eastern:Schedule 3D_Income_The Cape'!BD36)</f>
        <v>0</v>
      </c>
      <c r="BE36" s="523">
        <f>SUM('Schedule 3B_Income_Eastern:Schedule 3D_Income_The Cape'!BE36)</f>
        <v>1374039.0254533573</v>
      </c>
      <c r="BF36" s="523">
        <f>SUM('Schedule 3B_Income_Eastern:Schedule 3D_Income_The Cape'!BF36)</f>
        <v>0</v>
      </c>
      <c r="BG36" s="523">
        <f>SUM('Schedule 3B_Income_Eastern:Schedule 3D_Income_The Cape'!BG36)</f>
        <v>1449030.337352782</v>
      </c>
      <c r="BH36" s="526">
        <f t="shared" si="96"/>
        <v>4710792.0421133786</v>
      </c>
      <c r="BI36" s="527">
        <f t="shared" si="97"/>
        <v>5244793.8659278816</v>
      </c>
      <c r="BJ36" s="290">
        <v>14</v>
      </c>
      <c r="BK36" s="523">
        <f>SUM('Schedule 3B_Income_Eastern:Schedule 3D_Income_The Cape'!BK36)</f>
        <v>0</v>
      </c>
      <c r="BL36" s="523">
        <f>SUM('Schedule 3B_Income_Eastern:Schedule 3D_Income_The Cape'!BL36)</f>
        <v>6499.8865496260314</v>
      </c>
      <c r="BM36" s="523">
        <f>SUM('Schedule 3B_Income_Eastern:Schedule 3D_Income_The Cape'!BM36)</f>
        <v>0</v>
      </c>
      <c r="BN36" s="523">
        <f>SUM('Schedule 3B_Income_Eastern:Schedule 3D_Income_The Cape'!BN36)</f>
        <v>11718.142599693147</v>
      </c>
      <c r="BO36" s="523">
        <f>SUM('Schedule 3B_Income_Eastern:Schedule 3D_Income_The Cape'!BO36)</f>
        <v>0</v>
      </c>
      <c r="BP36" s="523">
        <f>SUM('Schedule 3B_Income_Eastern:Schedule 3D_Income_The Cape'!BP36)</f>
        <v>3332.9578363078799</v>
      </c>
      <c r="BQ36" s="523">
        <f>SUM('Schedule 3B_Income_Eastern:Schedule 3D_Income_The Cape'!BQ36)</f>
        <v>8536.4685383459873</v>
      </c>
      <c r="BR36" s="523">
        <f>SUM('Schedule 3B_Income_Eastern:Schedule 3D_Income_The Cape'!BR36)</f>
        <v>0</v>
      </c>
      <c r="BS36" s="524">
        <f t="shared" si="98"/>
        <v>30087.455523973043</v>
      </c>
      <c r="BT36" s="525">
        <f>SUM('Schedule 3B_Income_Eastern:Schedule 3D_Income_The Cape'!BT36)</f>
        <v>0</v>
      </c>
      <c r="BU36" s="523">
        <f>SUM('Schedule 3B_Income_Eastern:Schedule 3D_Income_The Cape'!BU36)</f>
        <v>35487.978880924689</v>
      </c>
      <c r="BV36" s="523">
        <f>SUM('Schedule 3B_Income_Eastern:Schedule 3D_Income_The Cape'!BV36)</f>
        <v>0</v>
      </c>
      <c r="BW36" s="523">
        <f>SUM('Schedule 3B_Income_Eastern:Schedule 3D_Income_The Cape'!BW36)</f>
        <v>197205.29155929608</v>
      </c>
      <c r="BX36" s="523">
        <f>SUM('Schedule 3B_Income_Eastern:Schedule 3D_Income_The Cape'!BX36)</f>
        <v>0</v>
      </c>
      <c r="BY36" s="523">
        <f>SUM('Schedule 3B_Income_Eastern:Schedule 3D_Income_The Cape'!BY36)</f>
        <v>55904.642851856719</v>
      </c>
      <c r="BZ36" s="523">
        <f>SUM('Schedule 3B_Income_Eastern:Schedule 3D_Income_The Cape'!BZ36)</f>
        <v>0</v>
      </c>
      <c r="CA36" s="523">
        <f>SUM('Schedule 3B_Income_Eastern:Schedule 3D_Income_The Cape'!CA36)</f>
        <v>27247.031823133369</v>
      </c>
      <c r="CB36" s="526">
        <f t="shared" si="99"/>
        <v>315844.94511521084</v>
      </c>
      <c r="CC36" s="527">
        <f t="shared" si="100"/>
        <v>345932.40063918388</v>
      </c>
      <c r="CD36" s="290">
        <v>14</v>
      </c>
      <c r="CE36" s="394">
        <f t="shared" si="101"/>
        <v>348428.24274490785</v>
      </c>
      <c r="CF36" s="394">
        <f t="shared" si="102"/>
        <v>225305.71342990111</v>
      </c>
      <c r="CG36" s="394">
        <f t="shared" si="103"/>
        <v>276979.29326300818</v>
      </c>
      <c r="CH36" s="394">
        <f t="shared" si="104"/>
        <v>139362.53477056115</v>
      </c>
      <c r="CI36" s="396">
        <f t="shared" si="105"/>
        <v>990075.78420837829</v>
      </c>
      <c r="CJ36" s="394">
        <f t="shared" si="106"/>
        <v>1354719.3576832803</v>
      </c>
      <c r="CK36" s="394">
        <f t="shared" si="107"/>
        <v>1703353.6415724028</v>
      </c>
      <c r="CL36" s="394">
        <f t="shared" si="108"/>
        <v>1873638.3561413914</v>
      </c>
      <c r="CM36" s="394">
        <f t="shared" si="109"/>
        <v>1801606.5219277912</v>
      </c>
      <c r="CN36" s="396">
        <f t="shared" si="110"/>
        <v>6733317.8773248652</v>
      </c>
      <c r="CO36" s="394">
        <f t="shared" si="111"/>
        <v>1703147.6004281882</v>
      </c>
      <c r="CP36" s="394">
        <f t="shared" si="112"/>
        <v>1928659.3550023036</v>
      </c>
      <c r="CQ36" s="394">
        <f t="shared" si="113"/>
        <v>2150617.6494043996</v>
      </c>
      <c r="CR36" s="394">
        <f t="shared" si="114"/>
        <v>1940969.0566983523</v>
      </c>
      <c r="CS36" s="396">
        <f t="shared" si="115"/>
        <v>7723393.6615332449</v>
      </c>
    </row>
    <row r="37" spans="1:97" ht="15.75" customHeight="1">
      <c r="A37" s="87" t="s">
        <v>200</v>
      </c>
      <c r="B37" s="290">
        <v>15</v>
      </c>
      <c r="C37" s="523">
        <f>SUM('Schedule 3B_Income_Eastern:Schedule 3D_Income_The Cape'!C37)</f>
        <v>234695.18474295546</v>
      </c>
      <c r="D37" s="523">
        <f>SUM('Schedule 3B_Income_Eastern:Schedule 3D_Income_The Cape'!D37)</f>
        <v>680834.33677291404</v>
      </c>
      <c r="E37" s="523">
        <f>SUM('Schedule 3B_Income_Eastern:Schedule 3D_Income_The Cape'!E37)</f>
        <v>176036.48044611042</v>
      </c>
      <c r="F37" s="523">
        <f>SUM('Schedule 3B_Income_Eastern:Schedule 3D_Income_The Cape'!F37)</f>
        <v>594387.55861205608</v>
      </c>
      <c r="G37" s="523">
        <f>SUM('Schedule 3B_Income_Eastern:Schedule 3D_Income_The Cape'!G37)</f>
        <v>185231.3577024648</v>
      </c>
      <c r="H37" s="523">
        <f>SUM('Schedule 3B_Income_Eastern:Schedule 3D_Income_The Cape'!H37)</f>
        <v>570160.07010332705</v>
      </c>
      <c r="I37" s="523">
        <f>SUM('Schedule 3B_Income_Eastern:Schedule 3D_Income_The Cape'!I37)</f>
        <v>228853.24276346585</v>
      </c>
      <c r="J37" s="523">
        <f>SUM('Schedule 3B_Income_Eastern:Schedule 3D_Income_The Cape'!J37)</f>
        <v>478515.33868306217</v>
      </c>
      <c r="K37" s="524">
        <f t="shared" si="89"/>
        <v>3148713.5698263557</v>
      </c>
      <c r="L37" s="525">
        <f>SUM('Schedule 3B_Income_Eastern:Schedule 3D_Income_The Cape'!L37)</f>
        <v>0</v>
      </c>
      <c r="M37" s="523">
        <f>SUM('Schedule 3B_Income_Eastern:Schedule 3D_Income_The Cape'!M37)</f>
        <v>2590833.7076024348</v>
      </c>
      <c r="N37" s="523">
        <f>SUM('Schedule 3B_Income_Eastern:Schedule 3D_Income_The Cape'!N37)</f>
        <v>0</v>
      </c>
      <c r="O37" s="523">
        <f>SUM('Schedule 3B_Income_Eastern:Schedule 3D_Income_The Cape'!O37)</f>
        <v>3235110.3638009713</v>
      </c>
      <c r="P37" s="523">
        <f>SUM('Schedule 3B_Income_Eastern:Schedule 3D_Income_The Cape'!P37)</f>
        <v>0</v>
      </c>
      <c r="Q37" s="523">
        <f>SUM('Schedule 3B_Income_Eastern:Schedule 3D_Income_The Cape'!Q37)</f>
        <v>3332012.8236927344</v>
      </c>
      <c r="R37" s="523">
        <f>SUM('Schedule 3B_Income_Eastern:Schedule 3D_Income_The Cape'!R37)</f>
        <v>0</v>
      </c>
      <c r="S37" s="523">
        <f>SUM('Schedule 3B_Income_Eastern:Schedule 3D_Income_The Cape'!S37)</f>
        <v>3086864.7025549952</v>
      </c>
      <c r="T37" s="526">
        <f t="shared" si="90"/>
        <v>12244821.597651137</v>
      </c>
      <c r="U37" s="527">
        <f t="shared" si="91"/>
        <v>15393535.167477492</v>
      </c>
      <c r="V37" s="290">
        <v>15</v>
      </c>
      <c r="W37" s="523">
        <f>SUM('Schedule 3B_Income_Eastern:Schedule 3D_Income_The Cape'!W37)</f>
        <v>31486.00858737302</v>
      </c>
      <c r="X37" s="523">
        <f>SUM('Schedule 3B_Income_Eastern:Schedule 3D_Income_The Cape'!X37)</f>
        <v>268433.00094285578</v>
      </c>
      <c r="Y37" s="523">
        <f>SUM('Schedule 3B_Income_Eastern:Schedule 3D_Income_The Cape'!Y37)</f>
        <v>20626.816278094913</v>
      </c>
      <c r="Z37" s="523">
        <f>SUM('Schedule 3B_Income_Eastern:Schedule 3D_Income_The Cape'!Z37)</f>
        <v>191765.72348534357</v>
      </c>
      <c r="AA37" s="523">
        <f>SUM('Schedule 3B_Income_Eastern:Schedule 3D_Income_The Cape'!AA37)</f>
        <v>12147.461203053488</v>
      </c>
      <c r="AB37" s="523">
        <f>SUM('Schedule 3B_Income_Eastern:Schedule 3D_Income_The Cape'!AB37)</f>
        <v>185706.10170207408</v>
      </c>
      <c r="AC37" s="523">
        <f>SUM('Schedule 3B_Income_Eastern:Schedule 3D_Income_The Cape'!AC37)</f>
        <v>12561.509654162397</v>
      </c>
      <c r="AD37" s="523">
        <f>SUM('Schedule 3B_Income_Eastern:Schedule 3D_Income_The Cape'!AD37)</f>
        <v>186894.80063719893</v>
      </c>
      <c r="AE37" s="524">
        <f t="shared" si="92"/>
        <v>909621.42249015626</v>
      </c>
      <c r="AF37" s="525">
        <f>SUM('Schedule 3B_Income_Eastern:Schedule 3D_Income_The Cape'!AF37)</f>
        <v>0</v>
      </c>
      <c r="AG37" s="523">
        <f>SUM('Schedule 3B_Income_Eastern:Schedule 3D_Income_The Cape'!AG37)</f>
        <v>1115389.979130991</v>
      </c>
      <c r="AH37" s="523">
        <f>SUM('Schedule 3B_Income_Eastern:Schedule 3D_Income_The Cape'!AH37)</f>
        <v>0</v>
      </c>
      <c r="AI37" s="523">
        <f>SUM('Schedule 3B_Income_Eastern:Schedule 3D_Income_The Cape'!AI37)</f>
        <v>930451.77303958742</v>
      </c>
      <c r="AJ37" s="523">
        <f>SUM('Schedule 3B_Income_Eastern:Schedule 3D_Income_The Cape'!AJ37)</f>
        <v>0</v>
      </c>
      <c r="AK37" s="523">
        <f>SUM('Schedule 3B_Income_Eastern:Schedule 3D_Income_The Cape'!AK37)</f>
        <v>946425.93406514521</v>
      </c>
      <c r="AL37" s="523">
        <f>SUM('Schedule 3B_Income_Eastern:Schedule 3D_Income_The Cape'!AL37)</f>
        <v>0</v>
      </c>
      <c r="AM37" s="523">
        <f>SUM('Schedule 3B_Income_Eastern:Schedule 3D_Income_The Cape'!AM37)</f>
        <v>1276166.0801552855</v>
      </c>
      <c r="AN37" s="526">
        <f t="shared" si="93"/>
        <v>4268433.7663910091</v>
      </c>
      <c r="AO37" s="527">
        <f t="shared" si="94"/>
        <v>5178055.1888811653</v>
      </c>
      <c r="AP37" s="290">
        <v>15</v>
      </c>
      <c r="AQ37" s="523">
        <f>SUM('Schedule 3B_Income_Eastern:Schedule 3D_Income_The Cape'!AQ37)</f>
        <v>558318.82863868272</v>
      </c>
      <c r="AR37" s="523">
        <f>SUM('Schedule 3B_Income_Eastern:Schedule 3D_Income_The Cape'!AR37)</f>
        <v>3395781.9905491751</v>
      </c>
      <c r="AS37" s="523">
        <f>SUM('Schedule 3B_Income_Eastern:Schedule 3D_Income_The Cape'!AS37)</f>
        <v>700276.63519142231</v>
      </c>
      <c r="AT37" s="523">
        <f>SUM('Schedule 3B_Income_Eastern:Schedule 3D_Income_The Cape'!AT37)</f>
        <v>2870590.9509022115</v>
      </c>
      <c r="AU37" s="523">
        <f>SUM('Schedule 3B_Income_Eastern:Schedule 3D_Income_The Cape'!AU37)</f>
        <v>658504.11366399971</v>
      </c>
      <c r="AV37" s="523">
        <f>SUM('Schedule 3B_Income_Eastern:Schedule 3D_Income_The Cape'!AV37)</f>
        <v>2508204.5039005633</v>
      </c>
      <c r="AW37" s="523">
        <f>SUM('Schedule 3B_Income_Eastern:Schedule 3D_Income_The Cape'!AW37)</f>
        <v>656365.00674792507</v>
      </c>
      <c r="AX37" s="523">
        <f>SUM('Schedule 3B_Income_Eastern:Schedule 3D_Income_The Cape'!AX37)</f>
        <v>2330588.7853569803</v>
      </c>
      <c r="AY37" s="524">
        <f t="shared" si="95"/>
        <v>13678630.81495096</v>
      </c>
      <c r="AZ37" s="525">
        <f>SUM('Schedule 3B_Income_Eastern:Schedule 3D_Income_The Cape'!AZ37)</f>
        <v>0</v>
      </c>
      <c r="BA37" s="523">
        <f>SUM('Schedule 3B_Income_Eastern:Schedule 3D_Income_The Cape'!BA37)</f>
        <v>14144566.591443025</v>
      </c>
      <c r="BB37" s="523">
        <f>SUM('Schedule 3B_Income_Eastern:Schedule 3D_Income_The Cape'!BB37)</f>
        <v>0</v>
      </c>
      <c r="BC37" s="523">
        <f>SUM('Schedule 3B_Income_Eastern:Schedule 3D_Income_The Cape'!BC37)</f>
        <v>16854334.157707304</v>
      </c>
      <c r="BD37" s="523">
        <f>SUM('Schedule 3B_Income_Eastern:Schedule 3D_Income_The Cape'!BD37)</f>
        <v>0</v>
      </c>
      <c r="BE37" s="523">
        <f>SUM('Schedule 3B_Income_Eastern:Schedule 3D_Income_The Cape'!BE37)</f>
        <v>17605157.271282036</v>
      </c>
      <c r="BF37" s="523">
        <f>SUM('Schedule 3B_Income_Eastern:Schedule 3D_Income_The Cape'!BF37)</f>
        <v>0</v>
      </c>
      <c r="BG37" s="523">
        <f>SUM('Schedule 3B_Income_Eastern:Schedule 3D_Income_The Cape'!BG37)</f>
        <v>18148410.146818306</v>
      </c>
      <c r="BH37" s="526">
        <f t="shared" si="96"/>
        <v>66752468.167250678</v>
      </c>
      <c r="BI37" s="527">
        <f t="shared" si="97"/>
        <v>80431098.982201636</v>
      </c>
      <c r="BJ37" s="290">
        <v>15</v>
      </c>
      <c r="BK37" s="523">
        <f>SUM('Schedule 3B_Income_Eastern:Schedule 3D_Income_The Cape'!BK37)</f>
        <v>7096.2213942551307</v>
      </c>
      <c r="BL37" s="523">
        <f>SUM('Schedule 3B_Income_Eastern:Schedule 3D_Income_The Cape'!BL37)</f>
        <v>119431.6375084649</v>
      </c>
      <c r="BM37" s="523">
        <f>SUM('Schedule 3B_Income_Eastern:Schedule 3D_Income_The Cape'!BM37)</f>
        <v>2653.8382961166799</v>
      </c>
      <c r="BN37" s="523">
        <f>SUM('Schedule 3B_Income_Eastern:Schedule 3D_Income_The Cape'!BN37)</f>
        <v>68607.653038634831</v>
      </c>
      <c r="BO37" s="523">
        <f>SUM('Schedule 3B_Income_Eastern:Schedule 3D_Income_The Cape'!BO37)</f>
        <v>10563.614917444234</v>
      </c>
      <c r="BP37" s="523">
        <f>SUM('Schedule 3B_Income_Eastern:Schedule 3D_Income_The Cape'!BP37)</f>
        <v>43567.358521696689</v>
      </c>
      <c r="BQ37" s="523">
        <f>SUM('Schedule 3B_Income_Eastern:Schedule 3D_Income_The Cape'!BQ37)</f>
        <v>17106.614656965845</v>
      </c>
      <c r="BR37" s="523">
        <f>SUM('Schedule 3B_Income_Eastern:Schedule 3D_Income_The Cape'!BR37)</f>
        <v>68240.662647245932</v>
      </c>
      <c r="BS37" s="524">
        <f t="shared" si="98"/>
        <v>337267.60098082421</v>
      </c>
      <c r="BT37" s="525">
        <f>SUM('Schedule 3B_Income_Eastern:Schedule 3D_Income_The Cape'!BT37)</f>
        <v>0</v>
      </c>
      <c r="BU37" s="523">
        <f>SUM('Schedule 3B_Income_Eastern:Schedule 3D_Income_The Cape'!BU37)</f>
        <v>462773.61436203407</v>
      </c>
      <c r="BV37" s="523">
        <f>SUM('Schedule 3B_Income_Eastern:Schedule 3D_Income_The Cape'!BV37)</f>
        <v>0</v>
      </c>
      <c r="BW37" s="523">
        <f>SUM('Schedule 3B_Income_Eastern:Schedule 3D_Income_The Cape'!BW37)</f>
        <v>496319.05255397537</v>
      </c>
      <c r="BX37" s="523">
        <f>SUM('Schedule 3B_Income_Eastern:Schedule 3D_Income_The Cape'!BX37)</f>
        <v>0</v>
      </c>
      <c r="BY37" s="523">
        <f>SUM('Schedule 3B_Income_Eastern:Schedule 3D_Income_The Cape'!BY37)</f>
        <v>536586.72936196043</v>
      </c>
      <c r="BZ37" s="523">
        <f>SUM('Schedule 3B_Income_Eastern:Schedule 3D_Income_The Cape'!BZ37)</f>
        <v>0</v>
      </c>
      <c r="CA37" s="523">
        <f>SUM('Schedule 3B_Income_Eastern:Schedule 3D_Income_The Cape'!CA37)</f>
        <v>575864.51719055092</v>
      </c>
      <c r="CB37" s="526">
        <f t="shared" si="99"/>
        <v>2071543.9134685209</v>
      </c>
      <c r="CC37" s="527">
        <f t="shared" si="100"/>
        <v>2408811.5144493449</v>
      </c>
      <c r="CD37" s="290">
        <v>15</v>
      </c>
      <c r="CE37" s="394">
        <f t="shared" si="101"/>
        <v>5296077.209136676</v>
      </c>
      <c r="CF37" s="394">
        <f t="shared" si="102"/>
        <v>4624945.6562499907</v>
      </c>
      <c r="CG37" s="394">
        <f t="shared" si="103"/>
        <v>4174084.5817146231</v>
      </c>
      <c r="CH37" s="394">
        <f t="shared" si="104"/>
        <v>3979125.9611470066</v>
      </c>
      <c r="CI37" s="396">
        <f t="shared" si="105"/>
        <v>18074233.408248298</v>
      </c>
      <c r="CJ37" s="394">
        <f t="shared" si="106"/>
        <v>18313563.892538484</v>
      </c>
      <c r="CK37" s="394">
        <f t="shared" si="107"/>
        <v>21516215.347101837</v>
      </c>
      <c r="CL37" s="394">
        <f t="shared" si="108"/>
        <v>22420182.758401874</v>
      </c>
      <c r="CM37" s="394">
        <f t="shared" si="109"/>
        <v>23087305.446719136</v>
      </c>
      <c r="CN37" s="396">
        <f t="shared" si="110"/>
        <v>85337267.444761351</v>
      </c>
      <c r="CO37" s="394">
        <f t="shared" si="111"/>
        <v>23609641.10167516</v>
      </c>
      <c r="CP37" s="394">
        <f t="shared" si="112"/>
        <v>26141161.003351826</v>
      </c>
      <c r="CQ37" s="394">
        <f t="shared" si="113"/>
        <v>26594267.340116501</v>
      </c>
      <c r="CR37" s="394">
        <f t="shared" si="114"/>
        <v>27066431.407866143</v>
      </c>
      <c r="CS37" s="396">
        <f t="shared" si="115"/>
        <v>103411500.85300963</v>
      </c>
    </row>
    <row r="38" spans="1:97" ht="15.75" customHeight="1">
      <c r="A38" s="87" t="s">
        <v>201</v>
      </c>
      <c r="B38" s="290">
        <v>16</v>
      </c>
      <c r="C38" s="523">
        <f>SUM('Schedule 3B_Income_Eastern:Schedule 3D_Income_The Cape'!C38)</f>
        <v>2420.5731661606801</v>
      </c>
      <c r="D38" s="523">
        <f>SUM('Schedule 3B_Income_Eastern:Schedule 3D_Income_The Cape'!D38)</f>
        <v>114480.32380873346</v>
      </c>
      <c r="E38" s="523">
        <f>SUM('Schedule 3B_Income_Eastern:Schedule 3D_Income_The Cape'!E38)</f>
        <v>1518.6761004740997</v>
      </c>
      <c r="F38" s="523">
        <f>SUM('Schedule 3B_Income_Eastern:Schedule 3D_Income_The Cape'!F38)</f>
        <v>126027.08153703733</v>
      </c>
      <c r="G38" s="523">
        <f>SUM('Schedule 3B_Income_Eastern:Schedule 3D_Income_The Cape'!G38)</f>
        <v>1549.9169286321253</v>
      </c>
      <c r="H38" s="523">
        <f>SUM('Schedule 3B_Income_Eastern:Schedule 3D_Income_The Cape'!H38)</f>
        <v>141943.95481529026</v>
      </c>
      <c r="I38" s="523">
        <f>SUM('Schedule 3B_Income_Eastern:Schedule 3D_Income_The Cape'!I38)</f>
        <v>3186.1657409767199</v>
      </c>
      <c r="J38" s="523">
        <f>SUM('Schedule 3B_Income_Eastern:Schedule 3D_Income_The Cape'!J38)</f>
        <v>166426.63408274704</v>
      </c>
      <c r="K38" s="524">
        <f t="shared" si="89"/>
        <v>557553.32618005166</v>
      </c>
      <c r="L38" s="525">
        <f>SUM('Schedule 3B_Income_Eastern:Schedule 3D_Income_The Cape'!L38)</f>
        <v>0</v>
      </c>
      <c r="M38" s="523">
        <f>SUM('Schedule 3B_Income_Eastern:Schedule 3D_Income_The Cape'!M38)</f>
        <v>93925.469226080182</v>
      </c>
      <c r="N38" s="523">
        <f>SUM('Schedule 3B_Income_Eastern:Schedule 3D_Income_The Cape'!N38)</f>
        <v>0</v>
      </c>
      <c r="O38" s="523">
        <f>SUM('Schedule 3B_Income_Eastern:Schedule 3D_Income_The Cape'!O38)</f>
        <v>129023.45112961218</v>
      </c>
      <c r="P38" s="523">
        <f>SUM('Schedule 3B_Income_Eastern:Schedule 3D_Income_The Cape'!P38)</f>
        <v>0</v>
      </c>
      <c r="Q38" s="523">
        <f>SUM('Schedule 3B_Income_Eastern:Schedule 3D_Income_The Cape'!Q38)</f>
        <v>121402.30184051613</v>
      </c>
      <c r="R38" s="523">
        <f>SUM('Schedule 3B_Income_Eastern:Schedule 3D_Income_The Cape'!R38)</f>
        <v>0</v>
      </c>
      <c r="S38" s="523">
        <f>SUM('Schedule 3B_Income_Eastern:Schedule 3D_Income_The Cape'!S38)</f>
        <v>126772.88422874003</v>
      </c>
      <c r="T38" s="526">
        <f t="shared" si="90"/>
        <v>471124.10642494855</v>
      </c>
      <c r="U38" s="527">
        <f t="shared" si="91"/>
        <v>1028677.4326050002</v>
      </c>
      <c r="V38" s="290">
        <v>16</v>
      </c>
      <c r="W38" s="523">
        <f>SUM('Schedule 3B_Income_Eastern:Schedule 3D_Income_The Cape'!W38)</f>
        <v>3084.7822886156637</v>
      </c>
      <c r="X38" s="523">
        <f>SUM('Schedule 3B_Income_Eastern:Schedule 3D_Income_The Cape'!X38)</f>
        <v>93135.841498484006</v>
      </c>
      <c r="Y38" s="523">
        <f>SUM('Schedule 3B_Income_Eastern:Schedule 3D_Income_The Cape'!Y38)</f>
        <v>2835.8543911174902</v>
      </c>
      <c r="Z38" s="523">
        <f>SUM('Schedule 3B_Income_Eastern:Schedule 3D_Income_The Cape'!Z38)</f>
        <v>80879.5714892713</v>
      </c>
      <c r="AA38" s="523">
        <f>SUM('Schedule 3B_Income_Eastern:Schedule 3D_Income_The Cape'!AA38)</f>
        <v>2169.7971485809703</v>
      </c>
      <c r="AB38" s="523">
        <f>SUM('Schedule 3B_Income_Eastern:Schedule 3D_Income_The Cape'!AB38)</f>
        <v>88286.111657468282</v>
      </c>
      <c r="AC38" s="523">
        <f>SUM('Schedule 3B_Income_Eastern:Schedule 3D_Income_The Cape'!AC38)</f>
        <v>2293.1293891068231</v>
      </c>
      <c r="AD38" s="523">
        <f>SUM('Schedule 3B_Income_Eastern:Schedule 3D_Income_The Cape'!AD38)</f>
        <v>73545.083389530671</v>
      </c>
      <c r="AE38" s="524">
        <f t="shared" si="92"/>
        <v>346230.17125217518</v>
      </c>
      <c r="AF38" s="525">
        <f>SUM('Schedule 3B_Income_Eastern:Schedule 3D_Income_The Cape'!AF38)</f>
        <v>0</v>
      </c>
      <c r="AG38" s="523">
        <f>SUM('Schedule 3B_Income_Eastern:Schedule 3D_Income_The Cape'!AG38)</f>
        <v>130099.72200971635</v>
      </c>
      <c r="AH38" s="523">
        <f>SUM('Schedule 3B_Income_Eastern:Schedule 3D_Income_The Cape'!AH38)</f>
        <v>0</v>
      </c>
      <c r="AI38" s="523">
        <f>SUM('Schedule 3B_Income_Eastern:Schedule 3D_Income_The Cape'!AI38)</f>
        <v>158294.29387663913</v>
      </c>
      <c r="AJ38" s="523">
        <f>SUM('Schedule 3B_Income_Eastern:Schedule 3D_Income_The Cape'!AJ38)</f>
        <v>0</v>
      </c>
      <c r="AK38" s="523">
        <f>SUM('Schedule 3B_Income_Eastern:Schedule 3D_Income_The Cape'!AK38)</f>
        <v>145793.51563720923</v>
      </c>
      <c r="AL38" s="523">
        <f>SUM('Schedule 3B_Income_Eastern:Schedule 3D_Income_The Cape'!AL38)</f>
        <v>0</v>
      </c>
      <c r="AM38" s="523">
        <f>SUM('Schedule 3B_Income_Eastern:Schedule 3D_Income_The Cape'!AM38)</f>
        <v>140318.26845562353</v>
      </c>
      <c r="AN38" s="526">
        <f t="shared" si="93"/>
        <v>574505.79997918825</v>
      </c>
      <c r="AO38" s="527">
        <f t="shared" si="94"/>
        <v>920735.97123136348</v>
      </c>
      <c r="AP38" s="290">
        <v>16</v>
      </c>
      <c r="AQ38" s="523">
        <f>SUM('Schedule 3B_Income_Eastern:Schedule 3D_Income_The Cape'!AQ38)</f>
        <v>37628.102510965306</v>
      </c>
      <c r="AR38" s="523">
        <f>SUM('Schedule 3B_Income_Eastern:Schedule 3D_Income_The Cape'!AR38)</f>
        <v>783353.41359950276</v>
      </c>
      <c r="AS38" s="523">
        <f>SUM('Schedule 3B_Income_Eastern:Schedule 3D_Income_The Cape'!AS38)</f>
        <v>38689.063663471126</v>
      </c>
      <c r="AT38" s="523">
        <f>SUM('Schedule 3B_Income_Eastern:Schedule 3D_Income_The Cape'!AT38)</f>
        <v>822090.766065381</v>
      </c>
      <c r="AU38" s="523">
        <f>SUM('Schedule 3B_Income_Eastern:Schedule 3D_Income_The Cape'!AU38)</f>
        <v>62784.796070725351</v>
      </c>
      <c r="AV38" s="523">
        <f>SUM('Schedule 3B_Income_Eastern:Schedule 3D_Income_The Cape'!AV38)</f>
        <v>715323.62534190016</v>
      </c>
      <c r="AW38" s="523">
        <f>SUM('Schedule 3B_Income_Eastern:Schedule 3D_Income_The Cape'!AW38)</f>
        <v>43476.775430701869</v>
      </c>
      <c r="AX38" s="523">
        <f>SUM('Schedule 3B_Income_Eastern:Schedule 3D_Income_The Cape'!AX38)</f>
        <v>738398.26443566533</v>
      </c>
      <c r="AY38" s="524">
        <f t="shared" si="95"/>
        <v>3241744.8071183129</v>
      </c>
      <c r="AZ38" s="525">
        <f>SUM('Schedule 3B_Income_Eastern:Schedule 3D_Income_The Cape'!AZ38)</f>
        <v>0</v>
      </c>
      <c r="BA38" s="523">
        <f>SUM('Schedule 3B_Income_Eastern:Schedule 3D_Income_The Cape'!BA38)</f>
        <v>974320.99040483742</v>
      </c>
      <c r="BB38" s="523">
        <f>SUM('Schedule 3B_Income_Eastern:Schedule 3D_Income_The Cape'!BB38)</f>
        <v>0</v>
      </c>
      <c r="BC38" s="523">
        <f>SUM('Schedule 3B_Income_Eastern:Schedule 3D_Income_The Cape'!BC38)</f>
        <v>1214022.8813567681</v>
      </c>
      <c r="BD38" s="523">
        <f>SUM('Schedule 3B_Income_Eastern:Schedule 3D_Income_The Cape'!BD38)</f>
        <v>0</v>
      </c>
      <c r="BE38" s="523">
        <f>SUM('Schedule 3B_Income_Eastern:Schedule 3D_Income_The Cape'!BE38)</f>
        <v>1253522.5746011627</v>
      </c>
      <c r="BF38" s="523">
        <f>SUM('Schedule 3B_Income_Eastern:Schedule 3D_Income_The Cape'!BF38)</f>
        <v>0</v>
      </c>
      <c r="BG38" s="523">
        <f>SUM('Schedule 3B_Income_Eastern:Schedule 3D_Income_The Cape'!BG38)</f>
        <v>1334027.8782497703</v>
      </c>
      <c r="BH38" s="526">
        <f t="shared" si="96"/>
        <v>4775894.3246125383</v>
      </c>
      <c r="BI38" s="527">
        <f t="shared" si="97"/>
        <v>8017639.1317308508</v>
      </c>
      <c r="BJ38" s="290">
        <v>16</v>
      </c>
      <c r="BK38" s="523">
        <f>SUM('Schedule 3B_Income_Eastern:Schedule 3D_Income_The Cape'!BK38)</f>
        <v>74.287392837247708</v>
      </c>
      <c r="BL38" s="523">
        <f>SUM('Schedule 3B_Income_Eastern:Schedule 3D_Income_The Cape'!BL38)</f>
        <v>14039.494778419106</v>
      </c>
      <c r="BM38" s="523">
        <f>SUM('Schedule 3B_Income_Eastern:Schedule 3D_Income_The Cape'!BM38)</f>
        <v>75.116811401817557</v>
      </c>
      <c r="BN38" s="523">
        <f>SUM('Schedule 3B_Income_Eastern:Schedule 3D_Income_The Cape'!BN38)</f>
        <v>12876.881255743374</v>
      </c>
      <c r="BO38" s="523">
        <f>SUM('Schedule 3B_Income_Eastern:Schedule 3D_Income_The Cape'!BO38)</f>
        <v>634.85080399416972</v>
      </c>
      <c r="BP38" s="523">
        <f>SUM('Schedule 3B_Income_Eastern:Schedule 3D_Income_The Cape'!BP38)</f>
        <v>9183.6802202759573</v>
      </c>
      <c r="BQ38" s="523">
        <f>SUM('Schedule 3B_Income_Eastern:Schedule 3D_Income_The Cape'!BQ38)</f>
        <v>1399.3570578260524</v>
      </c>
      <c r="BR38" s="523">
        <f>SUM('Schedule 3B_Income_Eastern:Schedule 3D_Income_The Cape'!BR38)</f>
        <v>13633.148309350425</v>
      </c>
      <c r="BS38" s="524">
        <f t="shared" si="98"/>
        <v>51916.816629848152</v>
      </c>
      <c r="BT38" s="525">
        <f>SUM('Schedule 3B_Income_Eastern:Schedule 3D_Income_The Cape'!BT38)</f>
        <v>0</v>
      </c>
      <c r="BU38" s="523">
        <f>SUM('Schedule 3B_Income_Eastern:Schedule 3D_Income_The Cape'!BU38)</f>
        <v>37195.558447196439</v>
      </c>
      <c r="BV38" s="523">
        <f>SUM('Schedule 3B_Income_Eastern:Schedule 3D_Income_The Cape'!BV38)</f>
        <v>0</v>
      </c>
      <c r="BW38" s="523">
        <f>SUM('Schedule 3B_Income_Eastern:Schedule 3D_Income_The Cape'!BW38)</f>
        <v>41842.574119718112</v>
      </c>
      <c r="BX38" s="523">
        <f>SUM('Schedule 3B_Income_Eastern:Schedule 3D_Income_The Cape'!BX38)</f>
        <v>0</v>
      </c>
      <c r="BY38" s="523">
        <f>SUM('Schedule 3B_Income_Eastern:Schedule 3D_Income_The Cape'!BY38)</f>
        <v>47126.952742332476</v>
      </c>
      <c r="BZ38" s="523">
        <f>SUM('Schedule 3B_Income_Eastern:Schedule 3D_Income_The Cape'!BZ38)</f>
        <v>0</v>
      </c>
      <c r="CA38" s="523">
        <f>SUM('Schedule 3B_Income_Eastern:Schedule 3D_Income_The Cape'!CA38)</f>
        <v>38779.282117761417</v>
      </c>
      <c r="CB38" s="526">
        <f t="shared" si="99"/>
        <v>164944.36742700843</v>
      </c>
      <c r="CC38" s="527">
        <f t="shared" si="100"/>
        <v>216861.18405685658</v>
      </c>
      <c r="CD38" s="290">
        <v>16</v>
      </c>
      <c r="CE38" s="394">
        <f t="shared" si="101"/>
        <v>1048216.8190437183</v>
      </c>
      <c r="CF38" s="394">
        <f t="shared" si="102"/>
        <v>1084993.0113138976</v>
      </c>
      <c r="CG38" s="394">
        <f t="shared" si="103"/>
        <v>1021876.7329868674</v>
      </c>
      <c r="CH38" s="394">
        <f t="shared" si="104"/>
        <v>1042358.557835905</v>
      </c>
      <c r="CI38" s="396">
        <f t="shared" si="105"/>
        <v>4197445.1211803881</v>
      </c>
      <c r="CJ38" s="394">
        <f t="shared" si="106"/>
        <v>1235541.7400878302</v>
      </c>
      <c r="CK38" s="394">
        <f t="shared" si="107"/>
        <v>1543183.2004827375</v>
      </c>
      <c r="CL38" s="394">
        <f t="shared" si="108"/>
        <v>1567845.3448212207</v>
      </c>
      <c r="CM38" s="394">
        <f t="shared" si="109"/>
        <v>1639898.3130518952</v>
      </c>
      <c r="CN38" s="396">
        <f t="shared" si="110"/>
        <v>5986468.5984436832</v>
      </c>
      <c r="CO38" s="394">
        <f t="shared" si="111"/>
        <v>2283758.5591315487</v>
      </c>
      <c r="CP38" s="394">
        <f t="shared" si="112"/>
        <v>2628176.2117966353</v>
      </c>
      <c r="CQ38" s="394">
        <f t="shared" si="113"/>
        <v>2589722.0778080882</v>
      </c>
      <c r="CR38" s="394">
        <f t="shared" si="114"/>
        <v>2682256.8708878001</v>
      </c>
      <c r="CS38" s="396">
        <f t="shared" si="115"/>
        <v>10183913.71962407</v>
      </c>
    </row>
    <row r="39" spans="1:97" ht="15.75" customHeight="1">
      <c r="A39" s="87" t="s">
        <v>202</v>
      </c>
      <c r="B39" s="290">
        <v>17</v>
      </c>
      <c r="C39" s="523">
        <f>SUM('Schedule 3B_Income_Eastern:Schedule 3D_Income_The Cape'!C39)</f>
        <v>54562.767828564058</v>
      </c>
      <c r="D39" s="523">
        <f>SUM('Schedule 3B_Income_Eastern:Schedule 3D_Income_The Cape'!D39)</f>
        <v>374508.42075660866</v>
      </c>
      <c r="E39" s="523">
        <f>SUM('Schedule 3B_Income_Eastern:Schedule 3D_Income_The Cape'!E39)</f>
        <v>57351.239119777885</v>
      </c>
      <c r="F39" s="523">
        <f>SUM('Schedule 3B_Income_Eastern:Schedule 3D_Income_The Cape'!F39)</f>
        <v>290723.12721568753</v>
      </c>
      <c r="G39" s="523">
        <f>SUM('Schedule 3B_Income_Eastern:Schedule 3D_Income_The Cape'!G39)</f>
        <v>77627.177322035655</v>
      </c>
      <c r="H39" s="523">
        <f>SUM('Schedule 3B_Income_Eastern:Schedule 3D_Income_The Cape'!H39)</f>
        <v>272751.44614652538</v>
      </c>
      <c r="I39" s="523">
        <f>SUM('Schedule 3B_Income_Eastern:Schedule 3D_Income_The Cape'!I39)</f>
        <v>87582.178390059518</v>
      </c>
      <c r="J39" s="523">
        <f>SUM('Schedule 3B_Income_Eastern:Schedule 3D_Income_The Cape'!J39)</f>
        <v>244432.98014684758</v>
      </c>
      <c r="K39" s="524">
        <f t="shared" si="89"/>
        <v>1459539.3369261064</v>
      </c>
      <c r="L39" s="525">
        <f>SUM('Schedule 3B_Income_Eastern:Schedule 3D_Income_The Cape'!L39)</f>
        <v>0</v>
      </c>
      <c r="M39" s="523">
        <f>SUM('Schedule 3B_Income_Eastern:Schedule 3D_Income_The Cape'!M39)</f>
        <v>1008641.6747805093</v>
      </c>
      <c r="N39" s="523">
        <f>SUM('Schedule 3B_Income_Eastern:Schedule 3D_Income_The Cape'!N39)</f>
        <v>0</v>
      </c>
      <c r="O39" s="523">
        <f>SUM('Schedule 3B_Income_Eastern:Schedule 3D_Income_The Cape'!O39)</f>
        <v>1273319.7474563783</v>
      </c>
      <c r="P39" s="523">
        <f>SUM('Schedule 3B_Income_Eastern:Schedule 3D_Income_The Cape'!P39)</f>
        <v>0</v>
      </c>
      <c r="Q39" s="523">
        <f>SUM('Schedule 3B_Income_Eastern:Schedule 3D_Income_The Cape'!Q39)</f>
        <v>1282484.7749190284</v>
      </c>
      <c r="R39" s="523">
        <f>SUM('Schedule 3B_Income_Eastern:Schedule 3D_Income_The Cape'!R39)</f>
        <v>0</v>
      </c>
      <c r="S39" s="523">
        <f>SUM('Schedule 3B_Income_Eastern:Schedule 3D_Income_The Cape'!S39)</f>
        <v>1355506.7155531179</v>
      </c>
      <c r="T39" s="526">
        <f t="shared" si="90"/>
        <v>4919952.912709034</v>
      </c>
      <c r="U39" s="527">
        <f t="shared" si="91"/>
        <v>6379492.2496351404</v>
      </c>
      <c r="V39" s="290">
        <v>17</v>
      </c>
      <c r="W39" s="523">
        <f>SUM('Schedule 3B_Income_Eastern:Schedule 3D_Income_The Cape'!W39)</f>
        <v>7398.5912053648854</v>
      </c>
      <c r="X39" s="523">
        <f>SUM('Schedule 3B_Income_Eastern:Schedule 3D_Income_The Cape'!X39)</f>
        <v>168845.90024959206</v>
      </c>
      <c r="Y39" s="523">
        <f>SUM('Schedule 3B_Income_Eastern:Schedule 3D_Income_The Cape'!Y39)</f>
        <v>8913.8848166025746</v>
      </c>
      <c r="Z39" s="523">
        <f>SUM('Schedule 3B_Income_Eastern:Schedule 3D_Income_The Cape'!Z39)</f>
        <v>104631.61880869944</v>
      </c>
      <c r="AA39" s="523">
        <f>SUM('Schedule 3B_Income_Eastern:Schedule 3D_Income_The Cape'!AA39)</f>
        <v>6004.5316637873348</v>
      </c>
      <c r="AB39" s="523">
        <f>SUM('Schedule 3B_Income_Eastern:Schedule 3D_Income_The Cape'!AB39)</f>
        <v>95525.293363222736</v>
      </c>
      <c r="AC39" s="523">
        <f>SUM('Schedule 3B_Income_Eastern:Schedule 3D_Income_The Cape'!AC39)</f>
        <v>6286.5659970024681</v>
      </c>
      <c r="AD39" s="523">
        <f>SUM('Schedule 3B_Income_Eastern:Schedule 3D_Income_The Cape'!AD39)</f>
        <v>93457.314602962331</v>
      </c>
      <c r="AE39" s="524">
        <f t="shared" si="92"/>
        <v>491063.7007072338</v>
      </c>
      <c r="AF39" s="525">
        <f>SUM('Schedule 3B_Income_Eastern:Schedule 3D_Income_The Cape'!AF39)</f>
        <v>0</v>
      </c>
      <c r="AG39" s="523">
        <f>SUM('Schedule 3B_Income_Eastern:Schedule 3D_Income_The Cape'!AG39)</f>
        <v>471572.24903141661</v>
      </c>
      <c r="AH39" s="523">
        <f>SUM('Schedule 3B_Income_Eastern:Schedule 3D_Income_The Cape'!AH39)</f>
        <v>0</v>
      </c>
      <c r="AI39" s="523">
        <f>SUM('Schedule 3B_Income_Eastern:Schedule 3D_Income_The Cape'!AI39)</f>
        <v>481631.14945804147</v>
      </c>
      <c r="AJ39" s="523">
        <f>SUM('Schedule 3B_Income_Eastern:Schedule 3D_Income_The Cape'!AJ39)</f>
        <v>0</v>
      </c>
      <c r="AK39" s="523">
        <f>SUM('Schedule 3B_Income_Eastern:Schedule 3D_Income_The Cape'!AK39)</f>
        <v>450426.26637462678</v>
      </c>
      <c r="AL39" s="523">
        <f>SUM('Schedule 3B_Income_Eastern:Schedule 3D_Income_The Cape'!AL39)</f>
        <v>0</v>
      </c>
      <c r="AM39" s="523">
        <f>SUM('Schedule 3B_Income_Eastern:Schedule 3D_Income_The Cape'!AM39)</f>
        <v>466454.88731344329</v>
      </c>
      <c r="AN39" s="526">
        <f t="shared" si="93"/>
        <v>1870084.5521775279</v>
      </c>
      <c r="AO39" s="527">
        <f t="shared" si="94"/>
        <v>2361148.2528847619</v>
      </c>
      <c r="AP39" s="290">
        <v>17</v>
      </c>
      <c r="AQ39" s="523">
        <f>SUM('Schedule 3B_Income_Eastern:Schedule 3D_Income_The Cape'!AQ39)</f>
        <v>241648.33123186979</v>
      </c>
      <c r="AR39" s="523">
        <f>SUM('Schedule 3B_Income_Eastern:Schedule 3D_Income_The Cape'!AR39)</f>
        <v>1743065.8860338277</v>
      </c>
      <c r="AS39" s="523">
        <f>SUM('Schedule 3B_Income_Eastern:Schedule 3D_Income_The Cape'!AS39)</f>
        <v>248020.95924789371</v>
      </c>
      <c r="AT39" s="523">
        <f>SUM('Schedule 3B_Income_Eastern:Schedule 3D_Income_The Cape'!AT39)</f>
        <v>1353992.1977818783</v>
      </c>
      <c r="AU39" s="523">
        <f>SUM('Schedule 3B_Income_Eastern:Schedule 3D_Income_The Cape'!AU39)</f>
        <v>257329.69277895242</v>
      </c>
      <c r="AV39" s="523">
        <f>SUM('Schedule 3B_Income_Eastern:Schedule 3D_Income_The Cape'!AV39)</f>
        <v>1291565.1498404574</v>
      </c>
      <c r="AW39" s="523">
        <f>SUM('Schedule 3B_Income_Eastern:Schedule 3D_Income_The Cape'!AW39)</f>
        <v>243057.22817728075</v>
      </c>
      <c r="AX39" s="523">
        <f>SUM('Schedule 3B_Income_Eastern:Schedule 3D_Income_The Cape'!AX39)</f>
        <v>1244790.4745099873</v>
      </c>
      <c r="AY39" s="524">
        <f t="shared" si="95"/>
        <v>6623469.9196021473</v>
      </c>
      <c r="AZ39" s="525">
        <f>SUM('Schedule 3B_Income_Eastern:Schedule 3D_Income_The Cape'!AZ39)</f>
        <v>0</v>
      </c>
      <c r="BA39" s="523">
        <f>SUM('Schedule 3B_Income_Eastern:Schedule 3D_Income_The Cape'!BA39)</f>
        <v>6335184.7276776098</v>
      </c>
      <c r="BB39" s="523">
        <f>SUM('Schedule 3B_Income_Eastern:Schedule 3D_Income_The Cape'!BB39)</f>
        <v>0</v>
      </c>
      <c r="BC39" s="523">
        <f>SUM('Schedule 3B_Income_Eastern:Schedule 3D_Income_The Cape'!BC39)</f>
        <v>7235594.2629209086</v>
      </c>
      <c r="BD39" s="523">
        <f>SUM('Schedule 3B_Income_Eastern:Schedule 3D_Income_The Cape'!BD39)</f>
        <v>0</v>
      </c>
      <c r="BE39" s="523">
        <f>SUM('Schedule 3B_Income_Eastern:Schedule 3D_Income_The Cape'!BE39)</f>
        <v>7651243.011536791</v>
      </c>
      <c r="BF39" s="523">
        <f>SUM('Schedule 3B_Income_Eastern:Schedule 3D_Income_The Cape'!BF39)</f>
        <v>0</v>
      </c>
      <c r="BG39" s="523">
        <f>SUM('Schedule 3B_Income_Eastern:Schedule 3D_Income_The Cape'!BG39)</f>
        <v>8181439.8410618352</v>
      </c>
      <c r="BH39" s="526">
        <f t="shared" si="96"/>
        <v>29403461.843197145</v>
      </c>
      <c r="BI39" s="527">
        <f t="shared" si="97"/>
        <v>36026931.762799293</v>
      </c>
      <c r="BJ39" s="290">
        <v>17</v>
      </c>
      <c r="BK39" s="523">
        <f>SUM('Schedule 3B_Income_Eastern:Schedule 3D_Income_The Cape'!BK39)</f>
        <v>10665.968573010166</v>
      </c>
      <c r="BL39" s="523">
        <f>SUM('Schedule 3B_Income_Eastern:Schedule 3D_Income_The Cape'!BL39)</f>
        <v>132282.82192896155</v>
      </c>
      <c r="BM39" s="523">
        <f>SUM('Schedule 3B_Income_Eastern:Schedule 3D_Income_The Cape'!BM39)</f>
        <v>12561.166079951072</v>
      </c>
      <c r="BN39" s="523">
        <f>SUM('Schedule 3B_Income_Eastern:Schedule 3D_Income_The Cape'!BN39)</f>
        <v>85608.730214848401</v>
      </c>
      <c r="BO39" s="523">
        <f>SUM('Schedule 3B_Income_Eastern:Schedule 3D_Income_The Cape'!BO39)</f>
        <v>25312.695439953033</v>
      </c>
      <c r="BP39" s="523">
        <f>SUM('Schedule 3B_Income_Eastern:Schedule 3D_Income_The Cape'!BP39)</f>
        <v>67621.414487063026</v>
      </c>
      <c r="BQ39" s="523">
        <f>SUM('Schedule 3B_Income_Eastern:Schedule 3D_Income_The Cape'!BQ39)</f>
        <v>23195.55772561537</v>
      </c>
      <c r="BR39" s="523">
        <f>SUM('Schedule 3B_Income_Eastern:Schedule 3D_Income_The Cape'!BR39)</f>
        <v>84886.321430855678</v>
      </c>
      <c r="BS39" s="524">
        <f t="shared" si="98"/>
        <v>442134.67588025826</v>
      </c>
      <c r="BT39" s="525">
        <f>SUM('Schedule 3B_Income_Eastern:Schedule 3D_Income_The Cape'!BT39)</f>
        <v>0</v>
      </c>
      <c r="BU39" s="523">
        <f>SUM('Schedule 3B_Income_Eastern:Schedule 3D_Income_The Cape'!BU39)</f>
        <v>602447.72221686761</v>
      </c>
      <c r="BV39" s="523">
        <f>SUM('Schedule 3B_Income_Eastern:Schedule 3D_Income_The Cape'!BV39)</f>
        <v>0</v>
      </c>
      <c r="BW39" s="523">
        <f>SUM('Schedule 3B_Income_Eastern:Schedule 3D_Income_The Cape'!BW39)</f>
        <v>644774.17088446207</v>
      </c>
      <c r="BX39" s="523">
        <f>SUM('Schedule 3B_Income_Eastern:Schedule 3D_Income_The Cape'!BX39)</f>
        <v>0</v>
      </c>
      <c r="BY39" s="523">
        <f>SUM('Schedule 3B_Income_Eastern:Schedule 3D_Income_The Cape'!BY39)</f>
        <v>701140.22786022024</v>
      </c>
      <c r="BZ39" s="523">
        <f>SUM('Schedule 3B_Income_Eastern:Schedule 3D_Income_The Cape'!BZ39)</f>
        <v>0</v>
      </c>
      <c r="CA39" s="523">
        <f>SUM('Schedule 3B_Income_Eastern:Schedule 3D_Income_The Cape'!CA39)</f>
        <v>749122.56208000984</v>
      </c>
      <c r="CB39" s="526">
        <f t="shared" si="99"/>
        <v>2697484.6830415595</v>
      </c>
      <c r="CC39" s="527">
        <f t="shared" si="100"/>
        <v>3139619.358921818</v>
      </c>
      <c r="CD39" s="290">
        <v>17</v>
      </c>
      <c r="CE39" s="394">
        <f t="shared" si="101"/>
        <v>2732978.6878077989</v>
      </c>
      <c r="CF39" s="394">
        <f t="shared" si="102"/>
        <v>2161802.9232853386</v>
      </c>
      <c r="CG39" s="394">
        <f t="shared" si="103"/>
        <v>2093737.4010419969</v>
      </c>
      <c r="CH39" s="394">
        <f t="shared" si="104"/>
        <v>2027688.6209806108</v>
      </c>
      <c r="CI39" s="396">
        <f t="shared" si="105"/>
        <v>9016207.6331157461</v>
      </c>
      <c r="CJ39" s="394">
        <f t="shared" si="106"/>
        <v>8417846.3737064023</v>
      </c>
      <c r="CK39" s="394">
        <f t="shared" si="107"/>
        <v>9635319.3307197895</v>
      </c>
      <c r="CL39" s="394">
        <f t="shared" si="108"/>
        <v>10085294.280690666</v>
      </c>
      <c r="CM39" s="394">
        <f t="shared" si="109"/>
        <v>10752524.006008405</v>
      </c>
      <c r="CN39" s="396">
        <f t="shared" si="110"/>
        <v>38890983.991125263</v>
      </c>
      <c r="CO39" s="394">
        <f t="shared" si="111"/>
        <v>11150825.061514201</v>
      </c>
      <c r="CP39" s="394">
        <f t="shared" si="112"/>
        <v>11797122.25400513</v>
      </c>
      <c r="CQ39" s="394">
        <f t="shared" si="113"/>
        <v>12179031.681732664</v>
      </c>
      <c r="CR39" s="394">
        <f t="shared" si="114"/>
        <v>12780212.626989018</v>
      </c>
      <c r="CS39" s="396">
        <f t="shared" si="115"/>
        <v>47907191.624241009</v>
      </c>
    </row>
    <row r="40" spans="1:97" ht="15.75" customHeight="1">
      <c r="A40" s="87" t="s">
        <v>203</v>
      </c>
      <c r="B40" s="290">
        <v>18</v>
      </c>
      <c r="C40" s="523">
        <f>SUM('Schedule 3B_Income_Eastern:Schedule 3D_Income_The Cape'!C40)</f>
        <v>4371.4232775915352</v>
      </c>
      <c r="D40" s="523">
        <f>SUM('Schedule 3B_Income_Eastern:Schedule 3D_Income_The Cape'!D40)</f>
        <v>34153.816975388327</v>
      </c>
      <c r="E40" s="523">
        <f>SUM('Schedule 3B_Income_Eastern:Schedule 3D_Income_The Cape'!E40)</f>
        <v>3855.2588570049093</v>
      </c>
      <c r="F40" s="523">
        <f>SUM('Schedule 3B_Income_Eastern:Schedule 3D_Income_The Cape'!F40)</f>
        <v>25300.378546107106</v>
      </c>
      <c r="G40" s="523">
        <f>SUM('Schedule 3B_Income_Eastern:Schedule 3D_Income_The Cape'!G40)</f>
        <v>3295.5995427062376</v>
      </c>
      <c r="H40" s="523">
        <f>SUM('Schedule 3B_Income_Eastern:Schedule 3D_Income_The Cape'!H40)</f>
        <v>22713.969314399306</v>
      </c>
      <c r="I40" s="523">
        <f>SUM('Schedule 3B_Income_Eastern:Schedule 3D_Income_The Cape'!I40)</f>
        <v>6303.3879084377304</v>
      </c>
      <c r="J40" s="523">
        <f>SUM('Schedule 3B_Income_Eastern:Schedule 3D_Income_The Cape'!J40)</f>
        <v>19498.929838264296</v>
      </c>
      <c r="K40" s="524">
        <f t="shared" si="89"/>
        <v>119492.76425989944</v>
      </c>
      <c r="L40" s="525">
        <f>SUM('Schedule 3B_Income_Eastern:Schedule 3D_Income_The Cape'!L40)</f>
        <v>0</v>
      </c>
      <c r="M40" s="523">
        <f>SUM('Schedule 3B_Income_Eastern:Schedule 3D_Income_The Cape'!M40)</f>
        <v>64155.48096906078</v>
      </c>
      <c r="N40" s="523">
        <f>SUM('Schedule 3B_Income_Eastern:Schedule 3D_Income_The Cape'!N40)</f>
        <v>0</v>
      </c>
      <c r="O40" s="523">
        <f>SUM('Schedule 3B_Income_Eastern:Schedule 3D_Income_The Cape'!O40)</f>
        <v>77771.890202700044</v>
      </c>
      <c r="P40" s="523">
        <f>SUM('Schedule 3B_Income_Eastern:Schedule 3D_Income_The Cape'!P40)</f>
        <v>0</v>
      </c>
      <c r="Q40" s="523">
        <f>SUM('Schedule 3B_Income_Eastern:Schedule 3D_Income_The Cape'!Q40)</f>
        <v>79224.122462488565</v>
      </c>
      <c r="R40" s="523">
        <f>SUM('Schedule 3B_Income_Eastern:Schedule 3D_Income_The Cape'!R40)</f>
        <v>0</v>
      </c>
      <c r="S40" s="523">
        <f>SUM('Schedule 3B_Income_Eastern:Schedule 3D_Income_The Cape'!S40)</f>
        <v>81272.741114857112</v>
      </c>
      <c r="T40" s="526">
        <f t="shared" si="90"/>
        <v>302424.23474910652</v>
      </c>
      <c r="U40" s="527">
        <f t="shared" si="91"/>
        <v>421916.99900900596</v>
      </c>
      <c r="V40" s="290">
        <v>18</v>
      </c>
      <c r="W40" s="523">
        <f>SUM('Schedule 3B_Income_Eastern:Schedule 3D_Income_The Cape'!W40)</f>
        <v>384.90200512122988</v>
      </c>
      <c r="X40" s="523">
        <f>SUM('Schedule 3B_Income_Eastern:Schedule 3D_Income_The Cape'!X40)</f>
        <v>14931.01702107675</v>
      </c>
      <c r="Y40" s="523">
        <f>SUM('Schedule 3B_Income_Eastern:Schedule 3D_Income_The Cape'!Y40)</f>
        <v>835.7233364935754</v>
      </c>
      <c r="Z40" s="523">
        <f>SUM('Schedule 3B_Income_Eastern:Schedule 3D_Income_The Cape'!Z40)</f>
        <v>9902.912261617792</v>
      </c>
      <c r="AA40" s="523">
        <f>SUM('Schedule 3B_Income_Eastern:Schedule 3D_Income_The Cape'!AA40)</f>
        <v>314.034584901578</v>
      </c>
      <c r="AB40" s="523">
        <f>SUM('Schedule 3B_Income_Eastern:Schedule 3D_Income_The Cape'!AB40)</f>
        <v>8609.4847369687959</v>
      </c>
      <c r="AC40" s="523">
        <f>SUM('Schedule 3B_Income_Eastern:Schedule 3D_Income_The Cape'!AC40)</f>
        <v>558.07105737398786</v>
      </c>
      <c r="AD40" s="523">
        <f>SUM('Schedule 3B_Income_Eastern:Schedule 3D_Income_The Cape'!AD40)</f>
        <v>8133.8315793204301</v>
      </c>
      <c r="AE40" s="524">
        <f t="shared" si="92"/>
        <v>43669.976582874137</v>
      </c>
      <c r="AF40" s="525">
        <f>SUM('Schedule 3B_Income_Eastern:Schedule 3D_Income_The Cape'!AF40)</f>
        <v>0</v>
      </c>
      <c r="AG40" s="523">
        <f>SUM('Schedule 3B_Income_Eastern:Schedule 3D_Income_The Cape'!AG40)</f>
        <v>28205.663207685477</v>
      </c>
      <c r="AH40" s="523">
        <f>SUM('Schedule 3B_Income_Eastern:Schedule 3D_Income_The Cape'!AH40)</f>
        <v>0</v>
      </c>
      <c r="AI40" s="523">
        <f>SUM('Schedule 3B_Income_Eastern:Schedule 3D_Income_The Cape'!AI40)</f>
        <v>33233.13490000632</v>
      </c>
      <c r="AJ40" s="523">
        <f>SUM('Schedule 3B_Income_Eastern:Schedule 3D_Income_The Cape'!AJ40)</f>
        <v>0</v>
      </c>
      <c r="AK40" s="523">
        <f>SUM('Schedule 3B_Income_Eastern:Schedule 3D_Income_The Cape'!AK40)</f>
        <v>29701.556903283497</v>
      </c>
      <c r="AL40" s="523">
        <f>SUM('Schedule 3B_Income_Eastern:Schedule 3D_Income_The Cape'!AL40)</f>
        <v>0</v>
      </c>
      <c r="AM40" s="523">
        <f>SUM('Schedule 3B_Income_Eastern:Schedule 3D_Income_The Cape'!AM40)</f>
        <v>31491.182462363919</v>
      </c>
      <c r="AN40" s="526">
        <f t="shared" si="93"/>
        <v>122631.53747333921</v>
      </c>
      <c r="AO40" s="527">
        <f t="shared" si="94"/>
        <v>166301.51405621335</v>
      </c>
      <c r="AP40" s="290">
        <v>18</v>
      </c>
      <c r="AQ40" s="523">
        <f>SUM('Schedule 3B_Income_Eastern:Schedule 3D_Income_The Cape'!AQ40)</f>
        <v>15308.523973117644</v>
      </c>
      <c r="AR40" s="523">
        <f>SUM('Schedule 3B_Income_Eastern:Schedule 3D_Income_The Cape'!AR40)</f>
        <v>199830.48459517446</v>
      </c>
      <c r="AS40" s="523">
        <f>SUM('Schedule 3B_Income_Eastern:Schedule 3D_Income_The Cape'!AS40)</f>
        <v>17831.152213645168</v>
      </c>
      <c r="AT40" s="523">
        <f>SUM('Schedule 3B_Income_Eastern:Schedule 3D_Income_The Cape'!AT40)</f>
        <v>159552.06335416029</v>
      </c>
      <c r="AU40" s="523">
        <f>SUM('Schedule 3B_Income_Eastern:Schedule 3D_Income_The Cape'!AU40)</f>
        <v>20361.766806884443</v>
      </c>
      <c r="AV40" s="523">
        <f>SUM('Schedule 3B_Income_Eastern:Schedule 3D_Income_The Cape'!AV40)</f>
        <v>156210.92769401692</v>
      </c>
      <c r="AW40" s="523">
        <f>SUM('Schedule 3B_Income_Eastern:Schedule 3D_Income_The Cape'!AW40)</f>
        <v>20582.558519959803</v>
      </c>
      <c r="AX40" s="523">
        <f>SUM('Schedule 3B_Income_Eastern:Schedule 3D_Income_The Cape'!AX40)</f>
        <v>152855.71378431519</v>
      </c>
      <c r="AY40" s="524">
        <f t="shared" si="95"/>
        <v>742533.19094127393</v>
      </c>
      <c r="AZ40" s="525">
        <f>SUM('Schedule 3B_Income_Eastern:Schedule 3D_Income_The Cape'!AZ40)</f>
        <v>0</v>
      </c>
      <c r="BA40" s="523">
        <f>SUM('Schedule 3B_Income_Eastern:Schedule 3D_Income_The Cape'!BA40)</f>
        <v>352083.66301535512</v>
      </c>
      <c r="BB40" s="523">
        <f>SUM('Schedule 3B_Income_Eastern:Schedule 3D_Income_The Cape'!BB40)</f>
        <v>0</v>
      </c>
      <c r="BC40" s="523">
        <f>SUM('Schedule 3B_Income_Eastern:Schedule 3D_Income_The Cape'!BC40)</f>
        <v>440389.80946699524</v>
      </c>
      <c r="BD40" s="523">
        <f>SUM('Schedule 3B_Income_Eastern:Schedule 3D_Income_The Cape'!BD40)</f>
        <v>0</v>
      </c>
      <c r="BE40" s="523">
        <f>SUM('Schedule 3B_Income_Eastern:Schedule 3D_Income_The Cape'!BE40)</f>
        <v>451581.50689952372</v>
      </c>
      <c r="BF40" s="523">
        <f>SUM('Schedule 3B_Income_Eastern:Schedule 3D_Income_The Cape'!BF40)</f>
        <v>0</v>
      </c>
      <c r="BG40" s="523">
        <f>SUM('Schedule 3B_Income_Eastern:Schedule 3D_Income_The Cape'!BG40)</f>
        <v>449348.12631051952</v>
      </c>
      <c r="BH40" s="526">
        <f t="shared" si="96"/>
        <v>1693403.1056923936</v>
      </c>
      <c r="BI40" s="527">
        <f t="shared" si="97"/>
        <v>2435936.2966336673</v>
      </c>
      <c r="BJ40" s="290">
        <v>18</v>
      </c>
      <c r="BK40" s="523">
        <f>SUM('Schedule 3B_Income_Eastern:Schedule 3D_Income_The Cape'!BK40)</f>
        <v>379.25077696627261</v>
      </c>
      <c r="BL40" s="523">
        <f>SUM('Schedule 3B_Income_Eastern:Schedule 3D_Income_The Cape'!BL40)</f>
        <v>17920.667874493593</v>
      </c>
      <c r="BM40" s="523">
        <f>SUM('Schedule 3B_Income_Eastern:Schedule 3D_Income_The Cape'!BM40)</f>
        <v>418.70368293737192</v>
      </c>
      <c r="BN40" s="523">
        <f>SUM('Schedule 3B_Income_Eastern:Schedule 3D_Income_The Cape'!BN40)</f>
        <v>14515.278133151769</v>
      </c>
      <c r="BO40" s="523">
        <f>SUM('Schedule 3B_Income_Eastern:Schedule 3D_Income_The Cape'!BO40)</f>
        <v>720.12585226450938</v>
      </c>
      <c r="BP40" s="523">
        <f>SUM('Schedule 3B_Income_Eastern:Schedule 3D_Income_The Cape'!BP40)</f>
        <v>12827.777036810376</v>
      </c>
      <c r="BQ40" s="523">
        <f>SUM('Schedule 3B_Income_Eastern:Schedule 3D_Income_The Cape'!BQ40)</f>
        <v>523.60040610317867</v>
      </c>
      <c r="BR40" s="523">
        <f>SUM('Schedule 3B_Income_Eastern:Schedule 3D_Income_The Cape'!BR40)</f>
        <v>13513.652639831047</v>
      </c>
      <c r="BS40" s="524">
        <f t="shared" si="98"/>
        <v>60819.056402558112</v>
      </c>
      <c r="BT40" s="525">
        <f>SUM('Schedule 3B_Income_Eastern:Schedule 3D_Income_The Cape'!BT40)</f>
        <v>0</v>
      </c>
      <c r="BU40" s="523">
        <f>SUM('Schedule 3B_Income_Eastern:Schedule 3D_Income_The Cape'!BU40)</f>
        <v>18918.827453618138</v>
      </c>
      <c r="BV40" s="523">
        <f>SUM('Schedule 3B_Income_Eastern:Schedule 3D_Income_The Cape'!BV40)</f>
        <v>0</v>
      </c>
      <c r="BW40" s="523">
        <f>SUM('Schedule 3B_Income_Eastern:Schedule 3D_Income_The Cape'!BW40)</f>
        <v>23618.944778111902</v>
      </c>
      <c r="BX40" s="523">
        <f>SUM('Schedule 3B_Income_Eastern:Schedule 3D_Income_The Cape'!BX40)</f>
        <v>0</v>
      </c>
      <c r="BY40" s="523">
        <f>SUM('Schedule 3B_Income_Eastern:Schedule 3D_Income_The Cape'!BY40)</f>
        <v>24715.061341612618</v>
      </c>
      <c r="BZ40" s="523">
        <f>SUM('Schedule 3B_Income_Eastern:Schedule 3D_Income_The Cape'!BZ40)</f>
        <v>0</v>
      </c>
      <c r="CA40" s="523">
        <f>SUM('Schedule 3B_Income_Eastern:Schedule 3D_Income_The Cape'!CA40)</f>
        <v>22697.151980198068</v>
      </c>
      <c r="CB40" s="526">
        <f t="shared" si="99"/>
        <v>89949.985553540726</v>
      </c>
      <c r="CC40" s="527">
        <f t="shared" si="100"/>
        <v>150769.04195609884</v>
      </c>
      <c r="CD40" s="290">
        <v>18</v>
      </c>
      <c r="CE40" s="394">
        <f t="shared" si="101"/>
        <v>287280.08649892977</v>
      </c>
      <c r="CF40" s="394">
        <f t="shared" si="102"/>
        <v>232211.47038511798</v>
      </c>
      <c r="CG40" s="394">
        <f t="shared" si="103"/>
        <v>225053.68556895218</v>
      </c>
      <c r="CH40" s="394">
        <f t="shared" si="104"/>
        <v>221969.74573360567</v>
      </c>
      <c r="CI40" s="396">
        <f t="shared" si="105"/>
        <v>966514.98818660562</v>
      </c>
      <c r="CJ40" s="394">
        <f t="shared" si="106"/>
        <v>463363.63464571949</v>
      </c>
      <c r="CK40" s="394">
        <f t="shared" si="107"/>
        <v>575013.77934781346</v>
      </c>
      <c r="CL40" s="394">
        <f t="shared" si="108"/>
        <v>585222.24760690844</v>
      </c>
      <c r="CM40" s="394">
        <f t="shared" si="109"/>
        <v>584809.20186793862</v>
      </c>
      <c r="CN40" s="396">
        <f t="shared" si="110"/>
        <v>2208408.8634683802</v>
      </c>
      <c r="CO40" s="394">
        <f t="shared" si="111"/>
        <v>750643.72114464932</v>
      </c>
      <c r="CP40" s="394">
        <f t="shared" si="112"/>
        <v>807225.24973293149</v>
      </c>
      <c r="CQ40" s="394">
        <f t="shared" si="113"/>
        <v>810275.93317586055</v>
      </c>
      <c r="CR40" s="394">
        <f t="shared" si="114"/>
        <v>806778.94760154432</v>
      </c>
      <c r="CS40" s="396">
        <f t="shared" si="115"/>
        <v>3174923.851654985</v>
      </c>
    </row>
    <row r="41" spans="1:97" ht="15.75" customHeight="1">
      <c r="A41" s="87" t="s">
        <v>204</v>
      </c>
      <c r="B41" s="290">
        <v>19</v>
      </c>
      <c r="C41" s="523">
        <f>SUM('Schedule 3B_Income_Eastern:Schedule 3D_Income_The Cape'!C41)</f>
        <v>26880</v>
      </c>
      <c r="D41" s="523">
        <f>SUM('Schedule 3B_Income_Eastern:Schedule 3D_Income_The Cape'!D41)</f>
        <v>338474.88</v>
      </c>
      <c r="E41" s="523">
        <f>SUM('Schedule 3B_Income_Eastern:Schedule 3D_Income_The Cape'!E41)</f>
        <v>59547</v>
      </c>
      <c r="F41" s="523">
        <f>SUM('Schedule 3B_Income_Eastern:Schedule 3D_Income_The Cape'!F41)</f>
        <v>445637.69</v>
      </c>
      <c r="G41" s="523">
        <f>SUM('Schedule 3B_Income_Eastern:Schedule 3D_Income_The Cape'!G41)</f>
        <v>32689.5</v>
      </c>
      <c r="H41" s="523">
        <f>SUM('Schedule 3B_Income_Eastern:Schedule 3D_Income_The Cape'!H41)</f>
        <v>429356.31</v>
      </c>
      <c r="I41" s="523">
        <f>SUM('Schedule 3B_Income_Eastern:Schedule 3D_Income_The Cape'!I41)</f>
        <v>35180.629999999997</v>
      </c>
      <c r="J41" s="523">
        <f>SUM('Schedule 3B_Income_Eastern:Schedule 3D_Income_The Cape'!J41)</f>
        <v>444623.91</v>
      </c>
      <c r="K41" s="524">
        <f t="shared" si="89"/>
        <v>1812389.92</v>
      </c>
      <c r="L41" s="525">
        <f>SUM('Schedule 3B_Income_Eastern:Schedule 3D_Income_The Cape'!L41)</f>
        <v>0</v>
      </c>
      <c r="M41" s="523">
        <f>SUM('Schedule 3B_Income_Eastern:Schedule 3D_Income_The Cape'!M41)</f>
        <v>0</v>
      </c>
      <c r="N41" s="523">
        <f>SUM('Schedule 3B_Income_Eastern:Schedule 3D_Income_The Cape'!N41)</f>
        <v>0</v>
      </c>
      <c r="O41" s="523">
        <f>SUM('Schedule 3B_Income_Eastern:Schedule 3D_Income_The Cape'!O41)</f>
        <v>0</v>
      </c>
      <c r="P41" s="523">
        <f>SUM('Schedule 3B_Income_Eastern:Schedule 3D_Income_The Cape'!P41)</f>
        <v>0</v>
      </c>
      <c r="Q41" s="523">
        <f>SUM('Schedule 3B_Income_Eastern:Schedule 3D_Income_The Cape'!Q41)</f>
        <v>0</v>
      </c>
      <c r="R41" s="523">
        <f>SUM('Schedule 3B_Income_Eastern:Schedule 3D_Income_The Cape'!R41)</f>
        <v>0</v>
      </c>
      <c r="S41" s="523">
        <f>SUM('Schedule 3B_Income_Eastern:Schedule 3D_Income_The Cape'!S41)</f>
        <v>0</v>
      </c>
      <c r="T41" s="526">
        <f t="shared" si="90"/>
        <v>0</v>
      </c>
      <c r="U41" s="527">
        <f t="shared" si="91"/>
        <v>1812389.92</v>
      </c>
      <c r="V41" s="290">
        <v>19</v>
      </c>
      <c r="W41" s="523">
        <f>SUM('Schedule 3B_Income_Eastern:Schedule 3D_Income_The Cape'!W41)</f>
        <v>0</v>
      </c>
      <c r="X41" s="523">
        <f>SUM('Schedule 3B_Income_Eastern:Schedule 3D_Income_The Cape'!X41)</f>
        <v>167061.5</v>
      </c>
      <c r="Y41" s="523">
        <f>SUM('Schedule 3B_Income_Eastern:Schedule 3D_Income_The Cape'!Y41)</f>
        <v>4595</v>
      </c>
      <c r="Z41" s="523">
        <f>SUM('Schedule 3B_Income_Eastern:Schedule 3D_Income_The Cape'!Z41)</f>
        <v>162202.28</v>
      </c>
      <c r="AA41" s="523">
        <f>SUM('Schedule 3B_Income_Eastern:Schedule 3D_Income_The Cape'!AA41)</f>
        <v>2863</v>
      </c>
      <c r="AB41" s="523">
        <f>SUM('Schedule 3B_Income_Eastern:Schedule 3D_Income_The Cape'!AB41)</f>
        <v>162580.25</v>
      </c>
      <c r="AC41" s="523">
        <f>SUM('Schedule 3B_Income_Eastern:Schedule 3D_Income_The Cape'!AC41)</f>
        <v>671</v>
      </c>
      <c r="AD41" s="523">
        <f>SUM('Schedule 3B_Income_Eastern:Schedule 3D_Income_The Cape'!AD41)</f>
        <v>158964.16</v>
      </c>
      <c r="AE41" s="524">
        <f t="shared" si="92"/>
        <v>658937.19000000006</v>
      </c>
      <c r="AF41" s="525">
        <f>SUM('Schedule 3B_Income_Eastern:Schedule 3D_Income_The Cape'!AF41)</f>
        <v>0</v>
      </c>
      <c r="AG41" s="523">
        <f>SUM('Schedule 3B_Income_Eastern:Schedule 3D_Income_The Cape'!AG41)</f>
        <v>0</v>
      </c>
      <c r="AH41" s="523">
        <f>SUM('Schedule 3B_Income_Eastern:Schedule 3D_Income_The Cape'!AH41)</f>
        <v>0</v>
      </c>
      <c r="AI41" s="523">
        <f>SUM('Schedule 3B_Income_Eastern:Schedule 3D_Income_The Cape'!AI41)</f>
        <v>0</v>
      </c>
      <c r="AJ41" s="523">
        <f>SUM('Schedule 3B_Income_Eastern:Schedule 3D_Income_The Cape'!AJ41)</f>
        <v>0</v>
      </c>
      <c r="AK41" s="523">
        <f>SUM('Schedule 3B_Income_Eastern:Schedule 3D_Income_The Cape'!AK41)</f>
        <v>0</v>
      </c>
      <c r="AL41" s="523">
        <f>SUM('Schedule 3B_Income_Eastern:Schedule 3D_Income_The Cape'!AL41)</f>
        <v>0</v>
      </c>
      <c r="AM41" s="523">
        <f>SUM('Schedule 3B_Income_Eastern:Schedule 3D_Income_The Cape'!AM41)</f>
        <v>0</v>
      </c>
      <c r="AN41" s="526">
        <f t="shared" si="93"/>
        <v>0</v>
      </c>
      <c r="AO41" s="527">
        <f t="shared" si="94"/>
        <v>658937.19000000006</v>
      </c>
      <c r="AP41" s="290">
        <v>19</v>
      </c>
      <c r="AQ41" s="523">
        <f>SUM('Schedule 3B_Income_Eastern:Schedule 3D_Income_The Cape'!AQ41)</f>
        <v>31912.720000000001</v>
      </c>
      <c r="AR41" s="523">
        <f>SUM('Schedule 3B_Income_Eastern:Schedule 3D_Income_The Cape'!AR41)</f>
        <v>1089511.83</v>
      </c>
      <c r="AS41" s="523">
        <f>SUM('Schedule 3B_Income_Eastern:Schedule 3D_Income_The Cape'!AS41)</f>
        <v>33727.75</v>
      </c>
      <c r="AT41" s="523">
        <f>SUM('Schedule 3B_Income_Eastern:Schedule 3D_Income_The Cape'!AT41)</f>
        <v>1324959.79</v>
      </c>
      <c r="AU41" s="523">
        <f>SUM('Schedule 3B_Income_Eastern:Schedule 3D_Income_The Cape'!AU41)</f>
        <v>48780.75</v>
      </c>
      <c r="AV41" s="523">
        <f>SUM('Schedule 3B_Income_Eastern:Schedule 3D_Income_The Cape'!AV41)</f>
        <v>1321355.1999999997</v>
      </c>
      <c r="AW41" s="523">
        <f>SUM('Schedule 3B_Income_Eastern:Schedule 3D_Income_The Cape'!AW41)</f>
        <v>98541.25</v>
      </c>
      <c r="AX41" s="523">
        <f>SUM('Schedule 3B_Income_Eastern:Schedule 3D_Income_The Cape'!AX41)</f>
        <v>1375735.11</v>
      </c>
      <c r="AY41" s="524">
        <f t="shared" si="95"/>
        <v>5324524.3999999994</v>
      </c>
      <c r="AZ41" s="525">
        <f>SUM('Schedule 3B_Income_Eastern:Schedule 3D_Income_The Cape'!AZ41)</f>
        <v>0</v>
      </c>
      <c r="BA41" s="523">
        <f>SUM('Schedule 3B_Income_Eastern:Schedule 3D_Income_The Cape'!BA41)</f>
        <v>0</v>
      </c>
      <c r="BB41" s="523">
        <f>SUM('Schedule 3B_Income_Eastern:Schedule 3D_Income_The Cape'!BB41)</f>
        <v>0</v>
      </c>
      <c r="BC41" s="523">
        <f>SUM('Schedule 3B_Income_Eastern:Schedule 3D_Income_The Cape'!BC41)</f>
        <v>0</v>
      </c>
      <c r="BD41" s="523">
        <f>SUM('Schedule 3B_Income_Eastern:Schedule 3D_Income_The Cape'!BD41)</f>
        <v>0</v>
      </c>
      <c r="BE41" s="523">
        <f>SUM('Schedule 3B_Income_Eastern:Schedule 3D_Income_The Cape'!BE41)</f>
        <v>0</v>
      </c>
      <c r="BF41" s="523">
        <f>SUM('Schedule 3B_Income_Eastern:Schedule 3D_Income_The Cape'!BF41)</f>
        <v>0</v>
      </c>
      <c r="BG41" s="523">
        <f>SUM('Schedule 3B_Income_Eastern:Schedule 3D_Income_The Cape'!BG41)</f>
        <v>0</v>
      </c>
      <c r="BH41" s="526">
        <f t="shared" si="96"/>
        <v>0</v>
      </c>
      <c r="BI41" s="527">
        <f t="shared" si="97"/>
        <v>5324524.3999999994</v>
      </c>
      <c r="BJ41" s="290">
        <v>19</v>
      </c>
      <c r="BK41" s="523">
        <f>SUM('Schedule 3B_Income_Eastern:Schedule 3D_Income_The Cape'!BK41)</f>
        <v>149</v>
      </c>
      <c r="BL41" s="523">
        <f>SUM('Schedule 3B_Income_Eastern:Schedule 3D_Income_The Cape'!BL41)</f>
        <v>18688</v>
      </c>
      <c r="BM41" s="523">
        <f>SUM('Schedule 3B_Income_Eastern:Schedule 3D_Income_The Cape'!BM41)</f>
        <v>79</v>
      </c>
      <c r="BN41" s="523">
        <f>SUM('Schedule 3B_Income_Eastern:Schedule 3D_Income_The Cape'!BN41)</f>
        <v>26387.5</v>
      </c>
      <c r="BO41" s="523">
        <f>SUM('Schedule 3B_Income_Eastern:Schedule 3D_Income_The Cape'!BO41)</f>
        <v>2385</v>
      </c>
      <c r="BP41" s="523">
        <f>SUM('Schedule 3B_Income_Eastern:Schedule 3D_Income_The Cape'!BP41)</f>
        <v>17099.5</v>
      </c>
      <c r="BQ41" s="523">
        <f>SUM('Schedule 3B_Income_Eastern:Schedule 3D_Income_The Cape'!BQ41)</f>
        <v>697</v>
      </c>
      <c r="BR41" s="523">
        <f>SUM('Schedule 3B_Income_Eastern:Schedule 3D_Income_The Cape'!BR41)</f>
        <v>23229</v>
      </c>
      <c r="BS41" s="524">
        <f t="shared" si="98"/>
        <v>88714</v>
      </c>
      <c r="BT41" s="525">
        <f>SUM('Schedule 3B_Income_Eastern:Schedule 3D_Income_The Cape'!BT41)</f>
        <v>0</v>
      </c>
      <c r="BU41" s="523">
        <f>SUM('Schedule 3B_Income_Eastern:Schedule 3D_Income_The Cape'!BU41)</f>
        <v>0</v>
      </c>
      <c r="BV41" s="523">
        <f>SUM('Schedule 3B_Income_Eastern:Schedule 3D_Income_The Cape'!BV41)</f>
        <v>0</v>
      </c>
      <c r="BW41" s="523">
        <f>SUM('Schedule 3B_Income_Eastern:Schedule 3D_Income_The Cape'!BW41)</f>
        <v>0</v>
      </c>
      <c r="BX41" s="523">
        <f>SUM('Schedule 3B_Income_Eastern:Schedule 3D_Income_The Cape'!BX41)</f>
        <v>0</v>
      </c>
      <c r="BY41" s="523">
        <f>SUM('Schedule 3B_Income_Eastern:Schedule 3D_Income_The Cape'!BY41)</f>
        <v>0</v>
      </c>
      <c r="BZ41" s="523">
        <f>SUM('Schedule 3B_Income_Eastern:Schedule 3D_Income_The Cape'!BZ41)</f>
        <v>0</v>
      </c>
      <c r="CA41" s="523">
        <f>SUM('Schedule 3B_Income_Eastern:Schedule 3D_Income_The Cape'!CA41)</f>
        <v>0</v>
      </c>
      <c r="CB41" s="526">
        <f t="shared" si="99"/>
        <v>0</v>
      </c>
      <c r="CC41" s="527">
        <f t="shared" si="100"/>
        <v>88714</v>
      </c>
      <c r="CD41" s="290">
        <v>19</v>
      </c>
      <c r="CE41" s="394">
        <f t="shared" si="101"/>
        <v>1672677.9300000002</v>
      </c>
      <c r="CF41" s="394">
        <f t="shared" si="102"/>
        <v>2057136.01</v>
      </c>
      <c r="CG41" s="394">
        <f t="shared" si="103"/>
        <v>2017109.5099999998</v>
      </c>
      <c r="CH41" s="394">
        <f t="shared" si="104"/>
        <v>2137642.06</v>
      </c>
      <c r="CI41" s="396">
        <f t="shared" si="105"/>
        <v>7884565.5099999998</v>
      </c>
      <c r="CJ41" s="394">
        <f t="shared" si="106"/>
        <v>0</v>
      </c>
      <c r="CK41" s="394">
        <f t="shared" si="107"/>
        <v>0</v>
      </c>
      <c r="CL41" s="394">
        <f t="shared" si="108"/>
        <v>0</v>
      </c>
      <c r="CM41" s="394">
        <f t="shared" si="109"/>
        <v>0</v>
      </c>
      <c r="CN41" s="396">
        <f t="shared" si="110"/>
        <v>0</v>
      </c>
      <c r="CO41" s="394">
        <f t="shared" si="111"/>
        <v>1672677.9300000002</v>
      </c>
      <c r="CP41" s="394">
        <f t="shared" si="112"/>
        <v>2057136.01</v>
      </c>
      <c r="CQ41" s="394">
        <f t="shared" si="113"/>
        <v>2017109.5099999998</v>
      </c>
      <c r="CR41" s="394">
        <f t="shared" si="114"/>
        <v>2137642.06</v>
      </c>
      <c r="CS41" s="396">
        <f t="shared" si="115"/>
        <v>7884565.5099999998</v>
      </c>
    </row>
    <row r="42" spans="1:97" ht="15.75" customHeight="1">
      <c r="A42" s="87" t="s">
        <v>205</v>
      </c>
      <c r="B42" s="290">
        <v>20</v>
      </c>
      <c r="C42" s="523">
        <f>SUM('Schedule 3B_Income_Eastern:Schedule 3D_Income_The Cape'!C42)</f>
        <v>4687.8418118640866</v>
      </c>
      <c r="D42" s="523">
        <f>SUM('Schedule 3B_Income_Eastern:Schedule 3D_Income_The Cape'!D42)</f>
        <v>20141.10490615826</v>
      </c>
      <c r="E42" s="523">
        <f>SUM('Schedule 3B_Income_Eastern:Schedule 3D_Income_The Cape'!E42)</f>
        <v>3115.4418690469715</v>
      </c>
      <c r="F42" s="523">
        <f>SUM('Schedule 3B_Income_Eastern:Schedule 3D_Income_The Cape'!F42)</f>
        <v>17669.745017094669</v>
      </c>
      <c r="G42" s="523">
        <f>SUM('Schedule 3B_Income_Eastern:Schedule 3D_Income_The Cape'!G42)</f>
        <v>4439.636589301037</v>
      </c>
      <c r="H42" s="523">
        <f>SUM('Schedule 3B_Income_Eastern:Schedule 3D_Income_The Cape'!H42)</f>
        <v>23123.293500969172</v>
      </c>
      <c r="I42" s="523">
        <f>SUM('Schedule 3B_Income_Eastern:Schedule 3D_Income_The Cape'!I42)</f>
        <v>3681.653481123753</v>
      </c>
      <c r="J42" s="523">
        <f>SUM('Schedule 3B_Income_Eastern:Schedule 3D_Income_The Cape'!J42)</f>
        <v>16375.434000249743</v>
      </c>
      <c r="K42" s="524">
        <f t="shared" si="89"/>
        <v>93234.151175807696</v>
      </c>
      <c r="L42" s="525">
        <f>SUM('Schedule 3B_Income_Eastern:Schedule 3D_Income_The Cape'!L42)</f>
        <v>0</v>
      </c>
      <c r="M42" s="523">
        <f>SUM('Schedule 3B_Income_Eastern:Schedule 3D_Income_The Cape'!M42)</f>
        <v>42666.808286930267</v>
      </c>
      <c r="N42" s="523">
        <f>SUM('Schedule 3B_Income_Eastern:Schedule 3D_Income_The Cape'!N42)</f>
        <v>0</v>
      </c>
      <c r="O42" s="523">
        <f>SUM('Schedule 3B_Income_Eastern:Schedule 3D_Income_The Cape'!O42)</f>
        <v>47180.92164828816</v>
      </c>
      <c r="P42" s="523">
        <f>SUM('Schedule 3B_Income_Eastern:Schedule 3D_Income_The Cape'!P42)</f>
        <v>0</v>
      </c>
      <c r="Q42" s="523">
        <f>SUM('Schedule 3B_Income_Eastern:Schedule 3D_Income_The Cape'!Q42)</f>
        <v>55464.1248201403</v>
      </c>
      <c r="R42" s="523">
        <f>SUM('Schedule 3B_Income_Eastern:Schedule 3D_Income_The Cape'!R42)</f>
        <v>0</v>
      </c>
      <c r="S42" s="523">
        <f>SUM('Schedule 3B_Income_Eastern:Schedule 3D_Income_The Cape'!S42)</f>
        <v>45052.030974733723</v>
      </c>
      <c r="T42" s="526">
        <f t="shared" si="90"/>
        <v>190363.88573009247</v>
      </c>
      <c r="U42" s="527">
        <f t="shared" si="91"/>
        <v>283598.03690590017</v>
      </c>
      <c r="V42" s="290">
        <v>20</v>
      </c>
      <c r="W42" s="523">
        <f>SUM('Schedule 3B_Income_Eastern:Schedule 3D_Income_The Cape'!W42)</f>
        <v>131.98682206816187</v>
      </c>
      <c r="X42" s="523">
        <f>SUM('Schedule 3B_Income_Eastern:Schedule 3D_Income_The Cape'!X42)</f>
        <v>7518.9504566670421</v>
      </c>
      <c r="Y42" s="523">
        <f>SUM('Schedule 3B_Income_Eastern:Schedule 3D_Income_The Cape'!Y42)</f>
        <v>1226.1971174011398</v>
      </c>
      <c r="Z42" s="523">
        <f>SUM('Schedule 3B_Income_Eastern:Schedule 3D_Income_The Cape'!Z42)</f>
        <v>6709.7174373253019</v>
      </c>
      <c r="AA42" s="523">
        <f>SUM('Schedule 3B_Income_Eastern:Schedule 3D_Income_The Cape'!AA42)</f>
        <v>607.97775745221725</v>
      </c>
      <c r="AB42" s="523">
        <f>SUM('Schedule 3B_Income_Eastern:Schedule 3D_Income_The Cape'!AB42)</f>
        <v>5804.0063989893224</v>
      </c>
      <c r="AC42" s="523">
        <f>SUM('Schedule 3B_Income_Eastern:Schedule 3D_Income_The Cape'!AC42)</f>
        <v>0</v>
      </c>
      <c r="AD42" s="523">
        <f>SUM('Schedule 3B_Income_Eastern:Schedule 3D_Income_The Cape'!AD42)</f>
        <v>6720.5010754454124</v>
      </c>
      <c r="AE42" s="524">
        <f t="shared" si="92"/>
        <v>28719.337065348598</v>
      </c>
      <c r="AF42" s="525">
        <f>SUM('Schedule 3B_Income_Eastern:Schedule 3D_Income_The Cape'!AF42)</f>
        <v>0</v>
      </c>
      <c r="AG42" s="523">
        <f>SUM('Schedule 3B_Income_Eastern:Schedule 3D_Income_The Cape'!AG42)</f>
        <v>20306.329192962807</v>
      </c>
      <c r="AH42" s="523">
        <f>SUM('Schedule 3B_Income_Eastern:Schedule 3D_Income_The Cape'!AH42)</f>
        <v>0</v>
      </c>
      <c r="AI42" s="523">
        <f>SUM('Schedule 3B_Income_Eastern:Schedule 3D_Income_The Cape'!AI42)</f>
        <v>18487.675441278341</v>
      </c>
      <c r="AJ42" s="523">
        <f>SUM('Schedule 3B_Income_Eastern:Schedule 3D_Income_The Cape'!AJ42)</f>
        <v>0</v>
      </c>
      <c r="AK42" s="523">
        <f>SUM('Schedule 3B_Income_Eastern:Schedule 3D_Income_The Cape'!AK42)</f>
        <v>13272.808798981507</v>
      </c>
      <c r="AL42" s="523">
        <f>SUM('Schedule 3B_Income_Eastern:Schedule 3D_Income_The Cape'!AL42)</f>
        <v>0</v>
      </c>
      <c r="AM42" s="523">
        <f>SUM('Schedule 3B_Income_Eastern:Schedule 3D_Income_The Cape'!AM42)</f>
        <v>24819.993601636314</v>
      </c>
      <c r="AN42" s="526">
        <f t="shared" si="93"/>
        <v>76886.807034858968</v>
      </c>
      <c r="AO42" s="527">
        <f t="shared" si="94"/>
        <v>105606.14410020757</v>
      </c>
      <c r="AP42" s="290">
        <v>20</v>
      </c>
      <c r="AQ42" s="523">
        <f>SUM('Schedule 3B_Income_Eastern:Schedule 3D_Income_The Cape'!AQ42)</f>
        <v>11938.795363673466</v>
      </c>
      <c r="AR42" s="523">
        <f>SUM('Schedule 3B_Income_Eastern:Schedule 3D_Income_The Cape'!AR42)</f>
        <v>78948.646524488679</v>
      </c>
      <c r="AS42" s="523">
        <f>SUM('Schedule 3B_Income_Eastern:Schedule 3D_Income_The Cape'!AS42)</f>
        <v>22640.148210220825</v>
      </c>
      <c r="AT42" s="523">
        <f>SUM('Schedule 3B_Income_Eastern:Schedule 3D_Income_The Cape'!AT42)</f>
        <v>70659.338157265418</v>
      </c>
      <c r="AU42" s="523">
        <f>SUM('Schedule 3B_Income_Eastern:Schedule 3D_Income_The Cape'!AU42)</f>
        <v>23834.661121265322</v>
      </c>
      <c r="AV42" s="523">
        <f>SUM('Schedule 3B_Income_Eastern:Schedule 3D_Income_The Cape'!AV42)</f>
        <v>64760.047257339334</v>
      </c>
      <c r="AW42" s="523">
        <f>SUM('Schedule 3B_Income_Eastern:Schedule 3D_Income_The Cape'!AW42)</f>
        <v>17347.825733748999</v>
      </c>
      <c r="AX42" s="523">
        <f>SUM('Schedule 3B_Income_Eastern:Schedule 3D_Income_The Cape'!AX42)</f>
        <v>66746.935066720194</v>
      </c>
      <c r="AY42" s="524">
        <f t="shared" si="95"/>
        <v>356876.39743472222</v>
      </c>
      <c r="AZ42" s="525">
        <f>SUM('Schedule 3B_Income_Eastern:Schedule 3D_Income_The Cape'!AZ42)</f>
        <v>0</v>
      </c>
      <c r="BA42" s="523">
        <f>SUM('Schedule 3B_Income_Eastern:Schedule 3D_Income_The Cape'!BA42)</f>
        <v>257507.02483590314</v>
      </c>
      <c r="BB42" s="523">
        <f>SUM('Schedule 3B_Income_Eastern:Schedule 3D_Income_The Cape'!BB42)</f>
        <v>0</v>
      </c>
      <c r="BC42" s="523">
        <f>SUM('Schedule 3B_Income_Eastern:Schedule 3D_Income_The Cape'!BC42)</f>
        <v>300483.50993910461</v>
      </c>
      <c r="BD42" s="523">
        <f>SUM('Schedule 3B_Income_Eastern:Schedule 3D_Income_The Cape'!BD42)</f>
        <v>0</v>
      </c>
      <c r="BE42" s="523">
        <f>SUM('Schedule 3B_Income_Eastern:Schedule 3D_Income_The Cape'!BE42)</f>
        <v>269095.94046594994</v>
      </c>
      <c r="BF42" s="523">
        <f>SUM('Schedule 3B_Income_Eastern:Schedule 3D_Income_The Cape'!BF42)</f>
        <v>0</v>
      </c>
      <c r="BG42" s="523">
        <f>SUM('Schedule 3B_Income_Eastern:Schedule 3D_Income_The Cape'!BG42)</f>
        <v>232739.02919146145</v>
      </c>
      <c r="BH42" s="526">
        <f t="shared" si="96"/>
        <v>1059825.5044324191</v>
      </c>
      <c r="BI42" s="527">
        <f t="shared" si="97"/>
        <v>1416701.9018671412</v>
      </c>
      <c r="BJ42" s="290">
        <v>20</v>
      </c>
      <c r="BK42" s="523">
        <f>SUM('Schedule 3B_Income_Eastern:Schedule 3D_Income_The Cape'!BK42)</f>
        <v>0</v>
      </c>
      <c r="BL42" s="523">
        <f>SUM('Schedule 3B_Income_Eastern:Schedule 3D_Income_The Cape'!BL42)</f>
        <v>1002.9510897019682</v>
      </c>
      <c r="BM42" s="523">
        <f>SUM('Schedule 3B_Income_Eastern:Schedule 3D_Income_The Cape'!BM42)</f>
        <v>64.285321171459259</v>
      </c>
      <c r="BN42" s="523">
        <f>SUM('Schedule 3B_Income_Eastern:Schedule 3D_Income_The Cape'!BN42)</f>
        <v>539.73898629206496</v>
      </c>
      <c r="BO42" s="523">
        <f>SUM('Schedule 3B_Income_Eastern:Schedule 3D_Income_The Cape'!BO42)</f>
        <v>18.817554406976555</v>
      </c>
      <c r="BP42" s="523">
        <f>SUM('Schedule 3B_Income_Eastern:Schedule 3D_Income_The Cape'!BP42)</f>
        <v>283.78414972140359</v>
      </c>
      <c r="BQ42" s="523">
        <f>SUM('Schedule 3B_Income_Eastern:Schedule 3D_Income_The Cape'!BQ42)</f>
        <v>932.1546852739624</v>
      </c>
      <c r="BR42" s="523">
        <f>SUM('Schedule 3B_Income_Eastern:Schedule 3D_Income_The Cape'!BR42)</f>
        <v>319.8571878111502</v>
      </c>
      <c r="BS42" s="524">
        <f t="shared" si="98"/>
        <v>3161.5889743789849</v>
      </c>
      <c r="BT42" s="525">
        <f>SUM('Schedule 3B_Income_Eastern:Schedule 3D_Income_The Cape'!BT42)</f>
        <v>0</v>
      </c>
      <c r="BU42" s="523">
        <f>SUM('Schedule 3B_Income_Eastern:Schedule 3D_Income_The Cape'!BU42)</f>
        <v>2803.2821399098966</v>
      </c>
      <c r="BV42" s="523">
        <f>SUM('Schedule 3B_Income_Eastern:Schedule 3D_Income_The Cape'!BV42)</f>
        <v>0</v>
      </c>
      <c r="BW42" s="523">
        <f>SUM('Schedule 3B_Income_Eastern:Schedule 3D_Income_The Cape'!BW42)</f>
        <v>3309.1516719193132</v>
      </c>
      <c r="BX42" s="523">
        <f>SUM('Schedule 3B_Income_Eastern:Schedule 3D_Income_The Cape'!BX42)</f>
        <v>0</v>
      </c>
      <c r="BY42" s="523">
        <f>SUM('Schedule 3B_Income_Eastern:Schedule 3D_Income_The Cape'!BY42)</f>
        <v>2703.6512375576963</v>
      </c>
      <c r="BZ42" s="523">
        <f>SUM('Schedule 3B_Income_Eastern:Schedule 3D_Income_The Cape'!BZ42)</f>
        <v>0</v>
      </c>
      <c r="CA42" s="523">
        <f>SUM('Schedule 3B_Income_Eastern:Schedule 3D_Income_The Cape'!CA42)</f>
        <v>1998.9433189041451</v>
      </c>
      <c r="CB42" s="526">
        <f t="shared" si="99"/>
        <v>10815.02836829105</v>
      </c>
      <c r="CC42" s="527">
        <f t="shared" si="100"/>
        <v>13976.617342670035</v>
      </c>
      <c r="CD42" s="290">
        <v>20</v>
      </c>
      <c r="CE42" s="394">
        <f t="shared" si="101"/>
        <v>124370.27697462167</v>
      </c>
      <c r="CF42" s="394">
        <f t="shared" si="102"/>
        <v>122624.61211581784</v>
      </c>
      <c r="CG42" s="394">
        <f t="shared" si="103"/>
        <v>122872.2243294448</v>
      </c>
      <c r="CH42" s="394">
        <f t="shared" si="104"/>
        <v>112124.36123037321</v>
      </c>
      <c r="CI42" s="396">
        <f t="shared" si="105"/>
        <v>481991.4746502575</v>
      </c>
      <c r="CJ42" s="394">
        <f t="shared" si="106"/>
        <v>323283.44445570617</v>
      </c>
      <c r="CK42" s="394">
        <f t="shared" si="107"/>
        <v>369461.25870059041</v>
      </c>
      <c r="CL42" s="394">
        <f t="shared" si="108"/>
        <v>340536.52532262943</v>
      </c>
      <c r="CM42" s="394">
        <f t="shared" si="109"/>
        <v>304609.99708673562</v>
      </c>
      <c r="CN42" s="396">
        <f t="shared" si="110"/>
        <v>1337891.2255656614</v>
      </c>
      <c r="CO42" s="394">
        <f t="shared" si="111"/>
        <v>447653.7214303278</v>
      </c>
      <c r="CP42" s="394">
        <f t="shared" si="112"/>
        <v>492085.87081640831</v>
      </c>
      <c r="CQ42" s="394">
        <f t="shared" si="113"/>
        <v>463408.74965207424</v>
      </c>
      <c r="CR42" s="394">
        <f t="shared" si="114"/>
        <v>416734.35831710882</v>
      </c>
      <c r="CS42" s="396">
        <f t="shared" si="115"/>
        <v>1819882.7002159189</v>
      </c>
    </row>
    <row r="43" spans="1:97" ht="15.75" customHeight="1">
      <c r="A43" s="87" t="s">
        <v>206</v>
      </c>
      <c r="B43" s="290">
        <v>21</v>
      </c>
      <c r="C43" s="523">
        <f>SUM('Schedule 3B_Income_Eastern:Schedule 3D_Income_The Cape'!C43)</f>
        <v>0</v>
      </c>
      <c r="D43" s="523">
        <f>SUM('Schedule 3B_Income_Eastern:Schedule 3D_Income_The Cape'!D43)</f>
        <v>0</v>
      </c>
      <c r="E43" s="523">
        <f>SUM('Schedule 3B_Income_Eastern:Schedule 3D_Income_The Cape'!E43)</f>
        <v>0</v>
      </c>
      <c r="F43" s="523">
        <f>SUM('Schedule 3B_Income_Eastern:Schedule 3D_Income_The Cape'!F43)</f>
        <v>0</v>
      </c>
      <c r="G43" s="523">
        <f>SUM('Schedule 3B_Income_Eastern:Schedule 3D_Income_The Cape'!G43)</f>
        <v>0</v>
      </c>
      <c r="H43" s="523">
        <f>SUM('Schedule 3B_Income_Eastern:Schedule 3D_Income_The Cape'!H43)</f>
        <v>0</v>
      </c>
      <c r="I43" s="523">
        <f>SUM('Schedule 3B_Income_Eastern:Schedule 3D_Income_The Cape'!I43)</f>
        <v>0</v>
      </c>
      <c r="J43" s="523">
        <f>SUM('Schedule 3B_Income_Eastern:Schedule 3D_Income_The Cape'!J43)</f>
        <v>0</v>
      </c>
      <c r="K43" s="524">
        <f t="shared" si="89"/>
        <v>0</v>
      </c>
      <c r="L43" s="525">
        <f>SUM('Schedule 3B_Income_Eastern:Schedule 3D_Income_The Cape'!L43)</f>
        <v>0</v>
      </c>
      <c r="M43" s="523">
        <f>SUM('Schedule 3B_Income_Eastern:Schedule 3D_Income_The Cape'!M43)</f>
        <v>2408106.7702625166</v>
      </c>
      <c r="N43" s="523">
        <f>SUM('Schedule 3B_Income_Eastern:Schedule 3D_Income_The Cape'!N43)</f>
        <v>0</v>
      </c>
      <c r="O43" s="523">
        <f>SUM('Schedule 3B_Income_Eastern:Schedule 3D_Income_The Cape'!O43)</f>
        <v>2964180.0023802333</v>
      </c>
      <c r="P43" s="523">
        <f>SUM('Schedule 3B_Income_Eastern:Schedule 3D_Income_The Cape'!P43)</f>
        <v>0</v>
      </c>
      <c r="Q43" s="523">
        <f>SUM('Schedule 3B_Income_Eastern:Schedule 3D_Income_The Cape'!Q43)</f>
        <v>3227313.2377893422</v>
      </c>
      <c r="R43" s="523">
        <f>SUM('Schedule 3B_Income_Eastern:Schedule 3D_Income_The Cape'!R43)</f>
        <v>0</v>
      </c>
      <c r="S43" s="523">
        <f>SUM('Schedule 3B_Income_Eastern:Schedule 3D_Income_The Cape'!S43)</f>
        <v>3290583.4565777355</v>
      </c>
      <c r="T43" s="526">
        <f t="shared" si="90"/>
        <v>11890183.467009827</v>
      </c>
      <c r="U43" s="527">
        <f t="shared" si="91"/>
        <v>11890183.467009827</v>
      </c>
      <c r="V43" s="290">
        <v>21</v>
      </c>
      <c r="W43" s="523">
        <f>SUM('Schedule 3B_Income_Eastern:Schedule 3D_Income_The Cape'!W43)</f>
        <v>0</v>
      </c>
      <c r="X43" s="523">
        <f>SUM('Schedule 3B_Income_Eastern:Schedule 3D_Income_The Cape'!X43)</f>
        <v>0</v>
      </c>
      <c r="Y43" s="523">
        <f>SUM('Schedule 3B_Income_Eastern:Schedule 3D_Income_The Cape'!Y43)</f>
        <v>0</v>
      </c>
      <c r="Z43" s="523">
        <f>SUM('Schedule 3B_Income_Eastern:Schedule 3D_Income_The Cape'!Z43)</f>
        <v>0</v>
      </c>
      <c r="AA43" s="523">
        <f>SUM('Schedule 3B_Income_Eastern:Schedule 3D_Income_The Cape'!AA43)</f>
        <v>0</v>
      </c>
      <c r="AB43" s="523">
        <f>SUM('Schedule 3B_Income_Eastern:Schedule 3D_Income_The Cape'!AB43)</f>
        <v>0</v>
      </c>
      <c r="AC43" s="523">
        <f>SUM('Schedule 3B_Income_Eastern:Schedule 3D_Income_The Cape'!AC43)</f>
        <v>0</v>
      </c>
      <c r="AD43" s="523">
        <f>SUM('Schedule 3B_Income_Eastern:Schedule 3D_Income_The Cape'!AD43)</f>
        <v>0</v>
      </c>
      <c r="AE43" s="524">
        <f t="shared" si="92"/>
        <v>0</v>
      </c>
      <c r="AF43" s="525">
        <f>SUM('Schedule 3B_Income_Eastern:Schedule 3D_Income_The Cape'!AF43)</f>
        <v>0</v>
      </c>
      <c r="AG43" s="523">
        <f>SUM('Schedule 3B_Income_Eastern:Schedule 3D_Income_The Cape'!AG43)</f>
        <v>918510.50148528465</v>
      </c>
      <c r="AH43" s="523">
        <f>SUM('Schedule 3B_Income_Eastern:Schedule 3D_Income_The Cape'!AH43)</f>
        <v>0</v>
      </c>
      <c r="AI43" s="523">
        <f>SUM('Schedule 3B_Income_Eastern:Schedule 3D_Income_The Cape'!AI43)</f>
        <v>1037130.5205991166</v>
      </c>
      <c r="AJ43" s="523">
        <f>SUM('Schedule 3B_Income_Eastern:Schedule 3D_Income_The Cape'!AJ43)</f>
        <v>0</v>
      </c>
      <c r="AK43" s="523">
        <f>SUM('Schedule 3B_Income_Eastern:Schedule 3D_Income_The Cape'!AK43)</f>
        <v>1271189.9760944627</v>
      </c>
      <c r="AL43" s="523">
        <f>SUM('Schedule 3B_Income_Eastern:Schedule 3D_Income_The Cape'!AL43)</f>
        <v>0</v>
      </c>
      <c r="AM43" s="523">
        <f>SUM('Schedule 3B_Income_Eastern:Schedule 3D_Income_The Cape'!AM43)</f>
        <v>1325322.7642801055</v>
      </c>
      <c r="AN43" s="526">
        <f t="shared" si="93"/>
        <v>4552153.7624589689</v>
      </c>
      <c r="AO43" s="527">
        <f t="shared" si="94"/>
        <v>4552153.7624589689</v>
      </c>
      <c r="AP43" s="290">
        <v>21</v>
      </c>
      <c r="AQ43" s="523">
        <f>SUM('Schedule 3B_Income_Eastern:Schedule 3D_Income_The Cape'!AQ43)</f>
        <v>0</v>
      </c>
      <c r="AR43" s="523">
        <f>SUM('Schedule 3B_Income_Eastern:Schedule 3D_Income_The Cape'!AR43)</f>
        <v>0</v>
      </c>
      <c r="AS43" s="523">
        <f>SUM('Schedule 3B_Income_Eastern:Schedule 3D_Income_The Cape'!AS43)</f>
        <v>0</v>
      </c>
      <c r="AT43" s="523">
        <f>SUM('Schedule 3B_Income_Eastern:Schedule 3D_Income_The Cape'!AT43)</f>
        <v>0</v>
      </c>
      <c r="AU43" s="523">
        <f>SUM('Schedule 3B_Income_Eastern:Schedule 3D_Income_The Cape'!AU43)</f>
        <v>0</v>
      </c>
      <c r="AV43" s="523">
        <f>SUM('Schedule 3B_Income_Eastern:Schedule 3D_Income_The Cape'!AV43)</f>
        <v>0</v>
      </c>
      <c r="AW43" s="523">
        <f>SUM('Schedule 3B_Income_Eastern:Schedule 3D_Income_The Cape'!AW43)</f>
        <v>0</v>
      </c>
      <c r="AX43" s="523">
        <f>SUM('Schedule 3B_Income_Eastern:Schedule 3D_Income_The Cape'!AX43)</f>
        <v>0</v>
      </c>
      <c r="AY43" s="524">
        <f t="shared" si="95"/>
        <v>0</v>
      </c>
      <c r="AZ43" s="525">
        <f>SUM('Schedule 3B_Income_Eastern:Schedule 3D_Income_The Cape'!AZ43)</f>
        <v>0</v>
      </c>
      <c r="BA43" s="523">
        <f>SUM('Schedule 3B_Income_Eastern:Schedule 3D_Income_The Cape'!BA43)</f>
        <v>14384748.10508943</v>
      </c>
      <c r="BB43" s="523">
        <f>SUM('Schedule 3B_Income_Eastern:Schedule 3D_Income_The Cape'!BB43)</f>
        <v>0</v>
      </c>
      <c r="BC43" s="523">
        <f>SUM('Schedule 3B_Income_Eastern:Schedule 3D_Income_The Cape'!BC43)</f>
        <v>18041656.122585915</v>
      </c>
      <c r="BD43" s="523">
        <f>SUM('Schedule 3B_Income_Eastern:Schedule 3D_Income_The Cape'!BD43)</f>
        <v>0</v>
      </c>
      <c r="BE43" s="523">
        <f>SUM('Schedule 3B_Income_Eastern:Schedule 3D_Income_The Cape'!BE43)</f>
        <v>21210478.680160649</v>
      </c>
      <c r="BF43" s="523">
        <f>SUM('Schedule 3B_Income_Eastern:Schedule 3D_Income_The Cape'!BF43)</f>
        <v>0</v>
      </c>
      <c r="BG43" s="523">
        <f>SUM('Schedule 3B_Income_Eastern:Schedule 3D_Income_The Cape'!BG43)</f>
        <v>22663945.114372142</v>
      </c>
      <c r="BH43" s="526">
        <f t="shared" si="96"/>
        <v>76300828.022208124</v>
      </c>
      <c r="BI43" s="527">
        <f t="shared" si="97"/>
        <v>76300828.022208124</v>
      </c>
      <c r="BJ43" s="290">
        <v>21</v>
      </c>
      <c r="BK43" s="523">
        <f>SUM('Schedule 3B_Income_Eastern:Schedule 3D_Income_The Cape'!BK43)</f>
        <v>0</v>
      </c>
      <c r="BL43" s="523">
        <f>SUM('Schedule 3B_Income_Eastern:Schedule 3D_Income_The Cape'!BL43)</f>
        <v>0</v>
      </c>
      <c r="BM43" s="523">
        <f>SUM('Schedule 3B_Income_Eastern:Schedule 3D_Income_The Cape'!BM43)</f>
        <v>0</v>
      </c>
      <c r="BN43" s="523">
        <f>SUM('Schedule 3B_Income_Eastern:Schedule 3D_Income_The Cape'!BN43)</f>
        <v>0</v>
      </c>
      <c r="BO43" s="523">
        <f>SUM('Schedule 3B_Income_Eastern:Schedule 3D_Income_The Cape'!BO43)</f>
        <v>0</v>
      </c>
      <c r="BP43" s="523">
        <f>SUM('Schedule 3B_Income_Eastern:Schedule 3D_Income_The Cape'!BP43)</f>
        <v>0</v>
      </c>
      <c r="BQ43" s="523">
        <f>SUM('Schedule 3B_Income_Eastern:Schedule 3D_Income_The Cape'!BQ43)</f>
        <v>0</v>
      </c>
      <c r="BR43" s="523">
        <f>SUM('Schedule 3B_Income_Eastern:Schedule 3D_Income_The Cape'!BR43)</f>
        <v>0</v>
      </c>
      <c r="BS43" s="524">
        <f t="shared" si="98"/>
        <v>0</v>
      </c>
      <c r="BT43" s="525">
        <f>SUM('Schedule 3B_Income_Eastern:Schedule 3D_Income_The Cape'!BT43)</f>
        <v>0</v>
      </c>
      <c r="BU43" s="523">
        <f>SUM('Schedule 3B_Income_Eastern:Schedule 3D_Income_The Cape'!BU43)</f>
        <v>541484.24465114158</v>
      </c>
      <c r="BV43" s="523">
        <f>SUM('Schedule 3B_Income_Eastern:Schedule 3D_Income_The Cape'!BV43)</f>
        <v>0</v>
      </c>
      <c r="BW43" s="523">
        <f>SUM('Schedule 3B_Income_Eastern:Schedule 3D_Income_The Cape'!BW43)</f>
        <v>588836.80045870063</v>
      </c>
      <c r="BX43" s="523">
        <f>SUM('Schedule 3B_Income_Eastern:Schedule 3D_Income_The Cape'!BX43)</f>
        <v>0</v>
      </c>
      <c r="BY43" s="523">
        <f>SUM('Schedule 3B_Income_Eastern:Schedule 3D_Income_The Cape'!BY43)</f>
        <v>747702.5336267933</v>
      </c>
      <c r="BZ43" s="523">
        <f>SUM('Schedule 3B_Income_Eastern:Schedule 3D_Income_The Cape'!BZ43)</f>
        <v>0</v>
      </c>
      <c r="CA43" s="523">
        <f>SUM('Schedule 3B_Income_Eastern:Schedule 3D_Income_The Cape'!CA43)</f>
        <v>734520.95958643721</v>
      </c>
      <c r="CB43" s="526">
        <f t="shared" si="99"/>
        <v>2612544.5383230727</v>
      </c>
      <c r="CC43" s="527">
        <f t="shared" si="100"/>
        <v>2612544.5383230727</v>
      </c>
      <c r="CD43" s="290">
        <v>21</v>
      </c>
      <c r="CE43" s="394">
        <f t="shared" si="101"/>
        <v>0</v>
      </c>
      <c r="CF43" s="394">
        <f t="shared" si="102"/>
        <v>0</v>
      </c>
      <c r="CG43" s="394">
        <f t="shared" si="103"/>
        <v>0</v>
      </c>
      <c r="CH43" s="394">
        <f t="shared" si="104"/>
        <v>0</v>
      </c>
      <c r="CI43" s="396">
        <f t="shared" si="105"/>
        <v>0</v>
      </c>
      <c r="CJ43" s="394">
        <f t="shared" si="106"/>
        <v>18252849.621488374</v>
      </c>
      <c r="CK43" s="394">
        <f t="shared" si="107"/>
        <v>22631803.446023963</v>
      </c>
      <c r="CL43" s="394">
        <f t="shared" si="108"/>
        <v>26456684.42767125</v>
      </c>
      <c r="CM43" s="394">
        <f t="shared" si="109"/>
        <v>28014372.294816419</v>
      </c>
      <c r="CN43" s="396">
        <f t="shared" si="110"/>
        <v>95355709.789999992</v>
      </c>
      <c r="CO43" s="394">
        <f t="shared" si="111"/>
        <v>18252849.621488374</v>
      </c>
      <c r="CP43" s="394">
        <f t="shared" si="112"/>
        <v>22631803.446023963</v>
      </c>
      <c r="CQ43" s="394">
        <f t="shared" si="113"/>
        <v>26456684.42767125</v>
      </c>
      <c r="CR43" s="394">
        <f t="shared" si="114"/>
        <v>28014372.294816419</v>
      </c>
      <c r="CS43" s="396">
        <f t="shared" si="115"/>
        <v>95355709.789999992</v>
      </c>
    </row>
    <row r="44" spans="1:97" ht="15.75" customHeight="1">
      <c r="A44" s="87" t="s">
        <v>207</v>
      </c>
      <c r="B44" s="290">
        <v>22</v>
      </c>
      <c r="C44" s="523">
        <f>SUM('Schedule 3B_Income_Eastern:Schedule 3D_Income_The Cape'!C44)</f>
        <v>0</v>
      </c>
      <c r="D44" s="523">
        <f>SUM('Schedule 3B_Income_Eastern:Schedule 3D_Income_The Cape'!D44)</f>
        <v>0</v>
      </c>
      <c r="E44" s="523">
        <f>SUM('Schedule 3B_Income_Eastern:Schedule 3D_Income_The Cape'!E44)</f>
        <v>0</v>
      </c>
      <c r="F44" s="523">
        <f>SUM('Schedule 3B_Income_Eastern:Schedule 3D_Income_The Cape'!F44)</f>
        <v>0</v>
      </c>
      <c r="G44" s="523">
        <f>SUM('Schedule 3B_Income_Eastern:Schedule 3D_Income_The Cape'!G44)</f>
        <v>0</v>
      </c>
      <c r="H44" s="523">
        <f>SUM('Schedule 3B_Income_Eastern:Schedule 3D_Income_The Cape'!H44)</f>
        <v>0</v>
      </c>
      <c r="I44" s="523">
        <f>SUM('Schedule 3B_Income_Eastern:Schedule 3D_Income_The Cape'!I44)</f>
        <v>0</v>
      </c>
      <c r="J44" s="523">
        <f>SUM('Schedule 3B_Income_Eastern:Schedule 3D_Income_The Cape'!J44)</f>
        <v>0</v>
      </c>
      <c r="K44" s="524">
        <f t="shared" ref="K44" si="116">SUM(C44:J44)</f>
        <v>0</v>
      </c>
      <c r="L44" s="525">
        <f>SUM('Schedule 3B_Income_Eastern:Schedule 3D_Income_The Cape'!L44)</f>
        <v>0</v>
      </c>
      <c r="M44" s="523">
        <f>SUM('Schedule 3B_Income_Eastern:Schedule 3D_Income_The Cape'!M44)</f>
        <v>2129093.6538715423</v>
      </c>
      <c r="N44" s="523">
        <f>SUM('Schedule 3B_Income_Eastern:Schedule 3D_Income_The Cape'!N44)</f>
        <v>0</v>
      </c>
      <c r="O44" s="523">
        <f>SUM('Schedule 3B_Income_Eastern:Schedule 3D_Income_The Cape'!O44)</f>
        <v>1895840.7214895214</v>
      </c>
      <c r="P44" s="523">
        <f>SUM('Schedule 3B_Income_Eastern:Schedule 3D_Income_The Cape'!P44)</f>
        <v>0</v>
      </c>
      <c r="Q44" s="523">
        <f>SUM('Schedule 3B_Income_Eastern:Schedule 3D_Income_The Cape'!Q44)</f>
        <v>1681186.6189187493</v>
      </c>
      <c r="R44" s="523">
        <f>SUM('Schedule 3B_Income_Eastern:Schedule 3D_Income_The Cape'!R44)</f>
        <v>0</v>
      </c>
      <c r="S44" s="523">
        <f>SUM('Schedule 3B_Income_Eastern:Schedule 3D_Income_The Cape'!S44)</f>
        <v>1682225.1803724889</v>
      </c>
      <c r="T44" s="526">
        <f>SUM(L44:S44)</f>
        <v>7388346.1746523017</v>
      </c>
      <c r="U44" s="527">
        <f>SUM(T44,K44)</f>
        <v>7388346.1746523017</v>
      </c>
      <c r="V44" s="290">
        <v>22</v>
      </c>
      <c r="W44" s="523">
        <f>SUM('Schedule 3B_Income_Eastern:Schedule 3D_Income_The Cape'!W44)</f>
        <v>0</v>
      </c>
      <c r="X44" s="523">
        <f>SUM('Schedule 3B_Income_Eastern:Schedule 3D_Income_The Cape'!X44)</f>
        <v>0</v>
      </c>
      <c r="Y44" s="523">
        <f>SUM('Schedule 3B_Income_Eastern:Schedule 3D_Income_The Cape'!Y44)</f>
        <v>0</v>
      </c>
      <c r="Z44" s="523">
        <f>SUM('Schedule 3B_Income_Eastern:Schedule 3D_Income_The Cape'!Z44)</f>
        <v>0</v>
      </c>
      <c r="AA44" s="523">
        <f>SUM('Schedule 3B_Income_Eastern:Schedule 3D_Income_The Cape'!AA44)</f>
        <v>0</v>
      </c>
      <c r="AB44" s="523">
        <f>SUM('Schedule 3B_Income_Eastern:Schedule 3D_Income_The Cape'!AB44)</f>
        <v>0</v>
      </c>
      <c r="AC44" s="523">
        <f>SUM('Schedule 3B_Income_Eastern:Schedule 3D_Income_The Cape'!AC44)</f>
        <v>0</v>
      </c>
      <c r="AD44" s="523">
        <f>SUM('Schedule 3B_Income_Eastern:Schedule 3D_Income_The Cape'!AD44)</f>
        <v>0</v>
      </c>
      <c r="AE44" s="524">
        <f t="shared" ref="AE44" si="117">SUM(W44:AD44)</f>
        <v>0</v>
      </c>
      <c r="AF44" s="525">
        <f>SUM('Schedule 3B_Income_Eastern:Schedule 3D_Income_The Cape'!AF44)</f>
        <v>0</v>
      </c>
      <c r="AG44" s="523">
        <f>SUM('Schedule 3B_Income_Eastern:Schedule 3D_Income_The Cape'!AG44)</f>
        <v>811143.56315102754</v>
      </c>
      <c r="AH44" s="523">
        <f>SUM('Schedule 3B_Income_Eastern:Schedule 3D_Income_The Cape'!AH44)</f>
        <v>0</v>
      </c>
      <c r="AI44" s="523">
        <f>SUM('Schedule 3B_Income_Eastern:Schedule 3D_Income_The Cape'!AI44)</f>
        <v>661134.27329334756</v>
      </c>
      <c r="AJ44" s="523">
        <f>SUM('Schedule 3B_Income_Eastern:Schedule 3D_Income_The Cape'!AJ44)</f>
        <v>0</v>
      </c>
      <c r="AK44" s="523">
        <f>SUM('Schedule 3B_Income_Eastern:Schedule 3D_Income_The Cape'!AK44)</f>
        <v>662006.56125113321</v>
      </c>
      <c r="AL44" s="523">
        <f>SUM('Schedule 3B_Income_Eastern:Schedule 3D_Income_The Cape'!AL44)</f>
        <v>0</v>
      </c>
      <c r="AM44" s="523">
        <f>SUM('Schedule 3B_Income_Eastern:Schedule 3D_Income_The Cape'!AM44)</f>
        <v>677797.49243014026</v>
      </c>
      <c r="AN44" s="526">
        <f t="shared" ref="AN44" si="118">SUM(AF44:AM44)</f>
        <v>2812081.8901256486</v>
      </c>
      <c r="AO44" s="527">
        <f t="shared" ref="AO44" si="119">SUM(AN44,AE44)</f>
        <v>2812081.8901256486</v>
      </c>
      <c r="AP44" s="290">
        <v>22</v>
      </c>
      <c r="AQ44" s="523">
        <f>SUM('Schedule 3B_Income_Eastern:Schedule 3D_Income_The Cape'!AQ44)</f>
        <v>0</v>
      </c>
      <c r="AR44" s="523">
        <f>SUM('Schedule 3B_Income_Eastern:Schedule 3D_Income_The Cape'!AR44)</f>
        <v>0</v>
      </c>
      <c r="AS44" s="523">
        <f>SUM('Schedule 3B_Income_Eastern:Schedule 3D_Income_The Cape'!AS44)</f>
        <v>0</v>
      </c>
      <c r="AT44" s="523">
        <f>SUM('Schedule 3B_Income_Eastern:Schedule 3D_Income_The Cape'!AT44)</f>
        <v>0</v>
      </c>
      <c r="AU44" s="523">
        <f>SUM('Schedule 3B_Income_Eastern:Schedule 3D_Income_The Cape'!AU44)</f>
        <v>0</v>
      </c>
      <c r="AV44" s="523">
        <f>SUM('Schedule 3B_Income_Eastern:Schedule 3D_Income_The Cape'!AV44)</f>
        <v>0</v>
      </c>
      <c r="AW44" s="523">
        <f>SUM('Schedule 3B_Income_Eastern:Schedule 3D_Income_The Cape'!AW44)</f>
        <v>0</v>
      </c>
      <c r="AX44" s="523">
        <f>SUM('Schedule 3B_Income_Eastern:Schedule 3D_Income_The Cape'!AX44)</f>
        <v>0</v>
      </c>
      <c r="AY44" s="524">
        <f t="shared" ref="AY44" si="120">SUM(AQ44:AX44)</f>
        <v>0</v>
      </c>
      <c r="AZ44" s="525">
        <f>SUM('Schedule 3B_Income_Eastern:Schedule 3D_Income_The Cape'!AZ44)</f>
        <v>0</v>
      </c>
      <c r="BA44" s="523">
        <f>SUM('Schedule 3B_Income_Eastern:Schedule 3D_Income_The Cape'!BA44)</f>
        <v>12753790.75943861</v>
      </c>
      <c r="BB44" s="523">
        <f>SUM('Schedule 3B_Income_Eastern:Schedule 3D_Income_The Cape'!BB44)</f>
        <v>0</v>
      </c>
      <c r="BC44" s="523">
        <f>SUM('Schedule 3B_Income_Eastern:Schedule 3D_Income_The Cape'!BC44)</f>
        <v>11518746.753915012</v>
      </c>
      <c r="BD44" s="523">
        <f>SUM('Schedule 3B_Income_Eastern:Schedule 3D_Income_The Cape'!BD44)</f>
        <v>0</v>
      </c>
      <c r="BE44" s="523">
        <f>SUM('Schedule 3B_Income_Eastern:Schedule 3D_Income_The Cape'!BE44)</f>
        <v>11042480.107577663</v>
      </c>
      <c r="BF44" s="523">
        <f>SUM('Schedule 3B_Income_Eastern:Schedule 3D_Income_The Cape'!BF44)</f>
        <v>0</v>
      </c>
      <c r="BG44" s="523">
        <f>SUM('Schedule 3B_Income_Eastern:Schedule 3D_Income_The Cape'!BG44)</f>
        <v>11588206.298817687</v>
      </c>
      <c r="BH44" s="526">
        <f t="shared" ref="BH44" si="121">SUM(AZ44:BG44)</f>
        <v>46903223.919748969</v>
      </c>
      <c r="BI44" s="527">
        <f t="shared" ref="BI44" si="122">SUM(BH44,AY44)</f>
        <v>46903223.919748969</v>
      </c>
      <c r="BJ44" s="290">
        <v>22</v>
      </c>
      <c r="BK44" s="523">
        <f>SUM('Schedule 3B_Income_Eastern:Schedule 3D_Income_The Cape'!BK44)</f>
        <v>0</v>
      </c>
      <c r="BL44" s="523">
        <f>SUM('Schedule 3B_Income_Eastern:Schedule 3D_Income_The Cape'!BL44)</f>
        <v>0</v>
      </c>
      <c r="BM44" s="523">
        <f>SUM('Schedule 3B_Income_Eastern:Schedule 3D_Income_The Cape'!BM44)</f>
        <v>0</v>
      </c>
      <c r="BN44" s="523">
        <f>SUM('Schedule 3B_Income_Eastern:Schedule 3D_Income_The Cape'!BN44)</f>
        <v>0</v>
      </c>
      <c r="BO44" s="523">
        <f>SUM('Schedule 3B_Income_Eastern:Schedule 3D_Income_The Cape'!BO44)</f>
        <v>0</v>
      </c>
      <c r="BP44" s="523">
        <f>SUM('Schedule 3B_Income_Eastern:Schedule 3D_Income_The Cape'!BP44)</f>
        <v>0</v>
      </c>
      <c r="BQ44" s="523">
        <f>SUM('Schedule 3B_Income_Eastern:Schedule 3D_Income_The Cape'!BQ44)</f>
        <v>0</v>
      </c>
      <c r="BR44" s="523">
        <f>SUM('Schedule 3B_Income_Eastern:Schedule 3D_Income_The Cape'!BR44)</f>
        <v>0</v>
      </c>
      <c r="BS44" s="524">
        <f t="shared" ref="BS44" si="123">SUM(BK44:BR44)</f>
        <v>0</v>
      </c>
      <c r="BT44" s="525">
        <f>SUM('Schedule 3B_Income_Eastern:Schedule 3D_Income_The Cape'!BT44)</f>
        <v>0</v>
      </c>
      <c r="BU44" s="523">
        <f>SUM('Schedule 3B_Income_Eastern:Schedule 3D_Income_The Cape'!BU44)</f>
        <v>479132.3908203516</v>
      </c>
      <c r="BV44" s="523">
        <f>SUM('Schedule 3B_Income_Eastern:Schedule 3D_Income_The Cape'!BV44)</f>
        <v>0</v>
      </c>
      <c r="BW44" s="523">
        <f>SUM('Schedule 3B_Income_Eastern:Schedule 3D_Income_The Cape'!BW44)</f>
        <v>374376.80756121216</v>
      </c>
      <c r="BX44" s="523">
        <f>SUM('Schedule 3B_Income_Eastern:Schedule 3D_Income_The Cape'!BX44)</f>
        <v>0</v>
      </c>
      <c r="BY44" s="523">
        <f>SUM('Schedule 3B_Income_Eastern:Schedule 3D_Income_The Cape'!BY44)</f>
        <v>389466.34108955582</v>
      </c>
      <c r="BZ44" s="523">
        <f>SUM('Schedule 3B_Income_Eastern:Schedule 3D_Income_The Cape'!BZ44)</f>
        <v>0</v>
      </c>
      <c r="CA44" s="523">
        <f>SUM('Schedule 3B_Income_Eastern:Schedule 3D_Income_The Cape'!CA44)</f>
        <v>376112.19600195036</v>
      </c>
      <c r="CB44" s="526">
        <f t="shared" ref="CB44" si="124">SUM(BT44:CA44)</f>
        <v>1619087.7354730701</v>
      </c>
      <c r="CC44" s="527">
        <f t="shared" ref="CC44" si="125">SUM(CB44,BS44)</f>
        <v>1619087.7354730701</v>
      </c>
      <c r="CD44" s="290">
        <v>22</v>
      </c>
      <c r="CE44" s="394">
        <f t="shared" si="101"/>
        <v>0</v>
      </c>
      <c r="CF44" s="394">
        <f t="shared" si="102"/>
        <v>0</v>
      </c>
      <c r="CG44" s="394">
        <f t="shared" si="103"/>
        <v>0</v>
      </c>
      <c r="CH44" s="394">
        <f t="shared" si="104"/>
        <v>0</v>
      </c>
      <c r="CI44" s="396">
        <f t="shared" si="105"/>
        <v>0</v>
      </c>
      <c r="CJ44" s="394">
        <f t="shared" si="106"/>
        <v>16173160.367281532</v>
      </c>
      <c r="CK44" s="394">
        <f t="shared" si="107"/>
        <v>14450098.556259092</v>
      </c>
      <c r="CL44" s="394">
        <f t="shared" si="108"/>
        <v>13775139.628837101</v>
      </c>
      <c r="CM44" s="394">
        <f t="shared" si="109"/>
        <v>14324341.167622266</v>
      </c>
      <c r="CN44" s="396">
        <f t="shared" si="110"/>
        <v>58722739.719999984</v>
      </c>
      <c r="CO44" s="394">
        <f t="shared" si="111"/>
        <v>16173160.367281532</v>
      </c>
      <c r="CP44" s="394">
        <f t="shared" si="112"/>
        <v>14450098.556259092</v>
      </c>
      <c r="CQ44" s="394">
        <f t="shared" si="113"/>
        <v>13775139.628837101</v>
      </c>
      <c r="CR44" s="394">
        <f t="shared" si="114"/>
        <v>14324341.167622266</v>
      </c>
      <c r="CS44" s="396">
        <f t="shared" si="115"/>
        <v>58722739.719999984</v>
      </c>
    </row>
    <row r="45" spans="1:97" ht="15.75" customHeight="1">
      <c r="A45" s="87" t="s">
        <v>209</v>
      </c>
      <c r="B45" s="290">
        <v>23</v>
      </c>
      <c r="C45" s="523">
        <f>SUM('Schedule 3B_Income_Eastern:Schedule 3D_Income_The Cape'!C45)</f>
        <v>0</v>
      </c>
      <c r="D45" s="523">
        <f>SUM('Schedule 3B_Income_Eastern:Schedule 3D_Income_The Cape'!D45)</f>
        <v>0</v>
      </c>
      <c r="E45" s="523">
        <f>SUM('Schedule 3B_Income_Eastern:Schedule 3D_Income_The Cape'!E45)</f>
        <v>0</v>
      </c>
      <c r="F45" s="523">
        <f>SUM('Schedule 3B_Income_Eastern:Schedule 3D_Income_The Cape'!F45)</f>
        <v>0</v>
      </c>
      <c r="G45" s="523">
        <f>SUM('Schedule 3B_Income_Eastern:Schedule 3D_Income_The Cape'!G45)</f>
        <v>0</v>
      </c>
      <c r="H45" s="523">
        <f>SUM('Schedule 3B_Income_Eastern:Schedule 3D_Income_The Cape'!H45)</f>
        <v>0</v>
      </c>
      <c r="I45" s="523">
        <f>SUM('Schedule 3B_Income_Eastern:Schedule 3D_Income_The Cape'!I45)</f>
        <v>0</v>
      </c>
      <c r="J45" s="523">
        <f>SUM('Schedule 3B_Income_Eastern:Schedule 3D_Income_The Cape'!J45)</f>
        <v>0</v>
      </c>
      <c r="K45" s="524">
        <f t="shared" ref="K45:K47" si="126">SUM(C45:J45)</f>
        <v>0</v>
      </c>
      <c r="L45" s="525">
        <f>SUM('Schedule 3B_Income_Eastern:Schedule 3D_Income_The Cape'!L45)</f>
        <v>0</v>
      </c>
      <c r="M45" s="523">
        <f>SUM('Schedule 3B_Income_Eastern:Schedule 3D_Income_The Cape'!M45)</f>
        <v>1122307.3493993517</v>
      </c>
      <c r="N45" s="523">
        <f>SUM('Schedule 3B_Income_Eastern:Schedule 3D_Income_The Cape'!N45)</f>
        <v>0</v>
      </c>
      <c r="O45" s="523">
        <f>SUM('Schedule 3B_Income_Eastern:Schedule 3D_Income_The Cape'!O45)</f>
        <v>817380.71746520139</v>
      </c>
      <c r="P45" s="523">
        <f>SUM('Schedule 3B_Income_Eastern:Schedule 3D_Income_The Cape'!P45)</f>
        <v>0</v>
      </c>
      <c r="Q45" s="523">
        <f>SUM('Schedule 3B_Income_Eastern:Schedule 3D_Income_The Cape'!Q45)</f>
        <v>591958.43278640788</v>
      </c>
      <c r="R45" s="523">
        <f>SUM('Schedule 3B_Income_Eastern:Schedule 3D_Income_The Cape'!R45)</f>
        <v>0</v>
      </c>
      <c r="S45" s="523">
        <f>SUM('Schedule 3B_Income_Eastern:Schedule 3D_Income_The Cape'!S45)</f>
        <v>578746.53193201974</v>
      </c>
      <c r="T45" s="526">
        <f>SUM(L45:S45)</f>
        <v>3110393.0315829804</v>
      </c>
      <c r="U45" s="527">
        <f t="shared" ref="U45:U47" si="127">SUM(T45,K45)</f>
        <v>3110393.0315829804</v>
      </c>
      <c r="V45" s="290">
        <v>23</v>
      </c>
      <c r="W45" s="523">
        <f>SUM('Schedule 3B_Income_Eastern:Schedule 3D_Income_The Cape'!W45)</f>
        <v>0</v>
      </c>
      <c r="X45" s="523">
        <f>SUM('Schedule 3B_Income_Eastern:Schedule 3D_Income_The Cape'!X45)</f>
        <v>0</v>
      </c>
      <c r="Y45" s="523">
        <f>SUM('Schedule 3B_Income_Eastern:Schedule 3D_Income_The Cape'!Y45)</f>
        <v>0</v>
      </c>
      <c r="Z45" s="523">
        <f>SUM('Schedule 3B_Income_Eastern:Schedule 3D_Income_The Cape'!Z45)</f>
        <v>0</v>
      </c>
      <c r="AA45" s="523">
        <f>SUM('Schedule 3B_Income_Eastern:Schedule 3D_Income_The Cape'!AA45)</f>
        <v>0</v>
      </c>
      <c r="AB45" s="523">
        <f>SUM('Schedule 3B_Income_Eastern:Schedule 3D_Income_The Cape'!AB45)</f>
        <v>0</v>
      </c>
      <c r="AC45" s="523">
        <f>SUM('Schedule 3B_Income_Eastern:Schedule 3D_Income_The Cape'!AC45)</f>
        <v>0</v>
      </c>
      <c r="AD45" s="523">
        <f>SUM('Schedule 3B_Income_Eastern:Schedule 3D_Income_The Cape'!AD45)</f>
        <v>0</v>
      </c>
      <c r="AE45" s="524">
        <f t="shared" ref="AE45:AE47" si="128">SUM(W45:AD45)</f>
        <v>0</v>
      </c>
      <c r="AF45" s="525">
        <f>SUM('Schedule 3B_Income_Eastern:Schedule 3D_Income_The Cape'!AF45)</f>
        <v>0</v>
      </c>
      <c r="AG45" s="523">
        <f>SUM('Schedule 3B_Income_Eastern:Schedule 3D_Income_The Cape'!AG45)</f>
        <v>427372.97711793525</v>
      </c>
      <c r="AH45" s="523">
        <f>SUM('Schedule 3B_Income_Eastern:Schedule 3D_Income_The Cape'!AH45)</f>
        <v>0</v>
      </c>
      <c r="AI45" s="523">
        <f>SUM('Schedule 3B_Income_Eastern:Schedule 3D_Income_The Cape'!AI45)</f>
        <v>284315.90759220236</v>
      </c>
      <c r="AJ45" s="523">
        <f>SUM('Schedule 3B_Income_Eastern:Schedule 3D_Income_The Cape'!AJ45)</f>
        <v>0</v>
      </c>
      <c r="AK45" s="523">
        <f>SUM('Schedule 3B_Income_Eastern:Schedule 3D_Income_The Cape'!AK45)</f>
        <v>232995.17497203813</v>
      </c>
      <c r="AL45" s="523">
        <f>SUM('Schedule 3B_Income_Eastern:Schedule 3D_Income_The Cape'!AL45)</f>
        <v>0</v>
      </c>
      <c r="AM45" s="523">
        <f>SUM('Schedule 3B_Income_Eastern:Schedule 3D_Income_The Cape'!AM45)</f>
        <v>233263.43522110992</v>
      </c>
      <c r="AN45" s="526">
        <f t="shared" ref="AN45:AN47" si="129">SUM(AF45:AM45)</f>
        <v>1177947.4949032858</v>
      </c>
      <c r="AO45" s="527">
        <f t="shared" ref="AO45:AO47" si="130">SUM(AN45,AE45)</f>
        <v>1177947.4949032858</v>
      </c>
      <c r="AP45" s="290">
        <v>23</v>
      </c>
      <c r="AQ45" s="523">
        <f>SUM('Schedule 3B_Income_Eastern:Schedule 3D_Income_The Cape'!AQ45)</f>
        <v>0</v>
      </c>
      <c r="AR45" s="523">
        <f>SUM('Schedule 3B_Income_Eastern:Schedule 3D_Income_The Cape'!AR45)</f>
        <v>0</v>
      </c>
      <c r="AS45" s="523">
        <f>SUM('Schedule 3B_Income_Eastern:Schedule 3D_Income_The Cape'!AS45)</f>
        <v>0</v>
      </c>
      <c r="AT45" s="523">
        <f>SUM('Schedule 3B_Income_Eastern:Schedule 3D_Income_The Cape'!AT45)</f>
        <v>0</v>
      </c>
      <c r="AU45" s="523">
        <f>SUM('Schedule 3B_Income_Eastern:Schedule 3D_Income_The Cape'!AU45)</f>
        <v>0</v>
      </c>
      <c r="AV45" s="523">
        <f>SUM('Schedule 3B_Income_Eastern:Schedule 3D_Income_The Cape'!AV45)</f>
        <v>0</v>
      </c>
      <c r="AW45" s="523">
        <f>SUM('Schedule 3B_Income_Eastern:Schedule 3D_Income_The Cape'!AW45)</f>
        <v>0</v>
      </c>
      <c r="AX45" s="523">
        <f>SUM('Schedule 3B_Income_Eastern:Schedule 3D_Income_The Cape'!AX45)</f>
        <v>0</v>
      </c>
      <c r="AY45" s="524">
        <f t="shared" ref="AY45:AY47" si="131">SUM(AQ45:AX45)</f>
        <v>0</v>
      </c>
      <c r="AZ45" s="525">
        <f>SUM('Schedule 3B_Income_Eastern:Schedule 3D_Income_The Cape'!AZ45)</f>
        <v>0</v>
      </c>
      <c r="BA45" s="523">
        <f>SUM('Schedule 3B_Income_Eastern:Schedule 3D_Income_The Cape'!BA45)</f>
        <v>6731523.5223822119</v>
      </c>
      <c r="BB45" s="523">
        <f>SUM('Schedule 3B_Income_Eastern:Schedule 3D_Income_The Cape'!BB45)</f>
        <v>0</v>
      </c>
      <c r="BC45" s="523">
        <f>SUM('Schedule 3B_Income_Eastern:Schedule 3D_Income_The Cape'!BC45)</f>
        <v>4958665.8042041287</v>
      </c>
      <c r="BD45" s="523">
        <f>SUM('Schedule 3B_Income_Eastern:Schedule 3D_Income_The Cape'!BD45)</f>
        <v>0</v>
      </c>
      <c r="BE45" s="523">
        <f>SUM('Schedule 3B_Income_Eastern:Schedule 3D_Income_The Cape'!BE45)</f>
        <v>3884545.6626258767</v>
      </c>
      <c r="BF45" s="523">
        <f>SUM('Schedule 3B_Income_Eastern:Schedule 3D_Income_The Cape'!BF45)</f>
        <v>0</v>
      </c>
      <c r="BG45" s="523">
        <f>SUM('Schedule 3B_Income_Eastern:Schedule 3D_Income_The Cape'!BG45)</f>
        <v>3986350.3846533787</v>
      </c>
      <c r="BH45" s="526">
        <f t="shared" ref="BH45:BH47" si="132">SUM(AZ45:BG45)</f>
        <v>19561085.373865597</v>
      </c>
      <c r="BI45" s="527">
        <f t="shared" ref="BI45:BI47" si="133">SUM(BH45,AY45)</f>
        <v>19561085.373865597</v>
      </c>
      <c r="BJ45" s="290">
        <v>23</v>
      </c>
      <c r="BK45" s="523">
        <f>SUM('Schedule 3B_Income_Eastern:Schedule 3D_Income_The Cape'!BK45)</f>
        <v>0</v>
      </c>
      <c r="BL45" s="523">
        <f>SUM('Schedule 3B_Income_Eastern:Schedule 3D_Income_The Cape'!BL45)</f>
        <v>0</v>
      </c>
      <c r="BM45" s="523">
        <f>SUM('Schedule 3B_Income_Eastern:Schedule 3D_Income_The Cape'!BM45)</f>
        <v>0</v>
      </c>
      <c r="BN45" s="523">
        <f>SUM('Schedule 3B_Income_Eastern:Schedule 3D_Income_The Cape'!BN45)</f>
        <v>0</v>
      </c>
      <c r="BO45" s="523">
        <f>SUM('Schedule 3B_Income_Eastern:Schedule 3D_Income_The Cape'!BO45)</f>
        <v>0</v>
      </c>
      <c r="BP45" s="523">
        <f>SUM('Schedule 3B_Income_Eastern:Schedule 3D_Income_The Cape'!BP45)</f>
        <v>0</v>
      </c>
      <c r="BQ45" s="523">
        <f>SUM('Schedule 3B_Income_Eastern:Schedule 3D_Income_The Cape'!BQ45)</f>
        <v>0</v>
      </c>
      <c r="BR45" s="523">
        <f>SUM('Schedule 3B_Income_Eastern:Schedule 3D_Income_The Cape'!BR45)</f>
        <v>0</v>
      </c>
      <c r="BS45" s="524">
        <f t="shared" ref="BS45:BS47" si="134">SUM(BK45:BR45)</f>
        <v>0</v>
      </c>
      <c r="BT45" s="525">
        <f>SUM('Schedule 3B_Income_Eastern:Schedule 3D_Income_The Cape'!BT45)</f>
        <v>0</v>
      </c>
      <c r="BU45" s="523">
        <f>SUM('Schedule 3B_Income_Eastern:Schedule 3D_Income_The Cape'!BU45)</f>
        <v>252737.73375879994</v>
      </c>
      <c r="BV45" s="523">
        <f>SUM('Schedule 3B_Income_Eastern:Schedule 3D_Income_The Cape'!BV45)</f>
        <v>0</v>
      </c>
      <c r="BW45" s="523">
        <f>SUM('Schedule 3B_Income_Eastern:Schedule 3D_Income_The Cape'!BW45)</f>
        <v>160729.33662980411</v>
      </c>
      <c r="BX45" s="523">
        <f>SUM('Schedule 3B_Income_Eastern:Schedule 3D_Income_The Cape'!BX45)</f>
        <v>0</v>
      </c>
      <c r="BY45" s="523">
        <f>SUM('Schedule 3B_Income_Eastern:Schedule 3D_Income_The Cape'!BY45)</f>
        <v>137179.24017751199</v>
      </c>
      <c r="BZ45" s="523">
        <f>SUM('Schedule 3B_Income_Eastern:Schedule 3D_Income_The Cape'!BZ45)</f>
        <v>0</v>
      </c>
      <c r="CA45" s="523">
        <f>SUM('Schedule 3B_Income_Eastern:Schedule 3D_Income_The Cape'!CA45)</f>
        <v>129721.04688952836</v>
      </c>
      <c r="CB45" s="526">
        <f t="shared" ref="CB45:CB47" si="135">SUM(BT45:CA45)</f>
        <v>680367.35745564452</v>
      </c>
      <c r="CC45" s="527">
        <f t="shared" ref="CC45:CC47" si="136">SUM(CB45,BS45)</f>
        <v>680367.35745564452</v>
      </c>
      <c r="CD45" s="290">
        <v>23</v>
      </c>
      <c r="CE45" s="394">
        <f t="shared" si="101"/>
        <v>0</v>
      </c>
      <c r="CF45" s="394">
        <f t="shared" si="102"/>
        <v>0</v>
      </c>
      <c r="CG45" s="394">
        <f t="shared" si="103"/>
        <v>0</v>
      </c>
      <c r="CH45" s="394">
        <f t="shared" si="104"/>
        <v>0</v>
      </c>
      <c r="CI45" s="396">
        <f t="shared" si="105"/>
        <v>0</v>
      </c>
      <c r="CJ45" s="394">
        <f t="shared" si="106"/>
        <v>8533941.5826582983</v>
      </c>
      <c r="CK45" s="394">
        <f t="shared" si="107"/>
        <v>6221091.7658913368</v>
      </c>
      <c r="CL45" s="394">
        <f t="shared" si="108"/>
        <v>4846678.510561835</v>
      </c>
      <c r="CM45" s="394">
        <f t="shared" si="109"/>
        <v>4928081.398696037</v>
      </c>
      <c r="CN45" s="396">
        <f t="shared" si="110"/>
        <v>24529793.257807508</v>
      </c>
      <c r="CO45" s="394">
        <f t="shared" si="111"/>
        <v>8533941.5826582983</v>
      </c>
      <c r="CP45" s="394">
        <f t="shared" si="112"/>
        <v>6221091.7658913368</v>
      </c>
      <c r="CQ45" s="394">
        <f t="shared" si="113"/>
        <v>4846678.510561835</v>
      </c>
      <c r="CR45" s="394">
        <f t="shared" si="114"/>
        <v>4928081.398696037</v>
      </c>
      <c r="CS45" s="396">
        <f t="shared" si="115"/>
        <v>24529793.257807508</v>
      </c>
    </row>
    <row r="46" spans="1:97" ht="15.75" customHeight="1">
      <c r="A46" s="87" t="s">
        <v>211</v>
      </c>
      <c r="B46" s="290">
        <v>24</v>
      </c>
      <c r="C46" s="523">
        <f>SUM('Schedule 3B_Income_Eastern:Schedule 3D_Income_The Cape'!C46)</f>
        <v>249879.40174996518</v>
      </c>
      <c r="D46" s="523">
        <f>SUM('Schedule 3B_Income_Eastern:Schedule 3D_Income_The Cape'!D46)</f>
        <v>76507.679008628897</v>
      </c>
      <c r="E46" s="523">
        <f>SUM('Schedule 3B_Income_Eastern:Schedule 3D_Income_The Cape'!E46)</f>
        <v>336316.99416233366</v>
      </c>
      <c r="F46" s="523">
        <f>SUM('Schedule 3B_Income_Eastern:Schedule 3D_Income_The Cape'!F46)</f>
        <v>163392.38681021571</v>
      </c>
      <c r="G46" s="523">
        <f>SUM('Schedule 3B_Income_Eastern:Schedule 3D_Income_The Cape'!G46)</f>
        <v>460354.21563244803</v>
      </c>
      <c r="H46" s="523">
        <f>SUM('Schedule 3B_Income_Eastern:Schedule 3D_Income_The Cape'!H46)</f>
        <v>219615.43013240359</v>
      </c>
      <c r="I46" s="523">
        <f>SUM('Schedule 3B_Income_Eastern:Schedule 3D_Income_The Cape'!I46)</f>
        <v>527035.14982217422</v>
      </c>
      <c r="J46" s="523">
        <f>SUM('Schedule 3B_Income_Eastern:Schedule 3D_Income_The Cape'!J46)</f>
        <v>198380.06346108951</v>
      </c>
      <c r="K46" s="524">
        <f t="shared" si="126"/>
        <v>2231481.3207792589</v>
      </c>
      <c r="L46" s="525">
        <f>SUM('Schedule 3B_Income_Eastern:Schedule 3D_Income_The Cape'!L46)</f>
        <v>0</v>
      </c>
      <c r="M46" s="523">
        <f>SUM('Schedule 3B_Income_Eastern:Schedule 3D_Income_The Cape'!M46)</f>
        <v>196669.36836056368</v>
      </c>
      <c r="N46" s="523">
        <f>SUM('Schedule 3B_Income_Eastern:Schedule 3D_Income_The Cape'!N46)</f>
        <v>0</v>
      </c>
      <c r="O46" s="523">
        <f>SUM('Schedule 3B_Income_Eastern:Schedule 3D_Income_The Cape'!O46)</f>
        <v>269900.47706006671</v>
      </c>
      <c r="P46" s="523">
        <f>SUM('Schedule 3B_Income_Eastern:Schedule 3D_Income_The Cape'!P46)</f>
        <v>0</v>
      </c>
      <c r="Q46" s="523">
        <f>SUM('Schedule 3B_Income_Eastern:Schedule 3D_Income_The Cape'!Q46)</f>
        <v>338378.68036156468</v>
      </c>
      <c r="R46" s="523">
        <f>SUM('Schedule 3B_Income_Eastern:Schedule 3D_Income_The Cape'!R46)</f>
        <v>0</v>
      </c>
      <c r="S46" s="523">
        <f>SUM('Schedule 3B_Income_Eastern:Schedule 3D_Income_The Cape'!S46)</f>
        <v>370118.53967922862</v>
      </c>
      <c r="T46" s="526">
        <f>SUM(L46:S46)</f>
        <v>1175067.0654614237</v>
      </c>
      <c r="U46" s="527">
        <f t="shared" si="127"/>
        <v>3406548.3862406826</v>
      </c>
      <c r="V46" s="290">
        <v>24</v>
      </c>
      <c r="W46" s="523">
        <f>SUM('Schedule 3B_Income_Eastern:Schedule 3D_Income_The Cape'!W46)</f>
        <v>46517.909999999996</v>
      </c>
      <c r="X46" s="523">
        <f>SUM('Schedule 3B_Income_Eastern:Schedule 3D_Income_The Cape'!X46)</f>
        <v>28863.736883645459</v>
      </c>
      <c r="Y46" s="523">
        <f>SUM('Schedule 3B_Income_Eastern:Schedule 3D_Income_The Cape'!Y46)</f>
        <v>61807.819999999992</v>
      </c>
      <c r="Z46" s="523">
        <f>SUM('Schedule 3B_Income_Eastern:Schedule 3D_Income_The Cape'!Z46)</f>
        <v>26531.967307106552</v>
      </c>
      <c r="AA46" s="523">
        <f>SUM('Schedule 3B_Income_Eastern:Schedule 3D_Income_The Cape'!AA46)</f>
        <v>12349.42</v>
      </c>
      <c r="AB46" s="523">
        <f>SUM('Schedule 3B_Income_Eastern:Schedule 3D_Income_The Cape'!AB46)</f>
        <v>34017.068827022958</v>
      </c>
      <c r="AC46" s="523">
        <f>SUM('Schedule 3B_Income_Eastern:Schedule 3D_Income_The Cape'!AC46)</f>
        <v>12847.414325409942</v>
      </c>
      <c r="AD46" s="523">
        <f>SUM('Schedule 3B_Income_Eastern:Schedule 3D_Income_The Cape'!AD46)</f>
        <v>44614.374107745309</v>
      </c>
      <c r="AE46" s="524">
        <f t="shared" si="128"/>
        <v>267549.71145093028</v>
      </c>
      <c r="AF46" s="525">
        <f>SUM('Schedule 3B_Income_Eastern:Schedule 3D_Income_The Cape'!AF46)</f>
        <v>0</v>
      </c>
      <c r="AG46" s="523">
        <f>SUM('Schedule 3B_Income_Eastern:Schedule 3D_Income_The Cape'!AG46)</f>
        <v>96004.721290739137</v>
      </c>
      <c r="AH46" s="523">
        <f>SUM('Schedule 3B_Income_Eastern:Schedule 3D_Income_The Cape'!AH46)</f>
        <v>0</v>
      </c>
      <c r="AI46" s="523">
        <f>SUM('Schedule 3B_Income_Eastern:Schedule 3D_Income_The Cape'!AI46)</f>
        <v>118645.41518152297</v>
      </c>
      <c r="AJ46" s="523">
        <f>SUM('Schedule 3B_Income_Eastern:Schedule 3D_Income_The Cape'!AJ46)</f>
        <v>0</v>
      </c>
      <c r="AK46" s="523">
        <f>SUM('Schedule 3B_Income_Eastern:Schedule 3D_Income_The Cape'!AK46)</f>
        <v>173565.22269651215</v>
      </c>
      <c r="AL46" s="523">
        <f>SUM('Schedule 3B_Income_Eastern:Schedule 3D_Income_The Cape'!AL46)</f>
        <v>0</v>
      </c>
      <c r="AM46" s="523">
        <f>SUM('Schedule 3B_Income_Eastern:Schedule 3D_Income_The Cape'!AM46)</f>
        <v>222042.24601608177</v>
      </c>
      <c r="AN46" s="526">
        <f t="shared" si="129"/>
        <v>610257.60518485599</v>
      </c>
      <c r="AO46" s="527">
        <f t="shared" si="130"/>
        <v>877807.31663578632</v>
      </c>
      <c r="AP46" s="290">
        <v>24</v>
      </c>
      <c r="AQ46" s="523">
        <f>SUM('Schedule 3B_Income_Eastern:Schedule 3D_Income_The Cape'!AQ46)</f>
        <v>898256.0446242789</v>
      </c>
      <c r="AR46" s="523">
        <f>SUM('Schedule 3B_Income_Eastern:Schedule 3D_Income_The Cape'!AR46)</f>
        <v>516224.95509433583</v>
      </c>
      <c r="AS46" s="523">
        <f>SUM('Schedule 3B_Income_Eastern:Schedule 3D_Income_The Cape'!AS46)</f>
        <v>814112.73649391183</v>
      </c>
      <c r="AT46" s="523">
        <f>SUM('Schedule 3B_Income_Eastern:Schedule 3D_Income_The Cape'!AT46)</f>
        <v>546135.48923557135</v>
      </c>
      <c r="AU46" s="523">
        <f>SUM('Schedule 3B_Income_Eastern:Schedule 3D_Income_The Cape'!AU46)</f>
        <v>921356.31391274196</v>
      </c>
      <c r="AV46" s="523">
        <f>SUM('Schedule 3B_Income_Eastern:Schedule 3D_Income_The Cape'!AV46)</f>
        <v>636768.45600620483</v>
      </c>
      <c r="AW46" s="523">
        <f>SUM('Schedule 3B_Income_Eastern:Schedule 3D_Income_The Cape'!AW46)</f>
        <v>955618.22032285761</v>
      </c>
      <c r="AX46" s="523">
        <f>SUM('Schedule 3B_Income_Eastern:Schedule 3D_Income_The Cape'!AX46)</f>
        <v>668674.65667255048</v>
      </c>
      <c r="AY46" s="524">
        <f t="shared" si="131"/>
        <v>5957146.8723624526</v>
      </c>
      <c r="AZ46" s="525">
        <f>SUM('Schedule 3B_Income_Eastern:Schedule 3D_Income_The Cape'!AZ46)</f>
        <v>0</v>
      </c>
      <c r="BA46" s="523">
        <f>SUM('Schedule 3B_Income_Eastern:Schedule 3D_Income_The Cape'!BA46)</f>
        <v>1633384.4281422605</v>
      </c>
      <c r="BB46" s="523">
        <f>SUM('Schedule 3B_Income_Eastern:Schedule 3D_Income_The Cape'!BB46)</f>
        <v>0</v>
      </c>
      <c r="BC46" s="523">
        <f>SUM('Schedule 3B_Income_Eastern:Schedule 3D_Income_The Cape'!BC46)</f>
        <v>1905195.9337476753</v>
      </c>
      <c r="BD46" s="523">
        <f>SUM('Schedule 3B_Income_Eastern:Schedule 3D_Income_The Cape'!BD46)</f>
        <v>0</v>
      </c>
      <c r="BE46" s="523">
        <f>SUM('Schedule 3B_Income_Eastern:Schedule 3D_Income_The Cape'!BE46)</f>
        <v>2394010.6306161303</v>
      </c>
      <c r="BF46" s="523">
        <f>SUM('Schedule 3B_Income_Eastern:Schedule 3D_Income_The Cape'!BF46)</f>
        <v>0</v>
      </c>
      <c r="BG46" s="523">
        <f>SUM('Schedule 3B_Income_Eastern:Schedule 3D_Income_The Cape'!BG46)</f>
        <v>2556554.4012260167</v>
      </c>
      <c r="BH46" s="526">
        <f t="shared" si="132"/>
        <v>8489145.3937320821</v>
      </c>
      <c r="BI46" s="527">
        <f t="shared" si="133"/>
        <v>14446292.266094536</v>
      </c>
      <c r="BJ46" s="290">
        <v>24</v>
      </c>
      <c r="BK46" s="523">
        <f>SUM('Schedule 3B_Income_Eastern:Schedule 3D_Income_The Cape'!BK46)</f>
        <v>9504.64</v>
      </c>
      <c r="BL46" s="523">
        <f>SUM('Schedule 3B_Income_Eastern:Schedule 3D_Income_The Cape'!BL46)</f>
        <v>3643.3943930810769</v>
      </c>
      <c r="BM46" s="523">
        <f>SUM('Schedule 3B_Income_Eastern:Schedule 3D_Income_The Cape'!BM46)</f>
        <v>12835.7</v>
      </c>
      <c r="BN46" s="523">
        <f>SUM('Schedule 3B_Income_Eastern:Schedule 3D_Income_The Cape'!BN46)</f>
        <v>5751.7387695204388</v>
      </c>
      <c r="BO46" s="523">
        <f>SUM('Schedule 3B_Income_Eastern:Schedule 3D_Income_The Cape'!BO46)</f>
        <v>11793.96</v>
      </c>
      <c r="BP46" s="523">
        <f>SUM('Schedule 3B_Income_Eastern:Schedule 3D_Income_The Cape'!BP46)</f>
        <v>4393.7799470431864</v>
      </c>
      <c r="BQ46" s="523">
        <f>SUM('Schedule 3B_Income_Eastern:Schedule 3D_Income_The Cape'!BQ46)</f>
        <v>25743.45</v>
      </c>
      <c r="BR46" s="523">
        <f>SUM('Schedule 3B_Income_Eastern:Schedule 3D_Income_The Cape'!BR46)</f>
        <v>8656.3187369247989</v>
      </c>
      <c r="BS46" s="524">
        <f t="shared" si="134"/>
        <v>82322.981846569499</v>
      </c>
      <c r="BT46" s="525">
        <f>SUM('Schedule 3B_Income_Eastern:Schedule 3D_Income_The Cape'!BT46)</f>
        <v>0</v>
      </c>
      <c r="BU46" s="523">
        <f>SUM('Schedule 3B_Income_Eastern:Schedule 3D_Income_The Cape'!BU46)</f>
        <v>13809.172163680478</v>
      </c>
      <c r="BV46" s="523">
        <f>SUM('Schedule 3B_Income_Eastern:Schedule 3D_Income_The Cape'!BV46)</f>
        <v>0</v>
      </c>
      <c r="BW46" s="523">
        <f>SUM('Schedule 3B_Income_Eastern:Schedule 3D_Income_The Cape'!BW46)</f>
        <v>19488.274822099575</v>
      </c>
      <c r="BX46" s="523">
        <f>SUM('Schedule 3B_Income_Eastern:Schedule 3D_Income_The Cape'!BX46)</f>
        <v>0</v>
      </c>
      <c r="BY46" s="523">
        <f>SUM('Schedule 3B_Income_Eastern:Schedule 3D_Income_The Cape'!BY46)</f>
        <v>26783.83425966763</v>
      </c>
      <c r="BZ46" s="523">
        <f>SUM('Schedule 3B_Income_Eastern:Schedule 3D_Income_The Cape'!BZ46)</f>
        <v>0</v>
      </c>
      <c r="CA46" s="523">
        <f>SUM('Schedule 3B_Income_Eastern:Schedule 3D_Income_The Cape'!CA46)</f>
        <v>34048.837371206646</v>
      </c>
      <c r="CB46" s="526">
        <f t="shared" si="135"/>
        <v>94130.118616654334</v>
      </c>
      <c r="CC46" s="527">
        <f t="shared" si="136"/>
        <v>176453.10046322382</v>
      </c>
      <c r="CD46" s="290">
        <v>24</v>
      </c>
      <c r="CE46" s="394">
        <f t="shared" si="101"/>
        <v>1829397.7617539351</v>
      </c>
      <c r="CF46" s="394">
        <f t="shared" si="102"/>
        <v>1966884.8327786596</v>
      </c>
      <c r="CG46" s="394">
        <f t="shared" si="103"/>
        <v>2300648.6444578646</v>
      </c>
      <c r="CH46" s="394">
        <f t="shared" si="104"/>
        <v>2441569.6474487521</v>
      </c>
      <c r="CI46" s="396">
        <f t="shared" si="105"/>
        <v>8538500.8864392098</v>
      </c>
      <c r="CJ46" s="394">
        <f t="shared" si="106"/>
        <v>1939867.6899572436</v>
      </c>
      <c r="CK46" s="394">
        <f t="shared" si="107"/>
        <v>2313230.1008113646</v>
      </c>
      <c r="CL46" s="394">
        <f t="shared" si="108"/>
        <v>2932738.3679338745</v>
      </c>
      <c r="CM46" s="394">
        <f t="shared" si="109"/>
        <v>3182764.0242925342</v>
      </c>
      <c r="CN46" s="396">
        <f t="shared" si="110"/>
        <v>10368600.182995016</v>
      </c>
      <c r="CO46" s="394">
        <f t="shared" si="111"/>
        <v>3769265.4517111797</v>
      </c>
      <c r="CP46" s="394">
        <f t="shared" si="112"/>
        <v>4280114.9335900238</v>
      </c>
      <c r="CQ46" s="394">
        <f t="shared" si="113"/>
        <v>5233387.0123917395</v>
      </c>
      <c r="CR46" s="394">
        <f t="shared" si="114"/>
        <v>5624333.6717412854</v>
      </c>
      <c r="CS46" s="396">
        <f t="shared" si="115"/>
        <v>18907101.069434229</v>
      </c>
    </row>
    <row r="47" spans="1:97" ht="15.75" customHeight="1">
      <c r="A47" s="87" t="s">
        <v>212</v>
      </c>
      <c r="B47" s="290">
        <v>25</v>
      </c>
      <c r="C47" s="523">
        <f>SUM('Schedule 3B_Income_Eastern:Schedule 3D_Income_The Cape'!C47)</f>
        <v>245314.68900925684</v>
      </c>
      <c r="D47" s="523">
        <f>SUM('Schedule 3B_Income_Eastern:Schedule 3D_Income_The Cape'!D47)</f>
        <v>58241.25627560373</v>
      </c>
      <c r="E47" s="523">
        <f>SUM('Schedule 3B_Income_Eastern:Schedule 3D_Income_The Cape'!E47)</f>
        <v>330099.35260053485</v>
      </c>
      <c r="F47" s="523">
        <f>SUM('Schedule 3B_Income_Eastern:Schedule 3D_Income_The Cape'!F47)</f>
        <v>123225.66938625852</v>
      </c>
      <c r="G47" s="523">
        <f>SUM('Schedule 3B_Income_Eastern:Schedule 3D_Income_The Cape'!G47)</f>
        <v>451796.28049502568</v>
      </c>
      <c r="H47" s="523">
        <f>SUM('Schedule 3B_Income_Eastern:Schedule 3D_Income_The Cape'!H47)</f>
        <v>162978.78446052293</v>
      </c>
      <c r="I47" s="523">
        <f>SUM('Schedule 3B_Income_Eastern:Schedule 3D_Income_The Cape'!I47)</f>
        <v>517237.84978113469</v>
      </c>
      <c r="J47" s="523">
        <f>SUM('Schedule 3B_Income_Eastern:Schedule 3D_Income_The Cape'!J47)</f>
        <v>147425.93816707924</v>
      </c>
      <c r="K47" s="524">
        <f t="shared" si="126"/>
        <v>2036319.8201754163</v>
      </c>
      <c r="L47" s="525">
        <f>SUM('Schedule 3B_Income_Eastern:Schedule 3D_Income_The Cape'!L47)</f>
        <v>0</v>
      </c>
      <c r="M47" s="523">
        <f>SUM('Schedule 3B_Income_Eastern:Schedule 3D_Income_The Cape'!M47)</f>
        <v>153285.37768362762</v>
      </c>
      <c r="N47" s="523">
        <f>SUM('Schedule 3B_Income_Eastern:Schedule 3D_Income_The Cape'!N47)</f>
        <v>0</v>
      </c>
      <c r="O47" s="523">
        <f>SUM('Schedule 3B_Income_Eastern:Schedule 3D_Income_The Cape'!O47)</f>
        <v>216267.36479285109</v>
      </c>
      <c r="P47" s="523">
        <f>SUM('Schedule 3B_Income_Eastern:Schedule 3D_Income_The Cape'!P47)</f>
        <v>0</v>
      </c>
      <c r="Q47" s="523">
        <f>SUM('Schedule 3B_Income_Eastern:Schedule 3D_Income_The Cape'!Q47)</f>
        <v>264458.00769616617</v>
      </c>
      <c r="R47" s="523">
        <f>SUM('Schedule 3B_Income_Eastern:Schedule 3D_Income_The Cape'!R47)</f>
        <v>0</v>
      </c>
      <c r="S47" s="523">
        <f>SUM('Schedule 3B_Income_Eastern:Schedule 3D_Income_The Cape'!S47)</f>
        <v>287867.94655278773</v>
      </c>
      <c r="T47" s="526">
        <f>SUM(L47:S47)</f>
        <v>921878.69672543253</v>
      </c>
      <c r="U47" s="527">
        <f t="shared" si="127"/>
        <v>2958198.5169008486</v>
      </c>
      <c r="V47" s="290">
        <v>25</v>
      </c>
      <c r="W47" s="523">
        <f>SUM('Schedule 3B_Income_Eastern:Schedule 3D_Income_The Cape'!W47)</f>
        <v>45653.089582666958</v>
      </c>
      <c r="X47" s="523">
        <f>SUM('Schedule 3B_Income_Eastern:Schedule 3D_Income_The Cape'!X47)</f>
        <v>23923.410403555012</v>
      </c>
      <c r="Y47" s="523">
        <f>SUM('Schedule 3B_Income_Eastern:Schedule 3D_Income_The Cape'!Y47)</f>
        <v>60658.742909330074</v>
      </c>
      <c r="Z47" s="523">
        <f>SUM('Schedule 3B_Income_Eastern:Schedule 3D_Income_The Cape'!Z47)</f>
        <v>21345.286248002947</v>
      </c>
      <c r="AA47" s="523">
        <f>SUM('Schedule 3B_Income_Eastern:Schedule 3D_Income_The Cape'!AA47)</f>
        <v>12119.830352523984</v>
      </c>
      <c r="AB47" s="523">
        <f>SUM('Schedule 3B_Income_Eastern:Schedule 3D_Income_The Cape'!AB47)</f>
        <v>26821.83938387235</v>
      </c>
      <c r="AC47" s="523">
        <f>SUM('Schedule 3B_Income_Eastern:Schedule 3D_Income_The Cape'!AC47)</f>
        <v>12608.633596092091</v>
      </c>
      <c r="AD47" s="523">
        <f>SUM('Schedule 3B_Income_Eastern:Schedule 3D_Income_The Cape'!AD47)</f>
        <v>35516.927474718075</v>
      </c>
      <c r="AE47" s="524">
        <f t="shared" si="128"/>
        <v>238647.75995076148</v>
      </c>
      <c r="AF47" s="525">
        <f>SUM('Schedule 3B_Income_Eastern:Schedule 3D_Income_The Cape'!AF47)</f>
        <v>0</v>
      </c>
      <c r="AG47" s="523">
        <f>SUM('Schedule 3B_Income_Eastern:Schedule 3D_Income_The Cape'!AG47)</f>
        <v>80069.484335675486</v>
      </c>
      <c r="AH47" s="523">
        <f>SUM('Schedule 3B_Income_Eastern:Schedule 3D_Income_The Cape'!AH47)</f>
        <v>0</v>
      </c>
      <c r="AI47" s="523">
        <f>SUM('Schedule 3B_Income_Eastern:Schedule 3D_Income_The Cape'!AI47)</f>
        <v>94158.67485895392</v>
      </c>
      <c r="AJ47" s="523">
        <f>SUM('Schedule 3B_Income_Eastern:Schedule 3D_Income_The Cape'!AJ47)</f>
        <v>0</v>
      </c>
      <c r="AK47" s="523">
        <f>SUM('Schedule 3B_Income_Eastern:Schedule 3D_Income_The Cape'!AK47)</f>
        <v>134013.14930714428</v>
      </c>
      <c r="AL47" s="523">
        <f>SUM('Schedule 3B_Income_Eastern:Schedule 3D_Income_The Cape'!AL47)</f>
        <v>0</v>
      </c>
      <c r="AM47" s="523">
        <f>SUM('Schedule 3B_Income_Eastern:Schedule 3D_Income_The Cape'!AM47)</f>
        <v>173636.78054182872</v>
      </c>
      <c r="AN47" s="526">
        <f t="shared" si="129"/>
        <v>481878.08904360241</v>
      </c>
      <c r="AO47" s="527">
        <f t="shared" si="130"/>
        <v>720525.84899436391</v>
      </c>
      <c r="AP47" s="290">
        <v>25</v>
      </c>
      <c r="AQ47" s="523">
        <f>SUM('Schedule 3B_Income_Eastern:Schedule 3D_Income_The Cape'!AQ47)</f>
        <v>881962.2861121454</v>
      </c>
      <c r="AR47" s="523">
        <f>SUM('Schedule 3B_Income_Eastern:Schedule 3D_Income_The Cape'!AR47)</f>
        <v>397702.2772574827</v>
      </c>
      <c r="AS47" s="523">
        <f>SUM('Schedule 3B_Income_Eastern:Schedule 3D_Income_The Cape'!AS47)</f>
        <v>799085.26005001517</v>
      </c>
      <c r="AT47" s="523">
        <f>SUM('Schedule 3B_Income_Eastern:Schedule 3D_Income_The Cape'!AT47)</f>
        <v>417461.47240219807</v>
      </c>
      <c r="AU47" s="523">
        <f>SUM('Schedule 3B_Income_Eastern:Schedule 3D_Income_The Cape'!AU47)</f>
        <v>904452.37227154314</v>
      </c>
      <c r="AV47" s="523">
        <f>SUM('Schedule 3B_Income_Eastern:Schedule 3D_Income_The Cape'!AV47)</f>
        <v>485926.40205133223</v>
      </c>
      <c r="AW47" s="523">
        <f>SUM('Schedule 3B_Income_Eastern:Schedule 3D_Income_The Cape'!AW47)</f>
        <v>938132.90919817681</v>
      </c>
      <c r="AX47" s="523">
        <f>SUM('Schedule 3B_Income_Eastern:Schedule 3D_Income_The Cape'!AX47)</f>
        <v>509848.85095397255</v>
      </c>
      <c r="AY47" s="524">
        <f t="shared" si="131"/>
        <v>5334571.8302968666</v>
      </c>
      <c r="AZ47" s="525">
        <f>SUM('Schedule 3B_Income_Eastern:Schedule 3D_Income_The Cape'!AZ47)</f>
        <v>0</v>
      </c>
      <c r="BA47" s="523">
        <f>SUM('Schedule 3B_Income_Eastern:Schedule 3D_Income_The Cape'!BA47)</f>
        <v>1275286.647716054</v>
      </c>
      <c r="BB47" s="523">
        <f>SUM('Schedule 3B_Income_Eastern:Schedule 3D_Income_The Cape'!BB47)</f>
        <v>0</v>
      </c>
      <c r="BC47" s="523">
        <f>SUM('Schedule 3B_Income_Eastern:Schedule 3D_Income_The Cape'!BC47)</f>
        <v>1488531.6006155421</v>
      </c>
      <c r="BD47" s="523">
        <f>SUM('Schedule 3B_Income_Eastern:Schedule 3D_Income_The Cape'!BD47)</f>
        <v>0</v>
      </c>
      <c r="BE47" s="523">
        <f>SUM('Schedule 3B_Income_Eastern:Schedule 3D_Income_The Cape'!BE47)</f>
        <v>1883361.4329406563</v>
      </c>
      <c r="BF47" s="523">
        <f>SUM('Schedule 3B_Income_Eastern:Schedule 3D_Income_The Cape'!BF47)</f>
        <v>0</v>
      </c>
      <c r="BG47" s="523">
        <f>SUM('Schedule 3B_Income_Eastern:Schedule 3D_Income_The Cape'!BG47)</f>
        <v>1991818.410009488</v>
      </c>
      <c r="BH47" s="526">
        <f t="shared" si="132"/>
        <v>6638998.09128174</v>
      </c>
      <c r="BI47" s="527">
        <f t="shared" si="133"/>
        <v>11973569.921578607</v>
      </c>
      <c r="BJ47" s="290">
        <v>25</v>
      </c>
      <c r="BK47" s="523">
        <f>SUM('Schedule 3B_Income_Eastern:Schedule 3D_Income_The Cape'!BK47)</f>
        <v>9327.9380215276178</v>
      </c>
      <c r="BL47" s="523">
        <f>SUM('Schedule 3B_Income_Eastern:Schedule 3D_Income_The Cape'!BL47)</f>
        <v>2616.8871181058521</v>
      </c>
      <c r="BM47" s="523">
        <f>SUM('Schedule 3B_Income_Eastern:Schedule 3D_Income_The Cape'!BM47)</f>
        <v>12597.069858818642</v>
      </c>
      <c r="BN47" s="523">
        <f>SUM('Schedule 3B_Income_Eastern:Schedule 3D_Income_The Cape'!BN47)</f>
        <v>4453.7155554272931</v>
      </c>
      <c r="BO47" s="523">
        <f>SUM('Schedule 3B_Income_Eastern:Schedule 3D_Income_The Cape'!BO47)</f>
        <v>11574.696980461737</v>
      </c>
      <c r="BP47" s="523">
        <f>SUM('Schedule 3B_Income_Eastern:Schedule 3D_Income_The Cape'!BP47)</f>
        <v>3167.7624373991362</v>
      </c>
      <c r="BQ47" s="523">
        <f>SUM('Schedule 3B_Income_Eastern:Schedule 3D_Income_The Cape'!BQ47)</f>
        <v>25264.850226867624</v>
      </c>
      <c r="BR47" s="523">
        <f>SUM('Schedule 3B_Income_Eastern:Schedule 3D_Income_The Cape'!BR47)</f>
        <v>6228.2055602036617</v>
      </c>
      <c r="BS47" s="524">
        <f t="shared" si="134"/>
        <v>75231.125758811555</v>
      </c>
      <c r="BT47" s="525">
        <f>SUM('Schedule 3B_Income_Eastern:Schedule 3D_Income_The Cape'!BT47)</f>
        <v>0</v>
      </c>
      <c r="BU47" s="523">
        <f>SUM('Schedule 3B_Income_Eastern:Schedule 3D_Income_The Cape'!BU47)</f>
        <v>9911.133544573855</v>
      </c>
      <c r="BV47" s="523">
        <f>SUM('Schedule 3B_Income_Eastern:Schedule 3D_Income_The Cape'!BV47)</f>
        <v>0</v>
      </c>
      <c r="BW47" s="523">
        <f>SUM('Schedule 3B_Income_Eastern:Schedule 3D_Income_The Cape'!BW47)</f>
        <v>15275.82420272245</v>
      </c>
      <c r="BX47" s="523">
        <f>SUM('Schedule 3B_Income_Eastern:Schedule 3D_Income_The Cape'!BX47)</f>
        <v>0</v>
      </c>
      <c r="BY47" s="523">
        <f>SUM('Schedule 3B_Income_Eastern:Schedule 3D_Income_The Cape'!BY47)</f>
        <v>22411.999131167962</v>
      </c>
      <c r="BZ47" s="523">
        <f>SUM('Schedule 3B_Income_Eastern:Schedule 3D_Income_The Cape'!BZ47)</f>
        <v>0</v>
      </c>
      <c r="CA47" s="523">
        <f>SUM('Schedule 3B_Income_Eastern:Schedule 3D_Income_The Cape'!CA47)</f>
        <v>26280.676897494253</v>
      </c>
      <c r="CB47" s="526">
        <f t="shared" si="135"/>
        <v>73879.633775958529</v>
      </c>
      <c r="CC47" s="527">
        <f t="shared" si="136"/>
        <v>149110.7595347701</v>
      </c>
      <c r="CD47" s="290">
        <v>25</v>
      </c>
      <c r="CE47" s="394">
        <f t="shared" si="101"/>
        <v>1664741.8337803441</v>
      </c>
      <c r="CF47" s="394">
        <f t="shared" si="102"/>
        <v>1768926.5690105853</v>
      </c>
      <c r="CG47" s="394">
        <f t="shared" si="103"/>
        <v>2058837.9684326812</v>
      </c>
      <c r="CH47" s="394">
        <f t="shared" si="104"/>
        <v>2192264.1649582447</v>
      </c>
      <c r="CI47" s="396">
        <f t="shared" si="105"/>
        <v>7684770.5361818559</v>
      </c>
      <c r="CJ47" s="394">
        <f t="shared" si="106"/>
        <v>1518552.6432799308</v>
      </c>
      <c r="CK47" s="394">
        <f t="shared" si="107"/>
        <v>1814233.4644700696</v>
      </c>
      <c r="CL47" s="394">
        <f t="shared" si="108"/>
        <v>2304244.5890751346</v>
      </c>
      <c r="CM47" s="394">
        <f t="shared" si="109"/>
        <v>2479603.8140015984</v>
      </c>
      <c r="CN47" s="396">
        <f t="shared" si="110"/>
        <v>8116634.5108267339</v>
      </c>
      <c r="CO47" s="394">
        <f t="shared" si="111"/>
        <v>3183294.4770602752</v>
      </c>
      <c r="CP47" s="394">
        <f t="shared" si="112"/>
        <v>3583160.0334806549</v>
      </c>
      <c r="CQ47" s="394">
        <f t="shared" si="113"/>
        <v>4363082.5575078158</v>
      </c>
      <c r="CR47" s="394">
        <f t="shared" si="114"/>
        <v>4671867.9789598435</v>
      </c>
      <c r="CS47" s="396">
        <f t="shared" si="115"/>
        <v>15801405.047008589</v>
      </c>
    </row>
    <row r="48" spans="1:97" ht="15.75" customHeight="1">
      <c r="A48" s="87" t="s">
        <v>213</v>
      </c>
      <c r="B48" s="290">
        <v>26</v>
      </c>
      <c r="C48" s="523">
        <f>SUM('Schedule 3B_Income_Eastern:Schedule 3D_Income_The Cape'!C48)</f>
        <v>12917.983782029514</v>
      </c>
      <c r="D48" s="523">
        <f>SUM('Schedule 3B_Income_Eastern:Schedule 3D_Income_The Cape'!D48)</f>
        <v>46214.198045127618</v>
      </c>
      <c r="E48" s="523">
        <f>SUM('Schedule 3B_Income_Eastern:Schedule 3D_Income_The Cape'!E48)</f>
        <v>13926.498932163193</v>
      </c>
      <c r="F48" s="523">
        <f>SUM('Schedule 3B_Income_Eastern:Schedule 3D_Income_The Cape'!F48)</f>
        <v>43094.732718875253</v>
      </c>
      <c r="G48" s="523">
        <f>SUM('Schedule 3B_Income_Eastern:Schedule 3D_Income_The Cape'!G48)</f>
        <v>18636.461101692406</v>
      </c>
      <c r="H48" s="523">
        <f>SUM('Schedule 3B_Income_Eastern:Schedule 3D_Income_The Cape'!H48)</f>
        <v>39563.915604280504</v>
      </c>
      <c r="I48" s="523">
        <f>SUM('Schedule 3B_Income_Eastern:Schedule 3D_Income_The Cape'!I48)</f>
        <v>18716.072706817191</v>
      </c>
      <c r="J48" s="523">
        <f>SUM('Schedule 3B_Income_Eastern:Schedule 3D_Income_The Cape'!J48)</f>
        <v>33941.922148281381</v>
      </c>
      <c r="K48" s="524">
        <f t="shared" si="89"/>
        <v>227011.78503926707</v>
      </c>
      <c r="L48" s="525">
        <f>SUM('Schedule 3B_Income_Eastern:Schedule 3D_Income_The Cape'!L48)</f>
        <v>0</v>
      </c>
      <c r="M48" s="523">
        <f>SUM('Schedule 3B_Income_Eastern:Schedule 3D_Income_The Cape'!M48)</f>
        <v>235964.2412010151</v>
      </c>
      <c r="N48" s="523">
        <f>SUM('Schedule 3B_Income_Eastern:Schedule 3D_Income_The Cape'!N48)</f>
        <v>0</v>
      </c>
      <c r="O48" s="523">
        <f>SUM('Schedule 3B_Income_Eastern:Schedule 3D_Income_The Cape'!O48)</f>
        <v>290151.93981717556</v>
      </c>
      <c r="P48" s="523">
        <f>SUM('Schedule 3B_Income_Eastern:Schedule 3D_Income_The Cape'!P48)</f>
        <v>0</v>
      </c>
      <c r="Q48" s="523">
        <f>SUM('Schedule 3B_Income_Eastern:Schedule 3D_Income_The Cape'!Q48)</f>
        <v>340085.95156734402</v>
      </c>
      <c r="R48" s="523">
        <f>SUM('Schedule 3B_Income_Eastern:Schedule 3D_Income_The Cape'!R48)</f>
        <v>0</v>
      </c>
      <c r="S48" s="523">
        <f>SUM('Schedule 3B_Income_Eastern:Schedule 3D_Income_The Cape'!S48)</f>
        <v>299006.49344026146</v>
      </c>
      <c r="T48" s="526">
        <f t="shared" si="90"/>
        <v>1165208.6260257962</v>
      </c>
      <c r="U48" s="527">
        <f t="shared" si="91"/>
        <v>1392220.4110650632</v>
      </c>
      <c r="V48" s="290">
        <v>26</v>
      </c>
      <c r="W48" s="523">
        <f>SUM('Schedule 3B_Income_Eastern:Schedule 3D_Income_The Cape'!W48)</f>
        <v>1577.4667405475511</v>
      </c>
      <c r="X48" s="523">
        <f>SUM('Schedule 3B_Income_Eastern:Schedule 3D_Income_The Cape'!X48)</f>
        <v>20132.773103054598</v>
      </c>
      <c r="Y48" s="523">
        <f>SUM('Schedule 3B_Income_Eastern:Schedule 3D_Income_The Cape'!Y48)</f>
        <v>1742.2448356863797</v>
      </c>
      <c r="Z48" s="523">
        <f>SUM('Schedule 3B_Income_Eastern:Schedule 3D_Income_The Cape'!Z48)</f>
        <v>11059.781929644125</v>
      </c>
      <c r="AA48" s="523">
        <f>SUM('Schedule 3B_Income_Eastern:Schedule 3D_Income_The Cape'!AA48)</f>
        <v>1484.0418597588211</v>
      </c>
      <c r="AB48" s="523">
        <f>SUM('Schedule 3B_Income_Eastern:Schedule 3D_Income_The Cape'!AB48)</f>
        <v>11154.130336224691</v>
      </c>
      <c r="AC48" s="523">
        <f>SUM('Schedule 3B_Income_Eastern:Schedule 3D_Income_The Cape'!AC48)</f>
        <v>1454.4275329396078</v>
      </c>
      <c r="AD48" s="523">
        <f>SUM('Schedule 3B_Income_Eastern:Schedule 3D_Income_The Cape'!AD48)</f>
        <v>10446.563461522783</v>
      </c>
      <c r="AE48" s="524">
        <f t="shared" si="92"/>
        <v>59051.429799378551</v>
      </c>
      <c r="AF48" s="525">
        <f>SUM('Schedule 3B_Income_Eastern:Schedule 3D_Income_The Cape'!AF48)</f>
        <v>0</v>
      </c>
      <c r="AG48" s="523">
        <f>SUM('Schedule 3B_Income_Eastern:Schedule 3D_Income_The Cape'!AG48)</f>
        <v>113712.32988629851</v>
      </c>
      <c r="AH48" s="523">
        <f>SUM('Schedule 3B_Income_Eastern:Schedule 3D_Income_The Cape'!AH48)</f>
        <v>0</v>
      </c>
      <c r="AI48" s="523">
        <f>SUM('Schedule 3B_Income_Eastern:Schedule 3D_Income_The Cape'!AI48)</f>
        <v>118727.1932679602</v>
      </c>
      <c r="AJ48" s="523">
        <f>SUM('Schedule 3B_Income_Eastern:Schedule 3D_Income_The Cape'!AJ48)</f>
        <v>0</v>
      </c>
      <c r="AK48" s="523">
        <f>SUM('Schedule 3B_Income_Eastern:Schedule 3D_Income_The Cape'!AK48)</f>
        <v>108054.22819715299</v>
      </c>
      <c r="AL48" s="523">
        <f>SUM('Schedule 3B_Income_Eastern:Schedule 3D_Income_The Cape'!AL48)</f>
        <v>0</v>
      </c>
      <c r="AM48" s="523">
        <f>SUM('Schedule 3B_Income_Eastern:Schedule 3D_Income_The Cape'!AM48)</f>
        <v>121134.88327137391</v>
      </c>
      <c r="AN48" s="526">
        <f t="shared" si="93"/>
        <v>461628.63462278561</v>
      </c>
      <c r="AO48" s="527">
        <f t="shared" si="94"/>
        <v>520680.06442216417</v>
      </c>
      <c r="AP48" s="290">
        <v>26</v>
      </c>
      <c r="AQ48" s="523">
        <f>SUM('Schedule 3B_Income_Eastern:Schedule 3D_Income_The Cape'!AQ48)</f>
        <v>51241.837467093319</v>
      </c>
      <c r="AR48" s="523">
        <f>SUM('Schedule 3B_Income_Eastern:Schedule 3D_Income_The Cape'!AR48)</f>
        <v>187432.20387530606</v>
      </c>
      <c r="AS48" s="523">
        <f>SUM('Schedule 3B_Income_Eastern:Schedule 3D_Income_The Cape'!AS48)</f>
        <v>46331.717718801672</v>
      </c>
      <c r="AT48" s="523">
        <f>SUM('Schedule 3B_Income_Eastern:Schedule 3D_Income_The Cape'!AT48)</f>
        <v>151247.3831889194</v>
      </c>
      <c r="AU48" s="523">
        <f>SUM('Schedule 3B_Income_Eastern:Schedule 3D_Income_The Cape'!AU48)</f>
        <v>60194.77232529797</v>
      </c>
      <c r="AV48" s="523">
        <f>SUM('Schedule 3B_Income_Eastern:Schedule 3D_Income_The Cape'!AV48)</f>
        <v>148609.76548419462</v>
      </c>
      <c r="AW48" s="523">
        <f>SUM('Schedule 3B_Income_Eastern:Schedule 3D_Income_The Cape'!AW48)</f>
        <v>43401.243340185603</v>
      </c>
      <c r="AX48" s="523">
        <f>SUM('Schedule 3B_Income_Eastern:Schedule 3D_Income_The Cape'!AX48)</f>
        <v>149023.61762037571</v>
      </c>
      <c r="AY48" s="524">
        <f t="shared" si="95"/>
        <v>837482.54102017439</v>
      </c>
      <c r="AZ48" s="525">
        <f>SUM('Schedule 3B_Income_Eastern:Schedule 3D_Income_The Cape'!AZ48)</f>
        <v>0</v>
      </c>
      <c r="BA48" s="523">
        <f>SUM('Schedule 3B_Income_Eastern:Schedule 3D_Income_The Cape'!BA48)</f>
        <v>1115609.4939484668</v>
      </c>
      <c r="BB48" s="523">
        <f>SUM('Schedule 3B_Income_Eastern:Schedule 3D_Income_The Cape'!BB48)</f>
        <v>0</v>
      </c>
      <c r="BC48" s="523">
        <f>SUM('Schedule 3B_Income_Eastern:Schedule 3D_Income_The Cape'!BC48)</f>
        <v>1386090.8340766081</v>
      </c>
      <c r="BD48" s="523">
        <f>SUM('Schedule 3B_Income_Eastern:Schedule 3D_Income_The Cape'!BD48)</f>
        <v>0</v>
      </c>
      <c r="BE48" s="523">
        <f>SUM('Schedule 3B_Income_Eastern:Schedule 3D_Income_The Cape'!BE48)</f>
        <v>1416881.7428278117</v>
      </c>
      <c r="BF48" s="523">
        <f>SUM('Schedule 3B_Income_Eastern:Schedule 3D_Income_The Cape'!BF48)</f>
        <v>0</v>
      </c>
      <c r="BG48" s="523">
        <f>SUM('Schedule 3B_Income_Eastern:Schedule 3D_Income_The Cape'!BG48)</f>
        <v>1411588.1768741305</v>
      </c>
      <c r="BH48" s="526">
        <f t="shared" si="96"/>
        <v>5330170.2477270169</v>
      </c>
      <c r="BI48" s="527">
        <f t="shared" si="97"/>
        <v>6167652.7887471914</v>
      </c>
      <c r="BJ48" s="290">
        <v>26</v>
      </c>
      <c r="BK48" s="523">
        <f>SUM('Schedule 3B_Income_Eastern:Schedule 3D_Income_The Cape'!BK48)</f>
        <v>786.02761196119116</v>
      </c>
      <c r="BL48" s="523">
        <f>SUM('Schedule 3B_Income_Eastern:Schedule 3D_Income_The Cape'!BL48)</f>
        <v>7156.500950745527</v>
      </c>
      <c r="BM48" s="523">
        <f>SUM('Schedule 3B_Income_Eastern:Schedule 3D_Income_The Cape'!BM48)</f>
        <v>812.29600933228744</v>
      </c>
      <c r="BN48" s="523">
        <f>SUM('Schedule 3B_Income_Eastern:Schedule 3D_Income_The Cape'!BN48)</f>
        <v>3386.4478985049673</v>
      </c>
      <c r="BO48" s="523">
        <f>SUM('Schedule 3B_Income_Eastern:Schedule 3D_Income_The Cape'!BO48)</f>
        <v>4020.392396121154</v>
      </c>
      <c r="BP48" s="523">
        <f>SUM('Schedule 3B_Income_Eastern:Schedule 3D_Income_The Cape'!BP48)</f>
        <v>2801.154570255329</v>
      </c>
      <c r="BQ48" s="523">
        <f>SUM('Schedule 3B_Income_Eastern:Schedule 3D_Income_The Cape'!BQ48)</f>
        <v>1180.3095686030645</v>
      </c>
      <c r="BR48" s="523">
        <f>SUM('Schedule 3B_Income_Eastern:Schedule 3D_Income_The Cape'!BR48)</f>
        <v>4197.6890786385165</v>
      </c>
      <c r="BS48" s="524">
        <f t="shared" si="98"/>
        <v>24340.818084162038</v>
      </c>
      <c r="BT48" s="525">
        <f>SUM('Schedule 3B_Income_Eastern:Schedule 3D_Income_The Cape'!BT48)</f>
        <v>0</v>
      </c>
      <c r="BU48" s="523">
        <f>SUM('Schedule 3B_Income_Eastern:Schedule 3D_Income_The Cape'!BU48)</f>
        <v>54767.844087129473</v>
      </c>
      <c r="BV48" s="523">
        <f>SUM('Schedule 3B_Income_Eastern:Schedule 3D_Income_The Cape'!BV48)</f>
        <v>0</v>
      </c>
      <c r="BW48" s="523">
        <f>SUM('Schedule 3B_Income_Eastern:Schedule 3D_Income_The Cape'!BW48)</f>
        <v>46752.409636577715</v>
      </c>
      <c r="BX48" s="523">
        <f>SUM('Schedule 3B_Income_Eastern:Schedule 3D_Income_The Cape'!BX48)</f>
        <v>0</v>
      </c>
      <c r="BY48" s="523">
        <f>SUM('Schedule 3B_Income_Eastern:Schedule 3D_Income_The Cape'!BY48)</f>
        <v>54251.456423161435</v>
      </c>
      <c r="BZ48" s="523">
        <f>SUM('Schedule 3B_Income_Eastern:Schedule 3D_Income_The Cape'!BZ48)</f>
        <v>0</v>
      </c>
      <c r="CA48" s="523">
        <f>SUM('Schedule 3B_Income_Eastern:Schedule 3D_Income_The Cape'!CA48)</f>
        <v>60847.293998729059</v>
      </c>
      <c r="CB48" s="526">
        <f t="shared" si="99"/>
        <v>216619.00414559769</v>
      </c>
      <c r="CC48" s="527">
        <f t="shared" si="100"/>
        <v>240959.82222975974</v>
      </c>
      <c r="CD48" s="290">
        <v>26</v>
      </c>
      <c r="CE48" s="394">
        <f t="shared" si="101"/>
        <v>327458.99157586537</v>
      </c>
      <c r="CF48" s="394">
        <f t="shared" si="102"/>
        <v>271601.10323192732</v>
      </c>
      <c r="CG48" s="394">
        <f t="shared" si="103"/>
        <v>286464.63367782551</v>
      </c>
      <c r="CH48" s="394">
        <f t="shared" si="104"/>
        <v>262361.84545736382</v>
      </c>
      <c r="CI48" s="396">
        <f t="shared" si="105"/>
        <v>1147886.5739429819</v>
      </c>
      <c r="CJ48" s="394">
        <f t="shared" si="106"/>
        <v>1520053.9091229099</v>
      </c>
      <c r="CK48" s="394">
        <f t="shared" si="107"/>
        <v>1841722.3767983217</v>
      </c>
      <c r="CL48" s="394">
        <f t="shared" si="108"/>
        <v>1919273.3790154704</v>
      </c>
      <c r="CM48" s="394">
        <f t="shared" si="109"/>
        <v>1892576.8475844949</v>
      </c>
      <c r="CN48" s="396">
        <f t="shared" si="110"/>
        <v>7173626.5125211962</v>
      </c>
      <c r="CO48" s="394">
        <f t="shared" si="111"/>
        <v>1847512.9006987752</v>
      </c>
      <c r="CP48" s="394">
        <f t="shared" si="112"/>
        <v>2113323.4800302489</v>
      </c>
      <c r="CQ48" s="394">
        <f t="shared" si="113"/>
        <v>2205738.0126932962</v>
      </c>
      <c r="CR48" s="394">
        <f t="shared" si="114"/>
        <v>2154938.6930418587</v>
      </c>
      <c r="CS48" s="396">
        <f t="shared" si="115"/>
        <v>8321513.0864641787</v>
      </c>
    </row>
    <row r="49" spans="1:97" ht="15.75" customHeight="1">
      <c r="A49" s="87" t="s">
        <v>214</v>
      </c>
      <c r="B49" s="290">
        <v>27</v>
      </c>
      <c r="C49" s="523">
        <f>SUM('Schedule 3B_Income_Eastern:Schedule 3D_Income_The Cape'!C49)</f>
        <v>58196.022838205201</v>
      </c>
      <c r="D49" s="523">
        <f>SUM('Schedule 3B_Income_Eastern:Schedule 3D_Income_The Cape'!D49)</f>
        <v>729856.07963042718</v>
      </c>
      <c r="E49" s="523">
        <f>SUM('Schedule 3B_Income_Eastern:Schedule 3D_Income_The Cape'!E49)</f>
        <v>30354.239816852016</v>
      </c>
      <c r="F49" s="523">
        <f>SUM('Schedule 3B_Income_Eastern:Schedule 3D_Income_The Cape'!F49)</f>
        <v>600084.23282883898</v>
      </c>
      <c r="G49" s="523">
        <f>SUM('Schedule 3B_Income_Eastern:Schedule 3D_Income_The Cape'!G49)</f>
        <v>6717.8677205636714</v>
      </c>
      <c r="H49" s="523">
        <f>SUM('Schedule 3B_Income_Eastern:Schedule 3D_Income_The Cape'!H49)</f>
        <v>504097.89482482587</v>
      </c>
      <c r="I49" s="523">
        <f>SUM('Schedule 3B_Income_Eastern:Schedule 3D_Income_The Cape'!I49)</f>
        <v>20935.725585658016</v>
      </c>
      <c r="J49" s="523">
        <f>SUM('Schedule 3B_Income_Eastern:Schedule 3D_Income_The Cape'!J49)</f>
        <v>537279.98318083514</v>
      </c>
      <c r="K49" s="524">
        <f t="shared" si="89"/>
        <v>2487522.0464262059</v>
      </c>
      <c r="L49" s="525">
        <f>SUM('Schedule 3B_Income_Eastern:Schedule 3D_Income_The Cape'!L49)</f>
        <v>0</v>
      </c>
      <c r="M49" s="523">
        <f>SUM('Schedule 3B_Income_Eastern:Schedule 3D_Income_The Cape'!M49)</f>
        <v>334184.40832764393</v>
      </c>
      <c r="N49" s="523">
        <f>SUM('Schedule 3B_Income_Eastern:Schedule 3D_Income_The Cape'!N49)</f>
        <v>0</v>
      </c>
      <c r="O49" s="523">
        <f>SUM('Schedule 3B_Income_Eastern:Schedule 3D_Income_The Cape'!O49)</f>
        <v>496580.97318889701</v>
      </c>
      <c r="P49" s="523">
        <f>SUM('Schedule 3B_Income_Eastern:Schedule 3D_Income_The Cape'!P49)</f>
        <v>0</v>
      </c>
      <c r="Q49" s="523">
        <f>SUM('Schedule 3B_Income_Eastern:Schedule 3D_Income_The Cape'!Q49)</f>
        <v>315068.31859605655</v>
      </c>
      <c r="R49" s="523">
        <f>SUM('Schedule 3B_Income_Eastern:Schedule 3D_Income_The Cape'!R49)</f>
        <v>0</v>
      </c>
      <c r="S49" s="523">
        <f>SUM('Schedule 3B_Income_Eastern:Schedule 3D_Income_The Cape'!S49)</f>
        <v>411475.98191309819</v>
      </c>
      <c r="T49" s="526">
        <f t="shared" si="90"/>
        <v>1557309.6820256957</v>
      </c>
      <c r="U49" s="527">
        <f t="shared" si="91"/>
        <v>4044831.7284519016</v>
      </c>
      <c r="V49" s="290">
        <v>27</v>
      </c>
      <c r="W49" s="523">
        <f>SUM('Schedule 3B_Income_Eastern:Schedule 3D_Income_The Cape'!W49)</f>
        <v>0</v>
      </c>
      <c r="X49" s="523">
        <f>SUM('Schedule 3B_Income_Eastern:Schedule 3D_Income_The Cape'!X49)</f>
        <v>7917.5311014252984</v>
      </c>
      <c r="Y49" s="523">
        <f>SUM('Schedule 3B_Income_Eastern:Schedule 3D_Income_The Cape'!Y49)</f>
        <v>0</v>
      </c>
      <c r="Z49" s="523">
        <f>SUM('Schedule 3B_Income_Eastern:Schedule 3D_Income_The Cape'!Z49)</f>
        <v>5601.15566560966</v>
      </c>
      <c r="AA49" s="523">
        <f>SUM('Schedule 3B_Income_Eastern:Schedule 3D_Income_The Cape'!AA49)</f>
        <v>0</v>
      </c>
      <c r="AB49" s="523">
        <f>SUM('Schedule 3B_Income_Eastern:Schedule 3D_Income_The Cape'!AB49)</f>
        <v>3086.3099444901177</v>
      </c>
      <c r="AC49" s="523">
        <f>SUM('Schedule 3B_Income_Eastern:Schedule 3D_Income_The Cape'!AC49)</f>
        <v>0</v>
      </c>
      <c r="AD49" s="523">
        <f>SUM('Schedule 3B_Income_Eastern:Schedule 3D_Income_The Cape'!AD49)</f>
        <v>5764.5618761792321</v>
      </c>
      <c r="AE49" s="524">
        <f t="shared" si="92"/>
        <v>22369.558587704309</v>
      </c>
      <c r="AF49" s="525">
        <f>SUM('Schedule 3B_Income_Eastern:Schedule 3D_Income_The Cape'!AF49)</f>
        <v>0</v>
      </c>
      <c r="AG49" s="523">
        <f>SUM('Schedule 3B_Income_Eastern:Schedule 3D_Income_The Cape'!AG49)</f>
        <v>89724.409421911434</v>
      </c>
      <c r="AH49" s="523">
        <f>SUM('Schedule 3B_Income_Eastern:Schedule 3D_Income_The Cape'!AH49)</f>
        <v>0</v>
      </c>
      <c r="AI49" s="523">
        <f>SUM('Schedule 3B_Income_Eastern:Schedule 3D_Income_The Cape'!AI49)</f>
        <v>64220.340770288254</v>
      </c>
      <c r="AJ49" s="523">
        <f>SUM('Schedule 3B_Income_Eastern:Schedule 3D_Income_The Cape'!AJ49)</f>
        <v>0</v>
      </c>
      <c r="AK49" s="523">
        <f>SUM('Schedule 3B_Income_Eastern:Schedule 3D_Income_The Cape'!AK49)</f>
        <v>51586.635227211998</v>
      </c>
      <c r="AL49" s="523">
        <f>SUM('Schedule 3B_Income_Eastern:Schedule 3D_Income_The Cape'!AL49)</f>
        <v>0</v>
      </c>
      <c r="AM49" s="523">
        <f>SUM('Schedule 3B_Income_Eastern:Schedule 3D_Income_The Cape'!AM49)</f>
        <v>74531.238339898977</v>
      </c>
      <c r="AN49" s="526">
        <f t="shared" si="93"/>
        <v>280062.62375931069</v>
      </c>
      <c r="AO49" s="527">
        <f t="shared" si="94"/>
        <v>302432.18234701501</v>
      </c>
      <c r="AP49" s="290">
        <v>27</v>
      </c>
      <c r="AQ49" s="523">
        <f>SUM('Schedule 3B_Income_Eastern:Schedule 3D_Income_The Cape'!AQ49)</f>
        <v>124020.93411974082</v>
      </c>
      <c r="AR49" s="523">
        <f>SUM('Schedule 3B_Income_Eastern:Schedule 3D_Income_The Cape'!AR49)</f>
        <v>1760242.3053739741</v>
      </c>
      <c r="AS49" s="523">
        <f>SUM('Schedule 3B_Income_Eastern:Schedule 3D_Income_The Cape'!AS49)</f>
        <v>108176.19146923223</v>
      </c>
      <c r="AT49" s="523">
        <f>SUM('Schedule 3B_Income_Eastern:Schedule 3D_Income_The Cape'!AT49)</f>
        <v>1432006.6931900908</v>
      </c>
      <c r="AU49" s="523">
        <f>SUM('Schedule 3B_Income_Eastern:Schedule 3D_Income_The Cape'!AU49)</f>
        <v>137364.41445218405</v>
      </c>
      <c r="AV49" s="523">
        <f>SUM('Schedule 3B_Income_Eastern:Schedule 3D_Income_The Cape'!AV49)</f>
        <v>1674759.8512129535</v>
      </c>
      <c r="AW49" s="523">
        <f>SUM('Schedule 3B_Income_Eastern:Schedule 3D_Income_The Cape'!AW49)</f>
        <v>78638.817649673932</v>
      </c>
      <c r="AX49" s="523">
        <f>SUM('Schedule 3B_Income_Eastern:Schedule 3D_Income_The Cape'!AX49)</f>
        <v>1846853.7411174404</v>
      </c>
      <c r="AY49" s="524">
        <f t="shared" si="95"/>
        <v>7162062.9485852895</v>
      </c>
      <c r="AZ49" s="525">
        <f>SUM('Schedule 3B_Income_Eastern:Schedule 3D_Income_The Cape'!AZ49)</f>
        <v>0</v>
      </c>
      <c r="BA49" s="523">
        <f>SUM('Schedule 3B_Income_Eastern:Schedule 3D_Income_The Cape'!BA49)</f>
        <v>4175404.9234082303</v>
      </c>
      <c r="BB49" s="523">
        <f>SUM('Schedule 3B_Income_Eastern:Schedule 3D_Income_The Cape'!BB49)</f>
        <v>0</v>
      </c>
      <c r="BC49" s="523">
        <f>SUM('Schedule 3B_Income_Eastern:Schedule 3D_Income_The Cape'!BC49)</f>
        <v>3441833.6610747064</v>
      </c>
      <c r="BD49" s="523">
        <f>SUM('Schedule 3B_Income_Eastern:Schedule 3D_Income_The Cape'!BD49)</f>
        <v>0</v>
      </c>
      <c r="BE49" s="523">
        <f>SUM('Schedule 3B_Income_Eastern:Schedule 3D_Income_The Cape'!BE49)</f>
        <v>3810752.2514489074</v>
      </c>
      <c r="BF49" s="523">
        <f>SUM('Schedule 3B_Income_Eastern:Schedule 3D_Income_The Cape'!BF49)</f>
        <v>0</v>
      </c>
      <c r="BG49" s="523">
        <f>SUM('Schedule 3B_Income_Eastern:Schedule 3D_Income_The Cape'!BG49)</f>
        <v>4103674.6882728343</v>
      </c>
      <c r="BH49" s="526">
        <f t="shared" si="96"/>
        <v>15531665.524204677</v>
      </c>
      <c r="BI49" s="527">
        <f t="shared" si="97"/>
        <v>22693728.472789966</v>
      </c>
      <c r="BJ49" s="290">
        <v>27</v>
      </c>
      <c r="BK49" s="523">
        <f>SUM('Schedule 3B_Income_Eastern:Schedule 3D_Income_The Cape'!BK49)</f>
        <v>159378.61379416561</v>
      </c>
      <c r="BL49" s="523">
        <f>SUM('Schedule 3B_Income_Eastern:Schedule 3D_Income_The Cape'!BL49)</f>
        <v>9556358.1597278919</v>
      </c>
      <c r="BM49" s="523">
        <f>SUM('Schedule 3B_Income_Eastern:Schedule 3D_Income_The Cape'!BM49)</f>
        <v>183054.43327567945</v>
      </c>
      <c r="BN49" s="523">
        <f>SUM('Schedule 3B_Income_Eastern:Schedule 3D_Income_The Cape'!BN49)</f>
        <v>10106886.846652253</v>
      </c>
      <c r="BO49" s="523">
        <f>SUM('Schedule 3B_Income_Eastern:Schedule 3D_Income_The Cape'!BO49)</f>
        <v>211619.95021254657</v>
      </c>
      <c r="BP49" s="523">
        <f>SUM('Schedule 3B_Income_Eastern:Schedule 3D_Income_The Cape'!BP49)</f>
        <v>9729696.4283447787</v>
      </c>
      <c r="BQ49" s="523">
        <f>SUM('Schedule 3B_Income_Eastern:Schedule 3D_Income_The Cape'!BQ49)</f>
        <v>251855.34552571687</v>
      </c>
      <c r="BR49" s="523">
        <f>SUM('Schedule 3B_Income_Eastern:Schedule 3D_Income_The Cape'!BR49)</f>
        <v>10059714.691196244</v>
      </c>
      <c r="BS49" s="524">
        <f t="shared" si="98"/>
        <v>40258564.468729272</v>
      </c>
      <c r="BT49" s="525">
        <f>SUM('Schedule 3B_Income_Eastern:Schedule 3D_Income_The Cape'!BT49)</f>
        <v>0</v>
      </c>
      <c r="BU49" s="523">
        <f>SUM('Schedule 3B_Income_Eastern:Schedule 3D_Income_The Cape'!BU49)</f>
        <v>1286958.7099184883</v>
      </c>
      <c r="BV49" s="523">
        <f>SUM('Schedule 3B_Income_Eastern:Schedule 3D_Income_The Cape'!BV49)</f>
        <v>0</v>
      </c>
      <c r="BW49" s="523">
        <f>SUM('Schedule 3B_Income_Eastern:Schedule 3D_Income_The Cape'!BW49)</f>
        <v>892292.11198134185</v>
      </c>
      <c r="BX49" s="523">
        <f>SUM('Schedule 3B_Income_Eastern:Schedule 3D_Income_The Cape'!BX49)</f>
        <v>0</v>
      </c>
      <c r="BY49" s="523">
        <f>SUM('Schedule 3B_Income_Eastern:Schedule 3D_Income_The Cape'!BY49)</f>
        <v>989782.01879827667</v>
      </c>
      <c r="BZ49" s="523">
        <f>SUM('Schedule 3B_Income_Eastern:Schedule 3D_Income_The Cape'!BZ49)</f>
        <v>0</v>
      </c>
      <c r="CA49" s="523">
        <f>SUM('Schedule 3B_Income_Eastern:Schedule 3D_Income_The Cape'!CA49)</f>
        <v>984849.90967804263</v>
      </c>
      <c r="CB49" s="526">
        <f t="shared" si="99"/>
        <v>4153882.75037615</v>
      </c>
      <c r="CC49" s="527">
        <f t="shared" si="100"/>
        <v>44412447.219105422</v>
      </c>
      <c r="CD49" s="290">
        <v>27</v>
      </c>
      <c r="CE49" s="394">
        <f t="shared" si="101"/>
        <v>12395969.64658583</v>
      </c>
      <c r="CF49" s="394">
        <f t="shared" si="102"/>
        <v>12466163.792898556</v>
      </c>
      <c r="CG49" s="394">
        <f t="shared" si="103"/>
        <v>12267342.716712343</v>
      </c>
      <c r="CH49" s="394">
        <f t="shared" si="104"/>
        <v>12801042.866131747</v>
      </c>
      <c r="CI49" s="396">
        <f t="shared" si="105"/>
        <v>49930519.022328474</v>
      </c>
      <c r="CJ49" s="394">
        <f t="shared" si="106"/>
        <v>5886272.4510762747</v>
      </c>
      <c r="CK49" s="394">
        <f t="shared" si="107"/>
        <v>4894927.087015233</v>
      </c>
      <c r="CL49" s="394">
        <f t="shared" si="108"/>
        <v>5167189.2240704522</v>
      </c>
      <c r="CM49" s="394">
        <f t="shared" si="109"/>
        <v>5574531.8182038739</v>
      </c>
      <c r="CN49" s="396">
        <f t="shared" si="110"/>
        <v>21522920.580365833</v>
      </c>
      <c r="CO49" s="394">
        <f t="shared" si="111"/>
        <v>18282242.097662102</v>
      </c>
      <c r="CP49" s="394">
        <f t="shared" si="112"/>
        <v>17361090.879913792</v>
      </c>
      <c r="CQ49" s="394">
        <f t="shared" si="113"/>
        <v>17434531.940782797</v>
      </c>
      <c r="CR49" s="394">
        <f t="shared" si="114"/>
        <v>18375574.684335619</v>
      </c>
      <c r="CS49" s="396">
        <f t="shared" si="115"/>
        <v>71453439.602694318</v>
      </c>
    </row>
    <row r="50" spans="1:97" ht="15.75" customHeight="1">
      <c r="A50" s="87" t="s">
        <v>215</v>
      </c>
      <c r="B50" s="290">
        <v>28</v>
      </c>
      <c r="C50" s="523">
        <f>SUM('Schedule 3B_Income_Eastern:Schedule 3D_Income_The Cape'!C50)</f>
        <v>70322.690947165436</v>
      </c>
      <c r="D50" s="523">
        <f>SUM('Schedule 3B_Income_Eastern:Schedule 3D_Income_The Cape'!D50)</f>
        <v>1194306.7429178033</v>
      </c>
      <c r="E50" s="523">
        <f>SUM('Schedule 3B_Income_Eastern:Schedule 3D_Income_The Cape'!E50)</f>
        <v>69107.253835639858</v>
      </c>
      <c r="F50" s="523">
        <f>SUM('Schedule 3B_Income_Eastern:Schedule 3D_Income_The Cape'!F50)</f>
        <v>1453973.3478734479</v>
      </c>
      <c r="G50" s="523">
        <f>SUM('Schedule 3B_Income_Eastern:Schedule 3D_Income_The Cape'!G50)</f>
        <v>50849.910393232378</v>
      </c>
      <c r="H50" s="523">
        <f>SUM('Schedule 3B_Income_Eastern:Schedule 3D_Income_The Cape'!H50)</f>
        <v>1525983.7895674927</v>
      </c>
      <c r="I50" s="523">
        <f>SUM('Schedule 3B_Income_Eastern:Schedule 3D_Income_The Cape'!I50)</f>
        <v>68350.192809220374</v>
      </c>
      <c r="J50" s="523">
        <f>SUM('Schedule 3B_Income_Eastern:Schedule 3D_Income_The Cape'!J50)</f>
        <v>1643044.6449179105</v>
      </c>
      <c r="K50" s="524">
        <f t="shared" si="89"/>
        <v>6075938.5732619129</v>
      </c>
      <c r="L50" s="525">
        <f>SUM('Schedule 3B_Income_Eastern:Schedule 3D_Income_The Cape'!L50)</f>
        <v>0</v>
      </c>
      <c r="M50" s="523">
        <f>SUM('Schedule 3B_Income_Eastern:Schedule 3D_Income_The Cape'!M50)</f>
        <v>7192.9483315257094</v>
      </c>
      <c r="N50" s="523">
        <f>SUM('Schedule 3B_Income_Eastern:Schedule 3D_Income_The Cape'!N50)</f>
        <v>0</v>
      </c>
      <c r="O50" s="523">
        <f>SUM('Schedule 3B_Income_Eastern:Schedule 3D_Income_The Cape'!O50)</f>
        <v>1480.4399065314265</v>
      </c>
      <c r="P50" s="523">
        <f>SUM('Schedule 3B_Income_Eastern:Schedule 3D_Income_The Cape'!P50)</f>
        <v>0</v>
      </c>
      <c r="Q50" s="523">
        <f>SUM('Schedule 3B_Income_Eastern:Schedule 3D_Income_The Cape'!Q50)</f>
        <v>0</v>
      </c>
      <c r="R50" s="523">
        <f>SUM('Schedule 3B_Income_Eastern:Schedule 3D_Income_The Cape'!R50)</f>
        <v>0</v>
      </c>
      <c r="S50" s="523">
        <f>SUM('Schedule 3B_Income_Eastern:Schedule 3D_Income_The Cape'!S50)</f>
        <v>1075.4432491561131</v>
      </c>
      <c r="T50" s="526">
        <f t="shared" si="90"/>
        <v>9748.8314872132487</v>
      </c>
      <c r="U50" s="527">
        <f t="shared" si="91"/>
        <v>6085687.4047491262</v>
      </c>
      <c r="V50" s="290">
        <v>28</v>
      </c>
      <c r="W50" s="523">
        <f>SUM('Schedule 3B_Income_Eastern:Schedule 3D_Income_The Cape'!W50)</f>
        <v>4378.5430914922035</v>
      </c>
      <c r="X50" s="523">
        <f>SUM('Schedule 3B_Income_Eastern:Schedule 3D_Income_The Cape'!X50)</f>
        <v>135414.87177343489</v>
      </c>
      <c r="Y50" s="523">
        <f>SUM('Schedule 3B_Income_Eastern:Schedule 3D_Income_The Cape'!Y50)</f>
        <v>10328.715202445514</v>
      </c>
      <c r="Z50" s="523">
        <f>SUM('Schedule 3B_Income_Eastern:Schedule 3D_Income_The Cape'!Z50)</f>
        <v>140460.97337243782</v>
      </c>
      <c r="AA50" s="523">
        <f>SUM('Schedule 3B_Income_Eastern:Schedule 3D_Income_The Cape'!AA50)</f>
        <v>7385.8819974800081</v>
      </c>
      <c r="AB50" s="523">
        <f>SUM('Schedule 3B_Income_Eastern:Schedule 3D_Income_The Cape'!AB50)</f>
        <v>138437.66787256685</v>
      </c>
      <c r="AC50" s="523">
        <f>SUM('Schedule 3B_Income_Eastern:Schedule 3D_Income_The Cape'!AC50)</f>
        <v>1509.0957242709624</v>
      </c>
      <c r="AD50" s="523">
        <f>SUM('Schedule 3B_Income_Eastern:Schedule 3D_Income_The Cape'!AD50)</f>
        <v>104312.81353241837</v>
      </c>
      <c r="AE50" s="524">
        <f t="shared" si="92"/>
        <v>542228.56256654661</v>
      </c>
      <c r="AF50" s="525">
        <f>SUM('Schedule 3B_Income_Eastern:Schedule 3D_Income_The Cape'!AF50)</f>
        <v>0</v>
      </c>
      <c r="AG50" s="523">
        <f>SUM('Schedule 3B_Income_Eastern:Schedule 3D_Income_The Cape'!AG50)</f>
        <v>2464.2580616780497</v>
      </c>
      <c r="AH50" s="523">
        <f>SUM('Schedule 3B_Income_Eastern:Schedule 3D_Income_The Cape'!AH50)</f>
        <v>0</v>
      </c>
      <c r="AI50" s="523">
        <f>SUM('Schedule 3B_Income_Eastern:Schedule 3D_Income_The Cape'!AI50)</f>
        <v>152.24472739472748</v>
      </c>
      <c r="AJ50" s="523">
        <f>SUM('Schedule 3B_Income_Eastern:Schedule 3D_Income_The Cape'!AJ50)</f>
        <v>0</v>
      </c>
      <c r="AK50" s="523">
        <f>SUM('Schedule 3B_Income_Eastern:Schedule 3D_Income_The Cape'!AK50)</f>
        <v>0</v>
      </c>
      <c r="AL50" s="523">
        <f>SUM('Schedule 3B_Income_Eastern:Schedule 3D_Income_The Cape'!AL50)</f>
        <v>0</v>
      </c>
      <c r="AM50" s="523">
        <f>SUM('Schedule 3B_Income_Eastern:Schedule 3D_Income_The Cape'!AM50)</f>
        <v>1082.51</v>
      </c>
      <c r="AN50" s="526">
        <f t="shared" si="93"/>
        <v>3699.0127890727772</v>
      </c>
      <c r="AO50" s="527">
        <f t="shared" si="94"/>
        <v>545927.57535561942</v>
      </c>
      <c r="AP50" s="290">
        <v>28</v>
      </c>
      <c r="AQ50" s="523">
        <f>SUM('Schedule 3B_Income_Eastern:Schedule 3D_Income_The Cape'!AQ50)</f>
        <v>1279601.1390283317</v>
      </c>
      <c r="AR50" s="523">
        <f>SUM('Schedule 3B_Income_Eastern:Schedule 3D_Income_The Cape'!AR50)</f>
        <v>35417733.795962334</v>
      </c>
      <c r="AS50" s="523">
        <f>SUM('Schedule 3B_Income_Eastern:Schedule 3D_Income_The Cape'!AS50)</f>
        <v>1346312.3921315069</v>
      </c>
      <c r="AT50" s="523">
        <f>SUM('Schedule 3B_Income_Eastern:Schedule 3D_Income_The Cape'!AT50)</f>
        <v>36871675.47775507</v>
      </c>
      <c r="AU50" s="523">
        <f>SUM('Schedule 3B_Income_Eastern:Schedule 3D_Income_The Cape'!AU50)</f>
        <v>1446778.7455905771</v>
      </c>
      <c r="AV50" s="523">
        <f>SUM('Schedule 3B_Income_Eastern:Schedule 3D_Income_The Cape'!AV50)</f>
        <v>39953092.182107277</v>
      </c>
      <c r="AW50" s="523">
        <f>SUM('Schedule 3B_Income_Eastern:Schedule 3D_Income_The Cape'!AW50)</f>
        <v>1421559.0303128604</v>
      </c>
      <c r="AX50" s="523">
        <f>SUM('Schedule 3B_Income_Eastern:Schedule 3D_Income_The Cape'!AX50)</f>
        <v>41067425.391923316</v>
      </c>
      <c r="AY50" s="524">
        <f t="shared" si="95"/>
        <v>158804178.15481129</v>
      </c>
      <c r="AZ50" s="525">
        <f>SUM('Schedule 3B_Income_Eastern:Schedule 3D_Income_The Cape'!AZ50)</f>
        <v>0</v>
      </c>
      <c r="BA50" s="523">
        <f>SUM('Schedule 3B_Income_Eastern:Schedule 3D_Income_The Cape'!BA50)</f>
        <v>72069.694849748965</v>
      </c>
      <c r="BB50" s="523">
        <f>SUM('Schedule 3B_Income_Eastern:Schedule 3D_Income_The Cape'!BB50)</f>
        <v>0</v>
      </c>
      <c r="BC50" s="523">
        <f>SUM('Schedule 3B_Income_Eastern:Schedule 3D_Income_The Cape'!BC50)</f>
        <v>9997.2401512646102</v>
      </c>
      <c r="BD50" s="523">
        <f>SUM('Schedule 3B_Income_Eastern:Schedule 3D_Income_The Cape'!BD50)</f>
        <v>0</v>
      </c>
      <c r="BE50" s="523">
        <f>SUM('Schedule 3B_Income_Eastern:Schedule 3D_Income_The Cape'!BE50)</f>
        <v>4429.4240865691008</v>
      </c>
      <c r="BF50" s="523">
        <f>SUM('Schedule 3B_Income_Eastern:Schedule 3D_Income_The Cape'!BF50)</f>
        <v>0</v>
      </c>
      <c r="BG50" s="523">
        <f>SUM('Schedule 3B_Income_Eastern:Schedule 3D_Income_The Cape'!BG50)</f>
        <v>10206.212990778124</v>
      </c>
      <c r="BH50" s="526">
        <f t="shared" si="96"/>
        <v>96702.572078360783</v>
      </c>
      <c r="BI50" s="527">
        <f t="shared" si="97"/>
        <v>158900880.72688964</v>
      </c>
      <c r="BJ50" s="290">
        <v>28</v>
      </c>
      <c r="BK50" s="523">
        <f>SUM('Schedule 3B_Income_Eastern:Schedule 3D_Income_The Cape'!BK50)</f>
        <v>14257.858500188428</v>
      </c>
      <c r="BL50" s="523">
        <f>SUM('Schedule 3B_Income_Eastern:Schedule 3D_Income_The Cape'!BL50)</f>
        <v>126382.06326440879</v>
      </c>
      <c r="BM50" s="523">
        <f>SUM('Schedule 3B_Income_Eastern:Schedule 3D_Income_The Cape'!BM50)</f>
        <v>5771.1482457660159</v>
      </c>
      <c r="BN50" s="523">
        <f>SUM('Schedule 3B_Income_Eastern:Schedule 3D_Income_The Cape'!BN50)</f>
        <v>232342.27655991452</v>
      </c>
      <c r="BO50" s="523">
        <f>SUM('Schedule 3B_Income_Eastern:Schedule 3D_Income_The Cape'!BO50)</f>
        <v>4023.7202981826536</v>
      </c>
      <c r="BP50" s="523">
        <f>SUM('Schedule 3B_Income_Eastern:Schedule 3D_Income_The Cape'!BP50)</f>
        <v>223972.54683937749</v>
      </c>
      <c r="BQ50" s="523">
        <f>SUM('Schedule 3B_Income_Eastern:Schedule 3D_Income_The Cape'!BQ50)</f>
        <v>18952.475529260028</v>
      </c>
      <c r="BR50" s="523">
        <f>SUM('Schedule 3B_Income_Eastern:Schedule 3D_Income_The Cape'!BR50)</f>
        <v>222772.24208929139</v>
      </c>
      <c r="BS50" s="524">
        <f t="shared" si="98"/>
        <v>848474.33132638922</v>
      </c>
      <c r="BT50" s="525">
        <f>SUM('Schedule 3B_Income_Eastern:Schedule 3D_Income_The Cape'!BT50)</f>
        <v>0</v>
      </c>
      <c r="BU50" s="523">
        <f>SUM('Schedule 3B_Income_Eastern:Schedule 3D_Income_The Cape'!BU50)</f>
        <v>1272.002494390985</v>
      </c>
      <c r="BV50" s="523">
        <f>SUM('Schedule 3B_Income_Eastern:Schedule 3D_Income_The Cape'!BV50)</f>
        <v>0</v>
      </c>
      <c r="BW50" s="523">
        <f>SUM('Schedule 3B_Income_Eastern:Schedule 3D_Income_The Cape'!BW50)</f>
        <v>0</v>
      </c>
      <c r="BX50" s="523">
        <f>SUM('Schedule 3B_Income_Eastern:Schedule 3D_Income_The Cape'!BX50)</f>
        <v>0</v>
      </c>
      <c r="BY50" s="523">
        <f>SUM('Schedule 3B_Income_Eastern:Schedule 3D_Income_The Cape'!BY50)</f>
        <v>0</v>
      </c>
      <c r="BZ50" s="523">
        <f>SUM('Schedule 3B_Income_Eastern:Schedule 3D_Income_The Cape'!BZ50)</f>
        <v>0</v>
      </c>
      <c r="CA50" s="523">
        <f>SUM('Schedule 3B_Income_Eastern:Schedule 3D_Income_The Cape'!CA50)</f>
        <v>152.52473292341446</v>
      </c>
      <c r="CB50" s="526">
        <f t="shared" si="99"/>
        <v>1424.5272273143994</v>
      </c>
      <c r="CC50" s="527">
        <f t="shared" si="100"/>
        <v>849898.85855370364</v>
      </c>
      <c r="CD50" s="290">
        <v>28</v>
      </c>
      <c r="CE50" s="394">
        <f t="shared" si="101"/>
        <v>38242397.705485158</v>
      </c>
      <c r="CF50" s="394">
        <f t="shared" si="102"/>
        <v>40129971.584976226</v>
      </c>
      <c r="CG50" s="394">
        <f t="shared" si="103"/>
        <v>43350524.444666192</v>
      </c>
      <c r="CH50" s="394">
        <f t="shared" si="104"/>
        <v>44547925.886838548</v>
      </c>
      <c r="CI50" s="396">
        <f t="shared" si="105"/>
        <v>166270819.62196615</v>
      </c>
      <c r="CJ50" s="394">
        <f t="shared" si="106"/>
        <v>82998.903737343702</v>
      </c>
      <c r="CK50" s="394">
        <f t="shared" si="107"/>
        <v>11629.924785190764</v>
      </c>
      <c r="CL50" s="394">
        <f t="shared" si="108"/>
        <v>4429.4240865691008</v>
      </c>
      <c r="CM50" s="394">
        <f t="shared" si="109"/>
        <v>12516.690972857652</v>
      </c>
      <c r="CN50" s="396">
        <f t="shared" si="110"/>
        <v>111574.9435819612</v>
      </c>
      <c r="CO50" s="394">
        <f t="shared" si="111"/>
        <v>38325396.609222502</v>
      </c>
      <c r="CP50" s="394">
        <f t="shared" si="112"/>
        <v>40141601.509761415</v>
      </c>
      <c r="CQ50" s="394">
        <f t="shared" si="113"/>
        <v>43354953.868752763</v>
      </c>
      <c r="CR50" s="394">
        <f t="shared" si="114"/>
        <v>44560442.577811405</v>
      </c>
      <c r="CS50" s="396">
        <f t="shared" si="115"/>
        <v>166382394.56554809</v>
      </c>
    </row>
    <row r="51" spans="1:97" ht="15.75" customHeight="1">
      <c r="A51" s="87" t="s">
        <v>216</v>
      </c>
      <c r="B51" s="290">
        <v>29</v>
      </c>
      <c r="C51" s="523">
        <f>SUM('Schedule 3B_Income_Eastern:Schedule 3D_Income_The Cape'!C51)</f>
        <v>48676.03475067619</v>
      </c>
      <c r="D51" s="523">
        <f>SUM('Schedule 3B_Income_Eastern:Schedule 3D_Income_The Cape'!D51)</f>
        <v>113767.41654848937</v>
      </c>
      <c r="E51" s="523">
        <f>SUM('Schedule 3B_Income_Eastern:Schedule 3D_Income_The Cape'!E51)</f>
        <v>59521.553657947552</v>
      </c>
      <c r="F51" s="523">
        <f>SUM('Schedule 3B_Income_Eastern:Schedule 3D_Income_The Cape'!F51)</f>
        <v>130418.88962618592</v>
      </c>
      <c r="G51" s="523">
        <f>SUM('Schedule 3B_Income_Eastern:Schedule 3D_Income_The Cape'!G51)</f>
        <v>89894.990708863828</v>
      </c>
      <c r="H51" s="523">
        <f>SUM('Schedule 3B_Income_Eastern:Schedule 3D_Income_The Cape'!H51)</f>
        <v>119510.59192427619</v>
      </c>
      <c r="I51" s="523">
        <f>SUM('Schedule 3B_Income_Eastern:Schedule 3D_Income_The Cape'!I51)</f>
        <v>129879.14048958615</v>
      </c>
      <c r="J51" s="523">
        <f>SUM('Schedule 3B_Income_Eastern:Schedule 3D_Income_The Cape'!J51)</f>
        <v>124981.96192076927</v>
      </c>
      <c r="K51" s="524">
        <f t="shared" ref="K51:K54" si="137">SUM(C51:J51)</f>
        <v>816650.57962679444</v>
      </c>
      <c r="L51" s="525">
        <f>SUM('Schedule 3B_Income_Eastern:Schedule 3D_Income_The Cape'!L51)</f>
        <v>0</v>
      </c>
      <c r="M51" s="523">
        <f>SUM('Schedule 3B_Income_Eastern:Schedule 3D_Income_The Cape'!M51)</f>
        <v>599901.49274480902</v>
      </c>
      <c r="N51" s="523">
        <f>SUM('Schedule 3B_Income_Eastern:Schedule 3D_Income_The Cape'!N51)</f>
        <v>0</v>
      </c>
      <c r="O51" s="523">
        <f>SUM('Schedule 3B_Income_Eastern:Schedule 3D_Income_The Cape'!O51)</f>
        <v>809030.27340107737</v>
      </c>
      <c r="P51" s="523">
        <f>SUM('Schedule 3B_Income_Eastern:Schedule 3D_Income_The Cape'!P51)</f>
        <v>0</v>
      </c>
      <c r="Q51" s="523">
        <f>SUM('Schedule 3B_Income_Eastern:Schedule 3D_Income_The Cape'!Q51)</f>
        <v>1011809.7418614732</v>
      </c>
      <c r="R51" s="523">
        <f>SUM('Schedule 3B_Income_Eastern:Schedule 3D_Income_The Cape'!R51)</f>
        <v>0</v>
      </c>
      <c r="S51" s="523">
        <f>SUM('Schedule 3B_Income_Eastern:Schedule 3D_Income_The Cape'!S51)</f>
        <v>1256277.507054633</v>
      </c>
      <c r="T51" s="526">
        <f t="shared" ref="T51:T54" si="138">SUM(L51:S51)</f>
        <v>3677019.0150619927</v>
      </c>
      <c r="U51" s="527">
        <f t="shared" ref="U51:U54" si="139">SUM(T51,K51)</f>
        <v>4493669.5946887871</v>
      </c>
      <c r="V51" s="290">
        <v>29</v>
      </c>
      <c r="W51" s="523">
        <f>SUM('Schedule 3B_Income_Eastern:Schedule 3D_Income_The Cape'!W51)</f>
        <v>3058.0377220168461</v>
      </c>
      <c r="X51" s="523">
        <f>SUM('Schedule 3B_Income_Eastern:Schedule 3D_Income_The Cape'!X51)</f>
        <v>22447.002100187543</v>
      </c>
      <c r="Y51" s="523">
        <f>SUM('Schedule 3B_Income_Eastern:Schedule 3D_Income_The Cape'!Y51)</f>
        <v>791.99496605302602</v>
      </c>
      <c r="Z51" s="523">
        <f>SUM('Schedule 3B_Income_Eastern:Schedule 3D_Income_The Cape'!Z51)</f>
        <v>19443.367081747536</v>
      </c>
      <c r="AA51" s="523">
        <f>SUM('Schedule 3B_Income_Eastern:Schedule 3D_Income_The Cape'!AA51)</f>
        <v>951.44027665070553</v>
      </c>
      <c r="AB51" s="523">
        <f>SUM('Schedule 3B_Income_Eastern:Schedule 3D_Income_The Cape'!AB51)</f>
        <v>19196.120029865189</v>
      </c>
      <c r="AC51" s="523">
        <f>SUM('Schedule 3B_Income_Eastern:Schedule 3D_Income_The Cape'!AC51)</f>
        <v>950.52159216729797</v>
      </c>
      <c r="AD51" s="523">
        <f>SUM('Schedule 3B_Income_Eastern:Schedule 3D_Income_The Cape'!AD51)</f>
        <v>18168.283795005744</v>
      </c>
      <c r="AE51" s="524">
        <f t="shared" ref="AE51:AE54" si="140">SUM(W51:AD51)</f>
        <v>85006.76756369388</v>
      </c>
      <c r="AF51" s="525">
        <f>SUM('Schedule 3B_Income_Eastern:Schedule 3D_Income_The Cape'!AF51)</f>
        <v>0</v>
      </c>
      <c r="AG51" s="523">
        <f>SUM('Schedule 3B_Income_Eastern:Schedule 3D_Income_The Cape'!AG51)</f>
        <v>137753.33581689073</v>
      </c>
      <c r="AH51" s="523">
        <f>SUM('Schedule 3B_Income_Eastern:Schedule 3D_Income_The Cape'!AH51)</f>
        <v>0</v>
      </c>
      <c r="AI51" s="523">
        <f>SUM('Schedule 3B_Income_Eastern:Schedule 3D_Income_The Cape'!AI51)</f>
        <v>143537.26046947011</v>
      </c>
      <c r="AJ51" s="523">
        <f>SUM('Schedule 3B_Income_Eastern:Schedule 3D_Income_The Cape'!AJ51)</f>
        <v>0</v>
      </c>
      <c r="AK51" s="523">
        <f>SUM('Schedule 3B_Income_Eastern:Schedule 3D_Income_The Cape'!AK51)</f>
        <v>171726.67457501497</v>
      </c>
      <c r="AL51" s="523">
        <f>SUM('Schedule 3B_Income_Eastern:Schedule 3D_Income_The Cape'!AL51)</f>
        <v>0</v>
      </c>
      <c r="AM51" s="523">
        <f>SUM('Schedule 3B_Income_Eastern:Schedule 3D_Income_The Cape'!AM51)</f>
        <v>228162.33337704412</v>
      </c>
      <c r="AN51" s="526">
        <f t="shared" ref="AN51:AN54" si="141">SUM(AF51:AM51)</f>
        <v>681179.60423842003</v>
      </c>
      <c r="AO51" s="527">
        <f t="shared" ref="AO51:AO54" si="142">SUM(AN51,AE51)</f>
        <v>766186.37180211395</v>
      </c>
      <c r="AP51" s="290">
        <v>29</v>
      </c>
      <c r="AQ51" s="523">
        <f>SUM('Schedule 3B_Income_Eastern:Schedule 3D_Income_The Cape'!AQ51)</f>
        <v>587482.46881078533</v>
      </c>
      <c r="AR51" s="523">
        <f>SUM('Schedule 3B_Income_Eastern:Schedule 3D_Income_The Cape'!AR51)</f>
        <v>1913632.0598634686</v>
      </c>
      <c r="AS51" s="523">
        <f>SUM('Schedule 3B_Income_Eastern:Schedule 3D_Income_The Cape'!AS51)</f>
        <v>639488.36980496638</v>
      </c>
      <c r="AT51" s="523">
        <f>SUM('Schedule 3B_Income_Eastern:Schedule 3D_Income_The Cape'!AT51)</f>
        <v>1724384.4584164498</v>
      </c>
      <c r="AU51" s="523">
        <f>SUM('Schedule 3B_Income_Eastern:Schedule 3D_Income_The Cape'!AU51)</f>
        <v>635249.15337595984</v>
      </c>
      <c r="AV51" s="523">
        <f>SUM('Schedule 3B_Income_Eastern:Schedule 3D_Income_The Cape'!AV51)</f>
        <v>1494410.710455307</v>
      </c>
      <c r="AW51" s="523">
        <f>SUM('Schedule 3B_Income_Eastern:Schedule 3D_Income_The Cape'!AW51)</f>
        <v>659502.04628776957</v>
      </c>
      <c r="AX51" s="523">
        <f>SUM('Schedule 3B_Income_Eastern:Schedule 3D_Income_The Cape'!AX51)</f>
        <v>1218033.3951510713</v>
      </c>
      <c r="AY51" s="524">
        <f t="shared" ref="AY51:AY54" si="143">SUM(AQ51:AX51)</f>
        <v>8872182.6621657778</v>
      </c>
      <c r="AZ51" s="525">
        <f>SUM('Schedule 3B_Income_Eastern:Schedule 3D_Income_The Cape'!AZ51)</f>
        <v>0</v>
      </c>
      <c r="BA51" s="523">
        <f>SUM('Schedule 3B_Income_Eastern:Schedule 3D_Income_The Cape'!BA51)</f>
        <v>11227171.558028175</v>
      </c>
      <c r="BB51" s="523">
        <f>SUM('Schedule 3B_Income_Eastern:Schedule 3D_Income_The Cape'!BB51)</f>
        <v>0</v>
      </c>
      <c r="BC51" s="523">
        <f>SUM('Schedule 3B_Income_Eastern:Schedule 3D_Income_The Cape'!BC51)</f>
        <v>12487032.850396382</v>
      </c>
      <c r="BD51" s="523">
        <f>SUM('Schedule 3B_Income_Eastern:Schedule 3D_Income_The Cape'!BD51)</f>
        <v>0</v>
      </c>
      <c r="BE51" s="523">
        <f>SUM('Schedule 3B_Income_Eastern:Schedule 3D_Income_The Cape'!BE51)</f>
        <v>14034891.103208892</v>
      </c>
      <c r="BF51" s="523">
        <f>SUM('Schedule 3B_Income_Eastern:Schedule 3D_Income_The Cape'!BF51)</f>
        <v>0</v>
      </c>
      <c r="BG51" s="523">
        <f>SUM('Schedule 3B_Income_Eastern:Schedule 3D_Income_The Cape'!BG51)</f>
        <v>14864732.496151552</v>
      </c>
      <c r="BH51" s="526">
        <f t="shared" ref="BH51:BH54" si="144">SUM(AZ51:BG51)</f>
        <v>52613828.007785</v>
      </c>
      <c r="BI51" s="527">
        <f t="shared" ref="BI51:BI54" si="145">SUM(BH51,AY51)</f>
        <v>61486010.669950776</v>
      </c>
      <c r="BJ51" s="290">
        <v>29</v>
      </c>
      <c r="BK51" s="523">
        <f>SUM('Schedule 3B_Income_Eastern:Schedule 3D_Income_The Cape'!BK51)</f>
        <v>4054.0267346032083</v>
      </c>
      <c r="BL51" s="523">
        <f>SUM('Schedule 3B_Income_Eastern:Schedule 3D_Income_The Cape'!BL51)</f>
        <v>24040.04418174375</v>
      </c>
      <c r="BM51" s="523">
        <f>SUM('Schedule 3B_Income_Eastern:Schedule 3D_Income_The Cape'!BM51)</f>
        <v>2648.0189610268849</v>
      </c>
      <c r="BN51" s="523">
        <f>SUM('Schedule 3B_Income_Eastern:Schedule 3D_Income_The Cape'!BN51)</f>
        <v>21418.65412274508</v>
      </c>
      <c r="BO51" s="523">
        <f>SUM('Schedule 3B_Income_Eastern:Schedule 3D_Income_The Cape'!BO51)</f>
        <v>9386.0860508700789</v>
      </c>
      <c r="BP51" s="523">
        <f>SUM('Schedule 3B_Income_Eastern:Schedule 3D_Income_The Cape'!BP51)</f>
        <v>15513.85818926233</v>
      </c>
      <c r="BQ51" s="523">
        <f>SUM('Schedule 3B_Income_Eastern:Schedule 3D_Income_The Cape'!BQ51)</f>
        <v>11214.283737763488</v>
      </c>
      <c r="BR51" s="523">
        <f>SUM('Schedule 3B_Income_Eastern:Schedule 3D_Income_The Cape'!BR51)</f>
        <v>17425.64966438034</v>
      </c>
      <c r="BS51" s="524">
        <f t="shared" ref="BS51:BS54" si="146">SUM(BK51:BR51)</f>
        <v>105700.62164239516</v>
      </c>
      <c r="BT51" s="525">
        <f>SUM('Schedule 3B_Income_Eastern:Schedule 3D_Income_The Cape'!BT51)</f>
        <v>0</v>
      </c>
      <c r="BU51" s="523">
        <f>SUM('Schedule 3B_Income_Eastern:Schedule 3D_Income_The Cape'!BU51)</f>
        <v>181000.54761056739</v>
      </c>
      <c r="BV51" s="523">
        <f>SUM('Schedule 3B_Income_Eastern:Schedule 3D_Income_The Cape'!BV51)</f>
        <v>0</v>
      </c>
      <c r="BW51" s="523">
        <f>SUM('Schedule 3B_Income_Eastern:Schedule 3D_Income_The Cape'!BW51)</f>
        <v>239118.50108566723</v>
      </c>
      <c r="BX51" s="523">
        <f>SUM('Schedule 3B_Income_Eastern:Schedule 3D_Income_The Cape'!BX51)</f>
        <v>0</v>
      </c>
      <c r="BY51" s="523">
        <f>SUM('Schedule 3B_Income_Eastern:Schedule 3D_Income_The Cape'!BY51)</f>
        <v>368270.40567497688</v>
      </c>
      <c r="BZ51" s="523">
        <f>SUM('Schedule 3B_Income_Eastern:Schedule 3D_Income_The Cape'!BZ51)</f>
        <v>0</v>
      </c>
      <c r="CA51" s="523">
        <f>SUM('Schedule 3B_Income_Eastern:Schedule 3D_Income_The Cape'!CA51)</f>
        <v>285292.2011317297</v>
      </c>
      <c r="CB51" s="526">
        <f t="shared" ref="CB51:CB54" si="147">SUM(BT51:CA51)</f>
        <v>1073681.6555029412</v>
      </c>
      <c r="CC51" s="527">
        <f t="shared" ref="CC51:CC54" si="148">SUM(CB51,BS51)</f>
        <v>1179382.2771453364</v>
      </c>
      <c r="CD51" s="290">
        <v>29</v>
      </c>
      <c r="CE51" s="394">
        <f t="shared" si="101"/>
        <v>2717157.0907119703</v>
      </c>
      <c r="CF51" s="394">
        <f t="shared" si="102"/>
        <v>2598115.3066371223</v>
      </c>
      <c r="CG51" s="394">
        <f t="shared" si="103"/>
        <v>2384112.9510110551</v>
      </c>
      <c r="CH51" s="394">
        <f t="shared" si="104"/>
        <v>2180155.2826385126</v>
      </c>
      <c r="CI51" s="396">
        <f t="shared" si="105"/>
        <v>9879540.6309986617</v>
      </c>
      <c r="CJ51" s="394">
        <f t="shared" si="106"/>
        <v>12145826.934200441</v>
      </c>
      <c r="CK51" s="394">
        <f t="shared" si="107"/>
        <v>13678718.885352597</v>
      </c>
      <c r="CL51" s="394">
        <f t="shared" si="108"/>
        <v>15586697.925320357</v>
      </c>
      <c r="CM51" s="394">
        <f t="shared" si="109"/>
        <v>16634464.537714958</v>
      </c>
      <c r="CN51" s="396">
        <f t="shared" si="110"/>
        <v>58045708.282588348</v>
      </c>
      <c r="CO51" s="394">
        <f t="shared" si="111"/>
        <v>14862984.024912413</v>
      </c>
      <c r="CP51" s="394">
        <f t="shared" si="112"/>
        <v>16276834.19198972</v>
      </c>
      <c r="CQ51" s="394">
        <f t="shared" si="113"/>
        <v>17970810.876331411</v>
      </c>
      <c r="CR51" s="394">
        <f t="shared" si="114"/>
        <v>18814619.820353471</v>
      </c>
      <c r="CS51" s="396">
        <f t="shared" si="115"/>
        <v>67925248.913587004</v>
      </c>
    </row>
    <row r="52" spans="1:97" ht="15.75" customHeight="1">
      <c r="A52" s="87" t="s">
        <v>217</v>
      </c>
      <c r="B52" s="290">
        <v>30</v>
      </c>
      <c r="C52" s="523">
        <f>SUM('Schedule 3B_Income_Eastern:Schedule 3D_Income_The Cape'!C52)</f>
        <v>97660.633510350846</v>
      </c>
      <c r="D52" s="523">
        <f>SUM('Schedule 3B_Income_Eastern:Schedule 3D_Income_The Cape'!D52)</f>
        <v>415092.18071153737</v>
      </c>
      <c r="E52" s="523">
        <f>SUM('Schedule 3B_Income_Eastern:Schedule 3D_Income_The Cape'!E52)</f>
        <v>142695.88541993289</v>
      </c>
      <c r="F52" s="523">
        <f>SUM('Schedule 3B_Income_Eastern:Schedule 3D_Income_The Cape'!F52)</f>
        <v>529955.67249614117</v>
      </c>
      <c r="G52" s="523">
        <f>SUM('Schedule 3B_Income_Eastern:Schedule 3D_Income_The Cape'!G52)</f>
        <v>242719.96858193568</v>
      </c>
      <c r="H52" s="523">
        <f>SUM('Schedule 3B_Income_Eastern:Schedule 3D_Income_The Cape'!H52)</f>
        <v>751875.21522374917</v>
      </c>
      <c r="I52" s="523">
        <f>SUM('Schedule 3B_Income_Eastern:Schedule 3D_Income_The Cape'!I52)</f>
        <v>224677.8765816651</v>
      </c>
      <c r="J52" s="523">
        <f>SUM('Schedule 3B_Income_Eastern:Schedule 3D_Income_The Cape'!J52)</f>
        <v>920971.28846335725</v>
      </c>
      <c r="K52" s="524">
        <f t="shared" si="137"/>
        <v>3325648.7209886699</v>
      </c>
      <c r="L52" s="525">
        <f>SUM('Schedule 3B_Income_Eastern:Schedule 3D_Income_The Cape'!L52)</f>
        <v>0</v>
      </c>
      <c r="M52" s="523">
        <f>SUM('Schedule 3B_Income_Eastern:Schedule 3D_Income_The Cape'!M52)</f>
        <v>597.39402473660368</v>
      </c>
      <c r="N52" s="523">
        <f>SUM('Schedule 3B_Income_Eastern:Schedule 3D_Income_The Cape'!N52)</f>
        <v>0</v>
      </c>
      <c r="O52" s="523">
        <f>SUM('Schedule 3B_Income_Eastern:Schedule 3D_Income_The Cape'!O52)</f>
        <v>1555.8966262643376</v>
      </c>
      <c r="P52" s="523">
        <f>SUM('Schedule 3B_Income_Eastern:Schedule 3D_Income_The Cape'!P52)</f>
        <v>0</v>
      </c>
      <c r="Q52" s="523">
        <f>SUM('Schedule 3B_Income_Eastern:Schedule 3D_Income_The Cape'!Q52)</f>
        <v>660.80516003237244</v>
      </c>
      <c r="R52" s="523">
        <f>SUM('Schedule 3B_Income_Eastern:Schedule 3D_Income_The Cape'!R52)</f>
        <v>0</v>
      </c>
      <c r="S52" s="523">
        <f>SUM('Schedule 3B_Income_Eastern:Schedule 3D_Income_The Cape'!S52)</f>
        <v>179.98198456938903</v>
      </c>
      <c r="T52" s="526">
        <f t="shared" si="138"/>
        <v>2994.0777956027027</v>
      </c>
      <c r="U52" s="527">
        <f t="shared" si="139"/>
        <v>3328642.7987842727</v>
      </c>
      <c r="V52" s="290">
        <v>30</v>
      </c>
      <c r="W52" s="523">
        <f>SUM('Schedule 3B_Income_Eastern:Schedule 3D_Income_The Cape'!W52)</f>
        <v>12471.990180657071</v>
      </c>
      <c r="X52" s="523">
        <f>SUM('Schedule 3B_Income_Eastern:Schedule 3D_Income_The Cape'!X52)</f>
        <v>58933.827061603923</v>
      </c>
      <c r="Y52" s="523">
        <f>SUM('Schedule 3B_Income_Eastern:Schedule 3D_Income_The Cape'!Y52)</f>
        <v>8757.1765937490709</v>
      </c>
      <c r="Z52" s="523">
        <f>SUM('Schedule 3B_Income_Eastern:Schedule 3D_Income_The Cape'!Z52)</f>
        <v>52549.029349129109</v>
      </c>
      <c r="AA52" s="523">
        <f>SUM('Schedule 3B_Income_Eastern:Schedule 3D_Income_The Cape'!AA52)</f>
        <v>1686.1623722853058</v>
      </c>
      <c r="AB52" s="523">
        <f>SUM('Schedule 3B_Income_Eastern:Schedule 3D_Income_The Cape'!AB52)</f>
        <v>53566.627019064319</v>
      </c>
      <c r="AC52" s="523">
        <f>SUM('Schedule 3B_Income_Eastern:Schedule 3D_Income_The Cape'!AC52)</f>
        <v>0</v>
      </c>
      <c r="AD52" s="523">
        <f>SUM('Schedule 3B_Income_Eastern:Schedule 3D_Income_The Cape'!AD52)</f>
        <v>53375.81914678328</v>
      </c>
      <c r="AE52" s="524">
        <f t="shared" si="140"/>
        <v>241340.63172327209</v>
      </c>
      <c r="AF52" s="525">
        <f>SUM('Schedule 3B_Income_Eastern:Schedule 3D_Income_The Cape'!AF52)</f>
        <v>0</v>
      </c>
      <c r="AG52" s="523">
        <f>SUM('Schedule 3B_Income_Eastern:Schedule 3D_Income_The Cape'!AG52)</f>
        <v>238.95689284598672</v>
      </c>
      <c r="AH52" s="523">
        <f>SUM('Schedule 3B_Income_Eastern:Schedule 3D_Income_The Cape'!AH52)</f>
        <v>0</v>
      </c>
      <c r="AI52" s="523">
        <f>SUM('Schedule 3B_Income_Eastern:Schedule 3D_Income_The Cape'!AI52)</f>
        <v>359.13600787669043</v>
      </c>
      <c r="AJ52" s="523">
        <f>SUM('Schedule 3B_Income_Eastern:Schedule 3D_Income_The Cape'!AJ52)</f>
        <v>0</v>
      </c>
      <c r="AK52" s="523">
        <f>SUM('Schedule 3B_Income_Eastern:Schedule 3D_Income_The Cape'!AK52)</f>
        <v>0</v>
      </c>
      <c r="AL52" s="523">
        <f>SUM('Schedule 3B_Income_Eastern:Schedule 3D_Income_The Cape'!AL52)</f>
        <v>0</v>
      </c>
      <c r="AM52" s="523">
        <f>SUM('Schedule 3B_Income_Eastern:Schedule 3D_Income_The Cape'!AM52)</f>
        <v>0</v>
      </c>
      <c r="AN52" s="526">
        <f t="shared" si="141"/>
        <v>598.09290072267709</v>
      </c>
      <c r="AO52" s="527">
        <f t="shared" si="142"/>
        <v>241938.72462399476</v>
      </c>
      <c r="AP52" s="290">
        <v>30</v>
      </c>
      <c r="AQ52" s="523">
        <f>SUM('Schedule 3B_Income_Eastern:Schedule 3D_Income_The Cape'!AQ52)</f>
        <v>901338.57960973063</v>
      </c>
      <c r="AR52" s="523">
        <f>SUM('Schedule 3B_Income_Eastern:Schedule 3D_Income_The Cape'!AR52)</f>
        <v>6300149.2934491774</v>
      </c>
      <c r="AS52" s="523">
        <f>SUM('Schedule 3B_Income_Eastern:Schedule 3D_Income_The Cape'!AS52)</f>
        <v>1023257.8554425844</v>
      </c>
      <c r="AT52" s="523">
        <f>SUM('Schedule 3B_Income_Eastern:Schedule 3D_Income_The Cape'!AT52)</f>
        <v>6930052.5393927786</v>
      </c>
      <c r="AU52" s="523">
        <f>SUM('Schedule 3B_Income_Eastern:Schedule 3D_Income_The Cape'!AU52)</f>
        <v>1123742.1505159847</v>
      </c>
      <c r="AV52" s="523">
        <f>SUM('Schedule 3B_Income_Eastern:Schedule 3D_Income_The Cape'!AV52)</f>
        <v>7655092.7885968518</v>
      </c>
      <c r="AW52" s="523">
        <f>SUM('Schedule 3B_Income_Eastern:Schedule 3D_Income_The Cape'!AW52)</f>
        <v>1238590.1656907231</v>
      </c>
      <c r="AX52" s="523">
        <f>SUM('Schedule 3B_Income_Eastern:Schedule 3D_Income_The Cape'!AX52)</f>
        <v>8517546.7444100603</v>
      </c>
      <c r="AY52" s="524">
        <f t="shared" si="143"/>
        <v>33689770.117107898</v>
      </c>
      <c r="AZ52" s="525">
        <f>SUM('Schedule 3B_Income_Eastern:Schedule 3D_Income_The Cape'!AZ52)</f>
        <v>0</v>
      </c>
      <c r="BA52" s="523">
        <f>SUM('Schedule 3B_Income_Eastern:Schedule 3D_Income_The Cape'!BA52)</f>
        <v>5113.6655461648279</v>
      </c>
      <c r="BB52" s="523">
        <f>SUM('Schedule 3B_Income_Eastern:Schedule 3D_Income_The Cape'!BB52)</f>
        <v>0</v>
      </c>
      <c r="BC52" s="523">
        <f>SUM('Schedule 3B_Income_Eastern:Schedule 3D_Income_The Cape'!BC52)</f>
        <v>4502.8764787487953</v>
      </c>
      <c r="BD52" s="523">
        <f>SUM('Schedule 3B_Income_Eastern:Schedule 3D_Income_The Cape'!BD52)</f>
        <v>0</v>
      </c>
      <c r="BE52" s="523">
        <f>SUM('Schedule 3B_Income_Eastern:Schedule 3D_Income_The Cape'!BE52)</f>
        <v>4624.4772626405229</v>
      </c>
      <c r="BF52" s="523">
        <f>SUM('Schedule 3B_Income_Eastern:Schedule 3D_Income_The Cape'!BF52)</f>
        <v>0</v>
      </c>
      <c r="BG52" s="523">
        <f>SUM('Schedule 3B_Income_Eastern:Schedule 3D_Income_The Cape'!BG52)</f>
        <v>2281.4432676763217</v>
      </c>
      <c r="BH52" s="526">
        <f t="shared" si="144"/>
        <v>16522.462555230468</v>
      </c>
      <c r="BI52" s="527">
        <f t="shared" si="145"/>
        <v>33706292.579663128</v>
      </c>
      <c r="BJ52" s="290">
        <v>30</v>
      </c>
      <c r="BK52" s="523">
        <f>SUM('Schedule 3B_Income_Eastern:Schedule 3D_Income_The Cape'!BK52)</f>
        <v>0</v>
      </c>
      <c r="BL52" s="523">
        <f>SUM('Schedule 3B_Income_Eastern:Schedule 3D_Income_The Cape'!BL52)</f>
        <v>28927.235481589363</v>
      </c>
      <c r="BM52" s="523">
        <f>SUM('Schedule 3B_Income_Eastern:Schedule 3D_Income_The Cape'!BM52)</f>
        <v>0</v>
      </c>
      <c r="BN52" s="523">
        <f>SUM('Schedule 3B_Income_Eastern:Schedule 3D_Income_The Cape'!BN52)</f>
        <v>38342.63649849988</v>
      </c>
      <c r="BO52" s="523">
        <f>SUM('Schedule 3B_Income_Eastern:Schedule 3D_Income_The Cape'!BO52)</f>
        <v>2742.8155024335383</v>
      </c>
      <c r="BP52" s="523">
        <f>SUM('Schedule 3B_Income_Eastern:Schedule 3D_Income_The Cape'!BP52)</f>
        <v>40574.953862839655</v>
      </c>
      <c r="BQ52" s="523">
        <f>SUM('Schedule 3B_Income_Eastern:Schedule 3D_Income_The Cape'!BQ52)</f>
        <v>16539.414016497896</v>
      </c>
      <c r="BR52" s="523">
        <f>SUM('Schedule 3B_Income_Eastern:Schedule 3D_Income_The Cape'!BR52)</f>
        <v>43110.306619732131</v>
      </c>
      <c r="BS52" s="524">
        <f t="shared" si="146"/>
        <v>170237.36198159249</v>
      </c>
      <c r="BT52" s="525">
        <f>SUM('Schedule 3B_Income_Eastern:Schedule 3D_Income_The Cape'!BT52)</f>
        <v>0</v>
      </c>
      <c r="BU52" s="523">
        <f>SUM('Schedule 3B_Income_Eastern:Schedule 3D_Income_The Cape'!BU52)</f>
        <v>0</v>
      </c>
      <c r="BV52" s="523">
        <f>SUM('Schedule 3B_Income_Eastern:Schedule 3D_Income_The Cape'!BV52)</f>
        <v>0</v>
      </c>
      <c r="BW52" s="523">
        <f>SUM('Schedule 3B_Income_Eastern:Schedule 3D_Income_The Cape'!BW52)</f>
        <v>0</v>
      </c>
      <c r="BX52" s="523">
        <f>SUM('Schedule 3B_Income_Eastern:Schedule 3D_Income_The Cape'!BX52)</f>
        <v>0</v>
      </c>
      <c r="BY52" s="523">
        <f>SUM('Schedule 3B_Income_Eastern:Schedule 3D_Income_The Cape'!BY52)</f>
        <v>0</v>
      </c>
      <c r="BZ52" s="523">
        <f>SUM('Schedule 3B_Income_Eastern:Schedule 3D_Income_The Cape'!BZ52)</f>
        <v>0</v>
      </c>
      <c r="CA52" s="523">
        <f>SUM('Schedule 3B_Income_Eastern:Schedule 3D_Income_The Cape'!CA52)</f>
        <v>0</v>
      </c>
      <c r="CB52" s="526">
        <f t="shared" si="147"/>
        <v>0</v>
      </c>
      <c r="CC52" s="527">
        <f t="shared" si="148"/>
        <v>170237.36198159249</v>
      </c>
      <c r="CD52" s="290">
        <v>30</v>
      </c>
      <c r="CE52" s="394">
        <f t="shared" si="101"/>
        <v>7814573.7400046466</v>
      </c>
      <c r="CF52" s="394">
        <f t="shared" si="102"/>
        <v>8725610.7951928154</v>
      </c>
      <c r="CG52" s="394">
        <f t="shared" si="103"/>
        <v>9872000.6816751435</v>
      </c>
      <c r="CH52" s="394">
        <f t="shared" si="104"/>
        <v>11014811.614928819</v>
      </c>
      <c r="CI52" s="396">
        <f t="shared" si="105"/>
        <v>37426996.831801437</v>
      </c>
      <c r="CJ52" s="394">
        <f t="shared" si="106"/>
        <v>5950.0164637474181</v>
      </c>
      <c r="CK52" s="394">
        <f t="shared" si="107"/>
        <v>6417.9091128898235</v>
      </c>
      <c r="CL52" s="394">
        <f t="shared" si="108"/>
        <v>5285.2824226728953</v>
      </c>
      <c r="CM52" s="394">
        <f t="shared" si="109"/>
        <v>2461.4252522457109</v>
      </c>
      <c r="CN52" s="396">
        <f t="shared" si="110"/>
        <v>20114.633251555846</v>
      </c>
      <c r="CO52" s="394">
        <f t="shared" si="111"/>
        <v>7820523.7564683938</v>
      </c>
      <c r="CP52" s="394">
        <f t="shared" si="112"/>
        <v>8732028.7043057047</v>
      </c>
      <c r="CQ52" s="394">
        <f t="shared" si="113"/>
        <v>9877285.9640978165</v>
      </c>
      <c r="CR52" s="394">
        <f t="shared" si="114"/>
        <v>11017273.040181065</v>
      </c>
      <c r="CS52" s="396">
        <f t="shared" si="115"/>
        <v>37447111.465052985</v>
      </c>
    </row>
    <row r="53" spans="1:97" ht="15.75" customHeight="1">
      <c r="A53" s="87" t="s">
        <v>218</v>
      </c>
      <c r="B53" s="290">
        <v>31</v>
      </c>
      <c r="C53" s="523">
        <f>SUM('Schedule 3B_Income_Eastern:Schedule 3D_Income_The Cape'!C53)</f>
        <v>13073.526820006251</v>
      </c>
      <c r="D53" s="523">
        <f>SUM('Schedule 3B_Income_Eastern:Schedule 3D_Income_The Cape'!D53)</f>
        <v>186659.61883821784</v>
      </c>
      <c r="E53" s="523">
        <f>SUM('Schedule 3B_Income_Eastern:Schedule 3D_Income_The Cape'!E53)</f>
        <v>31496.382757430187</v>
      </c>
      <c r="F53" s="523">
        <f>SUM('Schedule 3B_Income_Eastern:Schedule 3D_Income_The Cape'!F53)</f>
        <v>233737.47468113626</v>
      </c>
      <c r="G53" s="523">
        <f>SUM('Schedule 3B_Income_Eastern:Schedule 3D_Income_The Cape'!G53)</f>
        <v>44657.050567286758</v>
      </c>
      <c r="H53" s="523">
        <f>SUM('Schedule 3B_Income_Eastern:Schedule 3D_Income_The Cape'!H53)</f>
        <v>287053.35352396657</v>
      </c>
      <c r="I53" s="523">
        <f>SUM('Schedule 3B_Income_Eastern:Schedule 3D_Income_The Cape'!I53)</f>
        <v>43850.729703300982</v>
      </c>
      <c r="J53" s="523">
        <f>SUM('Schedule 3B_Income_Eastern:Schedule 3D_Income_The Cape'!J53)</f>
        <v>294007.47582334967</v>
      </c>
      <c r="K53" s="524">
        <f t="shared" si="137"/>
        <v>1134535.6127146946</v>
      </c>
      <c r="L53" s="525">
        <f>SUM('Schedule 3B_Income_Eastern:Schedule 3D_Income_The Cape'!L53)</f>
        <v>0</v>
      </c>
      <c r="M53" s="523">
        <f>SUM('Schedule 3B_Income_Eastern:Schedule 3D_Income_The Cape'!M53)</f>
        <v>0</v>
      </c>
      <c r="N53" s="523">
        <f>SUM('Schedule 3B_Income_Eastern:Schedule 3D_Income_The Cape'!N53)</f>
        <v>0</v>
      </c>
      <c r="O53" s="523">
        <f>SUM('Schedule 3B_Income_Eastern:Schedule 3D_Income_The Cape'!O53)</f>
        <v>0</v>
      </c>
      <c r="P53" s="523">
        <f>SUM('Schedule 3B_Income_Eastern:Schedule 3D_Income_The Cape'!P53)</f>
        <v>0</v>
      </c>
      <c r="Q53" s="523">
        <f>SUM('Schedule 3B_Income_Eastern:Schedule 3D_Income_The Cape'!Q53)</f>
        <v>0</v>
      </c>
      <c r="R53" s="523">
        <f>SUM('Schedule 3B_Income_Eastern:Schedule 3D_Income_The Cape'!R53)</f>
        <v>0</v>
      </c>
      <c r="S53" s="523">
        <f>SUM('Schedule 3B_Income_Eastern:Schedule 3D_Income_The Cape'!S53)</f>
        <v>0</v>
      </c>
      <c r="T53" s="526">
        <f t="shared" si="138"/>
        <v>0</v>
      </c>
      <c r="U53" s="527">
        <f t="shared" si="139"/>
        <v>1134535.6127146946</v>
      </c>
      <c r="V53" s="290">
        <v>31</v>
      </c>
      <c r="W53" s="523">
        <f>SUM('Schedule 3B_Income_Eastern:Schedule 3D_Income_The Cape'!W53)</f>
        <v>4869.462003583114</v>
      </c>
      <c r="X53" s="523">
        <f>SUM('Schedule 3B_Income_Eastern:Schedule 3D_Income_The Cape'!X53)</f>
        <v>73769.623296870093</v>
      </c>
      <c r="Y53" s="523">
        <f>SUM('Schedule 3B_Income_Eastern:Schedule 3D_Income_The Cape'!Y53)</f>
        <v>4347.0240866395234</v>
      </c>
      <c r="Z53" s="523">
        <f>SUM('Schedule 3B_Income_Eastern:Schedule 3D_Income_The Cape'!Z53)</f>
        <v>79816.816850581497</v>
      </c>
      <c r="AA53" s="523">
        <f>SUM('Schedule 3B_Income_Eastern:Schedule 3D_Income_The Cape'!AA53)</f>
        <v>3834.4703959014191</v>
      </c>
      <c r="AB53" s="523">
        <f>SUM('Schedule 3B_Income_Eastern:Schedule 3D_Income_The Cape'!AB53)</f>
        <v>87618.13724493506</v>
      </c>
      <c r="AC53" s="523">
        <f>SUM('Schedule 3B_Income_Eastern:Schedule 3D_Income_The Cape'!AC53)</f>
        <v>640.17439950518406</v>
      </c>
      <c r="AD53" s="523">
        <f>SUM('Schedule 3B_Income_Eastern:Schedule 3D_Income_The Cape'!AD53)</f>
        <v>80241.064630188019</v>
      </c>
      <c r="AE53" s="524">
        <f t="shared" si="140"/>
        <v>335136.77290820389</v>
      </c>
      <c r="AF53" s="525">
        <f>SUM('Schedule 3B_Income_Eastern:Schedule 3D_Income_The Cape'!AF53)</f>
        <v>0</v>
      </c>
      <c r="AG53" s="523">
        <f>SUM('Schedule 3B_Income_Eastern:Schedule 3D_Income_The Cape'!AG53)</f>
        <v>0</v>
      </c>
      <c r="AH53" s="523">
        <f>SUM('Schedule 3B_Income_Eastern:Schedule 3D_Income_The Cape'!AH53)</f>
        <v>0</v>
      </c>
      <c r="AI53" s="523">
        <f>SUM('Schedule 3B_Income_Eastern:Schedule 3D_Income_The Cape'!AI53)</f>
        <v>0</v>
      </c>
      <c r="AJ53" s="523">
        <f>SUM('Schedule 3B_Income_Eastern:Schedule 3D_Income_The Cape'!AJ53)</f>
        <v>0</v>
      </c>
      <c r="AK53" s="523">
        <f>SUM('Schedule 3B_Income_Eastern:Schedule 3D_Income_The Cape'!AK53)</f>
        <v>0</v>
      </c>
      <c r="AL53" s="523">
        <f>SUM('Schedule 3B_Income_Eastern:Schedule 3D_Income_The Cape'!AL53)</f>
        <v>0</v>
      </c>
      <c r="AM53" s="523">
        <f>SUM('Schedule 3B_Income_Eastern:Schedule 3D_Income_The Cape'!AM53)</f>
        <v>0</v>
      </c>
      <c r="AN53" s="526">
        <f t="shared" si="141"/>
        <v>0</v>
      </c>
      <c r="AO53" s="527">
        <f t="shared" si="142"/>
        <v>335136.77290820389</v>
      </c>
      <c r="AP53" s="290">
        <v>31</v>
      </c>
      <c r="AQ53" s="523">
        <f>SUM('Schedule 3B_Income_Eastern:Schedule 3D_Income_The Cape'!AQ53)</f>
        <v>327637.21518236317</v>
      </c>
      <c r="AR53" s="523">
        <f>SUM('Schedule 3B_Income_Eastern:Schedule 3D_Income_The Cape'!AR53)</f>
        <v>3106313.3299832689</v>
      </c>
      <c r="AS53" s="523">
        <f>SUM('Schedule 3B_Income_Eastern:Schedule 3D_Income_The Cape'!AS53)</f>
        <v>375731.39542489406</v>
      </c>
      <c r="AT53" s="523">
        <f>SUM('Schedule 3B_Income_Eastern:Schedule 3D_Income_The Cape'!AT53)</f>
        <v>3676262.3914985843</v>
      </c>
      <c r="AU53" s="523">
        <f>SUM('Schedule 3B_Income_Eastern:Schedule 3D_Income_The Cape'!AU53)</f>
        <v>382514.70289992745</v>
      </c>
      <c r="AV53" s="523">
        <f>SUM('Schedule 3B_Income_Eastern:Schedule 3D_Income_The Cape'!AV53)</f>
        <v>4084230.6842784104</v>
      </c>
      <c r="AW53" s="523">
        <f>SUM('Schedule 3B_Income_Eastern:Schedule 3D_Income_The Cape'!AW53)</f>
        <v>374229.64226814284</v>
      </c>
      <c r="AX53" s="523">
        <f>SUM('Schedule 3B_Income_Eastern:Schedule 3D_Income_The Cape'!AX53)</f>
        <v>4102958.4023329564</v>
      </c>
      <c r="AY53" s="524">
        <f t="shared" si="143"/>
        <v>16429877.763868548</v>
      </c>
      <c r="AZ53" s="525">
        <f>SUM('Schedule 3B_Income_Eastern:Schedule 3D_Income_The Cape'!AZ53)</f>
        <v>0</v>
      </c>
      <c r="BA53" s="523">
        <f>SUM('Schedule 3B_Income_Eastern:Schedule 3D_Income_The Cape'!BA53)</f>
        <v>0</v>
      </c>
      <c r="BB53" s="523">
        <f>SUM('Schedule 3B_Income_Eastern:Schedule 3D_Income_The Cape'!BB53)</f>
        <v>0</v>
      </c>
      <c r="BC53" s="523">
        <f>SUM('Schedule 3B_Income_Eastern:Schedule 3D_Income_The Cape'!BC53)</f>
        <v>0</v>
      </c>
      <c r="BD53" s="523">
        <f>SUM('Schedule 3B_Income_Eastern:Schedule 3D_Income_The Cape'!BD53)</f>
        <v>0</v>
      </c>
      <c r="BE53" s="523">
        <f>SUM('Schedule 3B_Income_Eastern:Schedule 3D_Income_The Cape'!BE53)</f>
        <v>0</v>
      </c>
      <c r="BF53" s="523">
        <f>SUM('Schedule 3B_Income_Eastern:Schedule 3D_Income_The Cape'!BF53)</f>
        <v>0</v>
      </c>
      <c r="BG53" s="523">
        <f>SUM('Schedule 3B_Income_Eastern:Schedule 3D_Income_The Cape'!BG53)</f>
        <v>0</v>
      </c>
      <c r="BH53" s="526">
        <f t="shared" si="144"/>
        <v>0</v>
      </c>
      <c r="BI53" s="527">
        <f t="shared" si="145"/>
        <v>16429877.763868548</v>
      </c>
      <c r="BJ53" s="290">
        <v>31</v>
      </c>
      <c r="BK53" s="523">
        <f>SUM('Schedule 3B_Income_Eastern:Schedule 3D_Income_The Cape'!BK53)</f>
        <v>0</v>
      </c>
      <c r="BL53" s="523">
        <f>SUM('Schedule 3B_Income_Eastern:Schedule 3D_Income_The Cape'!BL53)</f>
        <v>30645.904023416548</v>
      </c>
      <c r="BM53" s="523">
        <f>SUM('Schedule 3B_Income_Eastern:Schedule 3D_Income_The Cape'!BM53)</f>
        <v>0</v>
      </c>
      <c r="BN53" s="523">
        <f>SUM('Schedule 3B_Income_Eastern:Schedule 3D_Income_The Cape'!BN53)</f>
        <v>14087.773927366052</v>
      </c>
      <c r="BO53" s="523">
        <f>SUM('Schedule 3B_Income_Eastern:Schedule 3D_Income_The Cape'!BO53)</f>
        <v>0</v>
      </c>
      <c r="BP53" s="523">
        <f>SUM('Schedule 3B_Income_Eastern:Schedule 3D_Income_The Cape'!BP53)</f>
        <v>16887.777458831686</v>
      </c>
      <c r="BQ53" s="523">
        <f>SUM('Schedule 3B_Income_Eastern:Schedule 3D_Income_The Cape'!BQ53)</f>
        <v>106.44738991272041</v>
      </c>
      <c r="BR53" s="523">
        <f>SUM('Schedule 3B_Income_Eastern:Schedule 3D_Income_The Cape'!BR53)</f>
        <v>24163.828218381903</v>
      </c>
      <c r="BS53" s="524">
        <f t="shared" si="146"/>
        <v>85891.731017908896</v>
      </c>
      <c r="BT53" s="525">
        <f>SUM('Schedule 3B_Income_Eastern:Schedule 3D_Income_The Cape'!BT53)</f>
        <v>0</v>
      </c>
      <c r="BU53" s="523">
        <f>SUM('Schedule 3B_Income_Eastern:Schedule 3D_Income_The Cape'!BU53)</f>
        <v>0</v>
      </c>
      <c r="BV53" s="523">
        <f>SUM('Schedule 3B_Income_Eastern:Schedule 3D_Income_The Cape'!BV53)</f>
        <v>0</v>
      </c>
      <c r="BW53" s="523">
        <f>SUM('Schedule 3B_Income_Eastern:Schedule 3D_Income_The Cape'!BW53)</f>
        <v>0</v>
      </c>
      <c r="BX53" s="523">
        <f>SUM('Schedule 3B_Income_Eastern:Schedule 3D_Income_The Cape'!BX53)</f>
        <v>0</v>
      </c>
      <c r="BY53" s="523">
        <f>SUM('Schedule 3B_Income_Eastern:Schedule 3D_Income_The Cape'!BY53)</f>
        <v>0</v>
      </c>
      <c r="BZ53" s="523">
        <f>SUM('Schedule 3B_Income_Eastern:Schedule 3D_Income_The Cape'!BZ53)</f>
        <v>0</v>
      </c>
      <c r="CA53" s="523">
        <f>SUM('Schedule 3B_Income_Eastern:Schedule 3D_Income_The Cape'!CA53)</f>
        <v>0</v>
      </c>
      <c r="CB53" s="526">
        <f t="shared" si="147"/>
        <v>0</v>
      </c>
      <c r="CC53" s="527">
        <f t="shared" si="148"/>
        <v>85891.731017908896</v>
      </c>
      <c r="CD53" s="290">
        <v>31</v>
      </c>
      <c r="CE53" s="394">
        <f t="shared" si="101"/>
        <v>3742968.6801477256</v>
      </c>
      <c r="CF53" s="394">
        <f t="shared" si="102"/>
        <v>4415479.2592266323</v>
      </c>
      <c r="CG53" s="394">
        <f t="shared" si="103"/>
        <v>4906796.1763692591</v>
      </c>
      <c r="CH53" s="394">
        <f t="shared" si="104"/>
        <v>4920197.7647657376</v>
      </c>
      <c r="CI53" s="396">
        <f t="shared" si="105"/>
        <v>17985441.880509358</v>
      </c>
      <c r="CJ53" s="394">
        <f t="shared" si="106"/>
        <v>0</v>
      </c>
      <c r="CK53" s="394">
        <f t="shared" si="107"/>
        <v>0</v>
      </c>
      <c r="CL53" s="394">
        <f t="shared" si="108"/>
        <v>0</v>
      </c>
      <c r="CM53" s="394">
        <f t="shared" si="109"/>
        <v>0</v>
      </c>
      <c r="CN53" s="396">
        <f t="shared" si="110"/>
        <v>0</v>
      </c>
      <c r="CO53" s="394">
        <f t="shared" si="111"/>
        <v>3742968.6801477256</v>
      </c>
      <c r="CP53" s="394">
        <f t="shared" si="112"/>
        <v>4415479.2592266323</v>
      </c>
      <c r="CQ53" s="394">
        <f t="shared" si="113"/>
        <v>4906796.1763692591</v>
      </c>
      <c r="CR53" s="394">
        <f t="shared" si="114"/>
        <v>4920197.7647657376</v>
      </c>
      <c r="CS53" s="396">
        <f t="shared" si="115"/>
        <v>17985441.880509354</v>
      </c>
    </row>
    <row r="54" spans="1:97" ht="15.75" customHeight="1">
      <c r="A54" s="87" t="s">
        <v>219</v>
      </c>
      <c r="B54" s="290">
        <v>32</v>
      </c>
      <c r="C54" s="523">
        <f>SUM('Schedule 3B_Income_Eastern:Schedule 3D_Income_The Cape'!C54)</f>
        <v>0</v>
      </c>
      <c r="D54" s="523">
        <f>SUM('Schedule 3B_Income_Eastern:Schedule 3D_Income_The Cape'!D54)</f>
        <v>20764.641110499975</v>
      </c>
      <c r="E54" s="523">
        <f>SUM('Schedule 3B_Income_Eastern:Schedule 3D_Income_The Cape'!E54)</f>
        <v>0</v>
      </c>
      <c r="F54" s="523">
        <f>SUM('Schedule 3B_Income_Eastern:Schedule 3D_Income_The Cape'!F54)</f>
        <v>29095.740780652501</v>
      </c>
      <c r="G54" s="523">
        <f>SUM('Schedule 3B_Income_Eastern:Schedule 3D_Income_The Cape'!G54)</f>
        <v>0</v>
      </c>
      <c r="H54" s="523">
        <f>SUM('Schedule 3B_Income_Eastern:Schedule 3D_Income_The Cape'!H54)</f>
        <v>31212.637561204298</v>
      </c>
      <c r="I54" s="523">
        <f>SUM('Schedule 3B_Income_Eastern:Schedule 3D_Income_The Cape'!I54)</f>
        <v>0</v>
      </c>
      <c r="J54" s="523">
        <f>SUM('Schedule 3B_Income_Eastern:Schedule 3D_Income_The Cape'!J54)</f>
        <v>35004.861939574032</v>
      </c>
      <c r="K54" s="524">
        <f t="shared" si="137"/>
        <v>116077.8813919308</v>
      </c>
      <c r="L54" s="525">
        <f>SUM('Schedule 3B_Income_Eastern:Schedule 3D_Income_The Cape'!L54)</f>
        <v>0</v>
      </c>
      <c r="M54" s="523">
        <f>SUM('Schedule 3B_Income_Eastern:Schedule 3D_Income_The Cape'!M54)</f>
        <v>1661.9773793279837</v>
      </c>
      <c r="N54" s="523">
        <f>SUM('Schedule 3B_Income_Eastern:Schedule 3D_Income_The Cape'!N54)</f>
        <v>0</v>
      </c>
      <c r="O54" s="523">
        <f>SUM('Schedule 3B_Income_Eastern:Schedule 3D_Income_The Cape'!O54)</f>
        <v>0</v>
      </c>
      <c r="P54" s="523">
        <f>SUM('Schedule 3B_Income_Eastern:Schedule 3D_Income_The Cape'!P54)</f>
        <v>0</v>
      </c>
      <c r="Q54" s="523">
        <f>SUM('Schedule 3B_Income_Eastern:Schedule 3D_Income_The Cape'!Q54)</f>
        <v>0</v>
      </c>
      <c r="R54" s="523">
        <f>SUM('Schedule 3B_Income_Eastern:Schedule 3D_Income_The Cape'!R54)</f>
        <v>0</v>
      </c>
      <c r="S54" s="523">
        <f>SUM('Schedule 3B_Income_Eastern:Schedule 3D_Income_The Cape'!S54)</f>
        <v>0</v>
      </c>
      <c r="T54" s="526">
        <f t="shared" si="138"/>
        <v>1661.9773793279837</v>
      </c>
      <c r="U54" s="527">
        <f t="shared" si="139"/>
        <v>117739.85877125879</v>
      </c>
      <c r="V54" s="290">
        <v>32</v>
      </c>
      <c r="W54" s="523">
        <f>SUM('Schedule 3B_Income_Eastern:Schedule 3D_Income_The Cape'!W54)</f>
        <v>0</v>
      </c>
      <c r="X54" s="523">
        <f>SUM('Schedule 3B_Income_Eastern:Schedule 3D_Income_The Cape'!X54)</f>
        <v>22800.852861725107</v>
      </c>
      <c r="Y54" s="523">
        <f>SUM('Schedule 3B_Income_Eastern:Schedule 3D_Income_The Cape'!Y54)</f>
        <v>0</v>
      </c>
      <c r="Z54" s="523">
        <f>SUM('Schedule 3B_Income_Eastern:Schedule 3D_Income_The Cape'!Z54)</f>
        <v>26115.087426382634</v>
      </c>
      <c r="AA54" s="523">
        <f>SUM('Schedule 3B_Income_Eastern:Schedule 3D_Income_The Cape'!AA54)</f>
        <v>0</v>
      </c>
      <c r="AB54" s="523">
        <f>SUM('Schedule 3B_Income_Eastern:Schedule 3D_Income_The Cape'!AB54)</f>
        <v>27180.193279040741</v>
      </c>
      <c r="AC54" s="523">
        <f>SUM('Schedule 3B_Income_Eastern:Schedule 3D_Income_The Cape'!AC54)</f>
        <v>0</v>
      </c>
      <c r="AD54" s="523">
        <f>SUM('Schedule 3B_Income_Eastern:Schedule 3D_Income_The Cape'!AD54)</f>
        <v>29183.465525281888</v>
      </c>
      <c r="AE54" s="524">
        <f t="shared" si="140"/>
        <v>105279.59909243038</v>
      </c>
      <c r="AF54" s="525">
        <f>SUM('Schedule 3B_Income_Eastern:Schedule 3D_Income_The Cape'!AF54)</f>
        <v>0</v>
      </c>
      <c r="AG54" s="523">
        <f>SUM('Schedule 3B_Income_Eastern:Schedule 3D_Income_The Cape'!AG54)</f>
        <v>1662.0074414145697</v>
      </c>
      <c r="AH54" s="523">
        <f>SUM('Schedule 3B_Income_Eastern:Schedule 3D_Income_The Cape'!AH54)</f>
        <v>0</v>
      </c>
      <c r="AI54" s="523">
        <f>SUM('Schedule 3B_Income_Eastern:Schedule 3D_Income_The Cape'!AI54)</f>
        <v>0</v>
      </c>
      <c r="AJ54" s="523">
        <f>SUM('Schedule 3B_Income_Eastern:Schedule 3D_Income_The Cape'!AJ54)</f>
        <v>0</v>
      </c>
      <c r="AK54" s="523">
        <f>SUM('Schedule 3B_Income_Eastern:Schedule 3D_Income_The Cape'!AK54)</f>
        <v>0</v>
      </c>
      <c r="AL54" s="523">
        <f>SUM('Schedule 3B_Income_Eastern:Schedule 3D_Income_The Cape'!AL54)</f>
        <v>0</v>
      </c>
      <c r="AM54" s="523">
        <f>SUM('Schedule 3B_Income_Eastern:Schedule 3D_Income_The Cape'!AM54)</f>
        <v>0</v>
      </c>
      <c r="AN54" s="526">
        <f t="shared" si="141"/>
        <v>1662.0074414145697</v>
      </c>
      <c r="AO54" s="527">
        <f t="shared" si="142"/>
        <v>106941.60653384494</v>
      </c>
      <c r="AP54" s="290">
        <v>32</v>
      </c>
      <c r="AQ54" s="523">
        <f>SUM('Schedule 3B_Income_Eastern:Schedule 3D_Income_The Cape'!AQ54)</f>
        <v>2148.5731777291671</v>
      </c>
      <c r="AR54" s="523">
        <f>SUM('Schedule 3B_Income_Eastern:Schedule 3D_Income_The Cape'!AR54)</f>
        <v>69229.316988919381</v>
      </c>
      <c r="AS54" s="523">
        <f>SUM('Schedule 3B_Income_Eastern:Schedule 3D_Income_The Cape'!AS54)</f>
        <v>377.49154259921897</v>
      </c>
      <c r="AT54" s="523">
        <f>SUM('Schedule 3B_Income_Eastern:Schedule 3D_Income_The Cape'!AT54)</f>
        <v>81731.792494959765</v>
      </c>
      <c r="AU54" s="523">
        <f>SUM('Schedule 3B_Income_Eastern:Schedule 3D_Income_The Cape'!AU54)</f>
        <v>3571.8745072469928</v>
      </c>
      <c r="AV54" s="523">
        <f>SUM('Schedule 3B_Income_Eastern:Schedule 3D_Income_The Cape'!AV54)</f>
        <v>103683.28892813809</v>
      </c>
      <c r="AW54" s="523">
        <f>SUM('Schedule 3B_Income_Eastern:Schedule 3D_Income_The Cape'!AW54)</f>
        <v>1703.6739558030363</v>
      </c>
      <c r="AX54" s="523">
        <f>SUM('Schedule 3B_Income_Eastern:Schedule 3D_Income_The Cape'!AX54)</f>
        <v>104676.27804869523</v>
      </c>
      <c r="AY54" s="524">
        <f t="shared" si="143"/>
        <v>367122.28964409092</v>
      </c>
      <c r="AZ54" s="525">
        <f>SUM('Schedule 3B_Income_Eastern:Schedule 3D_Income_The Cape'!AZ54)</f>
        <v>0</v>
      </c>
      <c r="BA54" s="523">
        <f>SUM('Schedule 3B_Income_Eastern:Schedule 3D_Income_The Cape'!BA54)</f>
        <v>3935.8481175513089</v>
      </c>
      <c r="BB54" s="523">
        <f>SUM('Schedule 3B_Income_Eastern:Schedule 3D_Income_The Cape'!BB54)</f>
        <v>0</v>
      </c>
      <c r="BC54" s="523">
        <f>SUM('Schedule 3B_Income_Eastern:Schedule 3D_Income_The Cape'!BC54)</f>
        <v>18.179661101269268</v>
      </c>
      <c r="BD54" s="523">
        <f>SUM('Schedule 3B_Income_Eastern:Schedule 3D_Income_The Cape'!BD54)</f>
        <v>0</v>
      </c>
      <c r="BE54" s="523">
        <f>SUM('Schedule 3B_Income_Eastern:Schedule 3D_Income_The Cape'!BE54)</f>
        <v>6.3514080162595299</v>
      </c>
      <c r="BF54" s="523">
        <f>SUM('Schedule 3B_Income_Eastern:Schedule 3D_Income_The Cape'!BF54)</f>
        <v>0</v>
      </c>
      <c r="BG54" s="523">
        <f>SUM('Schedule 3B_Income_Eastern:Schedule 3D_Income_The Cape'!BG54)</f>
        <v>0</v>
      </c>
      <c r="BH54" s="526">
        <f t="shared" si="144"/>
        <v>3960.3791866688375</v>
      </c>
      <c r="BI54" s="527">
        <f t="shared" si="145"/>
        <v>371082.66883075977</v>
      </c>
      <c r="BJ54" s="290">
        <v>32</v>
      </c>
      <c r="BK54" s="523">
        <f>SUM('Schedule 3B_Income_Eastern:Schedule 3D_Income_The Cape'!BK54)</f>
        <v>0</v>
      </c>
      <c r="BL54" s="523">
        <f>SUM('Schedule 3B_Income_Eastern:Schedule 3D_Income_The Cape'!BL54)</f>
        <v>1600.7804925704484</v>
      </c>
      <c r="BM54" s="523">
        <f>SUM('Schedule 3B_Income_Eastern:Schedule 3D_Income_The Cape'!BM54)</f>
        <v>0</v>
      </c>
      <c r="BN54" s="523">
        <f>SUM('Schedule 3B_Income_Eastern:Schedule 3D_Income_The Cape'!BN54)</f>
        <v>0</v>
      </c>
      <c r="BO54" s="523">
        <f>SUM('Schedule 3B_Income_Eastern:Schedule 3D_Income_The Cape'!BO54)</f>
        <v>0</v>
      </c>
      <c r="BP54" s="523">
        <f>SUM('Schedule 3B_Income_Eastern:Schedule 3D_Income_The Cape'!BP54)</f>
        <v>100.17488034195038</v>
      </c>
      <c r="BQ54" s="523">
        <f>SUM('Schedule 3B_Income_Eastern:Schedule 3D_Income_The Cape'!BQ54)</f>
        <v>0</v>
      </c>
      <c r="BR54" s="523">
        <f>SUM('Schedule 3B_Income_Eastern:Schedule 3D_Income_The Cape'!BR54)</f>
        <v>0</v>
      </c>
      <c r="BS54" s="524">
        <f t="shared" si="146"/>
        <v>1700.9553729123988</v>
      </c>
      <c r="BT54" s="525">
        <f>SUM('Schedule 3B_Income_Eastern:Schedule 3D_Income_The Cape'!BT54)</f>
        <v>0</v>
      </c>
      <c r="BU54" s="523">
        <f>SUM('Schedule 3B_Income_Eastern:Schedule 3D_Income_The Cape'!BU54)</f>
        <v>0</v>
      </c>
      <c r="BV54" s="523">
        <f>SUM('Schedule 3B_Income_Eastern:Schedule 3D_Income_The Cape'!BV54)</f>
        <v>0</v>
      </c>
      <c r="BW54" s="523">
        <f>SUM('Schedule 3B_Income_Eastern:Schedule 3D_Income_The Cape'!BW54)</f>
        <v>0</v>
      </c>
      <c r="BX54" s="523">
        <f>SUM('Schedule 3B_Income_Eastern:Schedule 3D_Income_The Cape'!BX54)</f>
        <v>0</v>
      </c>
      <c r="BY54" s="523">
        <f>SUM('Schedule 3B_Income_Eastern:Schedule 3D_Income_The Cape'!BY54)</f>
        <v>0</v>
      </c>
      <c r="BZ54" s="523">
        <f>SUM('Schedule 3B_Income_Eastern:Schedule 3D_Income_The Cape'!BZ54)</f>
        <v>0</v>
      </c>
      <c r="CA54" s="523">
        <f>SUM('Schedule 3B_Income_Eastern:Schedule 3D_Income_The Cape'!CA54)</f>
        <v>0</v>
      </c>
      <c r="CB54" s="526">
        <f t="shared" si="147"/>
        <v>0</v>
      </c>
      <c r="CC54" s="527">
        <f t="shared" si="148"/>
        <v>1700.9553729123988</v>
      </c>
      <c r="CD54" s="290">
        <v>32</v>
      </c>
      <c r="CE54" s="394">
        <f t="shared" si="101"/>
        <v>116544.16463144409</v>
      </c>
      <c r="CF54" s="394">
        <f t="shared" si="102"/>
        <v>137320.11224459411</v>
      </c>
      <c r="CG54" s="394">
        <f t="shared" si="103"/>
        <v>165748.16915597205</v>
      </c>
      <c r="CH54" s="394">
        <f t="shared" si="104"/>
        <v>170568.27946935419</v>
      </c>
      <c r="CI54" s="396">
        <f t="shared" si="105"/>
        <v>590180.72550136445</v>
      </c>
      <c r="CJ54" s="394">
        <f t="shared" si="106"/>
        <v>7259.8329382938628</v>
      </c>
      <c r="CK54" s="394">
        <f t="shared" si="107"/>
        <v>18.179661101269268</v>
      </c>
      <c r="CL54" s="394">
        <f t="shared" si="108"/>
        <v>6.3514080162595299</v>
      </c>
      <c r="CM54" s="394">
        <f t="shared" si="109"/>
        <v>0</v>
      </c>
      <c r="CN54" s="396">
        <f t="shared" si="110"/>
        <v>7284.364007411391</v>
      </c>
      <c r="CO54" s="394">
        <f t="shared" si="111"/>
        <v>123803.99756973796</v>
      </c>
      <c r="CP54" s="394">
        <f t="shared" si="112"/>
        <v>137338.2919056954</v>
      </c>
      <c r="CQ54" s="394">
        <f t="shared" si="113"/>
        <v>165754.52056398831</v>
      </c>
      <c r="CR54" s="394">
        <f t="shared" si="114"/>
        <v>170568.27946935419</v>
      </c>
      <c r="CS54" s="396">
        <f t="shared" si="115"/>
        <v>597465.08950877585</v>
      </c>
    </row>
    <row r="55" spans="1:97" ht="15.75" customHeight="1">
      <c r="A55" s="87" t="s">
        <v>220</v>
      </c>
      <c r="B55" s="290">
        <v>33</v>
      </c>
      <c r="C55" s="523">
        <f>SUM('Schedule 3B_Income_Eastern:Schedule 3D_Income_The Cape'!C55)</f>
        <v>17332.672502491838</v>
      </c>
      <c r="D55" s="523">
        <f>SUM('Schedule 3B_Income_Eastern:Schedule 3D_Income_The Cape'!D55)</f>
        <v>850474.86289666709</v>
      </c>
      <c r="E55" s="523">
        <f>SUM('Schedule 3B_Income_Eastern:Schedule 3D_Income_The Cape'!E55)</f>
        <v>24465.911244058985</v>
      </c>
      <c r="F55" s="523">
        <f>SUM('Schedule 3B_Income_Eastern:Schedule 3D_Income_The Cape'!F55)</f>
        <v>941181.01059651305</v>
      </c>
      <c r="G55" s="523">
        <f>SUM('Schedule 3B_Income_Eastern:Schedule 3D_Income_The Cape'!G55)</f>
        <v>23458.922467588491</v>
      </c>
      <c r="H55" s="523">
        <f>SUM('Schedule 3B_Income_Eastern:Schedule 3D_Income_The Cape'!H55)</f>
        <v>1073284.8347294198</v>
      </c>
      <c r="I55" s="523">
        <f>SUM('Schedule 3B_Income_Eastern:Schedule 3D_Income_The Cape'!I55)</f>
        <v>43815.331858938189</v>
      </c>
      <c r="J55" s="523">
        <f>SUM('Schedule 3B_Income_Eastern:Schedule 3D_Income_The Cape'!J55)</f>
        <v>1049885.28579246</v>
      </c>
      <c r="K55" s="524">
        <f t="shared" si="89"/>
        <v>4023898.832088137</v>
      </c>
      <c r="L55" s="525">
        <f>SUM('Schedule 3B_Income_Eastern:Schedule 3D_Income_The Cape'!L55)</f>
        <v>0</v>
      </c>
      <c r="M55" s="523">
        <f>SUM('Schedule 3B_Income_Eastern:Schedule 3D_Income_The Cape'!M55)</f>
        <v>7108.7643634034521</v>
      </c>
      <c r="N55" s="523">
        <f>SUM('Schedule 3B_Income_Eastern:Schedule 3D_Income_The Cape'!N55)</f>
        <v>0</v>
      </c>
      <c r="O55" s="523">
        <f>SUM('Schedule 3B_Income_Eastern:Schedule 3D_Income_The Cape'!O55)</f>
        <v>9622.9156527533905</v>
      </c>
      <c r="P55" s="523">
        <f>SUM('Schedule 3B_Income_Eastern:Schedule 3D_Income_The Cape'!P55)</f>
        <v>0</v>
      </c>
      <c r="Q55" s="523">
        <f>SUM('Schedule 3B_Income_Eastern:Schedule 3D_Income_The Cape'!Q55)</f>
        <v>8335.6859598489154</v>
      </c>
      <c r="R55" s="523">
        <f>SUM('Schedule 3B_Income_Eastern:Schedule 3D_Income_The Cape'!R55)</f>
        <v>0</v>
      </c>
      <c r="S55" s="523">
        <f>SUM('Schedule 3B_Income_Eastern:Schedule 3D_Income_The Cape'!S55)</f>
        <v>9621.0591283505219</v>
      </c>
      <c r="T55" s="526">
        <f t="shared" si="90"/>
        <v>34688.425104356276</v>
      </c>
      <c r="U55" s="527">
        <f t="shared" si="91"/>
        <v>4058587.2571924934</v>
      </c>
      <c r="V55" s="290">
        <v>33</v>
      </c>
      <c r="W55" s="523">
        <f>SUM('Schedule 3B_Income_Eastern:Schedule 3D_Income_The Cape'!W55)</f>
        <v>1921.4833577444465</v>
      </c>
      <c r="X55" s="523">
        <f>SUM('Schedule 3B_Income_Eastern:Schedule 3D_Income_The Cape'!X55)</f>
        <v>558390.86636515381</v>
      </c>
      <c r="Y55" s="523">
        <f>SUM('Schedule 3B_Income_Eastern:Schedule 3D_Income_The Cape'!Y55)</f>
        <v>5071.8803191914303</v>
      </c>
      <c r="Z55" s="523">
        <f>SUM('Schedule 3B_Income_Eastern:Schedule 3D_Income_The Cape'!Z55)</f>
        <v>578565.98323307256</v>
      </c>
      <c r="AA55" s="523">
        <f>SUM('Schedule 3B_Income_Eastern:Schedule 3D_Income_The Cape'!AA55)</f>
        <v>5495.6657657311644</v>
      </c>
      <c r="AB55" s="523">
        <f>SUM('Schedule 3B_Income_Eastern:Schedule 3D_Income_The Cape'!AB55)</f>
        <v>588975.2361955141</v>
      </c>
      <c r="AC55" s="523">
        <f>SUM('Schedule 3B_Income_Eastern:Schedule 3D_Income_The Cape'!AC55)</f>
        <v>4292.0081164996718</v>
      </c>
      <c r="AD55" s="523">
        <f>SUM('Schedule 3B_Income_Eastern:Schedule 3D_Income_The Cape'!AD55)</f>
        <v>612060.98340226396</v>
      </c>
      <c r="AE55" s="524">
        <f t="shared" si="92"/>
        <v>2354774.106755171</v>
      </c>
      <c r="AF55" s="525">
        <f>SUM('Schedule 3B_Income_Eastern:Schedule 3D_Income_The Cape'!AF55)</f>
        <v>0</v>
      </c>
      <c r="AG55" s="523">
        <f>SUM('Schedule 3B_Income_Eastern:Schedule 3D_Income_The Cape'!AG55)</f>
        <v>1270.1357713704188</v>
      </c>
      <c r="AH55" s="523">
        <f>SUM('Schedule 3B_Income_Eastern:Schedule 3D_Income_The Cape'!AH55)</f>
        <v>0</v>
      </c>
      <c r="AI55" s="523">
        <f>SUM('Schedule 3B_Income_Eastern:Schedule 3D_Income_The Cape'!AI55)</f>
        <v>3858.272363255031</v>
      </c>
      <c r="AJ55" s="523">
        <f>SUM('Schedule 3B_Income_Eastern:Schedule 3D_Income_The Cape'!AJ55)</f>
        <v>0</v>
      </c>
      <c r="AK55" s="523">
        <f>SUM('Schedule 3B_Income_Eastern:Schedule 3D_Income_The Cape'!AK55)</f>
        <v>2523.1066786910214</v>
      </c>
      <c r="AL55" s="523">
        <f>SUM('Schedule 3B_Income_Eastern:Schedule 3D_Income_The Cape'!AL55)</f>
        <v>0</v>
      </c>
      <c r="AM55" s="523">
        <f>SUM('Schedule 3B_Income_Eastern:Schedule 3D_Income_The Cape'!AM55)</f>
        <v>3171.646761267531</v>
      </c>
      <c r="AN55" s="526">
        <f t="shared" si="93"/>
        <v>10823.161574584003</v>
      </c>
      <c r="AO55" s="527">
        <f t="shared" si="94"/>
        <v>2365597.2683297549</v>
      </c>
      <c r="AP55" s="290">
        <v>33</v>
      </c>
      <c r="AQ55" s="523">
        <f>SUM('Schedule 3B_Income_Eastern:Schedule 3D_Income_The Cape'!AQ55)</f>
        <v>244976.24301055449</v>
      </c>
      <c r="AR55" s="523">
        <f>SUM('Schedule 3B_Income_Eastern:Schedule 3D_Income_The Cape'!AR55)</f>
        <v>11255546.17200985</v>
      </c>
      <c r="AS55" s="523">
        <f>SUM('Schedule 3B_Income_Eastern:Schedule 3D_Income_The Cape'!AS55)</f>
        <v>267620.85556645598</v>
      </c>
      <c r="AT55" s="523">
        <f>SUM('Schedule 3B_Income_Eastern:Schedule 3D_Income_The Cape'!AT55)</f>
        <v>12343174.256537499</v>
      </c>
      <c r="AU55" s="523">
        <f>SUM('Schedule 3B_Income_Eastern:Schedule 3D_Income_The Cape'!AU55)</f>
        <v>251239.82025330709</v>
      </c>
      <c r="AV55" s="523">
        <f>SUM('Schedule 3B_Income_Eastern:Schedule 3D_Income_The Cape'!AV55)</f>
        <v>13254890.761907693</v>
      </c>
      <c r="AW55" s="523">
        <f>SUM('Schedule 3B_Income_Eastern:Schedule 3D_Income_The Cape'!AW55)</f>
        <v>322229.61602663598</v>
      </c>
      <c r="AX55" s="523">
        <f>SUM('Schedule 3B_Income_Eastern:Schedule 3D_Income_The Cape'!AX55)</f>
        <v>13854518.660416421</v>
      </c>
      <c r="AY55" s="524">
        <f t="shared" si="95"/>
        <v>51794196.385728419</v>
      </c>
      <c r="AZ55" s="525">
        <f>SUM('Schedule 3B_Income_Eastern:Schedule 3D_Income_The Cape'!AZ55)</f>
        <v>0</v>
      </c>
      <c r="BA55" s="523">
        <f>SUM('Schedule 3B_Income_Eastern:Schedule 3D_Income_The Cape'!BA55)</f>
        <v>50994.601333842773</v>
      </c>
      <c r="BB55" s="523">
        <f>SUM('Schedule 3B_Income_Eastern:Schedule 3D_Income_The Cape'!BB55)</f>
        <v>0</v>
      </c>
      <c r="BC55" s="523">
        <f>SUM('Schedule 3B_Income_Eastern:Schedule 3D_Income_The Cape'!BC55)</f>
        <v>63231.856344594358</v>
      </c>
      <c r="BD55" s="523">
        <f>SUM('Schedule 3B_Income_Eastern:Schedule 3D_Income_The Cape'!BD55)</f>
        <v>0</v>
      </c>
      <c r="BE55" s="523">
        <f>SUM('Schedule 3B_Income_Eastern:Schedule 3D_Income_The Cape'!BE55)</f>
        <v>63161.751151263292</v>
      </c>
      <c r="BF55" s="523">
        <f>SUM('Schedule 3B_Income_Eastern:Schedule 3D_Income_The Cape'!BF55)</f>
        <v>0</v>
      </c>
      <c r="BG55" s="523">
        <f>SUM('Schedule 3B_Income_Eastern:Schedule 3D_Income_The Cape'!BG55)</f>
        <v>75739.98405277764</v>
      </c>
      <c r="BH55" s="526">
        <f t="shared" si="96"/>
        <v>253128.19288247806</v>
      </c>
      <c r="BI55" s="527">
        <f t="shared" si="97"/>
        <v>52047324.578610897</v>
      </c>
      <c r="BJ55" s="290">
        <v>33</v>
      </c>
      <c r="BK55" s="523">
        <f>SUM('Schedule 3B_Income_Eastern:Schedule 3D_Income_The Cape'!BK55)</f>
        <v>506.5924036751062</v>
      </c>
      <c r="BL55" s="523">
        <f>SUM('Schedule 3B_Income_Eastern:Schedule 3D_Income_The Cape'!BL55)</f>
        <v>97381.533318128175</v>
      </c>
      <c r="BM55" s="523">
        <f>SUM('Schedule 3B_Income_Eastern:Schedule 3D_Income_The Cape'!BM55)</f>
        <v>0</v>
      </c>
      <c r="BN55" s="523">
        <f>SUM('Schedule 3B_Income_Eastern:Schedule 3D_Income_The Cape'!BN55)</f>
        <v>94733.300817650699</v>
      </c>
      <c r="BO55" s="523">
        <f>SUM('Schedule 3B_Income_Eastern:Schedule 3D_Income_The Cape'!BO55)</f>
        <v>219.12837606551341</v>
      </c>
      <c r="BP55" s="523">
        <f>SUM('Schedule 3B_Income_Eastern:Schedule 3D_Income_The Cape'!BP55)</f>
        <v>172221.40138920734</v>
      </c>
      <c r="BQ55" s="523">
        <f>SUM('Schedule 3B_Income_Eastern:Schedule 3D_Income_The Cape'!BQ55)</f>
        <v>329.25106223105115</v>
      </c>
      <c r="BR55" s="523">
        <f>SUM('Schedule 3B_Income_Eastern:Schedule 3D_Income_The Cape'!BR55)</f>
        <v>115131.58054191954</v>
      </c>
      <c r="BS55" s="524">
        <f t="shared" si="98"/>
        <v>480522.78790887748</v>
      </c>
      <c r="BT55" s="525">
        <f>SUM('Schedule 3B_Income_Eastern:Schedule 3D_Income_The Cape'!BT55)</f>
        <v>0</v>
      </c>
      <c r="BU55" s="523">
        <f>SUM('Schedule 3B_Income_Eastern:Schedule 3D_Income_The Cape'!BU55)</f>
        <v>1697.4001268671639</v>
      </c>
      <c r="BV55" s="523">
        <f>SUM('Schedule 3B_Income_Eastern:Schedule 3D_Income_The Cape'!BV55)</f>
        <v>0</v>
      </c>
      <c r="BW55" s="523">
        <f>SUM('Schedule 3B_Income_Eastern:Schedule 3D_Income_The Cape'!BW55)</f>
        <v>1596.5577617761824</v>
      </c>
      <c r="BX55" s="523">
        <f>SUM('Schedule 3B_Income_Eastern:Schedule 3D_Income_The Cape'!BX55)</f>
        <v>0</v>
      </c>
      <c r="BY55" s="523">
        <f>SUM('Schedule 3B_Income_Eastern:Schedule 3D_Income_The Cape'!BY55)</f>
        <v>1182.9869473212311</v>
      </c>
      <c r="BZ55" s="523">
        <f>SUM('Schedule 3B_Income_Eastern:Schedule 3D_Income_The Cape'!BZ55)</f>
        <v>0</v>
      </c>
      <c r="CA55" s="523">
        <f>SUM('Schedule 3B_Income_Eastern:Schedule 3D_Income_The Cape'!CA55)</f>
        <v>672.38209434700684</v>
      </c>
      <c r="CB55" s="526">
        <f t="shared" si="99"/>
        <v>5149.3269303115849</v>
      </c>
      <c r="CC55" s="527">
        <f t="shared" si="100"/>
        <v>485672.11483918905</v>
      </c>
      <c r="CD55" s="290">
        <v>33</v>
      </c>
      <c r="CE55" s="394">
        <f t="shared" si="101"/>
        <v>13026530.425864264</v>
      </c>
      <c r="CF55" s="394">
        <f t="shared" si="102"/>
        <v>14254813.198314441</v>
      </c>
      <c r="CG55" s="394">
        <f t="shared" si="103"/>
        <v>15369785.771084527</v>
      </c>
      <c r="CH55" s="394">
        <f t="shared" si="104"/>
        <v>16002262.717217369</v>
      </c>
      <c r="CI55" s="396">
        <f t="shared" si="105"/>
        <v>58653392.112480603</v>
      </c>
      <c r="CJ55" s="394">
        <f t="shared" si="106"/>
        <v>61070.901595483803</v>
      </c>
      <c r="CK55" s="394">
        <f t="shared" si="107"/>
        <v>78309.602122378972</v>
      </c>
      <c r="CL55" s="394">
        <f t="shared" si="108"/>
        <v>75203.530737124456</v>
      </c>
      <c r="CM55" s="394">
        <f t="shared" si="109"/>
        <v>89205.072036742698</v>
      </c>
      <c r="CN55" s="396">
        <f t="shared" si="110"/>
        <v>303789.10649172991</v>
      </c>
      <c r="CO55" s="394">
        <f t="shared" si="111"/>
        <v>13087601.327459749</v>
      </c>
      <c r="CP55" s="394">
        <f t="shared" si="112"/>
        <v>14333122.800436819</v>
      </c>
      <c r="CQ55" s="394">
        <f t="shared" si="113"/>
        <v>15444989.301821649</v>
      </c>
      <c r="CR55" s="394">
        <f t="shared" si="114"/>
        <v>16091467.789254112</v>
      </c>
      <c r="CS55" s="396">
        <f t="shared" si="115"/>
        <v>58957181.218972333</v>
      </c>
    </row>
    <row r="56" spans="1:97" ht="15.75" customHeight="1">
      <c r="A56" s="87" t="s">
        <v>221</v>
      </c>
      <c r="B56" s="290">
        <v>34</v>
      </c>
      <c r="C56" s="523">
        <f>SUM('Schedule 3B_Income_Eastern:Schedule 3D_Income_The Cape'!C56)</f>
        <v>29715.413202723146</v>
      </c>
      <c r="D56" s="523">
        <f>SUM('Schedule 3B_Income_Eastern:Schedule 3D_Income_The Cape'!D56)</f>
        <v>436327.26315877045</v>
      </c>
      <c r="E56" s="523">
        <f>SUM('Schedule 3B_Income_Eastern:Schedule 3D_Income_The Cape'!E56)</f>
        <v>37654.59159828972</v>
      </c>
      <c r="F56" s="523">
        <f>SUM('Schedule 3B_Income_Eastern:Schedule 3D_Income_The Cape'!F56)</f>
        <v>513504.93064409372</v>
      </c>
      <c r="G56" s="523">
        <f>SUM('Schedule 3B_Income_Eastern:Schedule 3D_Income_The Cape'!G56)</f>
        <v>51151.165155689239</v>
      </c>
      <c r="H56" s="523">
        <f>SUM('Schedule 3B_Income_Eastern:Schedule 3D_Income_The Cape'!H56)</f>
        <v>540805.70400718832</v>
      </c>
      <c r="I56" s="523">
        <f>SUM('Schedule 3B_Income_Eastern:Schedule 3D_Income_The Cape'!I56)</f>
        <v>49459.201463896374</v>
      </c>
      <c r="J56" s="523">
        <f>SUM('Schedule 3B_Income_Eastern:Schedule 3D_Income_The Cape'!J56)</f>
        <v>548230.07485421316</v>
      </c>
      <c r="K56" s="524">
        <f t="shared" si="89"/>
        <v>2206848.344084864</v>
      </c>
      <c r="L56" s="525">
        <f>SUM('Schedule 3B_Income_Eastern:Schedule 3D_Income_The Cape'!L56)</f>
        <v>0</v>
      </c>
      <c r="M56" s="523">
        <f>SUM('Schedule 3B_Income_Eastern:Schedule 3D_Income_The Cape'!M56)</f>
        <v>137974.73012524444</v>
      </c>
      <c r="N56" s="523">
        <f>SUM('Schedule 3B_Income_Eastern:Schedule 3D_Income_The Cape'!N56)</f>
        <v>0</v>
      </c>
      <c r="O56" s="523">
        <f>SUM('Schedule 3B_Income_Eastern:Schedule 3D_Income_The Cape'!O56)</f>
        <v>197647.27136515637</v>
      </c>
      <c r="P56" s="523">
        <f>SUM('Schedule 3B_Income_Eastern:Schedule 3D_Income_The Cape'!P56)</f>
        <v>0</v>
      </c>
      <c r="Q56" s="523">
        <f>SUM('Schedule 3B_Income_Eastern:Schedule 3D_Income_The Cape'!Q56)</f>
        <v>192467.32730045848</v>
      </c>
      <c r="R56" s="523">
        <f>SUM('Schedule 3B_Income_Eastern:Schedule 3D_Income_The Cape'!R56)</f>
        <v>0</v>
      </c>
      <c r="S56" s="523">
        <f>SUM('Schedule 3B_Income_Eastern:Schedule 3D_Income_The Cape'!S56)</f>
        <v>188059.13817230923</v>
      </c>
      <c r="T56" s="526">
        <f t="shared" si="90"/>
        <v>716148.46696316858</v>
      </c>
      <c r="U56" s="527">
        <f t="shared" si="91"/>
        <v>2922996.8110480327</v>
      </c>
      <c r="V56" s="290">
        <v>34</v>
      </c>
      <c r="W56" s="523">
        <f>SUM('Schedule 3B_Income_Eastern:Schedule 3D_Income_The Cape'!W56)</f>
        <v>4312.1767972176267</v>
      </c>
      <c r="X56" s="523">
        <f>SUM('Schedule 3B_Income_Eastern:Schedule 3D_Income_The Cape'!X56)</f>
        <v>208523.57489480637</v>
      </c>
      <c r="Y56" s="523">
        <f>SUM('Schedule 3B_Income_Eastern:Schedule 3D_Income_The Cape'!Y56)</f>
        <v>5086.4527265371526</v>
      </c>
      <c r="Z56" s="523">
        <f>SUM('Schedule 3B_Income_Eastern:Schedule 3D_Income_The Cape'!Z56)</f>
        <v>209478.72795859806</v>
      </c>
      <c r="AA56" s="523">
        <f>SUM('Schedule 3B_Income_Eastern:Schedule 3D_Income_The Cape'!AA56)</f>
        <v>3341.690356910849</v>
      </c>
      <c r="AB56" s="523">
        <f>SUM('Schedule 3B_Income_Eastern:Schedule 3D_Income_The Cape'!AB56)</f>
        <v>210112.09483781763</v>
      </c>
      <c r="AC56" s="523">
        <f>SUM('Schedule 3B_Income_Eastern:Schedule 3D_Income_The Cape'!AC56)</f>
        <v>6208.3460133712042</v>
      </c>
      <c r="AD56" s="523">
        <f>SUM('Schedule 3B_Income_Eastern:Schedule 3D_Income_The Cape'!AD56)</f>
        <v>213052.55381078509</v>
      </c>
      <c r="AE56" s="524">
        <f t="shared" si="92"/>
        <v>860115.61739604408</v>
      </c>
      <c r="AF56" s="525">
        <f>SUM('Schedule 3B_Income_Eastern:Schedule 3D_Income_The Cape'!AF56)</f>
        <v>0</v>
      </c>
      <c r="AG56" s="523">
        <f>SUM('Schedule 3B_Income_Eastern:Schedule 3D_Income_The Cape'!AG56)</f>
        <v>63668.028056820585</v>
      </c>
      <c r="AH56" s="523">
        <f>SUM('Schedule 3B_Income_Eastern:Schedule 3D_Income_The Cape'!AH56)</f>
        <v>0</v>
      </c>
      <c r="AI56" s="523">
        <f>SUM('Schedule 3B_Income_Eastern:Schedule 3D_Income_The Cape'!AI56)</f>
        <v>45810.75708044874</v>
      </c>
      <c r="AJ56" s="523">
        <f>SUM('Schedule 3B_Income_Eastern:Schedule 3D_Income_The Cape'!AJ56)</f>
        <v>0</v>
      </c>
      <c r="AK56" s="523">
        <f>SUM('Schedule 3B_Income_Eastern:Schedule 3D_Income_The Cape'!AK56)</f>
        <v>45567.769454687412</v>
      </c>
      <c r="AL56" s="523">
        <f>SUM('Schedule 3B_Income_Eastern:Schedule 3D_Income_The Cape'!AL56)</f>
        <v>0</v>
      </c>
      <c r="AM56" s="523">
        <f>SUM('Schedule 3B_Income_Eastern:Schedule 3D_Income_The Cape'!AM56)</f>
        <v>45868.035168426693</v>
      </c>
      <c r="AN56" s="526">
        <f t="shared" si="93"/>
        <v>200914.58976038342</v>
      </c>
      <c r="AO56" s="527">
        <f t="shared" si="94"/>
        <v>1061030.2071564274</v>
      </c>
      <c r="AP56" s="290">
        <v>34</v>
      </c>
      <c r="AQ56" s="523">
        <f>SUM('Schedule 3B_Income_Eastern:Schedule 3D_Income_The Cape'!AQ56)</f>
        <v>298151.44076276367</v>
      </c>
      <c r="AR56" s="523">
        <f>SUM('Schedule 3B_Income_Eastern:Schedule 3D_Income_The Cape'!AR56)</f>
        <v>4226077.4747053497</v>
      </c>
      <c r="AS56" s="523">
        <f>SUM('Schedule 3B_Income_Eastern:Schedule 3D_Income_The Cape'!AS56)</f>
        <v>306154.55173325917</v>
      </c>
      <c r="AT56" s="523">
        <f>SUM('Schedule 3B_Income_Eastern:Schedule 3D_Income_The Cape'!AT56)</f>
        <v>4660886.601001991</v>
      </c>
      <c r="AU56" s="523">
        <f>SUM('Schedule 3B_Income_Eastern:Schedule 3D_Income_The Cape'!AU56)</f>
        <v>325881.91349713318</v>
      </c>
      <c r="AV56" s="523">
        <f>SUM('Schedule 3B_Income_Eastern:Schedule 3D_Income_The Cape'!AV56)</f>
        <v>4922395.6481819218</v>
      </c>
      <c r="AW56" s="523">
        <f>SUM('Schedule 3B_Income_Eastern:Schedule 3D_Income_The Cape'!AW56)</f>
        <v>335273.19543391326</v>
      </c>
      <c r="AX56" s="523">
        <f>SUM('Schedule 3B_Income_Eastern:Schedule 3D_Income_The Cape'!AX56)</f>
        <v>4925014.2515941737</v>
      </c>
      <c r="AY56" s="524">
        <f t="shared" si="95"/>
        <v>19999835.076910503</v>
      </c>
      <c r="AZ56" s="525">
        <f>SUM('Schedule 3B_Income_Eastern:Schedule 3D_Income_The Cape'!AZ56)</f>
        <v>0</v>
      </c>
      <c r="BA56" s="523">
        <f>SUM('Schedule 3B_Income_Eastern:Schedule 3D_Income_The Cape'!BA56)</f>
        <v>1248628.5848107911</v>
      </c>
      <c r="BB56" s="523">
        <f>SUM('Schedule 3B_Income_Eastern:Schedule 3D_Income_The Cape'!BB56)</f>
        <v>0</v>
      </c>
      <c r="BC56" s="523">
        <f>SUM('Schedule 3B_Income_Eastern:Schedule 3D_Income_The Cape'!BC56)</f>
        <v>1358402.0894782769</v>
      </c>
      <c r="BD56" s="523">
        <f>SUM('Schedule 3B_Income_Eastern:Schedule 3D_Income_The Cape'!BD56)</f>
        <v>0</v>
      </c>
      <c r="BE56" s="523">
        <f>SUM('Schedule 3B_Income_Eastern:Schedule 3D_Income_The Cape'!BE56)</f>
        <v>1523020.1996454352</v>
      </c>
      <c r="BF56" s="523">
        <f>SUM('Schedule 3B_Income_Eastern:Schedule 3D_Income_The Cape'!BF56)</f>
        <v>0</v>
      </c>
      <c r="BG56" s="523">
        <f>SUM('Schedule 3B_Income_Eastern:Schedule 3D_Income_The Cape'!BG56)</f>
        <v>1615790.4760255227</v>
      </c>
      <c r="BH56" s="526">
        <f t="shared" si="96"/>
        <v>5745841.3499600263</v>
      </c>
      <c r="BI56" s="527">
        <f t="shared" si="97"/>
        <v>25745676.426870529</v>
      </c>
      <c r="BJ56" s="290">
        <v>34</v>
      </c>
      <c r="BK56" s="523">
        <f>SUM('Schedule 3B_Income_Eastern:Schedule 3D_Income_The Cape'!BK56)</f>
        <v>5151.6706778743246</v>
      </c>
      <c r="BL56" s="523">
        <f>SUM('Schedule 3B_Income_Eastern:Schedule 3D_Income_The Cape'!BL56)</f>
        <v>231035.99399347289</v>
      </c>
      <c r="BM56" s="523">
        <f>SUM('Schedule 3B_Income_Eastern:Schedule 3D_Income_The Cape'!BM56)</f>
        <v>3699.6524649883172</v>
      </c>
      <c r="BN56" s="523">
        <f>SUM('Schedule 3B_Income_Eastern:Schedule 3D_Income_The Cape'!BN56)</f>
        <v>204804.10280845949</v>
      </c>
      <c r="BO56" s="523">
        <f>SUM('Schedule 3B_Income_Eastern:Schedule 3D_Income_The Cape'!BO56)</f>
        <v>10684.884826355414</v>
      </c>
      <c r="BP56" s="523">
        <f>SUM('Schedule 3B_Income_Eastern:Schedule 3D_Income_The Cape'!BP56)</f>
        <v>188005.13530358224</v>
      </c>
      <c r="BQ56" s="523">
        <f>SUM('Schedule 3B_Income_Eastern:Schedule 3D_Income_The Cape'!BQ56)</f>
        <v>11872.512287951162</v>
      </c>
      <c r="BR56" s="523">
        <f>SUM('Schedule 3B_Income_Eastern:Schedule 3D_Income_The Cape'!BR56)</f>
        <v>197917.24722172623</v>
      </c>
      <c r="BS56" s="524">
        <f t="shared" si="98"/>
        <v>853171.19958441018</v>
      </c>
      <c r="BT56" s="525">
        <f>SUM('Schedule 3B_Income_Eastern:Schedule 3D_Income_The Cape'!BT56)</f>
        <v>0</v>
      </c>
      <c r="BU56" s="523">
        <f>SUM('Schedule 3B_Income_Eastern:Schedule 3D_Income_The Cape'!BU56)</f>
        <v>154256.49851209144</v>
      </c>
      <c r="BV56" s="523">
        <f>SUM('Schedule 3B_Income_Eastern:Schedule 3D_Income_The Cape'!BV56)</f>
        <v>0</v>
      </c>
      <c r="BW56" s="523">
        <f>SUM('Schedule 3B_Income_Eastern:Schedule 3D_Income_The Cape'!BW56)</f>
        <v>153276.15027522907</v>
      </c>
      <c r="BX56" s="523">
        <f>SUM('Schedule 3B_Income_Eastern:Schedule 3D_Income_The Cape'!BX56)</f>
        <v>0</v>
      </c>
      <c r="BY56" s="523">
        <f>SUM('Schedule 3B_Income_Eastern:Schedule 3D_Income_The Cape'!BY56)</f>
        <v>150611.14486907126</v>
      </c>
      <c r="BZ56" s="523">
        <f>SUM('Schedule 3B_Income_Eastern:Schedule 3D_Income_The Cape'!BZ56)</f>
        <v>0</v>
      </c>
      <c r="CA56" s="523">
        <f>SUM('Schedule 3B_Income_Eastern:Schedule 3D_Income_The Cape'!CA56)</f>
        <v>171427.15416724753</v>
      </c>
      <c r="CB56" s="526">
        <f t="shared" si="99"/>
        <v>629570.94782363926</v>
      </c>
      <c r="CC56" s="527">
        <f t="shared" si="100"/>
        <v>1482742.1474080496</v>
      </c>
      <c r="CD56" s="290">
        <v>34</v>
      </c>
      <c r="CE56" s="394">
        <f t="shared" si="101"/>
        <v>5439295.0081929779</v>
      </c>
      <c r="CF56" s="394">
        <f t="shared" si="102"/>
        <v>5941269.610936217</v>
      </c>
      <c r="CG56" s="394">
        <f t="shared" si="103"/>
        <v>6252378.2361665983</v>
      </c>
      <c r="CH56" s="394">
        <f t="shared" si="104"/>
        <v>6287027.3826800305</v>
      </c>
      <c r="CI56" s="396">
        <f t="shared" si="105"/>
        <v>23919970.237975821</v>
      </c>
      <c r="CJ56" s="394">
        <f t="shared" si="106"/>
        <v>1604527.8415049475</v>
      </c>
      <c r="CK56" s="394">
        <f t="shared" si="107"/>
        <v>1755136.2681991111</v>
      </c>
      <c r="CL56" s="394">
        <f t="shared" si="108"/>
        <v>1911666.4412696522</v>
      </c>
      <c r="CM56" s="394">
        <f t="shared" si="109"/>
        <v>2021144.8035335061</v>
      </c>
      <c r="CN56" s="396">
        <f t="shared" si="110"/>
        <v>7292475.3545072172</v>
      </c>
      <c r="CO56" s="394">
        <f t="shared" si="111"/>
        <v>7043822.8496979261</v>
      </c>
      <c r="CP56" s="394">
        <f t="shared" si="112"/>
        <v>7696405.8791353283</v>
      </c>
      <c r="CQ56" s="394">
        <f t="shared" si="113"/>
        <v>8164044.6774362512</v>
      </c>
      <c r="CR56" s="394">
        <f t="shared" si="114"/>
        <v>8308172.1862135371</v>
      </c>
      <c r="CS56" s="396">
        <f t="shared" si="115"/>
        <v>31212445.592483036</v>
      </c>
    </row>
    <row r="57" spans="1:97" ht="15.75" customHeight="1">
      <c r="A57" s="87" t="s">
        <v>222</v>
      </c>
      <c r="B57" s="290">
        <v>35</v>
      </c>
      <c r="C57" s="523">
        <f>SUM('Schedule 3B_Income_Eastern:Schedule 3D_Income_The Cape'!C57)</f>
        <v>6354.0042550663784</v>
      </c>
      <c r="D57" s="523">
        <f>SUM('Schedule 3B_Income_Eastern:Schedule 3D_Income_The Cape'!D57)</f>
        <v>101714.21390724072</v>
      </c>
      <c r="E57" s="523">
        <f>SUM('Schedule 3B_Income_Eastern:Schedule 3D_Income_The Cape'!E57)</f>
        <v>7828.9721786243881</v>
      </c>
      <c r="F57" s="523">
        <f>SUM('Schedule 3B_Income_Eastern:Schedule 3D_Income_The Cape'!F57)</f>
        <v>118817.2758988904</v>
      </c>
      <c r="G57" s="523">
        <f>SUM('Schedule 3B_Income_Eastern:Schedule 3D_Income_The Cape'!G57)</f>
        <v>9457.8748811263595</v>
      </c>
      <c r="H57" s="523">
        <f>SUM('Schedule 3B_Income_Eastern:Schedule 3D_Income_The Cape'!H57)</f>
        <v>113724.91365156927</v>
      </c>
      <c r="I57" s="523">
        <f>SUM('Schedule 3B_Income_Eastern:Schedule 3D_Income_The Cape'!I57)</f>
        <v>11169.643283106434</v>
      </c>
      <c r="J57" s="523">
        <f>SUM('Schedule 3B_Income_Eastern:Schedule 3D_Income_The Cape'!J57)</f>
        <v>119377.33117948564</v>
      </c>
      <c r="K57" s="524">
        <f t="shared" si="89"/>
        <v>488444.22923510958</v>
      </c>
      <c r="L57" s="525">
        <f>SUM('Schedule 3B_Income_Eastern:Schedule 3D_Income_The Cape'!L57)</f>
        <v>0</v>
      </c>
      <c r="M57" s="523">
        <f>SUM('Schedule 3B_Income_Eastern:Schedule 3D_Income_The Cape'!M57)</f>
        <v>105649.41436824809</v>
      </c>
      <c r="N57" s="523">
        <f>SUM('Schedule 3B_Income_Eastern:Schedule 3D_Income_The Cape'!N57)</f>
        <v>0</v>
      </c>
      <c r="O57" s="523">
        <f>SUM('Schedule 3B_Income_Eastern:Schedule 3D_Income_The Cape'!O57)</f>
        <v>197269.30550105966</v>
      </c>
      <c r="P57" s="523">
        <f>SUM('Schedule 3B_Income_Eastern:Schedule 3D_Income_The Cape'!P57)</f>
        <v>0</v>
      </c>
      <c r="Q57" s="523">
        <f>SUM('Schedule 3B_Income_Eastern:Schedule 3D_Income_The Cape'!Q57)</f>
        <v>194156.8513007997</v>
      </c>
      <c r="R57" s="523">
        <f>SUM('Schedule 3B_Income_Eastern:Schedule 3D_Income_The Cape'!R57)</f>
        <v>0</v>
      </c>
      <c r="S57" s="523">
        <f>SUM('Schedule 3B_Income_Eastern:Schedule 3D_Income_The Cape'!S57)</f>
        <v>193643.40622173523</v>
      </c>
      <c r="T57" s="526">
        <f t="shared" si="90"/>
        <v>690718.97739184275</v>
      </c>
      <c r="U57" s="527">
        <f t="shared" si="91"/>
        <v>1179163.2066269524</v>
      </c>
      <c r="V57" s="290">
        <v>35</v>
      </c>
      <c r="W57" s="523">
        <f>SUM('Schedule 3B_Income_Eastern:Schedule 3D_Income_The Cape'!W57)</f>
        <v>444.27890533391945</v>
      </c>
      <c r="X57" s="523">
        <f>SUM('Schedule 3B_Income_Eastern:Schedule 3D_Income_The Cape'!X57)</f>
        <v>38188.107126619077</v>
      </c>
      <c r="Y57" s="523">
        <f>SUM('Schedule 3B_Income_Eastern:Schedule 3D_Income_The Cape'!Y57)</f>
        <v>320.30471636555859</v>
      </c>
      <c r="Z57" s="523">
        <f>SUM('Schedule 3B_Income_Eastern:Schedule 3D_Income_The Cape'!Z57)</f>
        <v>37735.00223934681</v>
      </c>
      <c r="AA57" s="523">
        <f>SUM('Schedule 3B_Income_Eastern:Schedule 3D_Income_The Cape'!AA57)</f>
        <v>478.89822755762532</v>
      </c>
      <c r="AB57" s="523">
        <f>SUM('Schedule 3B_Income_Eastern:Schedule 3D_Income_The Cape'!AB57)</f>
        <v>32376.830520703785</v>
      </c>
      <c r="AC57" s="523">
        <f>SUM('Schedule 3B_Income_Eastern:Schedule 3D_Income_The Cape'!AC57)</f>
        <v>379.75690158267054</v>
      </c>
      <c r="AD57" s="523">
        <f>SUM('Schedule 3B_Income_Eastern:Schedule 3D_Income_The Cape'!AD57)</f>
        <v>33967.102995369212</v>
      </c>
      <c r="AE57" s="524">
        <f t="shared" si="92"/>
        <v>143890.28163287864</v>
      </c>
      <c r="AF57" s="525">
        <f>SUM('Schedule 3B_Income_Eastern:Schedule 3D_Income_The Cape'!AF57)</f>
        <v>0</v>
      </c>
      <c r="AG57" s="523">
        <f>SUM('Schedule 3B_Income_Eastern:Schedule 3D_Income_The Cape'!AG57)</f>
        <v>33071.31151617397</v>
      </c>
      <c r="AH57" s="523">
        <f>SUM('Schedule 3B_Income_Eastern:Schedule 3D_Income_The Cape'!AH57)</f>
        <v>0</v>
      </c>
      <c r="AI57" s="523">
        <f>SUM('Schedule 3B_Income_Eastern:Schedule 3D_Income_The Cape'!AI57)</f>
        <v>53761.014902366485</v>
      </c>
      <c r="AJ57" s="523">
        <f>SUM('Schedule 3B_Income_Eastern:Schedule 3D_Income_The Cape'!AJ57)</f>
        <v>0</v>
      </c>
      <c r="AK57" s="523">
        <f>SUM('Schedule 3B_Income_Eastern:Schedule 3D_Income_The Cape'!AK57)</f>
        <v>37320.943447617065</v>
      </c>
      <c r="AL57" s="523">
        <f>SUM('Schedule 3B_Income_Eastern:Schedule 3D_Income_The Cape'!AL57)</f>
        <v>0</v>
      </c>
      <c r="AM57" s="523">
        <f>SUM('Schedule 3B_Income_Eastern:Schedule 3D_Income_The Cape'!AM57)</f>
        <v>44343.445518009954</v>
      </c>
      <c r="AN57" s="526">
        <f t="shared" si="93"/>
        <v>168496.71538416747</v>
      </c>
      <c r="AO57" s="527">
        <f t="shared" si="94"/>
        <v>312386.99701704609</v>
      </c>
      <c r="AP57" s="290">
        <v>35</v>
      </c>
      <c r="AQ57" s="523">
        <f>SUM('Schedule 3B_Income_Eastern:Schedule 3D_Income_The Cape'!AQ57)</f>
        <v>50514.110497526672</v>
      </c>
      <c r="AR57" s="523">
        <f>SUM('Schedule 3B_Income_Eastern:Schedule 3D_Income_The Cape'!AR57)</f>
        <v>1270946.9717848997</v>
      </c>
      <c r="AS57" s="523">
        <f>SUM('Schedule 3B_Income_Eastern:Schedule 3D_Income_The Cape'!AS57)</f>
        <v>64555.503782075146</v>
      </c>
      <c r="AT57" s="523">
        <f>SUM('Schedule 3B_Income_Eastern:Schedule 3D_Income_The Cape'!AT57)</f>
        <v>1244276.3255629942</v>
      </c>
      <c r="AU57" s="523">
        <f>SUM('Schedule 3B_Income_Eastern:Schedule 3D_Income_The Cape'!AU57)</f>
        <v>75041.065471924681</v>
      </c>
      <c r="AV57" s="523">
        <f>SUM('Schedule 3B_Income_Eastern:Schedule 3D_Income_The Cape'!AV57)</f>
        <v>1276533.7113993024</v>
      </c>
      <c r="AW57" s="523">
        <f>SUM('Schedule 3B_Income_Eastern:Schedule 3D_Income_The Cape'!AW57)</f>
        <v>90482.697905885085</v>
      </c>
      <c r="AX57" s="523">
        <f>SUM('Schedule 3B_Income_Eastern:Schedule 3D_Income_The Cape'!AX57)</f>
        <v>1431742.0891847811</v>
      </c>
      <c r="AY57" s="524">
        <f t="shared" si="95"/>
        <v>5504092.475589389</v>
      </c>
      <c r="AZ57" s="525">
        <f>SUM('Schedule 3B_Income_Eastern:Schedule 3D_Income_The Cape'!AZ57)</f>
        <v>0</v>
      </c>
      <c r="BA57" s="523">
        <f>SUM('Schedule 3B_Income_Eastern:Schedule 3D_Income_The Cape'!BA57)</f>
        <v>1366066.6340780447</v>
      </c>
      <c r="BB57" s="523">
        <f>SUM('Schedule 3B_Income_Eastern:Schedule 3D_Income_The Cape'!BB57)</f>
        <v>0</v>
      </c>
      <c r="BC57" s="523">
        <f>SUM('Schedule 3B_Income_Eastern:Schedule 3D_Income_The Cape'!BC57)</f>
        <v>1532216.1809348434</v>
      </c>
      <c r="BD57" s="523">
        <f>SUM('Schedule 3B_Income_Eastern:Schedule 3D_Income_The Cape'!BD57)</f>
        <v>0</v>
      </c>
      <c r="BE57" s="523">
        <f>SUM('Schedule 3B_Income_Eastern:Schedule 3D_Income_The Cape'!BE57)</f>
        <v>1512618.4253537543</v>
      </c>
      <c r="BF57" s="523">
        <f>SUM('Schedule 3B_Income_Eastern:Schedule 3D_Income_The Cape'!BF57)</f>
        <v>0</v>
      </c>
      <c r="BG57" s="523">
        <f>SUM('Schedule 3B_Income_Eastern:Schedule 3D_Income_The Cape'!BG57)</f>
        <v>1640227.6962256245</v>
      </c>
      <c r="BH57" s="526">
        <f t="shared" si="96"/>
        <v>6051128.9365922669</v>
      </c>
      <c r="BI57" s="527">
        <f t="shared" si="97"/>
        <v>11555221.412181657</v>
      </c>
      <c r="BJ57" s="290">
        <v>35</v>
      </c>
      <c r="BK57" s="523">
        <f>SUM('Schedule 3B_Income_Eastern:Schedule 3D_Income_The Cape'!BK57)</f>
        <v>2151.596488029646</v>
      </c>
      <c r="BL57" s="523">
        <f>SUM('Schedule 3B_Income_Eastern:Schedule 3D_Income_The Cape'!BL57)</f>
        <v>24151.69455307848</v>
      </c>
      <c r="BM57" s="523">
        <f>SUM('Schedule 3B_Income_Eastern:Schedule 3D_Income_The Cape'!BM57)</f>
        <v>443.4534560823962</v>
      </c>
      <c r="BN57" s="523">
        <f>SUM('Schedule 3B_Income_Eastern:Schedule 3D_Income_The Cape'!BN57)</f>
        <v>25774.003976249202</v>
      </c>
      <c r="BO57" s="523">
        <f>SUM('Schedule 3B_Income_Eastern:Schedule 3D_Income_The Cape'!BO57)</f>
        <v>1788.1120157562227</v>
      </c>
      <c r="BP57" s="523">
        <f>SUM('Schedule 3B_Income_Eastern:Schedule 3D_Income_The Cape'!BP57)</f>
        <v>31350.407918226185</v>
      </c>
      <c r="BQ57" s="523">
        <f>SUM('Schedule 3B_Income_Eastern:Schedule 3D_Income_The Cape'!BQ57)</f>
        <v>1630.5489205343838</v>
      </c>
      <c r="BR57" s="523">
        <f>SUM('Schedule 3B_Income_Eastern:Schedule 3D_Income_The Cape'!BR57)</f>
        <v>37382.031851997548</v>
      </c>
      <c r="BS57" s="524">
        <f t="shared" si="98"/>
        <v>124671.84917995406</v>
      </c>
      <c r="BT57" s="525">
        <f>SUM('Schedule 3B_Income_Eastern:Schedule 3D_Income_The Cape'!BT57)</f>
        <v>0</v>
      </c>
      <c r="BU57" s="523">
        <f>SUM('Schedule 3B_Income_Eastern:Schedule 3D_Income_The Cape'!BU57)</f>
        <v>45791.392964198581</v>
      </c>
      <c r="BV57" s="523">
        <f>SUM('Schedule 3B_Income_Eastern:Schedule 3D_Income_The Cape'!BV57)</f>
        <v>0</v>
      </c>
      <c r="BW57" s="523">
        <f>SUM('Schedule 3B_Income_Eastern:Schedule 3D_Income_The Cape'!BW57)</f>
        <v>120639.05854553571</v>
      </c>
      <c r="BX57" s="523">
        <f>SUM('Schedule 3B_Income_Eastern:Schedule 3D_Income_The Cape'!BX57)</f>
        <v>0</v>
      </c>
      <c r="BY57" s="523">
        <f>SUM('Schedule 3B_Income_Eastern:Schedule 3D_Income_The Cape'!BY57)</f>
        <v>88794.748609717848</v>
      </c>
      <c r="BZ57" s="523">
        <f>SUM('Schedule 3B_Income_Eastern:Schedule 3D_Income_The Cape'!BZ57)</f>
        <v>0</v>
      </c>
      <c r="CA57" s="523">
        <f>SUM('Schedule 3B_Income_Eastern:Schedule 3D_Income_The Cape'!CA57)</f>
        <v>96518.88651976618</v>
      </c>
      <c r="CB57" s="526">
        <f t="shared" si="99"/>
        <v>351744.08663921832</v>
      </c>
      <c r="CC57" s="527">
        <f t="shared" si="100"/>
        <v>476415.93581917242</v>
      </c>
      <c r="CD57" s="290">
        <v>35</v>
      </c>
      <c r="CE57" s="394">
        <f t="shared" si="101"/>
        <v>1494464.9775177946</v>
      </c>
      <c r="CF57" s="394">
        <f t="shared" si="102"/>
        <v>1499750.8418106281</v>
      </c>
      <c r="CG57" s="394">
        <f t="shared" si="103"/>
        <v>1540751.8140861667</v>
      </c>
      <c r="CH57" s="394">
        <f t="shared" si="104"/>
        <v>1726131.2022227419</v>
      </c>
      <c r="CI57" s="396">
        <f t="shared" si="105"/>
        <v>6261098.8356373319</v>
      </c>
      <c r="CJ57" s="394">
        <f t="shared" si="106"/>
        <v>1550578.7529266651</v>
      </c>
      <c r="CK57" s="394">
        <f t="shared" si="107"/>
        <v>1903885.5598838052</v>
      </c>
      <c r="CL57" s="394">
        <f t="shared" si="108"/>
        <v>1832890.9687118889</v>
      </c>
      <c r="CM57" s="394">
        <f t="shared" si="109"/>
        <v>1974733.4344851358</v>
      </c>
      <c r="CN57" s="396">
        <f t="shared" si="110"/>
        <v>7262088.7160074953</v>
      </c>
      <c r="CO57" s="394">
        <f t="shared" si="111"/>
        <v>3045043.7304444602</v>
      </c>
      <c r="CP57" s="394">
        <f t="shared" si="112"/>
        <v>3403636.4016944333</v>
      </c>
      <c r="CQ57" s="394">
        <f t="shared" si="113"/>
        <v>3373642.7827980551</v>
      </c>
      <c r="CR57" s="394">
        <f t="shared" si="114"/>
        <v>3700864.6367078787</v>
      </c>
      <c r="CS57" s="396">
        <f t="shared" si="115"/>
        <v>13523187.551644828</v>
      </c>
    </row>
    <row r="58" spans="1:97" ht="15.75" customHeight="1">
      <c r="A58" s="87" t="s">
        <v>223</v>
      </c>
      <c r="B58" s="290">
        <v>36</v>
      </c>
      <c r="C58" s="523">
        <f>SUM('Schedule 3B_Income_Eastern:Schedule 3D_Income_The Cape'!C58)</f>
        <v>0</v>
      </c>
      <c r="D58" s="523">
        <f>SUM('Schedule 3B_Income_Eastern:Schedule 3D_Income_The Cape'!D58)</f>
        <v>0</v>
      </c>
      <c r="E58" s="523">
        <f>SUM('Schedule 3B_Income_Eastern:Schedule 3D_Income_The Cape'!E58)</f>
        <v>0</v>
      </c>
      <c r="F58" s="523">
        <f>SUM('Schedule 3B_Income_Eastern:Schedule 3D_Income_The Cape'!F58)</f>
        <v>9.9806632797992349E-3</v>
      </c>
      <c r="G58" s="523">
        <f>SUM('Schedule 3B_Income_Eastern:Schedule 3D_Income_The Cape'!G58)</f>
        <v>0</v>
      </c>
      <c r="H58" s="523">
        <f>SUM('Schedule 3B_Income_Eastern:Schedule 3D_Income_The Cape'!H58)</f>
        <v>0</v>
      </c>
      <c r="I58" s="523">
        <f>SUM('Schedule 3B_Income_Eastern:Schedule 3D_Income_The Cape'!I58)</f>
        <v>8517.7018469833529</v>
      </c>
      <c r="J58" s="523">
        <f>SUM('Schedule 3B_Income_Eastern:Schedule 3D_Income_The Cape'!J58)</f>
        <v>0</v>
      </c>
      <c r="K58" s="524">
        <f t="shared" si="89"/>
        <v>8517.7118276466335</v>
      </c>
      <c r="L58" s="525">
        <f>SUM('Schedule 3B_Income_Eastern:Schedule 3D_Income_The Cape'!L58)</f>
        <v>0</v>
      </c>
      <c r="M58" s="523">
        <f>SUM('Schedule 3B_Income_Eastern:Schedule 3D_Income_The Cape'!M58)</f>
        <v>0</v>
      </c>
      <c r="N58" s="523">
        <f>SUM('Schedule 3B_Income_Eastern:Schedule 3D_Income_The Cape'!N58)</f>
        <v>0</v>
      </c>
      <c r="O58" s="523">
        <f>SUM('Schedule 3B_Income_Eastern:Schedule 3D_Income_The Cape'!O58)</f>
        <v>11542.135432282046</v>
      </c>
      <c r="P58" s="523">
        <f>SUM('Schedule 3B_Income_Eastern:Schedule 3D_Income_The Cape'!P58)</f>
        <v>0</v>
      </c>
      <c r="Q58" s="523">
        <f>SUM('Schedule 3B_Income_Eastern:Schedule 3D_Income_The Cape'!Q58)</f>
        <v>63.41127505899901</v>
      </c>
      <c r="R58" s="523">
        <f>SUM('Schedule 3B_Income_Eastern:Schedule 3D_Income_The Cape'!R58)</f>
        <v>0</v>
      </c>
      <c r="S58" s="523">
        <f>SUM('Schedule 3B_Income_Eastern:Schedule 3D_Income_The Cape'!S58)</f>
        <v>31.697934204634393</v>
      </c>
      <c r="T58" s="526">
        <f t="shared" si="90"/>
        <v>11637.24464154568</v>
      </c>
      <c r="U58" s="527">
        <f t="shared" si="91"/>
        <v>20154.956469192315</v>
      </c>
      <c r="V58" s="290">
        <v>36</v>
      </c>
      <c r="W58" s="523">
        <f>SUM('Schedule 3B_Income_Eastern:Schedule 3D_Income_The Cape'!W58)</f>
        <v>0</v>
      </c>
      <c r="X58" s="523">
        <f>SUM('Schedule 3B_Income_Eastern:Schedule 3D_Income_The Cape'!X58)</f>
        <v>0</v>
      </c>
      <c r="Y58" s="523">
        <f>SUM('Schedule 3B_Income_Eastern:Schedule 3D_Income_The Cape'!Y58)</f>
        <v>0</v>
      </c>
      <c r="Z58" s="523">
        <f>SUM('Schedule 3B_Income_Eastern:Schedule 3D_Income_The Cape'!Z58)</f>
        <v>0</v>
      </c>
      <c r="AA58" s="523">
        <f>SUM('Schedule 3B_Income_Eastern:Schedule 3D_Income_The Cape'!AA58)</f>
        <v>0</v>
      </c>
      <c r="AB58" s="523">
        <f>SUM('Schedule 3B_Income_Eastern:Schedule 3D_Income_The Cape'!AB58)</f>
        <v>0</v>
      </c>
      <c r="AC58" s="523">
        <f>SUM('Schedule 3B_Income_Eastern:Schedule 3D_Income_The Cape'!AC58)</f>
        <v>0</v>
      </c>
      <c r="AD58" s="523">
        <f>SUM('Schedule 3B_Income_Eastern:Schedule 3D_Income_The Cape'!AD58)</f>
        <v>0</v>
      </c>
      <c r="AE58" s="524">
        <f t="shared" si="92"/>
        <v>0</v>
      </c>
      <c r="AF58" s="525">
        <f>SUM('Schedule 3B_Income_Eastern:Schedule 3D_Income_The Cape'!AF58)</f>
        <v>0</v>
      </c>
      <c r="AG58" s="523">
        <f>SUM('Schedule 3B_Income_Eastern:Schedule 3D_Income_The Cape'!AG58)</f>
        <v>0</v>
      </c>
      <c r="AH58" s="523">
        <f>SUM('Schedule 3B_Income_Eastern:Schedule 3D_Income_The Cape'!AH58)</f>
        <v>0</v>
      </c>
      <c r="AI58" s="523">
        <f>SUM('Schedule 3B_Income_Eastern:Schedule 3D_Income_The Cape'!AI58)</f>
        <v>0</v>
      </c>
      <c r="AJ58" s="523">
        <f>SUM('Schedule 3B_Income_Eastern:Schedule 3D_Income_The Cape'!AJ58)</f>
        <v>0</v>
      </c>
      <c r="AK58" s="523">
        <f>SUM('Schedule 3B_Income_Eastern:Schedule 3D_Income_The Cape'!AK58)</f>
        <v>0</v>
      </c>
      <c r="AL58" s="523">
        <f>SUM('Schedule 3B_Income_Eastern:Schedule 3D_Income_The Cape'!AL58)</f>
        <v>0</v>
      </c>
      <c r="AM58" s="523">
        <f>SUM('Schedule 3B_Income_Eastern:Schedule 3D_Income_The Cape'!AM58)</f>
        <v>0</v>
      </c>
      <c r="AN58" s="526">
        <f t="shared" si="93"/>
        <v>0</v>
      </c>
      <c r="AO58" s="527">
        <f t="shared" si="94"/>
        <v>0</v>
      </c>
      <c r="AP58" s="290">
        <v>36</v>
      </c>
      <c r="AQ58" s="523">
        <f>SUM('Schedule 3B_Income_Eastern:Schedule 3D_Income_The Cape'!AQ58)</f>
        <v>80291.492764565424</v>
      </c>
      <c r="AR58" s="523">
        <f>SUM('Schedule 3B_Income_Eastern:Schedule 3D_Income_The Cape'!AR58)</f>
        <v>5.2107999999999999</v>
      </c>
      <c r="AS58" s="523">
        <f>SUM('Schedule 3B_Income_Eastern:Schedule 3D_Income_The Cape'!AS58)</f>
        <v>71001.133074742451</v>
      </c>
      <c r="AT58" s="523">
        <f>SUM('Schedule 3B_Income_Eastern:Schedule 3D_Income_The Cape'!AT58)</f>
        <v>0</v>
      </c>
      <c r="AU58" s="523">
        <f>SUM('Schedule 3B_Income_Eastern:Schedule 3D_Income_The Cape'!AU58)</f>
        <v>91550.601596623441</v>
      </c>
      <c r="AV58" s="523">
        <f>SUM('Schedule 3B_Income_Eastern:Schedule 3D_Income_The Cape'!AV58)</f>
        <v>6.6656415088498786</v>
      </c>
      <c r="AW58" s="523">
        <f>SUM('Schedule 3B_Income_Eastern:Schedule 3D_Income_The Cape'!AW58)</f>
        <v>100181.64632399897</v>
      </c>
      <c r="AX58" s="523">
        <f>SUM('Schedule 3B_Income_Eastern:Schedule 3D_Income_The Cape'!AX58)</f>
        <v>12.918706892425035</v>
      </c>
      <c r="AY58" s="524">
        <f t="shared" si="95"/>
        <v>343049.66890833154</v>
      </c>
      <c r="AZ58" s="525">
        <f>SUM('Schedule 3B_Income_Eastern:Schedule 3D_Income_The Cape'!AZ58)</f>
        <v>0</v>
      </c>
      <c r="BA58" s="523">
        <f>SUM('Schedule 3B_Income_Eastern:Schedule 3D_Income_The Cape'!BA58)</f>
        <v>17673.944865317226</v>
      </c>
      <c r="BB58" s="523">
        <f>SUM('Schedule 3B_Income_Eastern:Schedule 3D_Income_The Cape'!BB58)</f>
        <v>0</v>
      </c>
      <c r="BC58" s="523">
        <f>SUM('Schedule 3B_Income_Eastern:Schedule 3D_Income_The Cape'!BC58)</f>
        <v>1379.6083237474231</v>
      </c>
      <c r="BD58" s="523">
        <f>SUM('Schedule 3B_Income_Eastern:Schedule 3D_Income_The Cape'!BD58)</f>
        <v>0</v>
      </c>
      <c r="BE58" s="523">
        <f>SUM('Schedule 3B_Income_Eastern:Schedule 3D_Income_The Cape'!BE58)</f>
        <v>121.54857395922831</v>
      </c>
      <c r="BF58" s="523">
        <f>SUM('Schedule 3B_Income_Eastern:Schedule 3D_Income_The Cape'!BF58)</f>
        <v>0</v>
      </c>
      <c r="BG58" s="523">
        <f>SUM('Schedule 3B_Income_Eastern:Schedule 3D_Income_The Cape'!BG58)</f>
        <v>50.664928656283017</v>
      </c>
      <c r="BH58" s="526">
        <f t="shared" si="96"/>
        <v>19225.766691680161</v>
      </c>
      <c r="BI58" s="527">
        <f t="shared" si="97"/>
        <v>362275.43560001173</v>
      </c>
      <c r="BJ58" s="290">
        <v>36</v>
      </c>
      <c r="BK58" s="523">
        <f>SUM('Schedule 3B_Income_Eastern:Schedule 3D_Income_The Cape'!BK58)</f>
        <v>0</v>
      </c>
      <c r="BL58" s="523">
        <f>SUM('Schedule 3B_Income_Eastern:Schedule 3D_Income_The Cape'!BL58)</f>
        <v>0</v>
      </c>
      <c r="BM58" s="523">
        <f>SUM('Schedule 3B_Income_Eastern:Schedule 3D_Income_The Cape'!BM58)</f>
        <v>0</v>
      </c>
      <c r="BN58" s="523">
        <f>SUM('Schedule 3B_Income_Eastern:Schedule 3D_Income_The Cape'!BN58)</f>
        <v>0</v>
      </c>
      <c r="BO58" s="523">
        <f>SUM('Schedule 3B_Income_Eastern:Schedule 3D_Income_The Cape'!BO58)</f>
        <v>0</v>
      </c>
      <c r="BP58" s="523">
        <f>SUM('Schedule 3B_Income_Eastern:Schedule 3D_Income_The Cape'!BP58)</f>
        <v>0</v>
      </c>
      <c r="BQ58" s="523">
        <f>SUM('Schedule 3B_Income_Eastern:Schedule 3D_Income_The Cape'!BQ58)</f>
        <v>490.47117618132978</v>
      </c>
      <c r="BR58" s="523">
        <f>SUM('Schedule 3B_Income_Eastern:Schedule 3D_Income_The Cape'!BR58)</f>
        <v>0</v>
      </c>
      <c r="BS58" s="524">
        <f t="shared" si="98"/>
        <v>490.47117618132978</v>
      </c>
      <c r="BT58" s="525">
        <f>SUM('Schedule 3B_Income_Eastern:Schedule 3D_Income_The Cape'!BT58)</f>
        <v>0</v>
      </c>
      <c r="BU58" s="523">
        <f>SUM('Schedule 3B_Income_Eastern:Schedule 3D_Income_The Cape'!BU58)</f>
        <v>54171.356196389032</v>
      </c>
      <c r="BV58" s="523">
        <f>SUM('Schedule 3B_Income_Eastern:Schedule 3D_Income_The Cape'!BV58)</f>
        <v>0</v>
      </c>
      <c r="BW58" s="523">
        <f>SUM('Schedule 3B_Income_Eastern:Schedule 3D_Income_The Cape'!BW58)</f>
        <v>32292.550067535059</v>
      </c>
      <c r="BX58" s="523">
        <f>SUM('Schedule 3B_Income_Eastern:Schedule 3D_Income_The Cape'!BX58)</f>
        <v>0</v>
      </c>
      <c r="BY58" s="523">
        <f>SUM('Schedule 3B_Income_Eastern:Schedule 3D_Income_The Cape'!BY58)</f>
        <v>24765.34569700035</v>
      </c>
      <c r="BZ58" s="523">
        <f>SUM('Schedule 3B_Income_Eastern:Schedule 3D_Income_The Cape'!BZ58)</f>
        <v>0</v>
      </c>
      <c r="CA58" s="523">
        <f>SUM('Schedule 3B_Income_Eastern:Schedule 3D_Income_The Cape'!CA58)</f>
        <v>30558.24949925179</v>
      </c>
      <c r="CB58" s="526">
        <f t="shared" si="99"/>
        <v>141787.50146017622</v>
      </c>
      <c r="CC58" s="527">
        <f t="shared" si="100"/>
        <v>142277.97263635756</v>
      </c>
      <c r="CD58" s="290">
        <v>36</v>
      </c>
      <c r="CE58" s="394">
        <f t="shared" si="101"/>
        <v>80296.703564565425</v>
      </c>
      <c r="CF58" s="394">
        <f t="shared" si="102"/>
        <v>71001.14305540573</v>
      </c>
      <c r="CG58" s="394">
        <f t="shared" si="103"/>
        <v>91557.267238132292</v>
      </c>
      <c r="CH58" s="394">
        <f t="shared" si="104"/>
        <v>109202.73805405607</v>
      </c>
      <c r="CI58" s="396">
        <f t="shared" si="105"/>
        <v>352057.85191215953</v>
      </c>
      <c r="CJ58" s="394">
        <f t="shared" si="106"/>
        <v>71845.301061706254</v>
      </c>
      <c r="CK58" s="394">
        <f t="shared" si="107"/>
        <v>45214.293823564527</v>
      </c>
      <c r="CL58" s="394">
        <f t="shared" si="108"/>
        <v>24950.305546018579</v>
      </c>
      <c r="CM58" s="394">
        <f t="shared" si="109"/>
        <v>30640.612362112708</v>
      </c>
      <c r="CN58" s="396">
        <f t="shared" si="110"/>
        <v>172650.51279340207</v>
      </c>
      <c r="CO58" s="394">
        <f t="shared" si="111"/>
        <v>152142.00462627169</v>
      </c>
      <c r="CP58" s="394">
        <f t="shared" si="112"/>
        <v>116215.43687897027</v>
      </c>
      <c r="CQ58" s="394">
        <f t="shared" si="113"/>
        <v>116507.57278415086</v>
      </c>
      <c r="CR58" s="394">
        <f t="shared" si="114"/>
        <v>139843.35041616877</v>
      </c>
      <c r="CS58" s="396">
        <f t="shared" si="115"/>
        <v>524708.36470556154</v>
      </c>
    </row>
    <row r="59" spans="1:97" ht="15.75" customHeight="1">
      <c r="A59" s="87" t="s">
        <v>468</v>
      </c>
      <c r="B59" s="290">
        <v>37</v>
      </c>
      <c r="C59" s="523">
        <f>SUM('Schedule 3B_Income_Eastern:Schedule 3D_Income_The Cape'!C59)</f>
        <v>66004.530303955078</v>
      </c>
      <c r="D59" s="523">
        <f>SUM('Schedule 3B_Income_Eastern:Schedule 3D_Income_The Cape'!D59)</f>
        <v>83691.492268106114</v>
      </c>
      <c r="E59" s="523">
        <f>SUM('Schedule 3B_Income_Eastern:Schedule 3D_Income_The Cape'!E59)</f>
        <v>61380.160285949707</v>
      </c>
      <c r="F59" s="523">
        <f>SUM('Schedule 3B_Income_Eastern:Schedule 3D_Income_The Cape'!F59)</f>
        <v>84472.333073716014</v>
      </c>
      <c r="G59" s="523">
        <f>SUM('Schedule 3B_Income_Eastern:Schedule 3D_Income_The Cape'!G59)</f>
        <v>59910.060012817383</v>
      </c>
      <c r="H59" s="523">
        <f>SUM('Schedule 3B_Income_Eastern:Schedule 3D_Income_The Cape'!H59)</f>
        <v>86295.319754435855</v>
      </c>
      <c r="I59" s="523">
        <f>SUM('Schedule 3B_Income_Eastern:Schedule 3D_Income_The Cape'!I59)</f>
        <v>59384.309921264648</v>
      </c>
      <c r="J59" s="523">
        <f>SUM('Schedule 3B_Income_Eastern:Schedule 3D_Income_The Cape'!J59)</f>
        <v>79693.062694299471</v>
      </c>
      <c r="K59" s="524">
        <f t="shared" si="89"/>
        <v>580831.26831454423</v>
      </c>
      <c r="L59" s="525">
        <f>SUM('Schedule 3B_Income_Eastern:Schedule 3D_Income_The Cape'!L59)</f>
        <v>0</v>
      </c>
      <c r="M59" s="523">
        <f>SUM('Schedule 3B_Income_Eastern:Schedule 3D_Income_The Cape'!M59)</f>
        <v>420528.76853511581</v>
      </c>
      <c r="N59" s="523">
        <f>SUM('Schedule 3B_Income_Eastern:Schedule 3D_Income_The Cape'!N59)</f>
        <v>0</v>
      </c>
      <c r="O59" s="523">
        <f>SUM('Schedule 3B_Income_Eastern:Schedule 3D_Income_The Cape'!O59)</f>
        <v>424452.29783906403</v>
      </c>
      <c r="P59" s="523">
        <f>SUM('Schedule 3B_Income_Eastern:Schedule 3D_Income_The Cape'!P59)</f>
        <v>0</v>
      </c>
      <c r="Q59" s="523">
        <f>SUM('Schedule 3B_Income_Eastern:Schedule 3D_Income_The Cape'!Q59)</f>
        <v>433612.34891621722</v>
      </c>
      <c r="R59" s="523">
        <f>SUM('Schedule 3B_Income_Eastern:Schedule 3D_Income_The Cape'!R59)</f>
        <v>0</v>
      </c>
      <c r="S59" s="523">
        <f>SUM('Schedule 3B_Income_Eastern:Schedule 3D_Income_The Cape'!S59)</f>
        <v>399888.25511705148</v>
      </c>
      <c r="T59" s="526">
        <f t="shared" si="90"/>
        <v>1678481.6704074487</v>
      </c>
      <c r="U59" s="527">
        <f t="shared" si="91"/>
        <v>2259312.938721993</v>
      </c>
      <c r="V59" s="290">
        <v>37</v>
      </c>
      <c r="W59" s="523">
        <f>SUM('Schedule 3B_Income_Eastern:Schedule 3D_Income_The Cape'!W59)</f>
        <v>7231.3400268554715</v>
      </c>
      <c r="X59" s="523">
        <f>SUM('Schedule 3B_Income_Eastern:Schedule 3D_Income_The Cape'!X59)</f>
        <v>39140.020212322153</v>
      </c>
      <c r="Y59" s="523">
        <f>SUM('Schedule 3B_Income_Eastern:Schedule 3D_Income_The Cape'!Y59)</f>
        <v>6403.6300277709979</v>
      </c>
      <c r="Z59" s="523">
        <f>SUM('Schedule 3B_Income_Eastern:Schedule 3D_Income_The Cape'!Z59)</f>
        <v>36629.751458172563</v>
      </c>
      <c r="AA59" s="523">
        <f>SUM('Schedule 3B_Income_Eastern:Schedule 3D_Income_The Cape'!AA59)</f>
        <v>4557.8200225830105</v>
      </c>
      <c r="AB59" s="523">
        <f>SUM('Schedule 3B_Income_Eastern:Schedule 3D_Income_The Cape'!AB59)</f>
        <v>35597.806290172768</v>
      </c>
      <c r="AC59" s="523">
        <f>SUM('Schedule 3B_Income_Eastern:Schedule 3D_Income_The Cape'!AC59)</f>
        <v>4061.9300155639676</v>
      </c>
      <c r="AD59" s="523">
        <f>SUM('Schedule 3B_Income_Eastern:Schedule 3D_Income_The Cape'!AD59)</f>
        <v>35325.947589045987</v>
      </c>
      <c r="AE59" s="524">
        <f t="shared" si="92"/>
        <v>168948.2456424869</v>
      </c>
      <c r="AF59" s="525">
        <f>SUM('Schedule 3B_Income_Eastern:Schedule 3D_Income_The Cape'!AF59)</f>
        <v>0</v>
      </c>
      <c r="AG59" s="523">
        <f>SUM('Schedule 3B_Income_Eastern:Schedule 3D_Income_The Cape'!AG59)</f>
        <v>196668.78979286566</v>
      </c>
      <c r="AH59" s="523">
        <f>SUM('Schedule 3B_Income_Eastern:Schedule 3D_Income_The Cape'!AH59)</f>
        <v>0</v>
      </c>
      <c r="AI59" s="523">
        <f>SUM('Schedule 3B_Income_Eastern:Schedule 3D_Income_The Cape'!AI59)</f>
        <v>184055.31858729848</v>
      </c>
      <c r="AJ59" s="523">
        <f>SUM('Schedule 3B_Income_Eastern:Schedule 3D_Income_The Cape'!AJ59)</f>
        <v>0</v>
      </c>
      <c r="AK59" s="523">
        <f>SUM('Schedule 3B_Income_Eastern:Schedule 3D_Income_The Cape'!AK59)</f>
        <v>178870.05281016883</v>
      </c>
      <c r="AL59" s="523">
        <f>SUM('Schedule 3B_Income_Eastern:Schedule 3D_Income_The Cape'!AL59)</f>
        <v>0</v>
      </c>
      <c r="AM59" s="523">
        <f>SUM('Schedule 3B_Income_Eastern:Schedule 3D_Income_The Cape'!AM59)</f>
        <v>177504.03098761401</v>
      </c>
      <c r="AN59" s="526">
        <f t="shared" si="93"/>
        <v>737098.19217794691</v>
      </c>
      <c r="AO59" s="527">
        <f t="shared" si="94"/>
        <v>906046.43782043387</v>
      </c>
      <c r="AP59" s="290">
        <v>37</v>
      </c>
      <c r="AQ59" s="523">
        <f>SUM('Schedule 3B_Income_Eastern:Schedule 3D_Income_The Cape'!AQ59)</f>
        <v>183293.18164825442</v>
      </c>
      <c r="AR59" s="523">
        <f>SUM('Schedule 3B_Income_Eastern:Schedule 3D_Income_The Cape'!AR59)</f>
        <v>383282.55610899191</v>
      </c>
      <c r="AS59" s="523">
        <f>SUM('Schedule 3B_Income_Eastern:Schedule 3D_Income_The Cape'!AS59)</f>
        <v>190605.69170379644</v>
      </c>
      <c r="AT59" s="523">
        <f>SUM('Schedule 3B_Income_Eastern:Schedule 3D_Income_The Cape'!AT59)</f>
        <v>394491.19345153531</v>
      </c>
      <c r="AU59" s="523">
        <f>SUM('Schedule 3B_Income_Eastern:Schedule 3D_Income_The Cape'!AU59)</f>
        <v>193994.451133728</v>
      </c>
      <c r="AV59" s="523">
        <f>SUM('Schedule 3B_Income_Eastern:Schedule 3D_Income_The Cape'!AV59)</f>
        <v>394187.05933626276</v>
      </c>
      <c r="AW59" s="523">
        <f>SUM('Schedule 3B_Income_Eastern:Schedule 3D_Income_The Cape'!AW59)</f>
        <v>184568.17074584961</v>
      </c>
      <c r="AX59" s="523">
        <f>SUM('Schedule 3B_Income_Eastern:Schedule 3D_Income_The Cape'!AX59)</f>
        <v>389632.20494814834</v>
      </c>
      <c r="AY59" s="524">
        <f t="shared" si="95"/>
        <v>2314054.5090765669</v>
      </c>
      <c r="AZ59" s="525">
        <f>SUM('Schedule 3B_Income_Eastern:Schedule 3D_Income_The Cape'!AZ59)</f>
        <v>0</v>
      </c>
      <c r="BA59" s="523">
        <f>SUM('Schedule 3B_Income_Eastern:Schedule 3D_Income_The Cape'!BA59)</f>
        <v>1925898.7616705464</v>
      </c>
      <c r="BB59" s="523">
        <f>SUM('Schedule 3B_Income_Eastern:Schedule 3D_Income_The Cape'!BB59)</f>
        <v>0</v>
      </c>
      <c r="BC59" s="523">
        <f>SUM('Schedule 3B_Income_Eastern:Schedule 3D_Income_The Cape'!BC59)</f>
        <v>1982219.3544915759</v>
      </c>
      <c r="BD59" s="523">
        <f>SUM('Schedule 3B_Income_Eastern:Schedule 3D_Income_The Cape'!BD59)</f>
        <v>0</v>
      </c>
      <c r="BE59" s="523">
        <f>SUM('Schedule 3B_Income_Eastern:Schedule 3D_Income_The Cape'!BE59)</f>
        <v>1979604.4180643619</v>
      </c>
      <c r="BF59" s="523">
        <f>SUM('Schedule 3B_Income_Eastern:Schedule 3D_Income_The Cape'!BF59)</f>
        <v>0</v>
      </c>
      <c r="BG59" s="523">
        <f>SUM('Schedule 3B_Income_Eastern:Schedule 3D_Income_The Cape'!BG59)</f>
        <v>1956717.5599857215</v>
      </c>
      <c r="BH59" s="526">
        <f t="shared" si="96"/>
        <v>7844440.0942122061</v>
      </c>
      <c r="BI59" s="527">
        <f t="shared" si="97"/>
        <v>10158494.603288773</v>
      </c>
      <c r="BJ59" s="290">
        <v>37</v>
      </c>
      <c r="BK59" s="523">
        <f>SUM('Schedule 3B_Income_Eastern:Schedule 3D_Income_The Cape'!BK59)</f>
        <v>2100</v>
      </c>
      <c r="BL59" s="523">
        <f>SUM('Schedule 3B_Income_Eastern:Schedule 3D_Income_The Cape'!BL59)</f>
        <v>14523.467350141258</v>
      </c>
      <c r="BM59" s="523">
        <f>SUM('Schedule 3B_Income_Eastern:Schedule 3D_Income_The Cape'!BM59)</f>
        <v>3022.7099990844727</v>
      </c>
      <c r="BN59" s="523">
        <f>SUM('Schedule 3B_Income_Eastern:Schedule 3D_Income_The Cape'!BN59)</f>
        <v>13585.957800602262</v>
      </c>
      <c r="BO59" s="523">
        <f>SUM('Schedule 3B_Income_Eastern:Schedule 3D_Income_The Cape'!BO59)</f>
        <v>1511.9199981689458</v>
      </c>
      <c r="BP59" s="523">
        <f>SUM('Schedule 3B_Income_Eastern:Schedule 3D_Income_The Cape'!BP59)</f>
        <v>13450.03672938441</v>
      </c>
      <c r="BQ59" s="523">
        <f>SUM('Schedule 3B_Income_Eastern:Schedule 3D_Income_The Cape'!BQ59)</f>
        <v>2752.3999938964853</v>
      </c>
      <c r="BR59" s="523">
        <f>SUM('Schedule 3B_Income_Eastern:Schedule 3D_Income_The Cape'!BR59)</f>
        <v>12137.11401971353</v>
      </c>
      <c r="BS59" s="524">
        <f t="shared" si="98"/>
        <v>63083.605890991363</v>
      </c>
      <c r="BT59" s="525">
        <f>SUM('Schedule 3B_Income_Eastern:Schedule 3D_Income_The Cape'!BT59)</f>
        <v>0</v>
      </c>
      <c r="BU59" s="523">
        <f>SUM('Schedule 3B_Income_Eastern:Schedule 3D_Income_The Cape'!BU59)</f>
        <v>72976.782634599935</v>
      </c>
      <c r="BV59" s="523">
        <f>SUM('Schedule 3B_Income_Eastern:Schedule 3D_Income_The Cape'!BV59)</f>
        <v>0</v>
      </c>
      <c r="BW59" s="523">
        <f>SUM('Schedule 3B_Income_Eastern:Schedule 3D_Income_The Cape'!BW59)</f>
        <v>68266.032166743957</v>
      </c>
      <c r="BX59" s="523">
        <f>SUM('Schedule 3B_Income_Eastern:Schedule 3D_Income_The Cape'!BX59)</f>
        <v>0</v>
      </c>
      <c r="BY59" s="523">
        <f>SUM('Schedule 3B_Income_Eastern:Schedule 3D_Income_The Cape'!BY59)</f>
        <v>67583.062857102443</v>
      </c>
      <c r="BZ59" s="523">
        <f>SUM('Schedule 3B_Income_Eastern:Schedule 3D_Income_The Cape'!BZ59)</f>
        <v>0</v>
      </c>
      <c r="CA59" s="523">
        <f>SUM('Schedule 3B_Income_Eastern:Schedule 3D_Income_The Cape'!CA59)</f>
        <v>60985.955369629759</v>
      </c>
      <c r="CB59" s="526">
        <f t="shared" si="99"/>
        <v>269811.8330280761</v>
      </c>
      <c r="CC59" s="527">
        <f t="shared" si="100"/>
        <v>332895.43891906744</v>
      </c>
      <c r="CD59" s="290">
        <v>37</v>
      </c>
      <c r="CE59" s="394">
        <f t="shared" si="101"/>
        <v>779266.58791862649</v>
      </c>
      <c r="CF59" s="394">
        <f t="shared" si="102"/>
        <v>790591.42780062789</v>
      </c>
      <c r="CG59" s="394">
        <f t="shared" si="103"/>
        <v>789504.47327755322</v>
      </c>
      <c r="CH59" s="394">
        <f t="shared" si="104"/>
        <v>767555.139927782</v>
      </c>
      <c r="CI59" s="396">
        <f t="shared" si="105"/>
        <v>3126917.6289245891</v>
      </c>
      <c r="CJ59" s="394">
        <f t="shared" si="106"/>
        <v>2616073.1026331279</v>
      </c>
      <c r="CK59" s="394">
        <f t="shared" si="107"/>
        <v>2658993.0030846824</v>
      </c>
      <c r="CL59" s="394">
        <f t="shared" si="108"/>
        <v>2659669.8826478506</v>
      </c>
      <c r="CM59" s="394">
        <f t="shared" si="109"/>
        <v>2595095.801460017</v>
      </c>
      <c r="CN59" s="396">
        <f t="shared" si="110"/>
        <v>10529831.789825678</v>
      </c>
      <c r="CO59" s="394">
        <f t="shared" si="111"/>
        <v>3395339.6905517541</v>
      </c>
      <c r="CP59" s="394">
        <f t="shared" si="112"/>
        <v>3449584.4308853103</v>
      </c>
      <c r="CQ59" s="394">
        <f t="shared" si="113"/>
        <v>3449174.3559254035</v>
      </c>
      <c r="CR59" s="394">
        <f t="shared" si="114"/>
        <v>3362650.9413877986</v>
      </c>
      <c r="CS59" s="396">
        <f t="shared" si="115"/>
        <v>13656749.418750267</v>
      </c>
    </row>
    <row r="60" spans="1:97" ht="15.75" customHeight="1">
      <c r="A60" s="866" t="s">
        <v>372</v>
      </c>
      <c r="B60" s="867">
        <v>38</v>
      </c>
      <c r="C60" s="523">
        <f>SUM('Schedule 3B_Income_Eastern:Schedule 3D_Income_The Cape'!C60)</f>
        <v>25886.257296935721</v>
      </c>
      <c r="D60" s="523">
        <f>SUM('Schedule 3B_Income_Eastern:Schedule 3D_Income_The Cape'!D60)</f>
        <v>153643.26107032091</v>
      </c>
      <c r="E60" s="523">
        <f>SUM('Schedule 3B_Income_Eastern:Schedule 3D_Income_The Cape'!E60)</f>
        <v>29014.239743303173</v>
      </c>
      <c r="F60" s="523">
        <f>SUM('Schedule 3B_Income_Eastern:Schedule 3D_Income_The Cape'!F60)</f>
        <v>156931.30828013827</v>
      </c>
      <c r="G60" s="523">
        <f>SUM('Schedule 3B_Income_Eastern:Schedule 3D_Income_The Cape'!G60)</f>
        <v>34247.233176924048</v>
      </c>
      <c r="H60" s="523">
        <f>SUM('Schedule 3B_Income_Eastern:Schedule 3D_Income_The Cape'!H60)</f>
        <v>164525.78023784407</v>
      </c>
      <c r="I60" s="523">
        <f>SUM('Schedule 3B_Income_Eastern:Schedule 3D_Income_The Cape'!I60)</f>
        <v>35733.20310827365</v>
      </c>
      <c r="J60" s="523">
        <f>SUM('Schedule 3B_Income_Eastern:Schedule 3D_Income_The Cape'!J60)</f>
        <v>170385.12821768335</v>
      </c>
      <c r="K60" s="524">
        <f>SUM(C60:J60)</f>
        <v>770366.4111314232</v>
      </c>
      <c r="L60" s="525">
        <f>SUM('Schedule 3B_Income_Eastern:Schedule 3D_Income_The Cape'!L60)</f>
        <v>0</v>
      </c>
      <c r="M60" s="523">
        <f>SUM('Schedule 3B_Income_Eastern:Schedule 3D_Income_The Cape'!M60)</f>
        <v>0</v>
      </c>
      <c r="N60" s="523">
        <f>SUM('Schedule 3B_Income_Eastern:Schedule 3D_Income_The Cape'!N60)</f>
        <v>0</v>
      </c>
      <c r="O60" s="523">
        <f>SUM('Schedule 3B_Income_Eastern:Schedule 3D_Income_The Cape'!O60)</f>
        <v>0</v>
      </c>
      <c r="P60" s="523">
        <f>SUM('Schedule 3B_Income_Eastern:Schedule 3D_Income_The Cape'!P60)</f>
        <v>0</v>
      </c>
      <c r="Q60" s="523">
        <f>SUM('Schedule 3B_Income_Eastern:Schedule 3D_Income_The Cape'!Q60)</f>
        <v>0</v>
      </c>
      <c r="R60" s="523">
        <f>SUM('Schedule 3B_Income_Eastern:Schedule 3D_Income_The Cape'!R60)</f>
        <v>0</v>
      </c>
      <c r="S60" s="523">
        <f>SUM('Schedule 3B_Income_Eastern:Schedule 3D_Income_The Cape'!S60)</f>
        <v>0</v>
      </c>
      <c r="T60" s="526">
        <f>SUM(L60:S60)</f>
        <v>0</v>
      </c>
      <c r="U60" s="527">
        <f>SUM(T60,K60)</f>
        <v>770366.4111314232</v>
      </c>
      <c r="V60" s="867">
        <v>38</v>
      </c>
      <c r="W60" s="523">
        <f>SUM('Schedule 3B_Income_Eastern:Schedule 3D_Income_The Cape'!W60)</f>
        <v>6641.9082359039658</v>
      </c>
      <c r="X60" s="523">
        <f>SUM('Schedule 3B_Income_Eastern:Schedule 3D_Income_The Cape'!X60)</f>
        <v>140929.33349799219</v>
      </c>
      <c r="Y60" s="523">
        <f>SUM('Schedule 3B_Income_Eastern:Schedule 3D_Income_The Cape'!Y60)</f>
        <v>5725.8811796072241</v>
      </c>
      <c r="Z60" s="523">
        <f>SUM('Schedule 3B_Income_Eastern:Schedule 3D_Income_The Cape'!Z60)</f>
        <v>134906.36116557824</v>
      </c>
      <c r="AA60" s="523">
        <f>SUM('Schedule 3B_Income_Eastern:Schedule 3D_Income_The Cape'!AA60)</f>
        <v>5274.9180608295046</v>
      </c>
      <c r="AB60" s="523">
        <f>SUM('Schedule 3B_Income_Eastern:Schedule 3D_Income_The Cape'!AB60)</f>
        <v>130422.91452810688</v>
      </c>
      <c r="AC60" s="523">
        <f>SUM('Schedule 3B_Income_Eastern:Schedule 3D_Income_The Cape'!AC60)</f>
        <v>4789.0295473736351</v>
      </c>
      <c r="AD60" s="523">
        <f>SUM('Schedule 3B_Income_Eastern:Schedule 3D_Income_The Cape'!AD60)</f>
        <v>132816.25783193682</v>
      </c>
      <c r="AE60" s="524">
        <f>SUM(W60:AD60)</f>
        <v>561506.60404732847</v>
      </c>
      <c r="AF60" s="525">
        <f>SUM('Schedule 3B_Income_Eastern:Schedule 3D_Income_The Cape'!AF60)</f>
        <v>0</v>
      </c>
      <c r="AG60" s="523">
        <f>SUM('Schedule 3B_Income_Eastern:Schedule 3D_Income_The Cape'!AG60)</f>
        <v>0</v>
      </c>
      <c r="AH60" s="523">
        <f>SUM('Schedule 3B_Income_Eastern:Schedule 3D_Income_The Cape'!AH60)</f>
        <v>0</v>
      </c>
      <c r="AI60" s="523">
        <f>SUM('Schedule 3B_Income_Eastern:Schedule 3D_Income_The Cape'!AI60)</f>
        <v>0</v>
      </c>
      <c r="AJ60" s="523">
        <f>SUM('Schedule 3B_Income_Eastern:Schedule 3D_Income_The Cape'!AJ60)</f>
        <v>0</v>
      </c>
      <c r="AK60" s="523">
        <f>SUM('Schedule 3B_Income_Eastern:Schedule 3D_Income_The Cape'!AK60)</f>
        <v>0</v>
      </c>
      <c r="AL60" s="523">
        <f>SUM('Schedule 3B_Income_Eastern:Schedule 3D_Income_The Cape'!AL60)</f>
        <v>0</v>
      </c>
      <c r="AM60" s="523">
        <f>SUM('Schedule 3B_Income_Eastern:Schedule 3D_Income_The Cape'!AM60)</f>
        <v>0</v>
      </c>
      <c r="AN60" s="526">
        <f>SUM(AF60:AM60)</f>
        <v>0</v>
      </c>
      <c r="AO60" s="527">
        <f>SUM(AN60,AE60)</f>
        <v>561506.60404732847</v>
      </c>
      <c r="AP60" s="867">
        <v>38</v>
      </c>
      <c r="AQ60" s="523">
        <f>SUM('Schedule 3B_Income_Eastern:Schedule 3D_Income_The Cape'!AQ60)</f>
        <v>271678.0429891324</v>
      </c>
      <c r="AR60" s="523">
        <f>SUM('Schedule 3B_Income_Eastern:Schedule 3D_Income_The Cape'!AR60)</f>
        <v>3394444.5550029674</v>
      </c>
      <c r="AS60" s="523">
        <f>SUM('Schedule 3B_Income_Eastern:Schedule 3D_Income_The Cape'!AS60)</f>
        <v>287479.02472972684</v>
      </c>
      <c r="AT60" s="523">
        <f>SUM('Schedule 3B_Income_Eastern:Schedule 3D_Income_The Cape'!AT60)</f>
        <v>3528077.6703698961</v>
      </c>
      <c r="AU60" s="523">
        <f>SUM('Schedule 3B_Income_Eastern:Schedule 3D_Income_The Cape'!AU60)</f>
        <v>303626.47207895195</v>
      </c>
      <c r="AV60" s="523">
        <f>SUM('Schedule 3B_Income_Eastern:Schedule 3D_Income_The Cape'!AV60)</f>
        <v>3693805.7597084618</v>
      </c>
      <c r="AW60" s="523">
        <f>SUM('Schedule 3B_Income_Eastern:Schedule 3D_Income_The Cape'!AW60)</f>
        <v>318710.50507130468</v>
      </c>
      <c r="AX60" s="523">
        <f>SUM('Schedule 3B_Income_Eastern:Schedule 3D_Income_The Cape'!AX60)</f>
        <v>3820126.1536128372</v>
      </c>
      <c r="AY60" s="524">
        <f>SUM(AQ60:AX60)</f>
        <v>15617948.183563279</v>
      </c>
      <c r="AZ60" s="525">
        <f>SUM('Schedule 3B_Income_Eastern:Schedule 3D_Income_The Cape'!AZ60)</f>
        <v>0</v>
      </c>
      <c r="BA60" s="523">
        <f>SUM('Schedule 3B_Income_Eastern:Schedule 3D_Income_The Cape'!BA60)</f>
        <v>0</v>
      </c>
      <c r="BB60" s="523">
        <f>SUM('Schedule 3B_Income_Eastern:Schedule 3D_Income_The Cape'!BB60)</f>
        <v>0</v>
      </c>
      <c r="BC60" s="523">
        <f>SUM('Schedule 3B_Income_Eastern:Schedule 3D_Income_The Cape'!BC60)</f>
        <v>0</v>
      </c>
      <c r="BD60" s="523">
        <f>SUM('Schedule 3B_Income_Eastern:Schedule 3D_Income_The Cape'!BD60)</f>
        <v>0</v>
      </c>
      <c r="BE60" s="523">
        <f>SUM('Schedule 3B_Income_Eastern:Schedule 3D_Income_The Cape'!BE60)</f>
        <v>0</v>
      </c>
      <c r="BF60" s="523">
        <f>SUM('Schedule 3B_Income_Eastern:Schedule 3D_Income_The Cape'!BF60)</f>
        <v>0</v>
      </c>
      <c r="BG60" s="523">
        <f>SUM('Schedule 3B_Income_Eastern:Schedule 3D_Income_The Cape'!BG60)</f>
        <v>0</v>
      </c>
      <c r="BH60" s="526">
        <f>SUM(AZ60:BG60)</f>
        <v>0</v>
      </c>
      <c r="BI60" s="527">
        <f>SUM(BH60,AY60)</f>
        <v>15617948.183563279</v>
      </c>
      <c r="BJ60" s="867">
        <v>38</v>
      </c>
      <c r="BK60" s="523">
        <f>SUM('Schedule 3B_Income_Eastern:Schedule 3D_Income_The Cape'!BK60)</f>
        <v>8802.6727921439415</v>
      </c>
      <c r="BL60" s="523">
        <f>SUM('Schedule 3B_Income_Eastern:Schedule 3D_Income_The Cape'!BL60)</f>
        <v>450639.1537865412</v>
      </c>
      <c r="BM60" s="523">
        <f>SUM('Schedule 3B_Income_Eastern:Schedule 3D_Income_The Cape'!BM60)</f>
        <v>10291.080420325399</v>
      </c>
      <c r="BN60" s="523">
        <f>SUM('Schedule 3B_Income_Eastern:Schedule 3D_Income_The Cape'!BN60)</f>
        <v>457992.34373527661</v>
      </c>
      <c r="BO60" s="523">
        <f>SUM('Schedule 3B_Income_Eastern:Schedule 3D_Income_The Cape'!BO60)</f>
        <v>12022.910688744603</v>
      </c>
      <c r="BP60" s="523">
        <f>SUM('Schedule 3B_Income_Eastern:Schedule 3D_Income_The Cape'!BP60)</f>
        <v>454483.75513042253</v>
      </c>
      <c r="BQ60" s="523">
        <f>SUM('Schedule 3B_Income_Eastern:Schedule 3D_Income_The Cape'!BQ60)</f>
        <v>14965.47504518996</v>
      </c>
      <c r="BR60" s="523">
        <f>SUM('Schedule 3B_Income_Eastern:Schedule 3D_Income_The Cape'!BR60)</f>
        <v>452824.40965935186</v>
      </c>
      <c r="BS60" s="524">
        <f>SUM(BK60:BR60)</f>
        <v>1862021.8012579961</v>
      </c>
      <c r="BT60" s="525">
        <f>SUM('Schedule 3B_Income_Eastern:Schedule 3D_Income_The Cape'!BT60)</f>
        <v>0</v>
      </c>
      <c r="BU60" s="523">
        <f>SUM('Schedule 3B_Income_Eastern:Schedule 3D_Income_The Cape'!BU60)</f>
        <v>0</v>
      </c>
      <c r="BV60" s="523">
        <f>SUM('Schedule 3B_Income_Eastern:Schedule 3D_Income_The Cape'!BV60)</f>
        <v>0</v>
      </c>
      <c r="BW60" s="523">
        <f>SUM('Schedule 3B_Income_Eastern:Schedule 3D_Income_The Cape'!BW60)</f>
        <v>0</v>
      </c>
      <c r="BX60" s="523">
        <f>SUM('Schedule 3B_Income_Eastern:Schedule 3D_Income_The Cape'!BX60)</f>
        <v>0</v>
      </c>
      <c r="BY60" s="523">
        <f>SUM('Schedule 3B_Income_Eastern:Schedule 3D_Income_The Cape'!BY60)</f>
        <v>0</v>
      </c>
      <c r="BZ60" s="523">
        <f>SUM('Schedule 3B_Income_Eastern:Schedule 3D_Income_The Cape'!BZ60)</f>
        <v>0</v>
      </c>
      <c r="CA60" s="523">
        <f>SUM('Schedule 3B_Income_Eastern:Schedule 3D_Income_The Cape'!CA60)</f>
        <v>0</v>
      </c>
      <c r="CB60" s="526">
        <f>SUM(BT60:CA60)</f>
        <v>0</v>
      </c>
      <c r="CC60" s="527">
        <f>SUM(CB60,BS60)</f>
        <v>1862021.8012579961</v>
      </c>
      <c r="CD60" s="867">
        <v>38</v>
      </c>
      <c r="CE60" s="394">
        <f t="shared" si="101"/>
        <v>4452665.1846719375</v>
      </c>
      <c r="CF60" s="394">
        <f t="shared" si="102"/>
        <v>4610417.909623852</v>
      </c>
      <c r="CG60" s="394">
        <f t="shared" si="103"/>
        <v>4798409.7436102852</v>
      </c>
      <c r="CH60" s="394">
        <f t="shared" si="104"/>
        <v>4950350.1620939514</v>
      </c>
      <c r="CI60" s="396">
        <f t="shared" si="105"/>
        <v>18811843.00000003</v>
      </c>
      <c r="CJ60" s="394">
        <f t="shared" si="106"/>
        <v>0</v>
      </c>
      <c r="CK60" s="394">
        <f t="shared" si="107"/>
        <v>0</v>
      </c>
      <c r="CL60" s="394">
        <f t="shared" si="108"/>
        <v>0</v>
      </c>
      <c r="CM60" s="394">
        <f t="shared" si="109"/>
        <v>0</v>
      </c>
      <c r="CN60" s="396">
        <f t="shared" si="110"/>
        <v>0</v>
      </c>
      <c r="CO60" s="394">
        <f t="shared" si="111"/>
        <v>4452665.1846719375</v>
      </c>
      <c r="CP60" s="394">
        <f t="shared" si="112"/>
        <v>4610417.909623852</v>
      </c>
      <c r="CQ60" s="394">
        <f t="shared" si="113"/>
        <v>4798409.7436102852</v>
      </c>
      <c r="CR60" s="394">
        <f t="shared" si="114"/>
        <v>4950350.1620939514</v>
      </c>
      <c r="CS60" s="396">
        <f t="shared" si="115"/>
        <v>18811843.000000026</v>
      </c>
    </row>
    <row r="61" spans="1:97" ht="15.75" customHeight="1">
      <c r="A61" s="866" t="s">
        <v>226</v>
      </c>
      <c r="B61" s="867">
        <v>39</v>
      </c>
      <c r="C61" s="523">
        <f>SUM('Schedule 3B_Income_Eastern:Schedule 3D_Income_The Cape'!C61)</f>
        <v>2442.7704072782299</v>
      </c>
      <c r="D61" s="523">
        <f>SUM('Schedule 3B_Income_Eastern:Schedule 3D_Income_The Cape'!D61)</f>
        <v>28760.071011774762</v>
      </c>
      <c r="E61" s="523">
        <f>SUM('Schedule 3B_Income_Eastern:Schedule 3D_Income_The Cape'!E61)</f>
        <v>3185.9613814822405</v>
      </c>
      <c r="F61" s="523">
        <f>SUM('Schedule 3B_Income_Eastern:Schedule 3D_Income_The Cape'!F61)</f>
        <v>33157.332891768034</v>
      </c>
      <c r="G61" s="523">
        <f>SUM('Schedule 3B_Income_Eastern:Schedule 3D_Income_The Cape'!G61)</f>
        <v>3610.3557417200786</v>
      </c>
      <c r="H61" s="523">
        <f>SUM('Schedule 3B_Income_Eastern:Schedule 3D_Income_The Cape'!H61)</f>
        <v>28875.485676650449</v>
      </c>
      <c r="I61" s="523">
        <f>SUM('Schedule 3B_Income_Eastern:Schedule 3D_Income_The Cape'!I61)</f>
        <v>5636.3997023220736</v>
      </c>
      <c r="J61" s="523">
        <f>SUM('Schedule 3B_Income_Eastern:Schedule 3D_Income_The Cape'!J61)</f>
        <v>23579.355966833784</v>
      </c>
      <c r="K61" s="524">
        <f t="shared" si="89"/>
        <v>129247.73277982966</v>
      </c>
      <c r="L61" s="525">
        <f>SUM('Schedule 3B_Income_Eastern:Schedule 3D_Income_The Cape'!L61)</f>
        <v>0</v>
      </c>
      <c r="M61" s="523">
        <f>SUM('Schedule 3B_Income_Eastern:Schedule 3D_Income_The Cape'!M61)</f>
        <v>931816.3020014317</v>
      </c>
      <c r="N61" s="523">
        <f>SUM('Schedule 3B_Income_Eastern:Schedule 3D_Income_The Cape'!N61)</f>
        <v>0</v>
      </c>
      <c r="O61" s="523">
        <f>SUM('Schedule 3B_Income_Eastern:Schedule 3D_Income_The Cape'!O61)</f>
        <v>951148.03644773143</v>
      </c>
      <c r="P61" s="523">
        <f>SUM('Schedule 3B_Income_Eastern:Schedule 3D_Income_The Cape'!P61)</f>
        <v>0</v>
      </c>
      <c r="Q61" s="523">
        <f>SUM('Schedule 3B_Income_Eastern:Schedule 3D_Income_The Cape'!Q61)</f>
        <v>955687.4466374577</v>
      </c>
      <c r="R61" s="523">
        <f>SUM('Schedule 3B_Income_Eastern:Schedule 3D_Income_The Cape'!R61)</f>
        <v>0</v>
      </c>
      <c r="S61" s="523">
        <f>SUM('Schedule 3B_Income_Eastern:Schedule 3D_Income_The Cape'!S61)</f>
        <v>988450.24228464998</v>
      </c>
      <c r="T61" s="526">
        <f t="shared" si="90"/>
        <v>3827102.0273712706</v>
      </c>
      <c r="U61" s="527">
        <f t="shared" si="91"/>
        <v>3956349.7601511003</v>
      </c>
      <c r="V61" s="867">
        <v>39</v>
      </c>
      <c r="W61" s="523">
        <f>SUM('Schedule 3B_Income_Eastern:Schedule 3D_Income_The Cape'!W61)</f>
        <v>536.11082100099736</v>
      </c>
      <c r="X61" s="523">
        <f>SUM('Schedule 3B_Income_Eastern:Schedule 3D_Income_The Cape'!X61)</f>
        <v>14042.034664724748</v>
      </c>
      <c r="Y61" s="523">
        <f>SUM('Schedule 3B_Income_Eastern:Schedule 3D_Income_The Cape'!Y61)</f>
        <v>118.35148571074185</v>
      </c>
      <c r="Z61" s="523">
        <f>SUM('Schedule 3B_Income_Eastern:Schedule 3D_Income_The Cape'!Z61)</f>
        <v>17061.820314981596</v>
      </c>
      <c r="AA61" s="523">
        <f>SUM('Schedule 3B_Income_Eastern:Schedule 3D_Income_The Cape'!AA61)</f>
        <v>264.93448259177222</v>
      </c>
      <c r="AB61" s="523">
        <f>SUM('Schedule 3B_Income_Eastern:Schedule 3D_Income_The Cape'!AB61)</f>
        <v>14823.015657907386</v>
      </c>
      <c r="AC61" s="523">
        <f>SUM('Schedule 3B_Income_Eastern:Schedule 3D_Income_The Cape'!AC61)</f>
        <v>1604.8780933835437</v>
      </c>
      <c r="AD61" s="523">
        <f>SUM('Schedule 3B_Income_Eastern:Schedule 3D_Income_The Cape'!AD61)</f>
        <v>15076.867341508514</v>
      </c>
      <c r="AE61" s="524">
        <f t="shared" si="92"/>
        <v>63528.0128618093</v>
      </c>
      <c r="AF61" s="525">
        <f>SUM('Schedule 3B_Income_Eastern:Schedule 3D_Income_The Cape'!AF61)</f>
        <v>0</v>
      </c>
      <c r="AG61" s="523">
        <f>SUM('Schedule 3B_Income_Eastern:Schedule 3D_Income_The Cape'!AG61)</f>
        <v>389620.47264231293</v>
      </c>
      <c r="AH61" s="523">
        <f>SUM('Schedule 3B_Income_Eastern:Schedule 3D_Income_The Cape'!AH61)</f>
        <v>0</v>
      </c>
      <c r="AI61" s="523">
        <f>SUM('Schedule 3B_Income_Eastern:Schedule 3D_Income_The Cape'!AI61)</f>
        <v>364981.93953622942</v>
      </c>
      <c r="AJ61" s="523">
        <f>SUM('Schedule 3B_Income_Eastern:Schedule 3D_Income_The Cape'!AJ61)</f>
        <v>0</v>
      </c>
      <c r="AK61" s="523">
        <f>SUM('Schedule 3B_Income_Eastern:Schedule 3D_Income_The Cape'!AK61)</f>
        <v>355008.33920051507</v>
      </c>
      <c r="AL61" s="523">
        <f>SUM('Schedule 3B_Income_Eastern:Schedule 3D_Income_The Cape'!AL61)</f>
        <v>0</v>
      </c>
      <c r="AM61" s="523">
        <f>SUM('Schedule 3B_Income_Eastern:Schedule 3D_Income_The Cape'!AM61)</f>
        <v>361145.63688504574</v>
      </c>
      <c r="AN61" s="526">
        <f t="shared" si="93"/>
        <v>1470756.3882641031</v>
      </c>
      <c r="AO61" s="527">
        <f t="shared" si="94"/>
        <v>1534284.4011259123</v>
      </c>
      <c r="AP61" s="867">
        <v>39</v>
      </c>
      <c r="AQ61" s="523">
        <f>SUM('Schedule 3B_Income_Eastern:Schedule 3D_Income_The Cape'!AQ61)</f>
        <v>4057.7356868122774</v>
      </c>
      <c r="AR61" s="523">
        <f>SUM('Schedule 3B_Income_Eastern:Schedule 3D_Income_The Cape'!AR61)</f>
        <v>118683.43980227453</v>
      </c>
      <c r="AS61" s="523">
        <f>SUM('Schedule 3B_Income_Eastern:Schedule 3D_Income_The Cape'!AS61)</f>
        <v>6453.6175013291077</v>
      </c>
      <c r="AT61" s="523">
        <f>SUM('Schedule 3B_Income_Eastern:Schedule 3D_Income_The Cape'!AT61)</f>
        <v>166105.05195237268</v>
      </c>
      <c r="AU61" s="523">
        <f>SUM('Schedule 3B_Income_Eastern:Schedule 3D_Income_The Cape'!AU61)</f>
        <v>9535.3329120231938</v>
      </c>
      <c r="AV61" s="523">
        <f>SUM('Schedule 3B_Income_Eastern:Schedule 3D_Income_The Cape'!AV61)</f>
        <v>127592.11082245721</v>
      </c>
      <c r="AW61" s="523">
        <f>SUM('Schedule 3B_Income_Eastern:Schedule 3D_Income_The Cape'!AW61)</f>
        <v>9247.4477561929416</v>
      </c>
      <c r="AX61" s="523">
        <f>SUM('Schedule 3B_Income_Eastern:Schedule 3D_Income_The Cape'!AX61)</f>
        <v>101447.05405890082</v>
      </c>
      <c r="AY61" s="524">
        <f t="shared" si="95"/>
        <v>543121.79049236281</v>
      </c>
      <c r="AZ61" s="525">
        <f>SUM('Schedule 3B_Income_Eastern:Schedule 3D_Income_The Cape'!AZ61)</f>
        <v>0</v>
      </c>
      <c r="BA61" s="523">
        <f>SUM('Schedule 3B_Income_Eastern:Schedule 3D_Income_The Cape'!BA61)</f>
        <v>5281551.4972007889</v>
      </c>
      <c r="BB61" s="523">
        <f>SUM('Schedule 3B_Income_Eastern:Schedule 3D_Income_The Cape'!BB61)</f>
        <v>0</v>
      </c>
      <c r="BC61" s="523">
        <f>SUM('Schedule 3B_Income_Eastern:Schedule 3D_Income_The Cape'!BC61)</f>
        <v>5321367.3942375481</v>
      </c>
      <c r="BD61" s="523">
        <f>SUM('Schedule 3B_Income_Eastern:Schedule 3D_Income_The Cape'!BD61)</f>
        <v>0</v>
      </c>
      <c r="BE61" s="523">
        <f>SUM('Schedule 3B_Income_Eastern:Schedule 3D_Income_The Cape'!BE61)</f>
        <v>5504030.246190357</v>
      </c>
      <c r="BF61" s="523">
        <f>SUM('Schedule 3B_Income_Eastern:Schedule 3D_Income_The Cape'!BF61)</f>
        <v>0</v>
      </c>
      <c r="BG61" s="523">
        <f>SUM('Schedule 3B_Income_Eastern:Schedule 3D_Income_The Cape'!BG61)</f>
        <v>5622313.6551667601</v>
      </c>
      <c r="BH61" s="526">
        <f t="shared" si="96"/>
        <v>21729262.792795453</v>
      </c>
      <c r="BI61" s="527">
        <f t="shared" si="97"/>
        <v>22272384.583287816</v>
      </c>
      <c r="BJ61" s="867">
        <v>39</v>
      </c>
      <c r="BK61" s="523">
        <f>SUM('Schedule 3B_Income_Eastern:Schedule 3D_Income_The Cape'!BK61)</f>
        <v>100.12489563574266</v>
      </c>
      <c r="BL61" s="523">
        <f>SUM('Schedule 3B_Income_Eastern:Schedule 3D_Income_The Cape'!BL61)</f>
        <v>-999.44373686105189</v>
      </c>
      <c r="BM61" s="523">
        <f>SUM('Schedule 3B_Income_Eastern:Schedule 3D_Income_The Cape'!BM61)</f>
        <v>242.43655566638967</v>
      </c>
      <c r="BN61" s="523">
        <f>SUM('Schedule 3B_Income_Eastern:Schedule 3D_Income_The Cape'!BN61)</f>
        <v>2207.8893031855237</v>
      </c>
      <c r="BO61" s="523">
        <f>SUM('Schedule 3B_Income_Eastern:Schedule 3D_Income_The Cape'!BO61)</f>
        <v>87.207607896693247</v>
      </c>
      <c r="BP61" s="523">
        <f>SUM('Schedule 3B_Income_Eastern:Schedule 3D_Income_The Cape'!BP61)</f>
        <v>523.02487675666544</v>
      </c>
      <c r="BQ61" s="523">
        <f>SUM('Schedule 3B_Income_Eastern:Schedule 3D_Income_The Cape'!BQ61)</f>
        <v>88.988365411932691</v>
      </c>
      <c r="BR61" s="523">
        <f>SUM('Schedule 3B_Income_Eastern:Schedule 3D_Income_The Cape'!BR61)</f>
        <v>56.710536359431003</v>
      </c>
      <c r="BS61" s="524">
        <f t="shared" si="98"/>
        <v>2306.9384040513264</v>
      </c>
      <c r="BT61" s="525">
        <f>SUM('Schedule 3B_Income_Eastern:Schedule 3D_Income_The Cape'!BT61)</f>
        <v>0</v>
      </c>
      <c r="BU61" s="523">
        <f>SUM('Schedule 3B_Income_Eastern:Schedule 3D_Income_The Cape'!BU61)</f>
        <v>284917.87866869592</v>
      </c>
      <c r="BV61" s="523">
        <f>SUM('Schedule 3B_Income_Eastern:Schedule 3D_Income_The Cape'!BV61)</f>
        <v>0</v>
      </c>
      <c r="BW61" s="523">
        <f>SUM('Schedule 3B_Income_Eastern:Schedule 3D_Income_The Cape'!BW61)</f>
        <v>281383.47822147806</v>
      </c>
      <c r="BX61" s="523">
        <f>SUM('Schedule 3B_Income_Eastern:Schedule 3D_Income_The Cape'!BX61)</f>
        <v>0</v>
      </c>
      <c r="BY61" s="523">
        <f>SUM('Schedule 3B_Income_Eastern:Schedule 3D_Income_The Cape'!BY61)</f>
        <v>281470.06581336836</v>
      </c>
      <c r="BZ61" s="523">
        <f>SUM('Schedule 3B_Income_Eastern:Schedule 3D_Income_The Cape'!BZ61)</f>
        <v>0</v>
      </c>
      <c r="CA61" s="523">
        <f>SUM('Schedule 3B_Income_Eastern:Schedule 3D_Income_The Cape'!CA61)</f>
        <v>289666.9079601026</v>
      </c>
      <c r="CB61" s="526">
        <f t="shared" si="99"/>
        <v>1137438.3306636449</v>
      </c>
      <c r="CC61" s="527">
        <f t="shared" si="100"/>
        <v>1139745.2690676963</v>
      </c>
      <c r="CD61" s="867">
        <v>39</v>
      </c>
      <c r="CE61" s="394">
        <f t="shared" si="101"/>
        <v>167622.84355264023</v>
      </c>
      <c r="CF61" s="394">
        <f t="shared" si="102"/>
        <v>228532.46138649629</v>
      </c>
      <c r="CG61" s="394">
        <f t="shared" si="103"/>
        <v>185311.46777800345</v>
      </c>
      <c r="CH61" s="394">
        <f t="shared" si="104"/>
        <v>156737.70182091303</v>
      </c>
      <c r="CI61" s="396">
        <f t="shared" si="105"/>
        <v>738204.47453805315</v>
      </c>
      <c r="CJ61" s="394">
        <f t="shared" si="106"/>
        <v>6887906.150513229</v>
      </c>
      <c r="CK61" s="394">
        <f t="shared" si="107"/>
        <v>6918880.8484429866</v>
      </c>
      <c r="CL61" s="394">
        <f t="shared" si="108"/>
        <v>7096196.0978416977</v>
      </c>
      <c r="CM61" s="394">
        <f t="shared" si="109"/>
        <v>7261576.442296559</v>
      </c>
      <c r="CN61" s="396">
        <f t="shared" si="110"/>
        <v>28164559.53909447</v>
      </c>
      <c r="CO61" s="394">
        <f t="shared" si="111"/>
        <v>7055528.9940658696</v>
      </c>
      <c r="CP61" s="394">
        <f t="shared" si="112"/>
        <v>7147413.3098294837</v>
      </c>
      <c r="CQ61" s="394">
        <f t="shared" si="113"/>
        <v>7281507.5656197015</v>
      </c>
      <c r="CR61" s="394">
        <f t="shared" si="114"/>
        <v>7418314.1441174718</v>
      </c>
      <c r="CS61" s="396">
        <f t="shared" si="115"/>
        <v>28902764.013632525</v>
      </c>
    </row>
    <row r="62" spans="1:97" ht="15.75" customHeight="1">
      <c r="A62" s="866" t="s">
        <v>227</v>
      </c>
      <c r="B62" s="867">
        <v>40</v>
      </c>
      <c r="C62" s="523">
        <f>SUM('Schedule 3B_Income_Eastern:Schedule 3D_Income_The Cape'!C62)</f>
        <v>0</v>
      </c>
      <c r="D62" s="523">
        <f>SUM('Schedule 3B_Income_Eastern:Schedule 3D_Income_The Cape'!D62)</f>
        <v>0</v>
      </c>
      <c r="E62" s="523">
        <f>SUM('Schedule 3B_Income_Eastern:Schedule 3D_Income_The Cape'!E62)</f>
        <v>0</v>
      </c>
      <c r="F62" s="523">
        <f>SUM('Schedule 3B_Income_Eastern:Schedule 3D_Income_The Cape'!F62)</f>
        <v>0</v>
      </c>
      <c r="G62" s="523">
        <f>SUM('Schedule 3B_Income_Eastern:Schedule 3D_Income_The Cape'!G62)</f>
        <v>0</v>
      </c>
      <c r="H62" s="523">
        <f>SUM('Schedule 3B_Income_Eastern:Schedule 3D_Income_The Cape'!H62)</f>
        <v>0</v>
      </c>
      <c r="I62" s="523">
        <f>SUM('Schedule 3B_Income_Eastern:Schedule 3D_Income_The Cape'!I62)</f>
        <v>0</v>
      </c>
      <c r="J62" s="523">
        <f>SUM('Schedule 3B_Income_Eastern:Schedule 3D_Income_The Cape'!J62)</f>
        <v>0</v>
      </c>
      <c r="K62" s="524">
        <f t="shared" si="89"/>
        <v>0</v>
      </c>
      <c r="L62" s="525">
        <f>SUM('Schedule 3B_Income_Eastern:Schedule 3D_Income_The Cape'!L62)</f>
        <v>0</v>
      </c>
      <c r="M62" s="523">
        <f>SUM('Schedule 3B_Income_Eastern:Schedule 3D_Income_The Cape'!M62)</f>
        <v>0</v>
      </c>
      <c r="N62" s="523">
        <f>SUM('Schedule 3B_Income_Eastern:Schedule 3D_Income_The Cape'!N62)</f>
        <v>0</v>
      </c>
      <c r="O62" s="523">
        <f>SUM('Schedule 3B_Income_Eastern:Schedule 3D_Income_The Cape'!O62)</f>
        <v>0</v>
      </c>
      <c r="P62" s="523">
        <f>SUM('Schedule 3B_Income_Eastern:Schedule 3D_Income_The Cape'!P62)</f>
        <v>0</v>
      </c>
      <c r="Q62" s="523">
        <f>SUM('Schedule 3B_Income_Eastern:Schedule 3D_Income_The Cape'!Q62)</f>
        <v>0</v>
      </c>
      <c r="R62" s="523">
        <f>SUM('Schedule 3B_Income_Eastern:Schedule 3D_Income_The Cape'!R62)</f>
        <v>0</v>
      </c>
      <c r="S62" s="523">
        <f>SUM('Schedule 3B_Income_Eastern:Schedule 3D_Income_The Cape'!S62)</f>
        <v>0</v>
      </c>
      <c r="T62" s="526">
        <f t="shared" si="90"/>
        <v>0</v>
      </c>
      <c r="U62" s="527">
        <f t="shared" si="91"/>
        <v>0</v>
      </c>
      <c r="V62" s="867">
        <v>40</v>
      </c>
      <c r="W62" s="523">
        <f>SUM('Schedule 3B_Income_Eastern:Schedule 3D_Income_The Cape'!W62)</f>
        <v>0</v>
      </c>
      <c r="X62" s="523">
        <f>SUM('Schedule 3B_Income_Eastern:Schedule 3D_Income_The Cape'!X62)</f>
        <v>0</v>
      </c>
      <c r="Y62" s="523">
        <f>SUM('Schedule 3B_Income_Eastern:Schedule 3D_Income_The Cape'!Y62)</f>
        <v>0</v>
      </c>
      <c r="Z62" s="523">
        <f>SUM('Schedule 3B_Income_Eastern:Schedule 3D_Income_The Cape'!Z62)</f>
        <v>0</v>
      </c>
      <c r="AA62" s="523">
        <f>SUM('Schedule 3B_Income_Eastern:Schedule 3D_Income_The Cape'!AA62)</f>
        <v>0</v>
      </c>
      <c r="AB62" s="523">
        <f>SUM('Schedule 3B_Income_Eastern:Schedule 3D_Income_The Cape'!AB62)</f>
        <v>0</v>
      </c>
      <c r="AC62" s="523">
        <f>SUM('Schedule 3B_Income_Eastern:Schedule 3D_Income_The Cape'!AC62)</f>
        <v>0</v>
      </c>
      <c r="AD62" s="523">
        <f>SUM('Schedule 3B_Income_Eastern:Schedule 3D_Income_The Cape'!AD62)</f>
        <v>0</v>
      </c>
      <c r="AE62" s="524">
        <f t="shared" si="92"/>
        <v>0</v>
      </c>
      <c r="AF62" s="525">
        <f>SUM('Schedule 3B_Income_Eastern:Schedule 3D_Income_The Cape'!AF62)</f>
        <v>0</v>
      </c>
      <c r="AG62" s="523">
        <f>SUM('Schedule 3B_Income_Eastern:Schedule 3D_Income_The Cape'!AG62)</f>
        <v>0</v>
      </c>
      <c r="AH62" s="523">
        <f>SUM('Schedule 3B_Income_Eastern:Schedule 3D_Income_The Cape'!AH62)</f>
        <v>0</v>
      </c>
      <c r="AI62" s="523">
        <f>SUM('Schedule 3B_Income_Eastern:Schedule 3D_Income_The Cape'!AI62)</f>
        <v>0</v>
      </c>
      <c r="AJ62" s="523">
        <f>SUM('Schedule 3B_Income_Eastern:Schedule 3D_Income_The Cape'!AJ62)</f>
        <v>0</v>
      </c>
      <c r="AK62" s="523">
        <f>SUM('Schedule 3B_Income_Eastern:Schedule 3D_Income_The Cape'!AK62)</f>
        <v>0</v>
      </c>
      <c r="AL62" s="523">
        <f>SUM('Schedule 3B_Income_Eastern:Schedule 3D_Income_The Cape'!AL62)</f>
        <v>0</v>
      </c>
      <c r="AM62" s="523">
        <f>SUM('Schedule 3B_Income_Eastern:Schedule 3D_Income_The Cape'!AM62)</f>
        <v>0</v>
      </c>
      <c r="AN62" s="526">
        <f t="shared" si="93"/>
        <v>0</v>
      </c>
      <c r="AO62" s="527">
        <f t="shared" si="94"/>
        <v>0</v>
      </c>
      <c r="AP62" s="867">
        <v>40</v>
      </c>
      <c r="AQ62" s="523">
        <f>SUM('Schedule 3B_Income_Eastern:Schedule 3D_Income_The Cape'!AQ62)</f>
        <v>0</v>
      </c>
      <c r="AR62" s="523">
        <f>SUM('Schedule 3B_Income_Eastern:Schedule 3D_Income_The Cape'!AR62)</f>
        <v>0</v>
      </c>
      <c r="AS62" s="523">
        <f>SUM('Schedule 3B_Income_Eastern:Schedule 3D_Income_The Cape'!AS62)</f>
        <v>0</v>
      </c>
      <c r="AT62" s="523">
        <f>SUM('Schedule 3B_Income_Eastern:Schedule 3D_Income_The Cape'!AT62)</f>
        <v>0</v>
      </c>
      <c r="AU62" s="523">
        <f>SUM('Schedule 3B_Income_Eastern:Schedule 3D_Income_The Cape'!AU62)</f>
        <v>0</v>
      </c>
      <c r="AV62" s="523">
        <f>SUM('Schedule 3B_Income_Eastern:Schedule 3D_Income_The Cape'!AV62)</f>
        <v>0</v>
      </c>
      <c r="AW62" s="523">
        <f>SUM('Schedule 3B_Income_Eastern:Schedule 3D_Income_The Cape'!AW62)</f>
        <v>0</v>
      </c>
      <c r="AX62" s="523">
        <f>SUM('Schedule 3B_Income_Eastern:Schedule 3D_Income_The Cape'!AX62)</f>
        <v>0</v>
      </c>
      <c r="AY62" s="524">
        <f t="shared" si="95"/>
        <v>0</v>
      </c>
      <c r="AZ62" s="525">
        <f>SUM('Schedule 3B_Income_Eastern:Schedule 3D_Income_The Cape'!AZ62)</f>
        <v>0</v>
      </c>
      <c r="BA62" s="523">
        <f>SUM('Schedule 3B_Income_Eastern:Schedule 3D_Income_The Cape'!BA62)</f>
        <v>0</v>
      </c>
      <c r="BB62" s="523">
        <f>SUM('Schedule 3B_Income_Eastern:Schedule 3D_Income_The Cape'!BB62)</f>
        <v>0</v>
      </c>
      <c r="BC62" s="523">
        <f>SUM('Schedule 3B_Income_Eastern:Schedule 3D_Income_The Cape'!BC62)</f>
        <v>0</v>
      </c>
      <c r="BD62" s="523">
        <f>SUM('Schedule 3B_Income_Eastern:Schedule 3D_Income_The Cape'!BD62)</f>
        <v>0</v>
      </c>
      <c r="BE62" s="523">
        <f>SUM('Schedule 3B_Income_Eastern:Schedule 3D_Income_The Cape'!BE62)</f>
        <v>0</v>
      </c>
      <c r="BF62" s="523">
        <f>SUM('Schedule 3B_Income_Eastern:Schedule 3D_Income_The Cape'!BF62)</f>
        <v>0</v>
      </c>
      <c r="BG62" s="523">
        <f>SUM('Schedule 3B_Income_Eastern:Schedule 3D_Income_The Cape'!BG62)</f>
        <v>0</v>
      </c>
      <c r="BH62" s="526">
        <f t="shared" si="96"/>
        <v>0</v>
      </c>
      <c r="BI62" s="527">
        <f t="shared" si="97"/>
        <v>0</v>
      </c>
      <c r="BJ62" s="867">
        <v>40</v>
      </c>
      <c r="BK62" s="523">
        <f>SUM('Schedule 3B_Income_Eastern:Schedule 3D_Income_The Cape'!BK62)</f>
        <v>0</v>
      </c>
      <c r="BL62" s="523">
        <f>SUM('Schedule 3B_Income_Eastern:Schedule 3D_Income_The Cape'!BL62)</f>
        <v>0</v>
      </c>
      <c r="BM62" s="523">
        <f>SUM('Schedule 3B_Income_Eastern:Schedule 3D_Income_The Cape'!BM62)</f>
        <v>0</v>
      </c>
      <c r="BN62" s="523">
        <f>SUM('Schedule 3B_Income_Eastern:Schedule 3D_Income_The Cape'!BN62)</f>
        <v>0</v>
      </c>
      <c r="BO62" s="523">
        <f>SUM('Schedule 3B_Income_Eastern:Schedule 3D_Income_The Cape'!BO62)</f>
        <v>0</v>
      </c>
      <c r="BP62" s="523">
        <f>SUM('Schedule 3B_Income_Eastern:Schedule 3D_Income_The Cape'!BP62)</f>
        <v>0</v>
      </c>
      <c r="BQ62" s="523">
        <f>SUM('Schedule 3B_Income_Eastern:Schedule 3D_Income_The Cape'!BQ62)</f>
        <v>0</v>
      </c>
      <c r="BR62" s="523">
        <f>SUM('Schedule 3B_Income_Eastern:Schedule 3D_Income_The Cape'!BR62)</f>
        <v>0</v>
      </c>
      <c r="BS62" s="524">
        <f t="shared" si="98"/>
        <v>0</v>
      </c>
      <c r="BT62" s="525">
        <f>SUM('Schedule 3B_Income_Eastern:Schedule 3D_Income_The Cape'!BT62)</f>
        <v>0</v>
      </c>
      <c r="BU62" s="523">
        <f>SUM('Schedule 3B_Income_Eastern:Schedule 3D_Income_The Cape'!BU62)</f>
        <v>0</v>
      </c>
      <c r="BV62" s="523">
        <f>SUM('Schedule 3B_Income_Eastern:Schedule 3D_Income_The Cape'!BV62)</f>
        <v>0</v>
      </c>
      <c r="BW62" s="523">
        <f>SUM('Schedule 3B_Income_Eastern:Schedule 3D_Income_The Cape'!BW62)</f>
        <v>0</v>
      </c>
      <c r="BX62" s="523">
        <f>SUM('Schedule 3B_Income_Eastern:Schedule 3D_Income_The Cape'!BX62)</f>
        <v>0</v>
      </c>
      <c r="BY62" s="523">
        <f>SUM('Schedule 3B_Income_Eastern:Schedule 3D_Income_The Cape'!BY62)</f>
        <v>0</v>
      </c>
      <c r="BZ62" s="523">
        <f>SUM('Schedule 3B_Income_Eastern:Schedule 3D_Income_The Cape'!BZ62)</f>
        <v>0</v>
      </c>
      <c r="CA62" s="523">
        <f>SUM('Schedule 3B_Income_Eastern:Schedule 3D_Income_The Cape'!CA62)</f>
        <v>0</v>
      </c>
      <c r="CB62" s="526">
        <f t="shared" si="99"/>
        <v>0</v>
      </c>
      <c r="CC62" s="527">
        <f t="shared" si="100"/>
        <v>0</v>
      </c>
      <c r="CD62" s="867">
        <v>40</v>
      </c>
      <c r="CE62" s="394">
        <f t="shared" si="101"/>
        <v>0</v>
      </c>
      <c r="CF62" s="394">
        <f t="shared" si="102"/>
        <v>0</v>
      </c>
      <c r="CG62" s="394">
        <f t="shared" si="103"/>
        <v>0</v>
      </c>
      <c r="CH62" s="394">
        <f t="shared" si="104"/>
        <v>0</v>
      </c>
      <c r="CI62" s="396">
        <f t="shared" si="105"/>
        <v>0</v>
      </c>
      <c r="CJ62" s="394">
        <f t="shared" si="106"/>
        <v>0</v>
      </c>
      <c r="CK62" s="394">
        <f t="shared" si="107"/>
        <v>0</v>
      </c>
      <c r="CL62" s="394">
        <f t="shared" si="108"/>
        <v>0</v>
      </c>
      <c r="CM62" s="394">
        <f t="shared" si="109"/>
        <v>0</v>
      </c>
      <c r="CN62" s="396">
        <f t="shared" si="110"/>
        <v>0</v>
      </c>
      <c r="CO62" s="394">
        <f t="shared" si="111"/>
        <v>0</v>
      </c>
      <c r="CP62" s="394">
        <f t="shared" si="112"/>
        <v>0</v>
      </c>
      <c r="CQ62" s="394">
        <f t="shared" si="113"/>
        <v>0</v>
      </c>
      <c r="CR62" s="394">
        <f t="shared" si="114"/>
        <v>0</v>
      </c>
      <c r="CS62" s="396">
        <f t="shared" si="115"/>
        <v>0</v>
      </c>
    </row>
    <row r="63" spans="1:97" ht="15.75" customHeight="1">
      <c r="A63" s="866" t="s">
        <v>229</v>
      </c>
      <c r="B63" s="867">
        <v>41</v>
      </c>
      <c r="C63" s="523">
        <f>SUM('Schedule 3B_Income_Eastern:Schedule 3D_Income_The Cape'!C63)</f>
        <v>757.93252878759552</v>
      </c>
      <c r="D63" s="523">
        <f>SUM('Schedule 3B_Income_Eastern:Schedule 3D_Income_The Cape'!D63)</f>
        <v>4498.5732799614088</v>
      </c>
      <c r="E63" s="523">
        <f>SUM('Schedule 3B_Income_Eastern:Schedule 3D_Income_The Cape'!E63)</f>
        <v>849.51779035644893</v>
      </c>
      <c r="F63" s="523">
        <f>SUM('Schedule 3B_Income_Eastern:Schedule 3D_Income_The Cape'!F63)</f>
        <v>4594.8451321617213</v>
      </c>
      <c r="G63" s="523">
        <f>SUM('Schedule 3B_Income_Eastern:Schedule 3D_Income_The Cape'!G63)</f>
        <v>1002.7363843299645</v>
      </c>
      <c r="H63" s="523">
        <f>SUM('Schedule 3B_Income_Eastern:Schedule 3D_Income_The Cape'!H63)</f>
        <v>4817.2062587503779</v>
      </c>
      <c r="I63" s="523">
        <f>SUM('Schedule 3B_Income_Eastern:Schedule 3D_Income_The Cape'!I63)</f>
        <v>1046.2446031833504</v>
      </c>
      <c r="J63" s="523">
        <f>SUM('Schedule 3B_Income_Eastern:Schedule 3D_Income_The Cape'!J63)</f>
        <v>4988.764100444695</v>
      </c>
      <c r="K63" s="524">
        <f t="shared" si="89"/>
        <v>22555.820077975564</v>
      </c>
      <c r="L63" s="525">
        <f>SUM('Schedule 3B_Income_Eastern:Schedule 3D_Income_The Cape'!L63)</f>
        <v>0</v>
      </c>
      <c r="M63" s="523">
        <f>SUM('Schedule 3B_Income_Eastern:Schedule 3D_Income_The Cape'!M63)</f>
        <v>15667.321244738028</v>
      </c>
      <c r="N63" s="523">
        <f>SUM('Schedule 3B_Income_Eastern:Schedule 3D_Income_The Cape'!N63)</f>
        <v>0</v>
      </c>
      <c r="O63" s="523">
        <f>SUM('Schedule 3B_Income_Eastern:Schedule 3D_Income_The Cape'!O63)</f>
        <v>16096.705805545971</v>
      </c>
      <c r="P63" s="523">
        <f>SUM('Schedule 3B_Income_Eastern:Schedule 3D_Income_The Cape'!P63)</f>
        <v>0</v>
      </c>
      <c r="Q63" s="523">
        <f>SUM('Schedule 3B_Income_Eastern:Schedule 3D_Income_The Cape'!Q63)</f>
        <v>16083.412327670922</v>
      </c>
      <c r="R63" s="523">
        <f>SUM('Schedule 3B_Income_Eastern:Schedule 3D_Income_The Cape'!R63)</f>
        <v>0</v>
      </c>
      <c r="S63" s="523">
        <f>SUM('Schedule 3B_Income_Eastern:Schedule 3D_Income_The Cape'!S63)</f>
        <v>16628.173719009515</v>
      </c>
      <c r="T63" s="526">
        <f t="shared" si="90"/>
        <v>64475.613096964436</v>
      </c>
      <c r="U63" s="527">
        <f t="shared" si="91"/>
        <v>87031.433174940001</v>
      </c>
      <c r="V63" s="867">
        <v>41</v>
      </c>
      <c r="W63" s="523">
        <f>SUM('Schedule 3B_Income_Eastern:Schedule 3D_Income_The Cape'!W63)</f>
        <v>194.47068950403133</v>
      </c>
      <c r="X63" s="523">
        <f>SUM('Schedule 3B_Income_Eastern:Schedule 3D_Income_The Cape'!X63)</f>
        <v>4126.3178718048139</v>
      </c>
      <c r="Y63" s="523">
        <f>SUM('Schedule 3B_Income_Eastern:Schedule 3D_Income_The Cape'!Y63)</f>
        <v>167.65002187128576</v>
      </c>
      <c r="Z63" s="523">
        <f>SUM('Schedule 3B_Income_Eastern:Schedule 3D_Income_The Cape'!Z63)</f>
        <v>3949.9692170587837</v>
      </c>
      <c r="AA63" s="523">
        <f>SUM('Schedule 3B_Income_Eastern:Schedule 3D_Income_The Cape'!AA63)</f>
        <v>154.44611938803268</v>
      </c>
      <c r="AB63" s="523">
        <f>SUM('Schedule 3B_Income_Eastern:Schedule 3D_Income_The Cape'!AB63)</f>
        <v>3818.6968585774684</v>
      </c>
      <c r="AC63" s="523">
        <f>SUM('Schedule 3B_Income_Eastern:Schedule 3D_Income_The Cape'!AC63)</f>
        <v>140.21962439927864</v>
      </c>
      <c r="AD63" s="523">
        <f>SUM('Schedule 3B_Income_Eastern:Schedule 3D_Income_The Cape'!AD63)</f>
        <v>3888.7723709128654</v>
      </c>
      <c r="AE63" s="524">
        <f t="shared" si="92"/>
        <v>16440.542773516558</v>
      </c>
      <c r="AF63" s="525">
        <f>SUM('Schedule 3B_Income_Eastern:Schedule 3D_Income_The Cape'!AF63)</f>
        <v>0</v>
      </c>
      <c r="AG63" s="523">
        <f>SUM('Schedule 3B_Income_Eastern:Schedule 3D_Income_The Cape'!AG63)</f>
        <v>6515.2285017653558</v>
      </c>
      <c r="AH63" s="523">
        <f>SUM('Schedule 3B_Income_Eastern:Schedule 3D_Income_The Cape'!AH63)</f>
        <v>0</v>
      </c>
      <c r="AI63" s="523">
        <f>SUM('Schedule 3B_Income_Eastern:Schedule 3D_Income_The Cape'!AI63)</f>
        <v>6191.6806645101833</v>
      </c>
      <c r="AJ63" s="523">
        <f>SUM('Schedule 3B_Income_Eastern:Schedule 3D_Income_The Cape'!AJ63)</f>
        <v>0</v>
      </c>
      <c r="AK63" s="523">
        <f>SUM('Schedule 3B_Income_Eastern:Schedule 3D_Income_The Cape'!AK63)</f>
        <v>5960.9435077831386</v>
      </c>
      <c r="AL63" s="523">
        <f>SUM('Schedule 3B_Income_Eastern:Schedule 3D_Income_The Cape'!AL63)</f>
        <v>0</v>
      </c>
      <c r="AM63" s="523">
        <f>SUM('Schedule 3B_Income_Eastern:Schedule 3D_Income_The Cape'!AM63)</f>
        <v>6087.8831790539434</v>
      </c>
      <c r="AN63" s="526">
        <f t="shared" si="93"/>
        <v>24755.735853112619</v>
      </c>
      <c r="AO63" s="527">
        <f t="shared" si="94"/>
        <v>41196.278626629181</v>
      </c>
      <c r="AP63" s="867">
        <v>41</v>
      </c>
      <c r="AQ63" s="523">
        <f>SUM('Schedule 3B_Income_Eastern:Schedule 3D_Income_The Cape'!AQ63)</f>
        <v>7954.5537918760174</v>
      </c>
      <c r="AR63" s="523">
        <f>SUM('Schedule 3B_Income_Eastern:Schedule 3D_Income_The Cape'!AR63)</f>
        <v>99387.096245359251</v>
      </c>
      <c r="AS63" s="523">
        <f>SUM('Schedule 3B_Income_Eastern:Schedule 3D_Income_The Cape'!AS63)</f>
        <v>8417.1961086312094</v>
      </c>
      <c r="AT63" s="523">
        <f>SUM('Schedule 3B_Income_Eastern:Schedule 3D_Income_The Cape'!AT63)</f>
        <v>103299.78566577271</v>
      </c>
      <c r="AU63" s="523">
        <f>SUM('Schedule 3B_Income_Eastern:Schedule 3D_Income_The Cape'!AU63)</f>
        <v>8889.9827097406524</v>
      </c>
      <c r="AV63" s="523">
        <f>SUM('Schedule 3B_Income_Eastern:Schedule 3D_Income_The Cape'!AV63)</f>
        <v>108152.19474147112</v>
      </c>
      <c r="AW63" s="523">
        <f>SUM('Schedule 3B_Income_Eastern:Schedule 3D_Income_The Cape'!AW63)</f>
        <v>9331.6332403317538</v>
      </c>
      <c r="AX63" s="523">
        <f>SUM('Schedule 3B_Income_Eastern:Schedule 3D_Income_The Cape'!AX63)</f>
        <v>111850.77250383934</v>
      </c>
      <c r="AY63" s="524">
        <f t="shared" si="95"/>
        <v>457283.21500702202</v>
      </c>
      <c r="AZ63" s="525">
        <f>SUM('Schedule 3B_Income_Eastern:Schedule 3D_Income_The Cape'!AZ63)</f>
        <v>0</v>
      </c>
      <c r="BA63" s="523">
        <f>SUM('Schedule 3B_Income_Eastern:Schedule 3D_Income_The Cape'!BA63)</f>
        <v>88121.983912336291</v>
      </c>
      <c r="BB63" s="523">
        <f>SUM('Schedule 3B_Income_Eastern:Schedule 3D_Income_The Cape'!BB63)</f>
        <v>0</v>
      </c>
      <c r="BC63" s="523">
        <f>SUM('Schedule 3B_Income_Eastern:Schedule 3D_Income_The Cape'!BC63)</f>
        <v>89630.550203866122</v>
      </c>
      <c r="BD63" s="523">
        <f>SUM('Schedule 3B_Income_Eastern:Schedule 3D_Income_The Cape'!BD63)</f>
        <v>0</v>
      </c>
      <c r="BE63" s="523">
        <f>SUM('Schedule 3B_Income_Eastern:Schedule 3D_Income_The Cape'!BE63)</f>
        <v>92500.590030820269</v>
      </c>
      <c r="BF63" s="523">
        <f>SUM('Schedule 3B_Income_Eastern:Schedule 3D_Income_The Cape'!BF63)</f>
        <v>0</v>
      </c>
      <c r="BG63" s="523">
        <f>SUM('Schedule 3B_Income_Eastern:Schedule 3D_Income_The Cape'!BG63)</f>
        <v>94266.490074428279</v>
      </c>
      <c r="BH63" s="526">
        <f t="shared" si="96"/>
        <v>364519.61422145093</v>
      </c>
      <c r="BI63" s="527">
        <f t="shared" si="97"/>
        <v>821802.8292284729</v>
      </c>
      <c r="BJ63" s="867">
        <v>41</v>
      </c>
      <c r="BK63" s="523">
        <f>SUM('Schedule 3B_Income_Eastern:Schedule 3D_Income_The Cape'!BK63)</f>
        <v>257.73644961140053</v>
      </c>
      <c r="BL63" s="523">
        <f>SUM('Schedule 3B_Income_Eastern:Schedule 3D_Income_The Cape'!BL63)</f>
        <v>13194.417002127486</v>
      </c>
      <c r="BM63" s="523">
        <f>SUM('Schedule 3B_Income_Eastern:Schedule 3D_Income_The Cape'!BM63)</f>
        <v>301.31604261914907</v>
      </c>
      <c r="BN63" s="523">
        <f>SUM('Schedule 3B_Income_Eastern:Schedule 3D_Income_The Cape'!BN63)</f>
        <v>13409.713550739029</v>
      </c>
      <c r="BO63" s="523">
        <f>SUM('Schedule 3B_Income_Eastern:Schedule 3D_Income_The Cape'!BO63)</f>
        <v>352.0228898747099</v>
      </c>
      <c r="BP63" s="523">
        <f>SUM('Schedule 3B_Income_Eastern:Schedule 3D_Income_The Cape'!BP63)</f>
        <v>13306.984392048822</v>
      </c>
      <c r="BQ63" s="523">
        <f>SUM('Schedule 3B_Income_Eastern:Schedule 3D_Income_The Cape'!BQ63)</f>
        <v>438.17923214613137</v>
      </c>
      <c r="BR63" s="523">
        <f>SUM('Schedule 3B_Income_Eastern:Schedule 3D_Income_The Cape'!BR63)</f>
        <v>13258.399851819835</v>
      </c>
      <c r="BS63" s="524">
        <f t="shared" si="98"/>
        <v>54518.769410986562</v>
      </c>
      <c r="BT63" s="525">
        <f>SUM('Schedule 3B_Income_Eastern:Schedule 3D_Income_The Cape'!BT63)</f>
        <v>0</v>
      </c>
      <c r="BU63" s="523">
        <f>SUM('Schedule 3B_Income_Eastern:Schedule 3D_Income_The Cape'!BU63)</f>
        <v>4789.1527257834132</v>
      </c>
      <c r="BV63" s="523">
        <f>SUM('Schedule 3B_Income_Eastern:Schedule 3D_Income_The Cape'!BV63)</f>
        <v>0</v>
      </c>
      <c r="BW63" s="523">
        <f>SUM('Schedule 3B_Income_Eastern:Schedule 3D_Income_The Cape'!BW63)</f>
        <v>4752.1327685426049</v>
      </c>
      <c r="BX63" s="523">
        <f>SUM('Schedule 3B_Income_Eastern:Schedule 3D_Income_The Cape'!BX63)</f>
        <v>0</v>
      </c>
      <c r="BY63" s="523">
        <f>SUM('Schedule 3B_Income_Eastern:Schedule 3D_Income_The Cape'!BY63)</f>
        <v>4692.8439956289531</v>
      </c>
      <c r="BZ63" s="523">
        <f>SUM('Schedule 3B_Income_Eastern:Schedule 3D_Income_The Cape'!BZ63)</f>
        <v>0</v>
      </c>
      <c r="CA63" s="523">
        <f>SUM('Schedule 3B_Income_Eastern:Schedule 3D_Income_The Cape'!CA63)</f>
        <v>4730.7265690057047</v>
      </c>
      <c r="CB63" s="526">
        <f t="shared" si="99"/>
        <v>18964.856058960675</v>
      </c>
      <c r="CC63" s="527">
        <f t="shared" si="100"/>
        <v>73483.625469947234</v>
      </c>
      <c r="CD63" s="867">
        <v>41</v>
      </c>
      <c r="CE63" s="394">
        <f t="shared" si="101"/>
        <v>130371.09785903202</v>
      </c>
      <c r="CF63" s="394">
        <f t="shared" si="102"/>
        <v>134989.99352921033</v>
      </c>
      <c r="CG63" s="394">
        <f t="shared" si="103"/>
        <v>140494.27035418115</v>
      </c>
      <c r="CH63" s="394">
        <f t="shared" si="104"/>
        <v>144942.98552707722</v>
      </c>
      <c r="CI63" s="396">
        <f t="shared" si="105"/>
        <v>550798.34726950072</v>
      </c>
      <c r="CJ63" s="394">
        <f t="shared" si="106"/>
        <v>115093.68638462308</v>
      </c>
      <c r="CK63" s="394">
        <f t="shared" si="107"/>
        <v>116671.06944246488</v>
      </c>
      <c r="CL63" s="394">
        <f t="shared" si="108"/>
        <v>119237.78986190328</v>
      </c>
      <c r="CM63" s="394">
        <f t="shared" si="109"/>
        <v>121713.27354149744</v>
      </c>
      <c r="CN63" s="396">
        <f t="shared" si="110"/>
        <v>472715.81923048862</v>
      </c>
      <c r="CO63" s="394">
        <f t="shared" si="111"/>
        <v>245464.7842436551</v>
      </c>
      <c r="CP63" s="394">
        <f t="shared" si="112"/>
        <v>251661.06297167519</v>
      </c>
      <c r="CQ63" s="394">
        <f t="shared" si="113"/>
        <v>259732.06021608441</v>
      </c>
      <c r="CR63" s="394">
        <f t="shared" si="114"/>
        <v>266656.2590685747</v>
      </c>
      <c r="CS63" s="396">
        <f t="shared" si="115"/>
        <v>1023514.1664999893</v>
      </c>
    </row>
    <row r="64" spans="1:97" ht="15.75" customHeight="1">
      <c r="A64" s="866" t="s">
        <v>231</v>
      </c>
      <c r="B64" s="867">
        <v>42</v>
      </c>
      <c r="C64" s="523">
        <f>SUM('Schedule 3B_Income_Eastern:Schedule 3D_Income_The Cape'!C64)</f>
        <v>0</v>
      </c>
      <c r="D64" s="523">
        <f>SUM('Schedule 3B_Income_Eastern:Schedule 3D_Income_The Cape'!D64)</f>
        <v>0</v>
      </c>
      <c r="E64" s="523">
        <f>SUM('Schedule 3B_Income_Eastern:Schedule 3D_Income_The Cape'!E64)</f>
        <v>0</v>
      </c>
      <c r="F64" s="523">
        <f>SUM('Schedule 3B_Income_Eastern:Schedule 3D_Income_The Cape'!F64)</f>
        <v>0</v>
      </c>
      <c r="G64" s="523">
        <f>SUM('Schedule 3B_Income_Eastern:Schedule 3D_Income_The Cape'!G64)</f>
        <v>0</v>
      </c>
      <c r="H64" s="523">
        <f>SUM('Schedule 3B_Income_Eastern:Schedule 3D_Income_The Cape'!H64)</f>
        <v>0</v>
      </c>
      <c r="I64" s="523">
        <f>SUM('Schedule 3B_Income_Eastern:Schedule 3D_Income_The Cape'!I64)</f>
        <v>0</v>
      </c>
      <c r="J64" s="523">
        <f>SUM('Schedule 3B_Income_Eastern:Schedule 3D_Income_The Cape'!J64)</f>
        <v>0</v>
      </c>
      <c r="K64" s="524">
        <f t="shared" ref="K64" si="149">SUM(C64:J64)</f>
        <v>0</v>
      </c>
      <c r="L64" s="525">
        <f>SUM('Schedule 3B_Income_Eastern:Schedule 3D_Income_The Cape'!L64)</f>
        <v>0</v>
      </c>
      <c r="M64" s="523">
        <f>SUM('Schedule 3B_Income_Eastern:Schedule 3D_Income_The Cape'!M64)</f>
        <v>0</v>
      </c>
      <c r="N64" s="523">
        <f>SUM('Schedule 3B_Income_Eastern:Schedule 3D_Income_The Cape'!N64)</f>
        <v>0</v>
      </c>
      <c r="O64" s="523">
        <f>SUM('Schedule 3B_Income_Eastern:Schedule 3D_Income_The Cape'!O64)</f>
        <v>0</v>
      </c>
      <c r="P64" s="523">
        <f>SUM('Schedule 3B_Income_Eastern:Schedule 3D_Income_The Cape'!P64)</f>
        <v>0</v>
      </c>
      <c r="Q64" s="523">
        <f>SUM('Schedule 3B_Income_Eastern:Schedule 3D_Income_The Cape'!Q64)</f>
        <v>0</v>
      </c>
      <c r="R64" s="523">
        <f>SUM('Schedule 3B_Income_Eastern:Schedule 3D_Income_The Cape'!R64)</f>
        <v>0</v>
      </c>
      <c r="S64" s="523">
        <f>SUM('Schedule 3B_Income_Eastern:Schedule 3D_Income_The Cape'!S64)</f>
        <v>0</v>
      </c>
      <c r="T64" s="526">
        <f t="shared" ref="T64" si="150">SUM(L64:S64)</f>
        <v>0</v>
      </c>
      <c r="U64" s="527">
        <f t="shared" ref="U64" si="151">SUM(T64,K64)</f>
        <v>0</v>
      </c>
      <c r="V64" s="867">
        <v>42</v>
      </c>
      <c r="W64" s="523">
        <f>SUM('Schedule 3B_Income_Eastern:Schedule 3D_Income_The Cape'!W64)</f>
        <v>0</v>
      </c>
      <c r="X64" s="523">
        <f>SUM('Schedule 3B_Income_Eastern:Schedule 3D_Income_The Cape'!X64)</f>
        <v>0</v>
      </c>
      <c r="Y64" s="523">
        <f>SUM('Schedule 3B_Income_Eastern:Schedule 3D_Income_The Cape'!Y64)</f>
        <v>0</v>
      </c>
      <c r="Z64" s="523">
        <f>SUM('Schedule 3B_Income_Eastern:Schedule 3D_Income_The Cape'!Z64)</f>
        <v>0</v>
      </c>
      <c r="AA64" s="523">
        <f>SUM('Schedule 3B_Income_Eastern:Schedule 3D_Income_The Cape'!AA64)</f>
        <v>0</v>
      </c>
      <c r="AB64" s="523">
        <f>SUM('Schedule 3B_Income_Eastern:Schedule 3D_Income_The Cape'!AB64)</f>
        <v>0</v>
      </c>
      <c r="AC64" s="523">
        <f>SUM('Schedule 3B_Income_Eastern:Schedule 3D_Income_The Cape'!AC64)</f>
        <v>0</v>
      </c>
      <c r="AD64" s="523">
        <f>SUM('Schedule 3B_Income_Eastern:Schedule 3D_Income_The Cape'!AD64)</f>
        <v>0</v>
      </c>
      <c r="AE64" s="524">
        <f t="shared" ref="AE64" si="152">SUM(W64:AD64)</f>
        <v>0</v>
      </c>
      <c r="AF64" s="525">
        <f>SUM('Schedule 3B_Income_Eastern:Schedule 3D_Income_The Cape'!AF64)</f>
        <v>0</v>
      </c>
      <c r="AG64" s="523">
        <f>SUM('Schedule 3B_Income_Eastern:Schedule 3D_Income_The Cape'!AG64)</f>
        <v>0</v>
      </c>
      <c r="AH64" s="523">
        <f>SUM('Schedule 3B_Income_Eastern:Schedule 3D_Income_The Cape'!AH64)</f>
        <v>0</v>
      </c>
      <c r="AI64" s="523">
        <f>SUM('Schedule 3B_Income_Eastern:Schedule 3D_Income_The Cape'!AI64)</f>
        <v>0</v>
      </c>
      <c r="AJ64" s="523">
        <f>SUM('Schedule 3B_Income_Eastern:Schedule 3D_Income_The Cape'!AJ64)</f>
        <v>0</v>
      </c>
      <c r="AK64" s="523">
        <f>SUM('Schedule 3B_Income_Eastern:Schedule 3D_Income_The Cape'!AK64)</f>
        <v>0</v>
      </c>
      <c r="AL64" s="523">
        <f>SUM('Schedule 3B_Income_Eastern:Schedule 3D_Income_The Cape'!AL64)</f>
        <v>0</v>
      </c>
      <c r="AM64" s="523">
        <f>SUM('Schedule 3B_Income_Eastern:Schedule 3D_Income_The Cape'!AM64)</f>
        <v>0</v>
      </c>
      <c r="AN64" s="526">
        <f t="shared" ref="AN64" si="153">SUM(AF64:AM64)</f>
        <v>0</v>
      </c>
      <c r="AO64" s="527">
        <f t="shared" ref="AO64" si="154">SUM(AN64,AE64)</f>
        <v>0</v>
      </c>
      <c r="AP64" s="867">
        <v>42</v>
      </c>
      <c r="AQ64" s="523">
        <f>SUM('Schedule 3B_Income_Eastern:Schedule 3D_Income_The Cape'!AQ64)</f>
        <v>0</v>
      </c>
      <c r="AR64" s="523">
        <f>SUM('Schedule 3B_Income_Eastern:Schedule 3D_Income_The Cape'!AR64)</f>
        <v>0</v>
      </c>
      <c r="AS64" s="523">
        <f>SUM('Schedule 3B_Income_Eastern:Schedule 3D_Income_The Cape'!AS64)</f>
        <v>0</v>
      </c>
      <c r="AT64" s="523">
        <f>SUM('Schedule 3B_Income_Eastern:Schedule 3D_Income_The Cape'!AT64)</f>
        <v>0</v>
      </c>
      <c r="AU64" s="523">
        <f>SUM('Schedule 3B_Income_Eastern:Schedule 3D_Income_The Cape'!AU64)</f>
        <v>0</v>
      </c>
      <c r="AV64" s="523">
        <f>SUM('Schedule 3B_Income_Eastern:Schedule 3D_Income_The Cape'!AV64)</f>
        <v>0</v>
      </c>
      <c r="AW64" s="523">
        <f>SUM('Schedule 3B_Income_Eastern:Schedule 3D_Income_The Cape'!AW64)</f>
        <v>0</v>
      </c>
      <c r="AX64" s="523">
        <f>SUM('Schedule 3B_Income_Eastern:Schedule 3D_Income_The Cape'!AX64)</f>
        <v>0</v>
      </c>
      <c r="AY64" s="524">
        <f t="shared" ref="AY64" si="155">SUM(AQ64:AX64)</f>
        <v>0</v>
      </c>
      <c r="AZ64" s="525">
        <f>SUM('Schedule 3B_Income_Eastern:Schedule 3D_Income_The Cape'!AZ64)</f>
        <v>0</v>
      </c>
      <c r="BA64" s="523">
        <f>SUM('Schedule 3B_Income_Eastern:Schedule 3D_Income_The Cape'!BA64)</f>
        <v>0</v>
      </c>
      <c r="BB64" s="523">
        <f>SUM('Schedule 3B_Income_Eastern:Schedule 3D_Income_The Cape'!BB64)</f>
        <v>0</v>
      </c>
      <c r="BC64" s="523">
        <f>SUM('Schedule 3B_Income_Eastern:Schedule 3D_Income_The Cape'!BC64)</f>
        <v>0</v>
      </c>
      <c r="BD64" s="523">
        <f>SUM('Schedule 3B_Income_Eastern:Schedule 3D_Income_The Cape'!BD64)</f>
        <v>0</v>
      </c>
      <c r="BE64" s="523">
        <f>SUM('Schedule 3B_Income_Eastern:Schedule 3D_Income_The Cape'!BE64)</f>
        <v>0</v>
      </c>
      <c r="BF64" s="523">
        <f>SUM('Schedule 3B_Income_Eastern:Schedule 3D_Income_The Cape'!BF64)</f>
        <v>0</v>
      </c>
      <c r="BG64" s="523">
        <f>SUM('Schedule 3B_Income_Eastern:Schedule 3D_Income_The Cape'!BG64)</f>
        <v>0</v>
      </c>
      <c r="BH64" s="526">
        <f t="shared" ref="BH64" si="156">SUM(AZ64:BG64)</f>
        <v>0</v>
      </c>
      <c r="BI64" s="527">
        <f t="shared" ref="BI64" si="157">SUM(BH64,AY64)</f>
        <v>0</v>
      </c>
      <c r="BJ64" s="867">
        <v>42</v>
      </c>
      <c r="BK64" s="523">
        <f>SUM('Schedule 3B_Income_Eastern:Schedule 3D_Income_The Cape'!BK64)</f>
        <v>0</v>
      </c>
      <c r="BL64" s="523">
        <f>SUM('Schedule 3B_Income_Eastern:Schedule 3D_Income_The Cape'!BL64)</f>
        <v>0</v>
      </c>
      <c r="BM64" s="523">
        <f>SUM('Schedule 3B_Income_Eastern:Schedule 3D_Income_The Cape'!BM64)</f>
        <v>0</v>
      </c>
      <c r="BN64" s="523">
        <f>SUM('Schedule 3B_Income_Eastern:Schedule 3D_Income_The Cape'!BN64)</f>
        <v>0</v>
      </c>
      <c r="BO64" s="523">
        <f>SUM('Schedule 3B_Income_Eastern:Schedule 3D_Income_The Cape'!BO64)</f>
        <v>0</v>
      </c>
      <c r="BP64" s="523">
        <f>SUM('Schedule 3B_Income_Eastern:Schedule 3D_Income_The Cape'!BP64)</f>
        <v>0</v>
      </c>
      <c r="BQ64" s="523">
        <f>SUM('Schedule 3B_Income_Eastern:Schedule 3D_Income_The Cape'!BQ64)</f>
        <v>0</v>
      </c>
      <c r="BR64" s="523">
        <f>SUM('Schedule 3B_Income_Eastern:Schedule 3D_Income_The Cape'!BR64)</f>
        <v>0</v>
      </c>
      <c r="BS64" s="524">
        <f t="shared" ref="BS64" si="158">SUM(BK64:BR64)</f>
        <v>0</v>
      </c>
      <c r="BT64" s="525">
        <f>SUM('Schedule 3B_Income_Eastern:Schedule 3D_Income_The Cape'!BT64)</f>
        <v>0</v>
      </c>
      <c r="BU64" s="523">
        <f>SUM('Schedule 3B_Income_Eastern:Schedule 3D_Income_The Cape'!BU64)</f>
        <v>0</v>
      </c>
      <c r="BV64" s="523">
        <f>SUM('Schedule 3B_Income_Eastern:Schedule 3D_Income_The Cape'!BV64)</f>
        <v>0</v>
      </c>
      <c r="BW64" s="523">
        <f>SUM('Schedule 3B_Income_Eastern:Schedule 3D_Income_The Cape'!BW64)</f>
        <v>0</v>
      </c>
      <c r="BX64" s="523">
        <f>SUM('Schedule 3B_Income_Eastern:Schedule 3D_Income_The Cape'!BX64)</f>
        <v>0</v>
      </c>
      <c r="BY64" s="523">
        <f>SUM('Schedule 3B_Income_Eastern:Schedule 3D_Income_The Cape'!BY64)</f>
        <v>0</v>
      </c>
      <c r="BZ64" s="523">
        <f>SUM('Schedule 3B_Income_Eastern:Schedule 3D_Income_The Cape'!BZ64)</f>
        <v>0</v>
      </c>
      <c r="CA64" s="523">
        <f>SUM('Schedule 3B_Income_Eastern:Schedule 3D_Income_The Cape'!CA64)</f>
        <v>0</v>
      </c>
      <c r="CB64" s="526">
        <f t="shared" ref="CB64" si="159">SUM(BT64:CA64)</f>
        <v>0</v>
      </c>
      <c r="CC64" s="527">
        <f t="shared" ref="CC64" si="160">SUM(CB64,BS64)</f>
        <v>0</v>
      </c>
      <c r="CD64" s="867">
        <v>42</v>
      </c>
      <c r="CE64" s="394">
        <f t="shared" si="101"/>
        <v>0</v>
      </c>
      <c r="CF64" s="394">
        <f t="shared" si="102"/>
        <v>0</v>
      </c>
      <c r="CG64" s="394">
        <f t="shared" si="103"/>
        <v>0</v>
      </c>
      <c r="CH64" s="394">
        <f t="shared" si="104"/>
        <v>0</v>
      </c>
      <c r="CI64" s="396">
        <f t="shared" si="105"/>
        <v>0</v>
      </c>
      <c r="CJ64" s="394">
        <f t="shared" si="106"/>
        <v>0</v>
      </c>
      <c r="CK64" s="394">
        <f t="shared" si="107"/>
        <v>0</v>
      </c>
      <c r="CL64" s="394">
        <f t="shared" si="108"/>
        <v>0</v>
      </c>
      <c r="CM64" s="394">
        <f t="shared" si="109"/>
        <v>0</v>
      </c>
      <c r="CN64" s="396">
        <f t="shared" si="110"/>
        <v>0</v>
      </c>
      <c r="CO64" s="394">
        <f t="shared" si="111"/>
        <v>0</v>
      </c>
      <c r="CP64" s="394">
        <f t="shared" si="112"/>
        <v>0</v>
      </c>
      <c r="CQ64" s="394">
        <f t="shared" si="113"/>
        <v>0</v>
      </c>
      <c r="CR64" s="394">
        <f t="shared" si="114"/>
        <v>0</v>
      </c>
      <c r="CS64" s="396">
        <f t="shared" si="115"/>
        <v>0</v>
      </c>
    </row>
    <row r="65" spans="1:97" ht="15.75" customHeight="1">
      <c r="A65" s="866"/>
      <c r="B65" s="867"/>
      <c r="C65" s="185" t="s">
        <v>1312</v>
      </c>
      <c r="D65" s="185" t="s">
        <v>1312</v>
      </c>
      <c r="E65" s="185" t="s">
        <v>1312</v>
      </c>
      <c r="F65" s="185" t="s">
        <v>1312</v>
      </c>
      <c r="G65" s="185" t="s">
        <v>1312</v>
      </c>
      <c r="H65" s="185" t="s">
        <v>1312</v>
      </c>
      <c r="I65" s="185" t="s">
        <v>1312</v>
      </c>
      <c r="J65" s="185" t="s">
        <v>1312</v>
      </c>
      <c r="K65" s="358"/>
      <c r="L65" s="359" t="s">
        <v>1312</v>
      </c>
      <c r="M65" s="185" t="s">
        <v>1312</v>
      </c>
      <c r="N65" s="185" t="s">
        <v>1312</v>
      </c>
      <c r="O65" s="185" t="s">
        <v>1312</v>
      </c>
      <c r="P65" s="185" t="s">
        <v>1312</v>
      </c>
      <c r="Q65" s="185" t="s">
        <v>1312</v>
      </c>
      <c r="R65" s="185" t="s">
        <v>1312</v>
      </c>
      <c r="S65" s="185" t="s">
        <v>1312</v>
      </c>
      <c r="T65" s="360"/>
      <c r="U65" s="359" t="s">
        <v>1312</v>
      </c>
      <c r="V65" s="867"/>
      <c r="W65" s="185" t="s">
        <v>1312</v>
      </c>
      <c r="X65" s="185" t="s">
        <v>1312</v>
      </c>
      <c r="Y65" s="185" t="s">
        <v>1312</v>
      </c>
      <c r="Z65" s="185" t="s">
        <v>1312</v>
      </c>
      <c r="AA65" s="185" t="s">
        <v>1312</v>
      </c>
      <c r="AB65" s="185" t="s">
        <v>1312</v>
      </c>
      <c r="AC65" s="185" t="s">
        <v>1312</v>
      </c>
      <c r="AD65" s="185" t="s">
        <v>1312</v>
      </c>
      <c r="AE65" s="358"/>
      <c r="AF65" s="359" t="s">
        <v>1312</v>
      </c>
      <c r="AG65" s="185" t="s">
        <v>1312</v>
      </c>
      <c r="AH65" s="185" t="s">
        <v>1312</v>
      </c>
      <c r="AI65" s="185" t="s">
        <v>1312</v>
      </c>
      <c r="AJ65" s="185" t="s">
        <v>1312</v>
      </c>
      <c r="AK65" s="185" t="s">
        <v>1312</v>
      </c>
      <c r="AL65" s="185" t="s">
        <v>1312</v>
      </c>
      <c r="AM65" s="185" t="s">
        <v>1312</v>
      </c>
      <c r="AN65" s="360"/>
      <c r="AO65" s="359" t="s">
        <v>1312</v>
      </c>
      <c r="AP65" s="867"/>
      <c r="AQ65" s="185" t="s">
        <v>1312</v>
      </c>
      <c r="AR65" s="185" t="s">
        <v>1312</v>
      </c>
      <c r="AS65" s="185" t="s">
        <v>1312</v>
      </c>
      <c r="AT65" s="185" t="s">
        <v>1312</v>
      </c>
      <c r="AU65" s="185" t="s">
        <v>1312</v>
      </c>
      <c r="AV65" s="185" t="s">
        <v>1312</v>
      </c>
      <c r="AW65" s="185" t="s">
        <v>1312</v>
      </c>
      <c r="AX65" s="185" t="s">
        <v>1312</v>
      </c>
      <c r="AY65" s="358"/>
      <c r="AZ65" s="359" t="s">
        <v>1312</v>
      </c>
      <c r="BA65" s="185" t="s">
        <v>1312</v>
      </c>
      <c r="BB65" s="185" t="s">
        <v>1312</v>
      </c>
      <c r="BC65" s="185" t="s">
        <v>1312</v>
      </c>
      <c r="BD65" s="185" t="s">
        <v>1312</v>
      </c>
      <c r="BE65" s="185" t="s">
        <v>1312</v>
      </c>
      <c r="BF65" s="185" t="s">
        <v>1312</v>
      </c>
      <c r="BG65" s="185" t="s">
        <v>1312</v>
      </c>
      <c r="BH65" s="360"/>
      <c r="BI65" s="359" t="s">
        <v>1312</v>
      </c>
      <c r="BJ65" s="867"/>
      <c r="BK65" s="185" t="s">
        <v>1312</v>
      </c>
      <c r="BL65" s="185" t="s">
        <v>1312</v>
      </c>
      <c r="BM65" s="185" t="s">
        <v>1312</v>
      </c>
      <c r="BN65" s="185" t="s">
        <v>1312</v>
      </c>
      <c r="BO65" s="185" t="s">
        <v>1312</v>
      </c>
      <c r="BP65" s="185" t="s">
        <v>1312</v>
      </c>
      <c r="BQ65" s="185" t="s">
        <v>1312</v>
      </c>
      <c r="BR65" s="185" t="s">
        <v>1312</v>
      </c>
      <c r="BS65" s="358"/>
      <c r="BT65" s="359" t="s">
        <v>1312</v>
      </c>
      <c r="BU65" s="185" t="s">
        <v>1312</v>
      </c>
      <c r="BV65" s="185" t="s">
        <v>1312</v>
      </c>
      <c r="BW65" s="185" t="s">
        <v>1312</v>
      </c>
      <c r="BX65" s="185" t="s">
        <v>1312</v>
      </c>
      <c r="BY65" s="185" t="s">
        <v>1312</v>
      </c>
      <c r="BZ65" s="185" t="s">
        <v>1312</v>
      </c>
      <c r="CA65" s="185" t="s">
        <v>1312</v>
      </c>
      <c r="CB65" s="360"/>
      <c r="CC65" s="359" t="s">
        <v>1312</v>
      </c>
      <c r="CD65" s="867"/>
      <c r="CE65" s="360"/>
      <c r="CF65" s="360"/>
      <c r="CG65" s="360"/>
      <c r="CH65" s="360"/>
      <c r="CI65" s="185"/>
      <c r="CJ65" s="360"/>
      <c r="CK65" s="360"/>
      <c r="CL65" s="360"/>
      <c r="CM65" s="360"/>
      <c r="CN65" s="185"/>
      <c r="CO65" s="360"/>
      <c r="CP65" s="360"/>
      <c r="CQ65" s="360"/>
      <c r="CR65" s="360"/>
      <c r="CS65" s="185"/>
    </row>
    <row r="66" spans="1:97" s="308" customFormat="1" ht="15.75" customHeight="1">
      <c r="A66" s="253" t="s">
        <v>233</v>
      </c>
      <c r="B66" s="867">
        <v>43</v>
      </c>
      <c r="C66" s="214">
        <f>SUM(C35:C64)-C44-C46</f>
        <v>1242608.1265984513</v>
      </c>
      <c r="D66" s="214">
        <f t="shared" ref="D66:U66" si="161">SUM(D35:D64)-D44-D46</f>
        <v>6573823.4645819655</v>
      </c>
      <c r="E66" s="214">
        <f t="shared" si="161"/>
        <v>1297214.9407357874</v>
      </c>
      <c r="F66" s="214">
        <f t="shared" si="161"/>
        <v>6995011.825930424</v>
      </c>
      <c r="G66" s="214">
        <f t="shared" si="161"/>
        <v>1582229.9377780131</v>
      </c>
      <c r="H66" s="214">
        <f t="shared" si="161"/>
        <v>7300158.3410875527</v>
      </c>
      <c r="I66" s="214">
        <f t="shared" si="161"/>
        <v>1982275.0373485698</v>
      </c>
      <c r="J66" s="214">
        <f t="shared" si="161"/>
        <v>7594278.7650487628</v>
      </c>
      <c r="K66" s="214">
        <f t="shared" si="161"/>
        <v>34567600.439109541</v>
      </c>
      <c r="L66" s="214">
        <f t="shared" si="161"/>
        <v>0</v>
      </c>
      <c r="M66" s="214">
        <f t="shared" si="161"/>
        <v>13003095.915142315</v>
      </c>
      <c r="N66" s="214">
        <f t="shared" si="161"/>
        <v>0</v>
      </c>
      <c r="O66" s="214">
        <f t="shared" si="161"/>
        <v>15624324.309664313</v>
      </c>
      <c r="P66" s="214">
        <f t="shared" si="161"/>
        <v>0</v>
      </c>
      <c r="Q66" s="214">
        <f t="shared" si="161"/>
        <v>15555024.536246983</v>
      </c>
      <c r="R66" s="214">
        <f t="shared" si="161"/>
        <v>0</v>
      </c>
      <c r="S66" s="214">
        <f t="shared" si="161"/>
        <v>15811856.572948912</v>
      </c>
      <c r="T66" s="214">
        <f t="shared" si="161"/>
        <v>59994301.334002517</v>
      </c>
      <c r="U66" s="214">
        <f t="shared" si="161"/>
        <v>94561901.773112044</v>
      </c>
      <c r="V66" s="867">
        <v>43</v>
      </c>
      <c r="W66" s="214">
        <f>SUM(W35:W64)-W44-W46</f>
        <v>144347.74734823799</v>
      </c>
      <c r="X66" s="214">
        <f t="shared" ref="X66:AO66" si="162">SUM(X35:X64)-X44-X46</f>
        <v>2238770.7054549018</v>
      </c>
      <c r="Y66" s="214">
        <f t="shared" si="162"/>
        <v>154692.97778572229</v>
      </c>
      <c r="Z66" s="214">
        <f t="shared" si="162"/>
        <v>2020678.1289729245</v>
      </c>
      <c r="AA66" s="214">
        <f t="shared" si="162"/>
        <v>71137.002647967776</v>
      </c>
      <c r="AB66" s="214">
        <f t="shared" si="162"/>
        <v>2031227.1952344975</v>
      </c>
      <c r="AC66" s="214">
        <f t="shared" si="162"/>
        <v>61009.297254794794</v>
      </c>
      <c r="AD66" s="214">
        <f t="shared" si="162"/>
        <v>1972063.5454423064</v>
      </c>
      <c r="AE66" s="214">
        <f t="shared" si="162"/>
        <v>8693926.6001413539</v>
      </c>
      <c r="AF66" s="214">
        <f t="shared" si="162"/>
        <v>0</v>
      </c>
      <c r="AG66" s="214">
        <f t="shared" si="162"/>
        <v>5545502.8943459336</v>
      </c>
      <c r="AH66" s="214">
        <f t="shared" si="162"/>
        <v>0</v>
      </c>
      <c r="AI66" s="214">
        <f t="shared" si="162"/>
        <v>5036065.7322034203</v>
      </c>
      <c r="AJ66" s="214">
        <f t="shared" si="162"/>
        <v>0</v>
      </c>
      <c r="AK66" s="214">
        <f t="shared" si="162"/>
        <v>5026648.9270837707</v>
      </c>
      <c r="AL66" s="214">
        <f t="shared" si="162"/>
        <v>0</v>
      </c>
      <c r="AM66" s="214">
        <f t="shared" si="162"/>
        <v>5481192.9797756141</v>
      </c>
      <c r="AN66" s="214">
        <f t="shared" si="162"/>
        <v>21089410.533408746</v>
      </c>
      <c r="AO66" s="214">
        <f t="shared" si="162"/>
        <v>29783337.133550085</v>
      </c>
      <c r="AP66" s="867">
        <v>43</v>
      </c>
      <c r="AQ66" s="214">
        <f>SUM(AQ35:AQ64)-AQ44-AQ46</f>
        <v>6952624.5237899236</v>
      </c>
      <c r="AR66" s="214">
        <f t="shared" ref="AR66:BI66" si="163">SUM(AR35:AR64)-AR44-AR46</f>
        <v>79995602.183045313</v>
      </c>
      <c r="AS66" s="214">
        <f t="shared" si="163"/>
        <v>7366435.185452655</v>
      </c>
      <c r="AT66" s="214">
        <f t="shared" si="163"/>
        <v>82528536.369614094</v>
      </c>
      <c r="AU66" s="214">
        <f t="shared" si="163"/>
        <v>7612197.5425418057</v>
      </c>
      <c r="AV66" s="214">
        <f t="shared" si="163"/>
        <v>87439033.790597036</v>
      </c>
      <c r="AW66" s="214">
        <f t="shared" si="163"/>
        <v>7679562.7361185299</v>
      </c>
      <c r="AX66" s="214">
        <f t="shared" si="163"/>
        <v>90012698.450974077</v>
      </c>
      <c r="AY66" s="214">
        <f t="shared" si="163"/>
        <v>369586690.78213352</v>
      </c>
      <c r="AZ66" s="214">
        <f t="shared" si="163"/>
        <v>0</v>
      </c>
      <c r="BA66" s="214">
        <f t="shared" si="163"/>
        <v>91737329.237368852</v>
      </c>
      <c r="BB66" s="214">
        <f t="shared" si="163"/>
        <v>0</v>
      </c>
      <c r="BC66" s="214">
        <f t="shared" si="163"/>
        <v>97940324.270055249</v>
      </c>
      <c r="BD66" s="214">
        <f t="shared" si="163"/>
        <v>0</v>
      </c>
      <c r="BE66" s="214">
        <f t="shared" si="163"/>
        <v>104458487.74320723</v>
      </c>
      <c r="BF66" s="214">
        <f t="shared" si="163"/>
        <v>0</v>
      </c>
      <c r="BG66" s="214">
        <f t="shared" si="163"/>
        <v>112589828.02187124</v>
      </c>
      <c r="BH66" s="214">
        <f t="shared" si="163"/>
        <v>406725969.27250266</v>
      </c>
      <c r="BI66" s="214">
        <f t="shared" si="163"/>
        <v>776312660.05463588</v>
      </c>
      <c r="BJ66" s="867">
        <v>43</v>
      </c>
      <c r="BK66" s="214">
        <f>SUM(BK35:BK64)-BK44-BK46</f>
        <v>242926.89985145757</v>
      </c>
      <c r="BL66" s="214">
        <f t="shared" ref="BL66:CC66" si="164">SUM(BL35:BL64)-BL44-BL46</f>
        <v>11102198.798510462</v>
      </c>
      <c r="BM66" s="214">
        <f t="shared" si="164"/>
        <v>250344.73231063382</v>
      </c>
      <c r="BN66" s="214">
        <f t="shared" si="164"/>
        <v>11538407.83660843</v>
      </c>
      <c r="BO66" s="214">
        <f t="shared" si="164"/>
        <v>359995.63961493503</v>
      </c>
      <c r="BP66" s="214">
        <f t="shared" si="164"/>
        <v>11181174.236761438</v>
      </c>
      <c r="BQ66" s="214">
        <f t="shared" si="164"/>
        <v>498620.68033247924</v>
      </c>
      <c r="BR66" s="214">
        <f t="shared" si="164"/>
        <v>11502460.971183073</v>
      </c>
      <c r="BS66" s="214">
        <f t="shared" si="164"/>
        <v>46676129.795172907</v>
      </c>
      <c r="BT66" s="214">
        <f t="shared" si="164"/>
        <v>0</v>
      </c>
      <c r="BU66" s="214">
        <f t="shared" si="164"/>
        <v>5850564.8797178539</v>
      </c>
      <c r="BV66" s="214">
        <f t="shared" si="164"/>
        <v>0</v>
      </c>
      <c r="BW66" s="214">
        <f t="shared" si="164"/>
        <v>5301582.3699473599</v>
      </c>
      <c r="BX66" s="214">
        <f t="shared" si="164"/>
        <v>0</v>
      </c>
      <c r="BY66" s="214">
        <f t="shared" si="164"/>
        <v>5868006.830221884</v>
      </c>
      <c r="BZ66" s="214">
        <f t="shared" si="164"/>
        <v>0</v>
      </c>
      <c r="CA66" s="214">
        <f t="shared" si="164"/>
        <v>6417407.9376176093</v>
      </c>
      <c r="CB66" s="214">
        <f t="shared" si="164"/>
        <v>23437562.0175047</v>
      </c>
      <c r="CC66" s="214">
        <f t="shared" si="164"/>
        <v>70113691.812677607</v>
      </c>
      <c r="CD66" s="867">
        <v>43</v>
      </c>
      <c r="CE66" s="217">
        <f t="shared" ref="CE66:CH66" si="165">SUM(CE35:CE64)-CE44-CE46</f>
        <v>108492902.44918065</v>
      </c>
      <c r="CF66" s="217">
        <f t="shared" si="165"/>
        <v>112151321.99741067</v>
      </c>
      <c r="CG66" s="217">
        <f t="shared" si="165"/>
        <v>117577153.68626325</v>
      </c>
      <c r="CH66" s="217">
        <f t="shared" si="165"/>
        <v>121302969.48370261</v>
      </c>
      <c r="CI66" s="214">
        <f>SUM(BS66,AY66,AE66,K66)</f>
        <v>459524347.61655736</v>
      </c>
      <c r="CJ66" s="217">
        <f t="shared" ref="CJ66:CM66" si="166">SUM(CJ35:CJ64)-CJ44-CJ46</f>
        <v>116136492.92657496</v>
      </c>
      <c r="CK66" s="217">
        <f t="shared" si="166"/>
        <v>123902296.68187034</v>
      </c>
      <c r="CL66" s="217">
        <f t="shared" si="166"/>
        <v>130908168.03675991</v>
      </c>
      <c r="CM66" s="217">
        <f t="shared" si="166"/>
        <v>140300285.51221341</v>
      </c>
      <c r="CN66" s="214">
        <f>SUM(BX66,BD66,AJ66,P66)</f>
        <v>0</v>
      </c>
      <c r="CO66" s="217">
        <f t="shared" ref="CO66:CR66" si="167">SUM(CO35:CO64)-CO44-CO46</f>
        <v>224629395.37575567</v>
      </c>
      <c r="CP66" s="217">
        <f t="shared" si="167"/>
        <v>236053618.67928106</v>
      </c>
      <c r="CQ66" s="217">
        <f t="shared" si="167"/>
        <v>248485321.72302318</v>
      </c>
      <c r="CR66" s="217">
        <f t="shared" si="167"/>
        <v>261603254.99591592</v>
      </c>
      <c r="CS66" s="214">
        <f>SUM(CC66,BI66,AO66,U66)</f>
        <v>970771590.77397561</v>
      </c>
    </row>
    <row r="67" spans="1:97" ht="15.75" customHeight="1">
      <c r="A67" s="791"/>
      <c r="B67" s="867"/>
      <c r="C67" s="103"/>
      <c r="D67" s="103"/>
      <c r="E67" s="103"/>
      <c r="F67" s="103"/>
      <c r="G67" s="103"/>
      <c r="H67" s="103"/>
      <c r="I67" s="103"/>
      <c r="J67" s="103"/>
      <c r="K67" s="355"/>
      <c r="L67" s="356"/>
      <c r="M67" s="103"/>
      <c r="N67" s="103"/>
      <c r="O67" s="103"/>
      <c r="P67" s="103"/>
      <c r="Q67" s="103"/>
      <c r="R67" s="103"/>
      <c r="S67" s="103"/>
      <c r="T67" s="103"/>
      <c r="U67" s="357"/>
      <c r="V67" s="867"/>
      <c r="W67" s="103"/>
      <c r="X67" s="103"/>
      <c r="Y67" s="103"/>
      <c r="Z67" s="103"/>
      <c r="AA67" s="103"/>
      <c r="AB67" s="103"/>
      <c r="AC67" s="103"/>
      <c r="AD67" s="103"/>
      <c r="AE67" s="355"/>
      <c r="AF67" s="356"/>
      <c r="AG67" s="103"/>
      <c r="AH67" s="103"/>
      <c r="AI67" s="103"/>
      <c r="AJ67" s="103"/>
      <c r="AK67" s="103"/>
      <c r="AL67" s="103"/>
      <c r="AM67" s="103"/>
      <c r="AN67" s="103"/>
      <c r="AO67" s="357"/>
      <c r="AP67" s="867"/>
      <c r="AQ67" s="103"/>
      <c r="AR67" s="103"/>
      <c r="AS67" s="103"/>
      <c r="AT67" s="103"/>
      <c r="AU67" s="103"/>
      <c r="AV67" s="103"/>
      <c r="AW67" s="103"/>
      <c r="AX67" s="103"/>
      <c r="AY67" s="355"/>
      <c r="AZ67" s="356"/>
      <c r="BA67" s="103"/>
      <c r="BB67" s="103"/>
      <c r="BC67" s="103"/>
      <c r="BD67" s="103"/>
      <c r="BE67" s="103"/>
      <c r="BF67" s="103"/>
      <c r="BG67" s="103"/>
      <c r="BH67" s="103"/>
      <c r="BI67" s="357"/>
      <c r="BJ67" s="867"/>
      <c r="BK67" s="103"/>
      <c r="BL67" s="103"/>
      <c r="BM67" s="103"/>
      <c r="BN67" s="103"/>
      <c r="BO67" s="103"/>
      <c r="BP67" s="103"/>
      <c r="BQ67" s="103"/>
      <c r="BR67" s="103"/>
      <c r="BS67" s="355"/>
      <c r="BT67" s="356"/>
      <c r="BU67" s="103"/>
      <c r="BV67" s="103"/>
      <c r="BW67" s="103"/>
      <c r="BX67" s="103"/>
      <c r="BY67" s="103"/>
      <c r="BZ67" s="103"/>
      <c r="CA67" s="103"/>
      <c r="CB67" s="103"/>
      <c r="CC67" s="357"/>
      <c r="CD67" s="867"/>
      <c r="CE67" s="176"/>
      <c r="CF67" s="176"/>
      <c r="CG67" s="176"/>
      <c r="CH67" s="176"/>
      <c r="CI67" s="399"/>
      <c r="CJ67" s="176"/>
      <c r="CK67" s="176"/>
      <c r="CL67" s="176"/>
      <c r="CM67" s="176"/>
      <c r="CN67" s="399"/>
      <c r="CO67" s="176"/>
      <c r="CP67" s="176"/>
      <c r="CQ67" s="176"/>
      <c r="CR67" s="176"/>
      <c r="CS67" s="399"/>
    </row>
    <row r="68" spans="1:97" ht="15.75" customHeight="1">
      <c r="A68" s="253" t="s">
        <v>235</v>
      </c>
      <c r="B68" s="867"/>
      <c r="C68" s="185" t="s">
        <v>1312</v>
      </c>
      <c r="D68" s="185" t="s">
        <v>1312</v>
      </c>
      <c r="E68" s="185" t="s">
        <v>1312</v>
      </c>
      <c r="F68" s="185" t="s">
        <v>1312</v>
      </c>
      <c r="G68" s="185" t="s">
        <v>1312</v>
      </c>
      <c r="H68" s="185" t="s">
        <v>1312</v>
      </c>
      <c r="I68" s="185" t="s">
        <v>1312</v>
      </c>
      <c r="J68" s="185" t="s">
        <v>1312</v>
      </c>
      <c r="K68" s="358"/>
      <c r="L68" s="359" t="s">
        <v>1312</v>
      </c>
      <c r="M68" s="185" t="s">
        <v>1312</v>
      </c>
      <c r="N68" s="185" t="s">
        <v>1312</v>
      </c>
      <c r="O68" s="185" t="s">
        <v>1312</v>
      </c>
      <c r="P68" s="185" t="s">
        <v>1312</v>
      </c>
      <c r="Q68" s="185" t="s">
        <v>1312</v>
      </c>
      <c r="R68" s="185" t="s">
        <v>1312</v>
      </c>
      <c r="S68" s="185" t="s">
        <v>1312</v>
      </c>
      <c r="T68" s="360"/>
      <c r="U68" s="359" t="s">
        <v>1312</v>
      </c>
      <c r="V68" s="867"/>
      <c r="W68" s="185" t="s">
        <v>1312</v>
      </c>
      <c r="X68" s="185" t="s">
        <v>1312</v>
      </c>
      <c r="Y68" s="185" t="s">
        <v>1312</v>
      </c>
      <c r="Z68" s="185" t="s">
        <v>1312</v>
      </c>
      <c r="AA68" s="185" t="s">
        <v>1312</v>
      </c>
      <c r="AB68" s="185" t="s">
        <v>1312</v>
      </c>
      <c r="AC68" s="185" t="s">
        <v>1312</v>
      </c>
      <c r="AD68" s="185" t="s">
        <v>1312</v>
      </c>
      <c r="AE68" s="358"/>
      <c r="AF68" s="359" t="s">
        <v>1312</v>
      </c>
      <c r="AG68" s="185" t="s">
        <v>1312</v>
      </c>
      <c r="AH68" s="185" t="s">
        <v>1312</v>
      </c>
      <c r="AI68" s="185" t="s">
        <v>1312</v>
      </c>
      <c r="AJ68" s="185" t="s">
        <v>1312</v>
      </c>
      <c r="AK68" s="185" t="s">
        <v>1312</v>
      </c>
      <c r="AL68" s="185" t="s">
        <v>1312</v>
      </c>
      <c r="AM68" s="185" t="s">
        <v>1312</v>
      </c>
      <c r="AN68" s="360"/>
      <c r="AO68" s="359" t="s">
        <v>1312</v>
      </c>
      <c r="AP68" s="867"/>
      <c r="AQ68" s="185" t="s">
        <v>1312</v>
      </c>
      <c r="AR68" s="185" t="s">
        <v>1312</v>
      </c>
      <c r="AS68" s="185" t="s">
        <v>1312</v>
      </c>
      <c r="AT68" s="185" t="s">
        <v>1312</v>
      </c>
      <c r="AU68" s="185" t="s">
        <v>1312</v>
      </c>
      <c r="AV68" s="185" t="s">
        <v>1312</v>
      </c>
      <c r="AW68" s="185" t="s">
        <v>1312</v>
      </c>
      <c r="AX68" s="185" t="s">
        <v>1312</v>
      </c>
      <c r="AY68" s="358"/>
      <c r="AZ68" s="359" t="s">
        <v>1312</v>
      </c>
      <c r="BA68" s="185" t="s">
        <v>1312</v>
      </c>
      <c r="BB68" s="185" t="s">
        <v>1312</v>
      </c>
      <c r="BC68" s="185" t="s">
        <v>1312</v>
      </c>
      <c r="BD68" s="185" t="s">
        <v>1312</v>
      </c>
      <c r="BE68" s="185" t="s">
        <v>1312</v>
      </c>
      <c r="BF68" s="185" t="s">
        <v>1312</v>
      </c>
      <c r="BG68" s="185" t="s">
        <v>1312</v>
      </c>
      <c r="BH68" s="360"/>
      <c r="BI68" s="359" t="s">
        <v>1312</v>
      </c>
      <c r="BJ68" s="867"/>
      <c r="BK68" s="185" t="s">
        <v>1312</v>
      </c>
      <c r="BL68" s="185" t="s">
        <v>1312</v>
      </c>
      <c r="BM68" s="185" t="s">
        <v>1312</v>
      </c>
      <c r="BN68" s="185" t="s">
        <v>1312</v>
      </c>
      <c r="BO68" s="185" t="s">
        <v>1312</v>
      </c>
      <c r="BP68" s="185" t="s">
        <v>1312</v>
      </c>
      <c r="BQ68" s="185" t="s">
        <v>1312</v>
      </c>
      <c r="BR68" s="185" t="s">
        <v>1312</v>
      </c>
      <c r="BS68" s="358"/>
      <c r="BT68" s="359" t="s">
        <v>1312</v>
      </c>
      <c r="BU68" s="185" t="s">
        <v>1312</v>
      </c>
      <c r="BV68" s="185" t="s">
        <v>1312</v>
      </c>
      <c r="BW68" s="185" t="s">
        <v>1312</v>
      </c>
      <c r="BX68" s="185" t="s">
        <v>1312</v>
      </c>
      <c r="BY68" s="185" t="s">
        <v>1312</v>
      </c>
      <c r="BZ68" s="185" t="s">
        <v>1312</v>
      </c>
      <c r="CA68" s="185" t="s">
        <v>1312</v>
      </c>
      <c r="CB68" s="360"/>
      <c r="CC68" s="359" t="s">
        <v>1312</v>
      </c>
      <c r="CD68" s="867"/>
      <c r="CE68" s="176"/>
      <c r="CF68" s="176"/>
      <c r="CG68" s="176"/>
      <c r="CH68" s="176"/>
      <c r="CI68" s="399"/>
      <c r="CJ68" s="176"/>
      <c r="CK68" s="176"/>
      <c r="CL68" s="176"/>
      <c r="CM68" s="176"/>
      <c r="CN68" s="399"/>
      <c r="CO68" s="176"/>
      <c r="CP68" s="176"/>
      <c r="CQ68" s="176"/>
      <c r="CR68" s="176"/>
      <c r="CS68" s="399"/>
    </row>
    <row r="69" spans="1:97" ht="15.75" customHeight="1">
      <c r="A69" s="866" t="s">
        <v>236</v>
      </c>
      <c r="B69" s="867">
        <v>44</v>
      </c>
      <c r="C69" s="523">
        <f>SUM('Schedule 3B_Income_Eastern:Schedule 3D_Income_The Cape'!C69)</f>
        <v>59633.788663359686</v>
      </c>
      <c r="D69" s="523">
        <f>SUM('Schedule 3B_Income_Eastern:Schedule 3D_Income_The Cape'!D69)</f>
        <v>311849.74815235985</v>
      </c>
      <c r="E69" s="523">
        <f>SUM('Schedule 3B_Income_Eastern:Schedule 3D_Income_The Cape'!E69)</f>
        <v>93110.828910913784</v>
      </c>
      <c r="F69" s="523">
        <f>SUM('Schedule 3B_Income_Eastern:Schedule 3D_Income_The Cape'!F69)</f>
        <v>469655.7585298554</v>
      </c>
      <c r="G69" s="523">
        <f>SUM('Schedule 3B_Income_Eastern:Schedule 3D_Income_The Cape'!G69)</f>
        <v>80256.507895243049</v>
      </c>
      <c r="H69" s="523">
        <f>SUM('Schedule 3B_Income_Eastern:Schedule 3D_Income_The Cape'!H69)</f>
        <v>362486.3478589686</v>
      </c>
      <c r="I69" s="523">
        <f>SUM('Schedule 3B_Income_Eastern:Schedule 3D_Income_The Cape'!I69)</f>
        <v>93821.715201058469</v>
      </c>
      <c r="J69" s="523">
        <f>SUM('Schedule 3B_Income_Eastern:Schedule 3D_Income_The Cape'!J69)</f>
        <v>384879.5801044851</v>
      </c>
      <c r="K69" s="524">
        <f>SUM(C69:J69)</f>
        <v>1855694.275316244</v>
      </c>
      <c r="L69" s="525">
        <f>SUM('Schedule 3B_Income_Eastern:Schedule 3D_Income_The Cape'!L69)</f>
        <v>0</v>
      </c>
      <c r="M69" s="523">
        <f>SUM('Schedule 3B_Income_Eastern:Schedule 3D_Income_The Cape'!M69)</f>
        <v>311849.74815235985</v>
      </c>
      <c r="N69" s="523">
        <f>SUM('Schedule 3B_Income_Eastern:Schedule 3D_Income_The Cape'!N69)</f>
        <v>0</v>
      </c>
      <c r="O69" s="523">
        <f>SUM('Schedule 3B_Income_Eastern:Schedule 3D_Income_The Cape'!O69)</f>
        <v>469655.7585298554</v>
      </c>
      <c r="P69" s="523">
        <f>SUM('Schedule 3B_Income_Eastern:Schedule 3D_Income_The Cape'!P69)</f>
        <v>0</v>
      </c>
      <c r="Q69" s="523">
        <f>SUM('Schedule 3B_Income_Eastern:Schedule 3D_Income_The Cape'!Q69)</f>
        <v>362486.3478589686</v>
      </c>
      <c r="R69" s="523">
        <f>SUM('Schedule 3B_Income_Eastern:Schedule 3D_Income_The Cape'!R69)</f>
        <v>0</v>
      </c>
      <c r="S69" s="523">
        <f>SUM('Schedule 3B_Income_Eastern:Schedule 3D_Income_The Cape'!S69)</f>
        <v>384879.5801044851</v>
      </c>
      <c r="T69" s="526">
        <f>SUM(L69:S69)</f>
        <v>1528871.4346456691</v>
      </c>
      <c r="U69" s="527">
        <f>SUM(T69,K69)</f>
        <v>3384565.7099619131</v>
      </c>
      <c r="V69" s="867">
        <v>44</v>
      </c>
      <c r="W69" s="523">
        <f>SUM('Schedule 3B_Income_Eastern:Schedule 3D_Income_The Cape'!W69)</f>
        <v>6301.5085958704813</v>
      </c>
      <c r="X69" s="523">
        <f>SUM('Schedule 3B_Income_Eastern:Schedule 3D_Income_The Cape'!X69)</f>
        <v>123466.15696169084</v>
      </c>
      <c r="Y69" s="523">
        <f>SUM('Schedule 3B_Income_Eastern:Schedule 3D_Income_The Cape'!Y69)</f>
        <v>7695.1098273482467</v>
      </c>
      <c r="Z69" s="523">
        <f>SUM('Schedule 3B_Income_Eastern:Schedule 3D_Income_The Cape'!Z69)</f>
        <v>171634.29644830566</v>
      </c>
      <c r="AA69" s="523">
        <f>SUM('Schedule 3B_Income_Eastern:Schedule 3D_Income_The Cape'!AA69)</f>
        <v>5295.274747727377</v>
      </c>
      <c r="AB69" s="523">
        <f>SUM('Schedule 3B_Income_Eastern:Schedule 3D_Income_The Cape'!AB69)</f>
        <v>125598.33982832685</v>
      </c>
      <c r="AC69" s="523">
        <f>SUM('Schedule 3B_Income_Eastern:Schedule 3D_Income_The Cape'!AC69)</f>
        <v>5442.9510293632738</v>
      </c>
      <c r="AD69" s="523">
        <f>SUM('Schedule 3B_Income_Eastern:Schedule 3D_Income_The Cape'!AD69)</f>
        <v>132594.82909652108</v>
      </c>
      <c r="AE69" s="524">
        <f>SUM(W69:AD69)</f>
        <v>578028.4665351538</v>
      </c>
      <c r="AF69" s="525">
        <f>SUM('Schedule 3B_Income_Eastern:Schedule 3D_Income_The Cape'!AF69)</f>
        <v>0</v>
      </c>
      <c r="AG69" s="523">
        <f>SUM('Schedule 3B_Income_Eastern:Schedule 3D_Income_The Cape'!AG69)</f>
        <v>123466.15696169084</v>
      </c>
      <c r="AH69" s="523">
        <f>SUM('Schedule 3B_Income_Eastern:Schedule 3D_Income_The Cape'!AH69)</f>
        <v>0</v>
      </c>
      <c r="AI69" s="523">
        <f>SUM('Schedule 3B_Income_Eastern:Schedule 3D_Income_The Cape'!AI69)</f>
        <v>171634.29644830566</v>
      </c>
      <c r="AJ69" s="523">
        <f>SUM('Schedule 3B_Income_Eastern:Schedule 3D_Income_The Cape'!AJ69)</f>
        <v>0</v>
      </c>
      <c r="AK69" s="523">
        <f>SUM('Schedule 3B_Income_Eastern:Schedule 3D_Income_The Cape'!AK69)</f>
        <v>125598.33982832685</v>
      </c>
      <c r="AL69" s="523">
        <f>SUM('Schedule 3B_Income_Eastern:Schedule 3D_Income_The Cape'!AL69)</f>
        <v>0</v>
      </c>
      <c r="AM69" s="523">
        <f>SUM('Schedule 3B_Income_Eastern:Schedule 3D_Income_The Cape'!AM69)</f>
        <v>132594.82909652108</v>
      </c>
      <c r="AN69" s="526">
        <f>SUM(AF69:AM69)</f>
        <v>553293.62233484443</v>
      </c>
      <c r="AO69" s="527">
        <f>SUM(AN69,AE69)</f>
        <v>1131322.0888699982</v>
      </c>
      <c r="AP69" s="867">
        <v>44</v>
      </c>
      <c r="AQ69" s="523">
        <f>SUM('Schedule 3B_Income_Eastern:Schedule 3D_Income_The Cape'!AQ69)</f>
        <v>128489.29722311518</v>
      </c>
      <c r="AR69" s="523">
        <f>SUM('Schedule 3B_Income_Eastern:Schedule 3D_Income_The Cape'!AR69)</f>
        <v>1170684.9677680605</v>
      </c>
      <c r="AS69" s="523">
        <f>SUM('Schedule 3B_Income_Eastern:Schedule 3D_Income_The Cape'!AS69)</f>
        <v>194246.55807034788</v>
      </c>
      <c r="AT69" s="523">
        <f>SUM('Schedule 3B_Income_Eastern:Schedule 3D_Income_The Cape'!AT69)</f>
        <v>1765321.2756556903</v>
      </c>
      <c r="AU69" s="523">
        <f>SUM('Schedule 3B_Income_Eastern:Schedule 3D_Income_The Cape'!AU69)</f>
        <v>154555.83169929282</v>
      </c>
      <c r="AV69" s="523">
        <f>SUM('Schedule 3B_Income_Eastern:Schedule 3D_Income_The Cape'!AV69)</f>
        <v>1402090.8341088791</v>
      </c>
      <c r="AW69" s="523">
        <f>SUM('Schedule 3B_Income_Eastern:Schedule 3D_Income_The Cape'!AW69)</f>
        <v>180908.93167087084</v>
      </c>
      <c r="AX69" s="523">
        <f>SUM('Schedule 3B_Income_Eastern:Schedule 3D_Income_The Cape'!AX69)</f>
        <v>1504431.8155792777</v>
      </c>
      <c r="AY69" s="524">
        <f>SUM(AQ69:AX69)</f>
        <v>6500729.5117755337</v>
      </c>
      <c r="AZ69" s="525">
        <f>SUM('Schedule 3B_Income_Eastern:Schedule 3D_Income_The Cape'!AZ69)</f>
        <v>0</v>
      </c>
      <c r="BA69" s="523">
        <f>SUM('Schedule 3B_Income_Eastern:Schedule 3D_Income_The Cape'!BA69)</f>
        <v>1170684.9677680605</v>
      </c>
      <c r="BB69" s="523">
        <f>SUM('Schedule 3B_Income_Eastern:Schedule 3D_Income_The Cape'!BB69)</f>
        <v>0</v>
      </c>
      <c r="BC69" s="523">
        <f>SUM('Schedule 3B_Income_Eastern:Schedule 3D_Income_The Cape'!BC69)</f>
        <v>1765321.2756556903</v>
      </c>
      <c r="BD69" s="523">
        <f>SUM('Schedule 3B_Income_Eastern:Schedule 3D_Income_The Cape'!BD69)</f>
        <v>0</v>
      </c>
      <c r="BE69" s="523">
        <f>SUM('Schedule 3B_Income_Eastern:Schedule 3D_Income_The Cape'!BE69)</f>
        <v>1402090.8341088791</v>
      </c>
      <c r="BF69" s="523">
        <f>SUM('Schedule 3B_Income_Eastern:Schedule 3D_Income_The Cape'!BF69)</f>
        <v>0</v>
      </c>
      <c r="BG69" s="523">
        <f>SUM('Schedule 3B_Income_Eastern:Schedule 3D_Income_The Cape'!BG69)</f>
        <v>1504431.8155792777</v>
      </c>
      <c r="BH69" s="526">
        <f>SUM(AZ69:BG69)</f>
        <v>5842528.8931119069</v>
      </c>
      <c r="BI69" s="527">
        <f>SUM(BH69,AY69)</f>
        <v>12343258.404887442</v>
      </c>
      <c r="BJ69" s="867">
        <v>44</v>
      </c>
      <c r="BK69" s="523">
        <f>SUM('Schedule 3B_Income_Eastern:Schedule 3D_Income_The Cape'!BK69)</f>
        <v>2074.8869766890607</v>
      </c>
      <c r="BL69" s="523">
        <f>SUM('Schedule 3B_Income_Eastern:Schedule 3D_Income_The Cape'!BL69)</f>
        <v>50949.691970123306</v>
      </c>
      <c r="BM69" s="523">
        <f>SUM('Schedule 3B_Income_Eastern:Schedule 3D_Income_The Cape'!BM69)</f>
        <v>3517.7644925020559</v>
      </c>
      <c r="BN69" s="523">
        <f>SUM('Schedule 3B_Income_Eastern:Schedule 3D_Income_The Cape'!BN69)</f>
        <v>75779.747543924314</v>
      </c>
      <c r="BO69" s="523">
        <f>SUM('Schedule 3B_Income_Eastern:Schedule 3D_Income_The Cape'!BO69)</f>
        <v>3144.06938146313</v>
      </c>
      <c r="BP69" s="523">
        <f>SUM('Schedule 3B_Income_Eastern:Schedule 3D_Income_The Cape'!BP69)</f>
        <v>56876.969713397375</v>
      </c>
      <c r="BQ69" s="523">
        <f>SUM('Schedule 3B_Income_Eastern:Schedule 3D_Income_The Cape'!BQ69)</f>
        <v>4335.9101420351499</v>
      </c>
      <c r="BR69" s="523">
        <f>SUM('Schedule 3B_Income_Eastern:Schedule 3D_Income_The Cape'!BR69)</f>
        <v>59247.129792195519</v>
      </c>
      <c r="BS69" s="524">
        <f>SUM(BK69:BR69)</f>
        <v>255926.17001232991</v>
      </c>
      <c r="BT69" s="525">
        <f>SUM('Schedule 3B_Income_Eastern:Schedule 3D_Income_The Cape'!BT69)</f>
        <v>0</v>
      </c>
      <c r="BU69" s="523">
        <f>SUM('Schedule 3B_Income_Eastern:Schedule 3D_Income_The Cape'!BU69)</f>
        <v>50949.691970123306</v>
      </c>
      <c r="BV69" s="523">
        <f>SUM('Schedule 3B_Income_Eastern:Schedule 3D_Income_The Cape'!BV69)</f>
        <v>0</v>
      </c>
      <c r="BW69" s="523">
        <f>SUM('Schedule 3B_Income_Eastern:Schedule 3D_Income_The Cape'!BW69)</f>
        <v>75779.747543924314</v>
      </c>
      <c r="BX69" s="523">
        <f>SUM('Schedule 3B_Income_Eastern:Schedule 3D_Income_The Cape'!BX69)</f>
        <v>0</v>
      </c>
      <c r="BY69" s="523">
        <f>SUM('Schedule 3B_Income_Eastern:Schedule 3D_Income_The Cape'!BY69)</f>
        <v>56876.969713397375</v>
      </c>
      <c r="BZ69" s="523">
        <f>SUM('Schedule 3B_Income_Eastern:Schedule 3D_Income_The Cape'!BZ69)</f>
        <v>0</v>
      </c>
      <c r="CA69" s="523">
        <f>SUM('Schedule 3B_Income_Eastern:Schedule 3D_Income_The Cape'!CA69)</f>
        <v>59247.129792195519</v>
      </c>
      <c r="CB69" s="526">
        <f>SUM(BT69:CA69)</f>
        <v>242853.53901964051</v>
      </c>
      <c r="CC69" s="527">
        <f>SUM(CB69,BS69)</f>
        <v>498779.70903197041</v>
      </c>
      <c r="CD69" s="867">
        <v>44</v>
      </c>
      <c r="CE69" s="394">
        <f t="shared" ref="CE69:CE71" si="168">+C69+D69+W69+X69+AQ69+AR69+BK69+BL69</f>
        <v>1853450.0463112688</v>
      </c>
      <c r="CF69" s="394">
        <f t="shared" ref="CF69:CF71" si="169">+E69+F69+Y69+Z69+AS69+AT69+BM69+BN69</f>
        <v>2780961.3394788881</v>
      </c>
      <c r="CG69" s="394">
        <f t="shared" ref="CG69:CG71" si="170">+G69+H69+AA69+AB69+AU69+AV69+BO69+BP69</f>
        <v>2190304.1752332984</v>
      </c>
      <c r="CH69" s="394">
        <f t="shared" ref="CH69:CH71" si="171">+I69+J69+AC69+AD69+AW69+AX69+BQ69+BR69</f>
        <v>2365662.8626158074</v>
      </c>
      <c r="CI69" s="396">
        <f t="shared" ref="CI69:CI71" si="172">SUM(K69,AE69,AY69,BS69)</f>
        <v>9190378.4236392621</v>
      </c>
      <c r="CJ69" s="394">
        <f t="shared" ref="CJ69:CJ71" si="173">L69+M69+AF69+AG69+AZ69+BA69+BT69+BU69</f>
        <v>1656950.5648522344</v>
      </c>
      <c r="CK69" s="394">
        <f t="shared" ref="CK69:CK71" si="174">N69+O69+AH69+AI69+BB69+BC69+BV69+BW69</f>
        <v>2482391.0781777762</v>
      </c>
      <c r="CL69" s="394">
        <f t="shared" ref="CL69:CL71" si="175">P69+Q69+AJ69+AK69+BD69+BE69+BX69+BY69</f>
        <v>1947052.4915095719</v>
      </c>
      <c r="CM69" s="394">
        <f t="shared" ref="CM69:CM71" si="176">+R69+S69+AL69+AM69+BF69+BG69+BZ69+CA69</f>
        <v>2081153.3545724794</v>
      </c>
      <c r="CN69" s="396">
        <f t="shared" ref="CN69:CN71" si="177">SUM(T69,AN69,BH69,CB69)</f>
        <v>8167547.4891120605</v>
      </c>
      <c r="CO69" s="394">
        <f t="shared" ref="CO69:CO71" si="178">+C69+D69+L69+M69+W69+X69+AF69+AG69+AQ69+AR69+AZ69+BA69+BK69+BL69+BT69+BU69</f>
        <v>3510400.611163504</v>
      </c>
      <c r="CP69" s="394">
        <f t="shared" ref="CP69:CP71" si="179">+E69+F69+N69+O69+Y69+Z69+AH69+AI69+AS69+AT69+BB69+BC69+BM69+BN69+BV69+BW69</f>
        <v>5263352.4176566647</v>
      </c>
      <c r="CQ69" s="394">
        <f t="shared" ref="CQ69:CQ71" si="180">+G69+H69+P69+Q69+AA69+AB69+AJ69+AK69+AU69+AV69+BD69+BE69+BO69+BP69+BX69+BY69</f>
        <v>4137356.6667428706</v>
      </c>
      <c r="CR69" s="394">
        <f t="shared" ref="CR69:CR71" si="181">+I69+J69+R69+S69+AC69+AD69+AL69+AM69+AW69+AX69+BF69+BG69+BQ69+BR69+BZ69+CA69</f>
        <v>4446816.2171882866</v>
      </c>
      <c r="CS69" s="396">
        <f t="shared" ref="CS69:CS71" si="182">SUM(CC69,BI69,AO69,U69)</f>
        <v>17357925.912751324</v>
      </c>
    </row>
    <row r="70" spans="1:97" ht="15.75" customHeight="1">
      <c r="A70" s="866" t="s">
        <v>238</v>
      </c>
      <c r="B70" s="867">
        <v>45</v>
      </c>
      <c r="C70" s="523">
        <f t="shared" ref="C70" si="183">IF(ABS(C62)&lt;C83, -C62, C83)</f>
        <v>0</v>
      </c>
      <c r="D70" s="523">
        <f t="shared" ref="D70:J70" si="184">IF(ABS(D62)&lt;D83, -D62, D83)</f>
        <v>0</v>
      </c>
      <c r="E70" s="523">
        <f t="shared" si="184"/>
        <v>0</v>
      </c>
      <c r="F70" s="523">
        <f t="shared" si="184"/>
        <v>0</v>
      </c>
      <c r="G70" s="523">
        <f t="shared" si="184"/>
        <v>0</v>
      </c>
      <c r="H70" s="523">
        <f t="shared" si="184"/>
        <v>0</v>
      </c>
      <c r="I70" s="523">
        <f t="shared" si="184"/>
        <v>0</v>
      </c>
      <c r="J70" s="523">
        <f t="shared" si="184"/>
        <v>0</v>
      </c>
      <c r="K70" s="524">
        <f t="shared" ref="K70" si="185">SUM(C70:J70)</f>
        <v>0</v>
      </c>
      <c r="L70" s="525">
        <f t="shared" ref="L70:S70" si="186">IF(ABS(L62)&lt;L83, -L62, L83)</f>
        <v>0</v>
      </c>
      <c r="M70" s="523">
        <f t="shared" si="186"/>
        <v>0</v>
      </c>
      <c r="N70" s="523">
        <f t="shared" si="186"/>
        <v>0</v>
      </c>
      <c r="O70" s="523">
        <f t="shared" si="186"/>
        <v>0</v>
      </c>
      <c r="P70" s="523">
        <f t="shared" si="186"/>
        <v>0</v>
      </c>
      <c r="Q70" s="523">
        <f t="shared" si="186"/>
        <v>0</v>
      </c>
      <c r="R70" s="523">
        <f t="shared" si="186"/>
        <v>0</v>
      </c>
      <c r="S70" s="523">
        <f t="shared" si="186"/>
        <v>0</v>
      </c>
      <c r="T70" s="526">
        <f t="shared" ref="T70" si="187">SUM(L70:S70)</f>
        <v>0</v>
      </c>
      <c r="U70" s="527">
        <f t="shared" ref="U70" si="188">SUM(T70,K70)</f>
        <v>0</v>
      </c>
      <c r="V70" s="867">
        <v>45</v>
      </c>
      <c r="W70" s="523">
        <f t="shared" ref="W70:AD70" si="189">IF(ABS(W62)&lt;W83, -W62, W83)</f>
        <v>0</v>
      </c>
      <c r="X70" s="523">
        <f t="shared" si="189"/>
        <v>0</v>
      </c>
      <c r="Y70" s="523">
        <f t="shared" si="189"/>
        <v>0</v>
      </c>
      <c r="Z70" s="523">
        <f t="shared" si="189"/>
        <v>0</v>
      </c>
      <c r="AA70" s="523">
        <f t="shared" si="189"/>
        <v>0</v>
      </c>
      <c r="AB70" s="523">
        <f t="shared" si="189"/>
        <v>0</v>
      </c>
      <c r="AC70" s="523">
        <f t="shared" si="189"/>
        <v>0</v>
      </c>
      <c r="AD70" s="523">
        <f t="shared" si="189"/>
        <v>0</v>
      </c>
      <c r="AE70" s="524">
        <f t="shared" ref="AE70" si="190">SUM(W70:AD70)</f>
        <v>0</v>
      </c>
      <c r="AF70" s="525">
        <f t="shared" ref="AF70:AM70" si="191">IF(ABS(AF62)&lt;AF83, -AF62, AF83)</f>
        <v>0</v>
      </c>
      <c r="AG70" s="523">
        <f t="shared" si="191"/>
        <v>0</v>
      </c>
      <c r="AH70" s="523">
        <f t="shared" si="191"/>
        <v>0</v>
      </c>
      <c r="AI70" s="523">
        <f t="shared" si="191"/>
        <v>0</v>
      </c>
      <c r="AJ70" s="523">
        <f t="shared" si="191"/>
        <v>0</v>
      </c>
      <c r="AK70" s="523">
        <f t="shared" si="191"/>
        <v>0</v>
      </c>
      <c r="AL70" s="523">
        <f t="shared" si="191"/>
        <v>0</v>
      </c>
      <c r="AM70" s="523">
        <f t="shared" si="191"/>
        <v>0</v>
      </c>
      <c r="AN70" s="526">
        <f t="shared" ref="AN70" si="192">SUM(AF70:AM70)</f>
        <v>0</v>
      </c>
      <c r="AO70" s="527">
        <f t="shared" ref="AO70" si="193">SUM(AN70,AE70)</f>
        <v>0</v>
      </c>
      <c r="AP70" s="867">
        <v>45</v>
      </c>
      <c r="AQ70" s="523">
        <f t="shared" ref="AQ70:AX70" si="194">IF(ABS(AQ62)&lt;AQ83, -AQ62, AQ83)</f>
        <v>0</v>
      </c>
      <c r="AR70" s="523">
        <f t="shared" si="194"/>
        <v>0</v>
      </c>
      <c r="AS70" s="523">
        <f t="shared" si="194"/>
        <v>0</v>
      </c>
      <c r="AT70" s="523">
        <f t="shared" si="194"/>
        <v>0</v>
      </c>
      <c r="AU70" s="523">
        <f t="shared" si="194"/>
        <v>0</v>
      </c>
      <c r="AV70" s="523">
        <f t="shared" si="194"/>
        <v>0</v>
      </c>
      <c r="AW70" s="523">
        <f t="shared" si="194"/>
        <v>0</v>
      </c>
      <c r="AX70" s="523">
        <f t="shared" si="194"/>
        <v>0</v>
      </c>
      <c r="AY70" s="524">
        <f t="shared" ref="AY70" si="195">SUM(AQ70:AX70)</f>
        <v>0</v>
      </c>
      <c r="AZ70" s="525">
        <f t="shared" ref="AZ70:BG70" si="196">IF(ABS(AZ62)&lt;AZ83, -AZ62, AZ83)</f>
        <v>0</v>
      </c>
      <c r="BA70" s="523">
        <f t="shared" si="196"/>
        <v>0</v>
      </c>
      <c r="BB70" s="523">
        <f t="shared" si="196"/>
        <v>0</v>
      </c>
      <c r="BC70" s="523">
        <f t="shared" si="196"/>
        <v>0</v>
      </c>
      <c r="BD70" s="523">
        <f t="shared" si="196"/>
        <v>0</v>
      </c>
      <c r="BE70" s="523">
        <f t="shared" si="196"/>
        <v>0</v>
      </c>
      <c r="BF70" s="523">
        <f t="shared" si="196"/>
        <v>0</v>
      </c>
      <c r="BG70" s="523">
        <f t="shared" si="196"/>
        <v>0</v>
      </c>
      <c r="BH70" s="526">
        <f t="shared" ref="BH70" si="197">SUM(AZ70:BG70)</f>
        <v>0</v>
      </c>
      <c r="BI70" s="527">
        <f t="shared" ref="BI70" si="198">SUM(BH70,AY70)</f>
        <v>0</v>
      </c>
      <c r="BJ70" s="867">
        <v>45</v>
      </c>
      <c r="BK70" s="523">
        <f t="shared" ref="BK70:BR70" si="199">IF(ABS(BK62)&lt;BK83, -BK62, BK83)</f>
        <v>0</v>
      </c>
      <c r="BL70" s="523">
        <f t="shared" si="199"/>
        <v>0</v>
      </c>
      <c r="BM70" s="523">
        <f t="shared" si="199"/>
        <v>0</v>
      </c>
      <c r="BN70" s="523">
        <f t="shared" si="199"/>
        <v>0</v>
      </c>
      <c r="BO70" s="523">
        <f t="shared" si="199"/>
        <v>0</v>
      </c>
      <c r="BP70" s="523">
        <f t="shared" si="199"/>
        <v>0</v>
      </c>
      <c r="BQ70" s="523">
        <f t="shared" si="199"/>
        <v>0</v>
      </c>
      <c r="BR70" s="523">
        <f t="shared" si="199"/>
        <v>0</v>
      </c>
      <c r="BS70" s="524">
        <f t="shared" ref="BS70" si="200">SUM(BK70:BR70)</f>
        <v>0</v>
      </c>
      <c r="BT70" s="525">
        <f t="shared" ref="BT70:CA70" si="201">IF(ABS(BT62)&lt;BT83, -BT62, BT83)</f>
        <v>0</v>
      </c>
      <c r="BU70" s="523">
        <f t="shared" si="201"/>
        <v>0</v>
      </c>
      <c r="BV70" s="523">
        <f t="shared" si="201"/>
        <v>0</v>
      </c>
      <c r="BW70" s="523">
        <f t="shared" si="201"/>
        <v>0</v>
      </c>
      <c r="BX70" s="523">
        <f t="shared" si="201"/>
        <v>0</v>
      </c>
      <c r="BY70" s="523">
        <f t="shared" si="201"/>
        <v>0</v>
      </c>
      <c r="BZ70" s="523">
        <f t="shared" si="201"/>
        <v>0</v>
      </c>
      <c r="CA70" s="523">
        <f t="shared" si="201"/>
        <v>0</v>
      </c>
      <c r="CB70" s="526">
        <f t="shared" ref="CB70" si="202">SUM(BT70:CA70)</f>
        <v>0</v>
      </c>
      <c r="CC70" s="527">
        <f t="shared" ref="CC70" si="203">SUM(CB70,BS70)</f>
        <v>0</v>
      </c>
      <c r="CD70" s="867">
        <v>45</v>
      </c>
      <c r="CE70" s="394">
        <f t="shared" si="168"/>
        <v>0</v>
      </c>
      <c r="CF70" s="394">
        <f t="shared" si="169"/>
        <v>0</v>
      </c>
      <c r="CG70" s="394">
        <f t="shared" si="170"/>
        <v>0</v>
      </c>
      <c r="CH70" s="394">
        <f t="shared" si="171"/>
        <v>0</v>
      </c>
      <c r="CI70" s="396">
        <f t="shared" si="172"/>
        <v>0</v>
      </c>
      <c r="CJ70" s="394">
        <f t="shared" si="173"/>
        <v>0</v>
      </c>
      <c r="CK70" s="394">
        <f t="shared" si="174"/>
        <v>0</v>
      </c>
      <c r="CL70" s="394">
        <f t="shared" si="175"/>
        <v>0</v>
      </c>
      <c r="CM70" s="394">
        <f t="shared" si="176"/>
        <v>0</v>
      </c>
      <c r="CN70" s="396">
        <f t="shared" si="177"/>
        <v>0</v>
      </c>
      <c r="CO70" s="394">
        <f t="shared" si="178"/>
        <v>0</v>
      </c>
      <c r="CP70" s="394">
        <f t="shared" si="179"/>
        <v>0</v>
      </c>
      <c r="CQ70" s="394">
        <f t="shared" si="180"/>
        <v>0</v>
      </c>
      <c r="CR70" s="394">
        <f t="shared" si="181"/>
        <v>0</v>
      </c>
      <c r="CS70" s="396">
        <f t="shared" si="182"/>
        <v>0</v>
      </c>
    </row>
    <row r="71" spans="1:97" ht="15.75" customHeight="1">
      <c r="A71" s="87" t="s">
        <v>1338</v>
      </c>
      <c r="B71" s="290">
        <v>46</v>
      </c>
      <c r="C71" s="523">
        <f>SUM('Schedule 3B_Income_Eastern:Schedule 3D_Income_The Cape'!C71)</f>
        <v>72882.619467113764</v>
      </c>
      <c r="D71" s="523">
        <f>SUM('Schedule 3B_Income_Eastern:Schedule 3D_Income_The Cape'!D71)</f>
        <v>404705.16402550676</v>
      </c>
      <c r="E71" s="523">
        <f>SUM('Schedule 3B_Income_Eastern:Schedule 3D_Income_The Cape'!E71)</f>
        <v>78550.770079802271</v>
      </c>
      <c r="F71" s="523">
        <f>SUM('Schedule 3B_Income_Eastern:Schedule 3D_Income_The Cape'!F71)</f>
        <v>414408.63766422245</v>
      </c>
      <c r="G71" s="523">
        <f>SUM('Schedule 3B_Income_Eastern:Schedule 3D_Income_The Cape'!G71)</f>
        <v>75491.09568508908</v>
      </c>
      <c r="H71" s="523">
        <f>SUM('Schedule 3B_Income_Eastern:Schedule 3D_Income_The Cape'!H71)</f>
        <v>354885.97559175896</v>
      </c>
      <c r="I71" s="523">
        <f>SUM('Schedule 3B_Income_Eastern:Schedule 3D_Income_The Cape'!I71)</f>
        <v>68415.5850832039</v>
      </c>
      <c r="J71" s="523">
        <f>SUM('Schedule 3B_Income_Eastern:Schedule 3D_Income_The Cape'!J71)</f>
        <v>313991.88139218703</v>
      </c>
      <c r="K71" s="524">
        <f>SUM(C71:J71)</f>
        <v>1783331.728988884</v>
      </c>
      <c r="L71" s="525">
        <f>SUM('Schedule 3B_Income_Eastern:Schedule 3D_Income_The Cape'!L71)</f>
        <v>0</v>
      </c>
      <c r="M71" s="523">
        <f>SUM('Schedule 3B_Income_Eastern:Schedule 3D_Income_The Cape'!M71)</f>
        <v>404705.16402550676</v>
      </c>
      <c r="N71" s="523">
        <f>SUM('Schedule 3B_Income_Eastern:Schedule 3D_Income_The Cape'!N71)</f>
        <v>0</v>
      </c>
      <c r="O71" s="523">
        <f>SUM('Schedule 3B_Income_Eastern:Schedule 3D_Income_The Cape'!O71)</f>
        <v>414408.63766422245</v>
      </c>
      <c r="P71" s="523">
        <f>SUM('Schedule 3B_Income_Eastern:Schedule 3D_Income_The Cape'!P71)</f>
        <v>0</v>
      </c>
      <c r="Q71" s="523">
        <f>SUM('Schedule 3B_Income_Eastern:Schedule 3D_Income_The Cape'!Q71)</f>
        <v>354885.97559175896</v>
      </c>
      <c r="R71" s="523">
        <f>SUM('Schedule 3B_Income_Eastern:Schedule 3D_Income_The Cape'!R71)</f>
        <v>0</v>
      </c>
      <c r="S71" s="523">
        <f>SUM('Schedule 3B_Income_Eastern:Schedule 3D_Income_The Cape'!S71)</f>
        <v>313991.88139218703</v>
      </c>
      <c r="T71" s="526">
        <f>SUM(L71:S71)</f>
        <v>1487991.6586736753</v>
      </c>
      <c r="U71" s="527">
        <f>SUM(T71,K71)</f>
        <v>3271323.3876625593</v>
      </c>
      <c r="V71" s="290">
        <v>46</v>
      </c>
      <c r="W71" s="523">
        <f>SUM('Schedule 3B_Income_Eastern:Schedule 3D_Income_The Cape'!W71)</f>
        <v>7701.5139127620232</v>
      </c>
      <c r="X71" s="523">
        <f>SUM('Schedule 3B_Income_Eastern:Schedule 3D_Income_The Cape'!X71)</f>
        <v>160229.05774600015</v>
      </c>
      <c r="Y71" s="523">
        <f>SUM('Schedule 3B_Income_Eastern:Schedule 3D_Income_The Cape'!Y71)</f>
        <v>6491.7991801489488</v>
      </c>
      <c r="Z71" s="523">
        <f>SUM('Schedule 3B_Income_Eastern:Schedule 3D_Income_The Cape'!Z71)</f>
        <v>151444.40087404617</v>
      </c>
      <c r="AA71" s="523">
        <f>SUM('Schedule 3B_Income_Eastern:Schedule 3D_Income_The Cape'!AA71)</f>
        <v>4980.8557977790733</v>
      </c>
      <c r="AB71" s="523">
        <f>SUM('Schedule 3B_Income_Eastern:Schedule 3D_Income_The Cape'!AB71)</f>
        <v>122964.87750767087</v>
      </c>
      <c r="AC71" s="523">
        <f>SUM('Schedule 3B_Income_Eastern:Schedule 3D_Income_The Cape'!AC71)</f>
        <v>3969.045742290099</v>
      </c>
      <c r="AD71" s="523">
        <f>SUM('Schedule 3B_Income_Eastern:Schedule 3D_Income_The Cape'!AD71)</f>
        <v>108173.31446783862</v>
      </c>
      <c r="AE71" s="524">
        <f>SUM(W71:AD71)</f>
        <v>565954.86522853596</v>
      </c>
      <c r="AF71" s="525">
        <f>SUM('Schedule 3B_Income_Eastern:Schedule 3D_Income_The Cape'!AF71)</f>
        <v>0</v>
      </c>
      <c r="AG71" s="523">
        <f>SUM('Schedule 3B_Income_Eastern:Schedule 3D_Income_The Cape'!AG71)</f>
        <v>160229.05774600015</v>
      </c>
      <c r="AH71" s="523">
        <f>SUM('Schedule 3B_Income_Eastern:Schedule 3D_Income_The Cape'!AH71)</f>
        <v>0</v>
      </c>
      <c r="AI71" s="523">
        <f>SUM('Schedule 3B_Income_Eastern:Schedule 3D_Income_The Cape'!AI71)</f>
        <v>151444.40087404617</v>
      </c>
      <c r="AJ71" s="523">
        <f>SUM('Schedule 3B_Income_Eastern:Schedule 3D_Income_The Cape'!AJ71)</f>
        <v>0</v>
      </c>
      <c r="AK71" s="523">
        <f>SUM('Schedule 3B_Income_Eastern:Schedule 3D_Income_The Cape'!AK71)</f>
        <v>122964.87750767087</v>
      </c>
      <c r="AL71" s="523">
        <f>SUM('Schedule 3B_Income_Eastern:Schedule 3D_Income_The Cape'!AL71)</f>
        <v>0</v>
      </c>
      <c r="AM71" s="523">
        <f>SUM('Schedule 3B_Income_Eastern:Schedule 3D_Income_The Cape'!AM71)</f>
        <v>108173.31446783862</v>
      </c>
      <c r="AN71" s="526">
        <f>SUM(AF71:AM71)</f>
        <v>542811.65059555578</v>
      </c>
      <c r="AO71" s="527">
        <f>SUM(AN71,AE71)</f>
        <v>1108766.5158240916</v>
      </c>
      <c r="AP71" s="290">
        <v>46</v>
      </c>
      <c r="AQ71" s="523">
        <f>SUM('Schedule 3B_Income_Eastern:Schedule 3D_Income_The Cape'!AQ71)</f>
        <v>157035.74709924514</v>
      </c>
      <c r="AR71" s="523">
        <f>SUM('Schedule 3B_Income_Eastern:Schedule 3D_Income_The Cape'!AR71)</f>
        <v>1519264.5006443716</v>
      </c>
      <c r="AS71" s="523">
        <f>SUM('Schedule 3B_Income_Eastern:Schedule 3D_Income_The Cape'!AS71)</f>
        <v>163871.559304617</v>
      </c>
      <c r="AT71" s="523">
        <f>SUM('Schedule 3B_Income_Eastern:Schedule 3D_Income_The Cape'!AT71)</f>
        <v>1557660.8432825957</v>
      </c>
      <c r="AU71" s="523">
        <f>SUM('Schedule 3B_Income_Eastern:Schedule 3D_Income_The Cape'!AU71)</f>
        <v>145378.72859767667</v>
      </c>
      <c r="AV71" s="523">
        <f>SUM('Schedule 3B_Income_Eastern:Schedule 3D_Income_The Cape'!AV71)</f>
        <v>1372692.7275191764</v>
      </c>
      <c r="AW71" s="523">
        <f>SUM('Schedule 3B_Income_Eastern:Schedule 3D_Income_The Cape'!AW71)</f>
        <v>131920.31695984548</v>
      </c>
      <c r="AX71" s="523">
        <f>SUM('Schedule 3B_Income_Eastern:Schedule 3D_Income_The Cape'!AX71)</f>
        <v>1227343.3058510458</v>
      </c>
      <c r="AY71" s="524">
        <f>SUM(AQ71:AX71)</f>
        <v>6275167.7292585745</v>
      </c>
      <c r="AZ71" s="525">
        <f>SUM('Schedule 3B_Income_Eastern:Schedule 3D_Income_The Cape'!AZ71)</f>
        <v>0</v>
      </c>
      <c r="BA71" s="523">
        <f>SUM('Schedule 3B_Income_Eastern:Schedule 3D_Income_The Cape'!BA71)</f>
        <v>1519264.5006443716</v>
      </c>
      <c r="BB71" s="523">
        <f>SUM('Schedule 3B_Income_Eastern:Schedule 3D_Income_The Cape'!BB71)</f>
        <v>0</v>
      </c>
      <c r="BC71" s="523">
        <f>SUM('Schedule 3B_Income_Eastern:Schedule 3D_Income_The Cape'!BC71)</f>
        <v>1557660.8432825957</v>
      </c>
      <c r="BD71" s="523">
        <f>SUM('Schedule 3B_Income_Eastern:Schedule 3D_Income_The Cape'!BD71)</f>
        <v>0</v>
      </c>
      <c r="BE71" s="523">
        <f>SUM('Schedule 3B_Income_Eastern:Schedule 3D_Income_The Cape'!BE71)</f>
        <v>1372692.7275191764</v>
      </c>
      <c r="BF71" s="523">
        <f>SUM('Schedule 3B_Income_Eastern:Schedule 3D_Income_The Cape'!BF71)</f>
        <v>0</v>
      </c>
      <c r="BG71" s="523">
        <f>SUM('Schedule 3B_Income_Eastern:Schedule 3D_Income_The Cape'!BG71)</f>
        <v>1227343.3058510458</v>
      </c>
      <c r="BH71" s="526">
        <f>SUM(AZ71:BG71)</f>
        <v>5676961.3772971891</v>
      </c>
      <c r="BI71" s="527">
        <f>SUM(BH71,AY71)</f>
        <v>11952129.106555764</v>
      </c>
      <c r="BJ71" s="290">
        <v>46</v>
      </c>
      <c r="BK71" s="523">
        <f>SUM('Schedule 3B_Income_Eastern:Schedule 3D_Income_The Cape'!BK71)</f>
        <v>2535.8643371289586</v>
      </c>
      <c r="BL71" s="523">
        <f>SUM('Schedule 3B_Income_Eastern:Schedule 3D_Income_The Cape'!BL71)</f>
        <v>66120.314568103218</v>
      </c>
      <c r="BM71" s="523">
        <f>SUM('Schedule 3B_Income_Eastern:Schedule 3D_Income_The Cape'!BM71)</f>
        <v>2967.679625210948</v>
      </c>
      <c r="BN71" s="523">
        <f>SUM('Schedule 3B_Income_Eastern:Schedule 3D_Income_The Cape'!BN71)</f>
        <v>66865.531555534166</v>
      </c>
      <c r="BO71" s="523">
        <f>SUM('Schedule 3B_Income_Eastern:Schedule 3D_Income_The Cape'!BO71)</f>
        <v>2957.3831299313247</v>
      </c>
      <c r="BP71" s="523">
        <f>SUM('Schedule 3B_Income_Eastern:Schedule 3D_Income_The Cape'!BP71)</f>
        <v>55684.411301733235</v>
      </c>
      <c r="BQ71" s="523">
        <f>SUM('Schedule 3B_Income_Eastern:Schedule 3D_Income_The Cape'!BQ71)</f>
        <v>3161.7822014853327</v>
      </c>
      <c r="BR71" s="523">
        <f>SUM('Schedule 3B_Income_Eastern:Schedule 3D_Income_The Cape'!BR71)</f>
        <v>48334.90450568535</v>
      </c>
      <c r="BS71" s="524">
        <f>SUM(BK71:BR71)</f>
        <v>248627.87122481252</v>
      </c>
      <c r="BT71" s="525">
        <f>SUM('Schedule 3B_Income_Eastern:Schedule 3D_Income_The Cape'!BT71)</f>
        <v>0</v>
      </c>
      <c r="BU71" s="523">
        <f>SUM('Schedule 3B_Income_Eastern:Schedule 3D_Income_The Cape'!BU71)</f>
        <v>66120.314568103218</v>
      </c>
      <c r="BV71" s="523">
        <f>SUM('Schedule 3B_Income_Eastern:Schedule 3D_Income_The Cape'!BV71)</f>
        <v>0</v>
      </c>
      <c r="BW71" s="523">
        <f>SUM('Schedule 3B_Income_Eastern:Schedule 3D_Income_The Cape'!BW71)</f>
        <v>66865.531555534166</v>
      </c>
      <c r="BX71" s="523">
        <f>SUM('Schedule 3B_Income_Eastern:Schedule 3D_Income_The Cape'!BX71)</f>
        <v>0</v>
      </c>
      <c r="BY71" s="523">
        <f>SUM('Schedule 3B_Income_Eastern:Schedule 3D_Income_The Cape'!BY71)</f>
        <v>55684.411301733235</v>
      </c>
      <c r="BZ71" s="523">
        <f>SUM('Schedule 3B_Income_Eastern:Schedule 3D_Income_The Cape'!BZ71)</f>
        <v>0</v>
      </c>
      <c r="CA71" s="523">
        <f>SUM('Schedule 3B_Income_Eastern:Schedule 3D_Income_The Cape'!CA71)</f>
        <v>48334.90450568535</v>
      </c>
      <c r="CB71" s="526">
        <f>SUM(BT71:CA71)</f>
        <v>237005.16193105598</v>
      </c>
      <c r="CC71" s="527">
        <f>SUM(CB71,BS71)</f>
        <v>485633.03315586853</v>
      </c>
      <c r="CD71" s="290">
        <v>46</v>
      </c>
      <c r="CE71" s="394">
        <f t="shared" si="168"/>
        <v>2390474.7818002319</v>
      </c>
      <c r="CF71" s="394">
        <f t="shared" si="169"/>
        <v>2442261.2215661774</v>
      </c>
      <c r="CG71" s="394">
        <f t="shared" si="170"/>
        <v>2135036.0551308156</v>
      </c>
      <c r="CH71" s="394">
        <f t="shared" si="171"/>
        <v>1905310.1362035815</v>
      </c>
      <c r="CI71" s="396">
        <f t="shared" si="172"/>
        <v>8873082.1947008073</v>
      </c>
      <c r="CJ71" s="394">
        <f t="shared" si="173"/>
        <v>2150319.0369839817</v>
      </c>
      <c r="CK71" s="394">
        <f t="shared" si="174"/>
        <v>2190379.4133763989</v>
      </c>
      <c r="CL71" s="394">
        <f t="shared" si="175"/>
        <v>1906227.9919203396</v>
      </c>
      <c r="CM71" s="394">
        <f t="shared" si="176"/>
        <v>1697843.4062167569</v>
      </c>
      <c r="CN71" s="396">
        <f t="shared" si="177"/>
        <v>7944769.8484974755</v>
      </c>
      <c r="CO71" s="394">
        <f t="shared" si="178"/>
        <v>4540793.8187842136</v>
      </c>
      <c r="CP71" s="394">
        <f t="shared" si="179"/>
        <v>4632640.6349425763</v>
      </c>
      <c r="CQ71" s="394">
        <f t="shared" si="180"/>
        <v>4041264.0470511559</v>
      </c>
      <c r="CR71" s="394">
        <f t="shared" si="181"/>
        <v>3603153.5424203384</v>
      </c>
      <c r="CS71" s="396">
        <f t="shared" si="182"/>
        <v>16817852.043198284</v>
      </c>
    </row>
    <row r="72" spans="1:97" s="308" customFormat="1" ht="15.75" customHeight="1">
      <c r="A72" s="102"/>
      <c r="B72" s="290"/>
      <c r="C72" s="185" t="s">
        <v>1312</v>
      </c>
      <c r="D72" s="185" t="s">
        <v>1312</v>
      </c>
      <c r="E72" s="185" t="s">
        <v>1312</v>
      </c>
      <c r="F72" s="185" t="s">
        <v>1312</v>
      </c>
      <c r="G72" s="185" t="s">
        <v>1312</v>
      </c>
      <c r="H72" s="185" t="s">
        <v>1312</v>
      </c>
      <c r="I72" s="185" t="s">
        <v>1312</v>
      </c>
      <c r="J72" s="185" t="s">
        <v>1312</v>
      </c>
      <c r="K72" s="358"/>
      <c r="L72" s="359" t="s">
        <v>1312</v>
      </c>
      <c r="M72" s="185" t="s">
        <v>1312</v>
      </c>
      <c r="N72" s="185" t="s">
        <v>1312</v>
      </c>
      <c r="O72" s="185" t="s">
        <v>1312</v>
      </c>
      <c r="P72" s="185" t="s">
        <v>1312</v>
      </c>
      <c r="Q72" s="185" t="s">
        <v>1312</v>
      </c>
      <c r="R72" s="185" t="s">
        <v>1312</v>
      </c>
      <c r="S72" s="185" t="s">
        <v>1312</v>
      </c>
      <c r="T72" s="360"/>
      <c r="U72" s="359" t="s">
        <v>1312</v>
      </c>
      <c r="V72" s="290"/>
      <c r="W72" s="185" t="s">
        <v>1312</v>
      </c>
      <c r="X72" s="185" t="s">
        <v>1312</v>
      </c>
      <c r="Y72" s="185" t="s">
        <v>1312</v>
      </c>
      <c r="Z72" s="185" t="s">
        <v>1312</v>
      </c>
      <c r="AA72" s="185" t="s">
        <v>1312</v>
      </c>
      <c r="AB72" s="185" t="s">
        <v>1312</v>
      </c>
      <c r="AC72" s="185" t="s">
        <v>1312</v>
      </c>
      <c r="AD72" s="185" t="s">
        <v>1312</v>
      </c>
      <c r="AE72" s="358"/>
      <c r="AF72" s="359" t="s">
        <v>1312</v>
      </c>
      <c r="AG72" s="185" t="s">
        <v>1312</v>
      </c>
      <c r="AH72" s="185" t="s">
        <v>1312</v>
      </c>
      <c r="AI72" s="185" t="s">
        <v>1312</v>
      </c>
      <c r="AJ72" s="185" t="s">
        <v>1312</v>
      </c>
      <c r="AK72" s="185" t="s">
        <v>1312</v>
      </c>
      <c r="AL72" s="185" t="s">
        <v>1312</v>
      </c>
      <c r="AM72" s="185" t="s">
        <v>1312</v>
      </c>
      <c r="AN72" s="360"/>
      <c r="AO72" s="359" t="s">
        <v>1312</v>
      </c>
      <c r="AP72" s="290"/>
      <c r="AQ72" s="185" t="s">
        <v>1312</v>
      </c>
      <c r="AR72" s="185" t="s">
        <v>1312</v>
      </c>
      <c r="AS72" s="185" t="s">
        <v>1312</v>
      </c>
      <c r="AT72" s="185" t="s">
        <v>1312</v>
      </c>
      <c r="AU72" s="185" t="s">
        <v>1312</v>
      </c>
      <c r="AV72" s="185" t="s">
        <v>1312</v>
      </c>
      <c r="AW72" s="185" t="s">
        <v>1312</v>
      </c>
      <c r="AX72" s="185" t="s">
        <v>1312</v>
      </c>
      <c r="AY72" s="358"/>
      <c r="AZ72" s="359" t="s">
        <v>1312</v>
      </c>
      <c r="BA72" s="185" t="s">
        <v>1312</v>
      </c>
      <c r="BB72" s="185" t="s">
        <v>1312</v>
      </c>
      <c r="BC72" s="185" t="s">
        <v>1312</v>
      </c>
      <c r="BD72" s="185" t="s">
        <v>1312</v>
      </c>
      <c r="BE72" s="185" t="s">
        <v>1312</v>
      </c>
      <c r="BF72" s="185" t="s">
        <v>1312</v>
      </c>
      <c r="BG72" s="185" t="s">
        <v>1312</v>
      </c>
      <c r="BH72" s="360"/>
      <c r="BI72" s="359" t="s">
        <v>1312</v>
      </c>
      <c r="BJ72" s="290"/>
      <c r="BK72" s="185" t="s">
        <v>1312</v>
      </c>
      <c r="BL72" s="185" t="s">
        <v>1312</v>
      </c>
      <c r="BM72" s="185" t="s">
        <v>1312</v>
      </c>
      <c r="BN72" s="185" t="s">
        <v>1312</v>
      </c>
      <c r="BO72" s="185" t="s">
        <v>1312</v>
      </c>
      <c r="BP72" s="185" t="s">
        <v>1312</v>
      </c>
      <c r="BQ72" s="185" t="s">
        <v>1312</v>
      </c>
      <c r="BR72" s="185" t="s">
        <v>1312</v>
      </c>
      <c r="BS72" s="358"/>
      <c r="BT72" s="359" t="s">
        <v>1312</v>
      </c>
      <c r="BU72" s="185" t="s">
        <v>1312</v>
      </c>
      <c r="BV72" s="185" t="s">
        <v>1312</v>
      </c>
      <c r="BW72" s="185" t="s">
        <v>1312</v>
      </c>
      <c r="BX72" s="185" t="s">
        <v>1312</v>
      </c>
      <c r="BY72" s="185" t="s">
        <v>1312</v>
      </c>
      <c r="BZ72" s="185" t="s">
        <v>1312</v>
      </c>
      <c r="CA72" s="185" t="s">
        <v>1312</v>
      </c>
      <c r="CB72" s="360"/>
      <c r="CC72" s="359" t="s">
        <v>1312</v>
      </c>
      <c r="CD72" s="290"/>
      <c r="CE72" s="360"/>
      <c r="CF72" s="360"/>
      <c r="CG72" s="360"/>
      <c r="CH72" s="360"/>
      <c r="CI72" s="185"/>
      <c r="CJ72" s="360"/>
      <c r="CK72" s="360"/>
      <c r="CL72" s="360"/>
      <c r="CM72" s="360"/>
      <c r="CN72" s="185"/>
      <c r="CO72" s="360"/>
      <c r="CP72" s="360"/>
      <c r="CQ72" s="360"/>
      <c r="CR72" s="360"/>
      <c r="CS72" s="185"/>
    </row>
    <row r="73" spans="1:97" s="308" customFormat="1">
      <c r="A73" s="16" t="s">
        <v>241</v>
      </c>
      <c r="B73" s="290">
        <v>47</v>
      </c>
      <c r="C73" s="214">
        <f t="shared" ref="C73:U73" si="204">SUM(C69:C71)</f>
        <v>132516.40813047346</v>
      </c>
      <c r="D73" s="214">
        <f t="shared" si="204"/>
        <v>716554.91217786656</v>
      </c>
      <c r="E73" s="214">
        <f t="shared" si="204"/>
        <v>171661.59899071604</v>
      </c>
      <c r="F73" s="214">
        <f t="shared" si="204"/>
        <v>884064.3961940778</v>
      </c>
      <c r="G73" s="214">
        <f t="shared" si="204"/>
        <v>155747.60358033213</v>
      </c>
      <c r="H73" s="214">
        <f t="shared" si="204"/>
        <v>717372.32345072762</v>
      </c>
      <c r="I73" s="214">
        <f t="shared" si="204"/>
        <v>162237.30028426237</v>
      </c>
      <c r="J73" s="214">
        <f t="shared" si="204"/>
        <v>698871.46149667213</v>
      </c>
      <c r="K73" s="219">
        <f t="shared" si="204"/>
        <v>3639026.004305128</v>
      </c>
      <c r="L73" s="216">
        <f t="shared" si="204"/>
        <v>0</v>
      </c>
      <c r="M73" s="214">
        <f t="shared" si="204"/>
        <v>716554.91217786656</v>
      </c>
      <c r="N73" s="214">
        <f t="shared" si="204"/>
        <v>0</v>
      </c>
      <c r="O73" s="214">
        <f t="shared" si="204"/>
        <v>884064.3961940778</v>
      </c>
      <c r="P73" s="214">
        <f t="shared" si="204"/>
        <v>0</v>
      </c>
      <c r="Q73" s="214">
        <f t="shared" si="204"/>
        <v>717372.32345072762</v>
      </c>
      <c r="R73" s="214">
        <f t="shared" si="204"/>
        <v>0</v>
      </c>
      <c r="S73" s="214">
        <f t="shared" si="204"/>
        <v>698871.46149667213</v>
      </c>
      <c r="T73" s="217">
        <f t="shared" si="204"/>
        <v>3016863.0933193443</v>
      </c>
      <c r="U73" s="216">
        <f t="shared" si="204"/>
        <v>6655889.0976244723</v>
      </c>
      <c r="V73" s="290">
        <v>47</v>
      </c>
      <c r="W73" s="214">
        <f t="shared" ref="W73:AO73" si="205">SUM(W69:W71)</f>
        <v>14003.022508632504</v>
      </c>
      <c r="X73" s="214">
        <f t="shared" si="205"/>
        <v>283695.21470769099</v>
      </c>
      <c r="Y73" s="214">
        <f t="shared" si="205"/>
        <v>14186.909007497195</v>
      </c>
      <c r="Z73" s="214">
        <f t="shared" si="205"/>
        <v>323078.69732235186</v>
      </c>
      <c r="AA73" s="214">
        <f t="shared" si="205"/>
        <v>10276.13054550645</v>
      </c>
      <c r="AB73" s="214">
        <f t="shared" si="205"/>
        <v>248563.21733599773</v>
      </c>
      <c r="AC73" s="214">
        <f t="shared" si="205"/>
        <v>9411.996771653372</v>
      </c>
      <c r="AD73" s="214">
        <f t="shared" si="205"/>
        <v>240768.14356435969</v>
      </c>
      <c r="AE73" s="219">
        <f t="shared" si="205"/>
        <v>1143983.3317636899</v>
      </c>
      <c r="AF73" s="216">
        <f t="shared" si="205"/>
        <v>0</v>
      </c>
      <c r="AG73" s="214">
        <f t="shared" si="205"/>
        <v>283695.21470769099</v>
      </c>
      <c r="AH73" s="214">
        <f t="shared" si="205"/>
        <v>0</v>
      </c>
      <c r="AI73" s="214">
        <f t="shared" si="205"/>
        <v>323078.69732235186</v>
      </c>
      <c r="AJ73" s="214">
        <f t="shared" si="205"/>
        <v>0</v>
      </c>
      <c r="AK73" s="214">
        <f t="shared" si="205"/>
        <v>248563.21733599773</v>
      </c>
      <c r="AL73" s="214">
        <f t="shared" si="205"/>
        <v>0</v>
      </c>
      <c r="AM73" s="214">
        <f t="shared" si="205"/>
        <v>240768.14356435969</v>
      </c>
      <c r="AN73" s="217">
        <f t="shared" si="205"/>
        <v>1096105.2729304002</v>
      </c>
      <c r="AO73" s="216">
        <f t="shared" si="205"/>
        <v>2240088.6046940899</v>
      </c>
      <c r="AP73" s="290">
        <v>47</v>
      </c>
      <c r="AQ73" s="214">
        <f t="shared" ref="AQ73:BI73" si="206">SUM(AQ69:AQ71)</f>
        <v>285525.04432236031</v>
      </c>
      <c r="AR73" s="214">
        <f t="shared" si="206"/>
        <v>2689949.4684124319</v>
      </c>
      <c r="AS73" s="214">
        <f t="shared" si="206"/>
        <v>358118.11737496487</v>
      </c>
      <c r="AT73" s="214">
        <f t="shared" si="206"/>
        <v>3322982.1189382859</v>
      </c>
      <c r="AU73" s="214">
        <f t="shared" si="206"/>
        <v>299934.56029696949</v>
      </c>
      <c r="AV73" s="214">
        <f t="shared" si="206"/>
        <v>2774783.5616280558</v>
      </c>
      <c r="AW73" s="214">
        <f t="shared" si="206"/>
        <v>312829.24863071635</v>
      </c>
      <c r="AX73" s="214">
        <f t="shared" si="206"/>
        <v>2731775.1214303235</v>
      </c>
      <c r="AY73" s="219">
        <f t="shared" si="206"/>
        <v>12775897.241034109</v>
      </c>
      <c r="AZ73" s="216">
        <f t="shared" si="206"/>
        <v>0</v>
      </c>
      <c r="BA73" s="214">
        <f t="shared" si="206"/>
        <v>2689949.4684124319</v>
      </c>
      <c r="BB73" s="214">
        <f t="shared" si="206"/>
        <v>0</v>
      </c>
      <c r="BC73" s="214">
        <f t="shared" si="206"/>
        <v>3322982.1189382859</v>
      </c>
      <c r="BD73" s="214">
        <f t="shared" si="206"/>
        <v>0</v>
      </c>
      <c r="BE73" s="214">
        <f t="shared" si="206"/>
        <v>2774783.5616280558</v>
      </c>
      <c r="BF73" s="214">
        <f t="shared" si="206"/>
        <v>0</v>
      </c>
      <c r="BG73" s="214">
        <f t="shared" si="206"/>
        <v>2731775.1214303235</v>
      </c>
      <c r="BH73" s="217">
        <f t="shared" si="206"/>
        <v>11519490.270409096</v>
      </c>
      <c r="BI73" s="216">
        <f t="shared" si="206"/>
        <v>24295387.511443205</v>
      </c>
      <c r="BJ73" s="290">
        <v>47</v>
      </c>
      <c r="BK73" s="214">
        <f t="shared" ref="BK73:CC73" si="207">SUM(BK69:BK71)</f>
        <v>4610.7513138180193</v>
      </c>
      <c r="BL73" s="214">
        <f t="shared" si="207"/>
        <v>117070.00653822653</v>
      </c>
      <c r="BM73" s="214">
        <f t="shared" si="207"/>
        <v>6485.4441177130038</v>
      </c>
      <c r="BN73" s="214">
        <f t="shared" si="207"/>
        <v>142645.27909945848</v>
      </c>
      <c r="BO73" s="214">
        <f t="shared" si="207"/>
        <v>6101.4525113944546</v>
      </c>
      <c r="BP73" s="214">
        <f t="shared" si="207"/>
        <v>112561.38101513061</v>
      </c>
      <c r="BQ73" s="214">
        <f t="shared" si="207"/>
        <v>7497.6923435204826</v>
      </c>
      <c r="BR73" s="214">
        <f t="shared" si="207"/>
        <v>107582.03429788086</v>
      </c>
      <c r="BS73" s="219">
        <f t="shared" si="207"/>
        <v>504554.0412371424</v>
      </c>
      <c r="BT73" s="216">
        <f t="shared" si="207"/>
        <v>0</v>
      </c>
      <c r="BU73" s="214">
        <f t="shared" si="207"/>
        <v>117070.00653822653</v>
      </c>
      <c r="BV73" s="214">
        <f t="shared" si="207"/>
        <v>0</v>
      </c>
      <c r="BW73" s="214">
        <f t="shared" si="207"/>
        <v>142645.27909945848</v>
      </c>
      <c r="BX73" s="214">
        <f t="shared" si="207"/>
        <v>0</v>
      </c>
      <c r="BY73" s="214">
        <f t="shared" si="207"/>
        <v>112561.38101513061</v>
      </c>
      <c r="BZ73" s="214">
        <f t="shared" si="207"/>
        <v>0</v>
      </c>
      <c r="CA73" s="214">
        <f t="shared" si="207"/>
        <v>107582.03429788086</v>
      </c>
      <c r="CB73" s="217">
        <f t="shared" si="207"/>
        <v>479858.70095069648</v>
      </c>
      <c r="CC73" s="216">
        <f t="shared" si="207"/>
        <v>984412.742187839</v>
      </c>
      <c r="CD73" s="290">
        <v>47</v>
      </c>
      <c r="CE73" s="217">
        <f>SUM(CE69:CE71)</f>
        <v>4243924.8281115005</v>
      </c>
      <c r="CF73" s="217">
        <f>SUM(CF69:CF71)</f>
        <v>5223222.5610450655</v>
      </c>
      <c r="CG73" s="217">
        <f>SUM(CG69:CG71)</f>
        <v>4325340.230364114</v>
      </c>
      <c r="CH73" s="217">
        <f>SUM(CH69:CH71)</f>
        <v>4270972.9988193884</v>
      </c>
      <c r="CI73" s="214">
        <f>SUM(BS73,AY73,AE73,K73)</f>
        <v>18063460.618340068</v>
      </c>
      <c r="CJ73" s="217">
        <f>SUM(CJ69:CJ71)</f>
        <v>3807269.6018362162</v>
      </c>
      <c r="CK73" s="217">
        <f>SUM(CK69:CK71)</f>
        <v>4672770.4915541746</v>
      </c>
      <c r="CL73" s="217">
        <f>SUM(CL69:CL71)</f>
        <v>3853280.4834299115</v>
      </c>
      <c r="CM73" s="217">
        <f>SUM(CM69:CM71)</f>
        <v>3778996.7607892361</v>
      </c>
      <c r="CN73" s="214">
        <f>SUM(BX73,BD73,AJ73,P73)</f>
        <v>0</v>
      </c>
      <c r="CO73" s="217">
        <f>SUM(CO69:CO71)</f>
        <v>8051194.4299477171</v>
      </c>
      <c r="CP73" s="217">
        <f>SUM(CP69:CP71)</f>
        <v>9895993.0525992401</v>
      </c>
      <c r="CQ73" s="217">
        <f>SUM(CQ69:CQ71)</f>
        <v>8178620.7137940265</v>
      </c>
      <c r="CR73" s="217">
        <f>SUM(CR69:CR71)</f>
        <v>8049969.7596086245</v>
      </c>
      <c r="CS73" s="214">
        <f>SUM(CC73,BI73,AO73,U73)</f>
        <v>34175777.955949605</v>
      </c>
    </row>
    <row r="74" spans="1:97" ht="15.75" customHeight="1">
      <c r="A74" s="134"/>
      <c r="B74" s="290"/>
      <c r="C74" s="103"/>
      <c r="D74" s="103"/>
      <c r="E74" s="103"/>
      <c r="F74" s="103"/>
      <c r="G74" s="103"/>
      <c r="H74" s="103"/>
      <c r="I74" s="103"/>
      <c r="J74" s="103"/>
      <c r="K74" s="355"/>
      <c r="L74" s="356"/>
      <c r="M74" s="103"/>
      <c r="N74" s="103"/>
      <c r="O74" s="103"/>
      <c r="P74" s="103"/>
      <c r="Q74" s="103"/>
      <c r="R74" s="103"/>
      <c r="S74" s="103"/>
      <c r="T74" s="103"/>
      <c r="U74" s="357"/>
      <c r="V74" s="290"/>
      <c r="W74" s="103"/>
      <c r="X74" s="103"/>
      <c r="Y74" s="103"/>
      <c r="Z74" s="103"/>
      <c r="AA74" s="103"/>
      <c r="AB74" s="103"/>
      <c r="AC74" s="103"/>
      <c r="AD74" s="103"/>
      <c r="AE74" s="355"/>
      <c r="AF74" s="356"/>
      <c r="AG74" s="103"/>
      <c r="AH74" s="103"/>
      <c r="AI74" s="103"/>
      <c r="AJ74" s="103"/>
      <c r="AK74" s="103"/>
      <c r="AL74" s="103"/>
      <c r="AM74" s="103"/>
      <c r="AN74" s="103"/>
      <c r="AO74" s="357"/>
      <c r="AP74" s="290"/>
      <c r="AQ74" s="103"/>
      <c r="AR74" s="103"/>
      <c r="AS74" s="103"/>
      <c r="AT74" s="103"/>
      <c r="AU74" s="103"/>
      <c r="AV74" s="103"/>
      <c r="AW74" s="103"/>
      <c r="AX74" s="103"/>
      <c r="AY74" s="355"/>
      <c r="AZ74" s="356"/>
      <c r="BA74" s="103"/>
      <c r="BB74" s="103"/>
      <c r="BC74" s="103"/>
      <c r="BD74" s="103"/>
      <c r="BE74" s="103"/>
      <c r="BF74" s="103"/>
      <c r="BG74" s="103"/>
      <c r="BH74" s="103"/>
      <c r="BI74" s="357"/>
      <c r="BJ74" s="290"/>
      <c r="BK74" s="103"/>
      <c r="BL74" s="103"/>
      <c r="BM74" s="103"/>
      <c r="BN74" s="103"/>
      <c r="BO74" s="103"/>
      <c r="BP74" s="103"/>
      <c r="BQ74" s="103"/>
      <c r="BR74" s="103"/>
      <c r="BS74" s="355"/>
      <c r="BT74" s="356"/>
      <c r="BU74" s="103"/>
      <c r="BV74" s="103"/>
      <c r="BW74" s="103"/>
      <c r="BX74" s="103"/>
      <c r="BY74" s="103"/>
      <c r="BZ74" s="103"/>
      <c r="CA74" s="103"/>
      <c r="CB74" s="103"/>
      <c r="CC74" s="357"/>
      <c r="CD74" s="290"/>
      <c r="CE74" s="176"/>
      <c r="CF74" s="176"/>
      <c r="CG74" s="176"/>
      <c r="CH74" s="176"/>
      <c r="CI74" s="399"/>
      <c r="CJ74" s="176"/>
      <c r="CK74" s="176"/>
      <c r="CL74" s="176"/>
      <c r="CM74" s="176"/>
      <c r="CN74" s="399"/>
      <c r="CO74" s="176"/>
      <c r="CP74" s="176"/>
      <c r="CQ74" s="176"/>
      <c r="CR74" s="176"/>
      <c r="CS74" s="399"/>
    </row>
    <row r="75" spans="1:97" ht="15.75" customHeight="1">
      <c r="A75" s="16" t="s">
        <v>243</v>
      </c>
      <c r="B75" s="290"/>
      <c r="C75" s="176"/>
      <c r="D75" s="176"/>
      <c r="E75" s="176"/>
      <c r="F75" s="176"/>
      <c r="G75" s="176"/>
      <c r="H75" s="176"/>
      <c r="I75" s="176"/>
      <c r="J75" s="176"/>
      <c r="K75" s="361"/>
      <c r="L75" s="362"/>
      <c r="M75" s="176"/>
      <c r="N75" s="176"/>
      <c r="O75" s="176"/>
      <c r="P75" s="176"/>
      <c r="Q75" s="176"/>
      <c r="R75" s="176"/>
      <c r="S75" s="176"/>
      <c r="T75" s="176"/>
      <c r="U75" s="363"/>
      <c r="V75" s="290"/>
      <c r="W75" s="176"/>
      <c r="X75" s="176"/>
      <c r="Y75" s="176"/>
      <c r="Z75" s="176"/>
      <c r="AA75" s="176"/>
      <c r="AB75" s="176"/>
      <c r="AC75" s="176"/>
      <c r="AD75" s="176"/>
      <c r="AE75" s="361"/>
      <c r="AF75" s="362"/>
      <c r="AG75" s="176"/>
      <c r="AH75" s="176"/>
      <c r="AI75" s="176"/>
      <c r="AJ75" s="176"/>
      <c r="AK75" s="176"/>
      <c r="AL75" s="176"/>
      <c r="AM75" s="176"/>
      <c r="AN75" s="176"/>
      <c r="AO75" s="363"/>
      <c r="AP75" s="290"/>
      <c r="AQ75" s="176"/>
      <c r="AR75" s="176"/>
      <c r="AS75" s="176"/>
      <c r="AT75" s="176"/>
      <c r="AU75" s="176"/>
      <c r="AV75" s="176"/>
      <c r="AW75" s="176"/>
      <c r="AX75" s="176"/>
      <c r="AY75" s="361"/>
      <c r="AZ75" s="362"/>
      <c r="BA75" s="176"/>
      <c r="BB75" s="176"/>
      <c r="BC75" s="176"/>
      <c r="BD75" s="176"/>
      <c r="BE75" s="176"/>
      <c r="BF75" s="176"/>
      <c r="BG75" s="176"/>
      <c r="BH75" s="176"/>
      <c r="BI75" s="363"/>
      <c r="BJ75" s="290"/>
      <c r="BK75" s="176"/>
      <c r="BL75" s="176"/>
      <c r="BM75" s="176"/>
      <c r="BN75" s="176"/>
      <c r="BO75" s="176"/>
      <c r="BP75" s="176"/>
      <c r="BQ75" s="176"/>
      <c r="BR75" s="176"/>
      <c r="BS75" s="361"/>
      <c r="BT75" s="362"/>
      <c r="BU75" s="176"/>
      <c r="BV75" s="176"/>
      <c r="BW75" s="176"/>
      <c r="BX75" s="176"/>
      <c r="BY75" s="176"/>
      <c r="BZ75" s="176"/>
      <c r="CA75" s="176"/>
      <c r="CB75" s="176"/>
      <c r="CC75" s="363"/>
      <c r="CD75" s="290"/>
      <c r="CE75" s="176"/>
      <c r="CF75" s="176"/>
      <c r="CG75" s="176"/>
      <c r="CH75" s="176"/>
      <c r="CI75" s="399"/>
      <c r="CJ75" s="176"/>
      <c r="CK75" s="176"/>
      <c r="CL75" s="176"/>
      <c r="CM75" s="176"/>
      <c r="CN75" s="399"/>
      <c r="CO75" s="176"/>
      <c r="CP75" s="176"/>
      <c r="CQ75" s="176"/>
      <c r="CR75" s="176"/>
      <c r="CS75" s="399"/>
    </row>
    <row r="76" spans="1:97" s="308" customFormat="1" ht="15.75" customHeight="1">
      <c r="A76" s="87" t="s">
        <v>244</v>
      </c>
      <c r="B76" s="290">
        <v>48</v>
      </c>
      <c r="C76" s="523">
        <f>SUM('Schedule 3B_Income_Eastern:Schedule 3D_Income_The Cape'!C76)</f>
        <v>22143.269129620676</v>
      </c>
      <c r="D76" s="523">
        <f>SUM('Schedule 3B_Income_Eastern:Schedule 3D_Income_The Cape'!D76)</f>
        <v>122957.92097878284</v>
      </c>
      <c r="E76" s="523">
        <f>SUM('Schedule 3B_Income_Eastern:Schedule 3D_Income_The Cape'!E76)</f>
        <v>29225.619924336352</v>
      </c>
      <c r="F76" s="523">
        <f>SUM('Schedule 3B_Income_Eastern:Schedule 3D_Income_The Cape'!F76)</f>
        <v>154184.98539775325</v>
      </c>
      <c r="G76" s="523">
        <f>SUM('Schedule 3B_Income_Eastern:Schedule 3D_Income_The Cape'!G76)</f>
        <v>16569.411612081614</v>
      </c>
      <c r="H76" s="523">
        <f>SUM('Schedule 3B_Income_Eastern:Schedule 3D_Income_The Cape'!H76)</f>
        <v>77893.316444424898</v>
      </c>
      <c r="I76" s="523">
        <f>SUM('Schedule 3B_Income_Eastern:Schedule 3D_Income_The Cape'!I76)</f>
        <v>24677.412249239704</v>
      </c>
      <c r="J76" s="523">
        <f>SUM('Schedule 3B_Income_Eastern:Schedule 3D_Income_The Cape'!J76)</f>
        <v>113256.46182234645</v>
      </c>
      <c r="K76" s="524">
        <f t="shared" ref="K76:K86" si="208">SUM(C76:J76)</f>
        <v>560908.39755858574</v>
      </c>
      <c r="L76" s="525">
        <f>SUM('Schedule 3B_Income_Eastern:Schedule 3D_Income_The Cape'!L76)</f>
        <v>0</v>
      </c>
      <c r="M76" s="523">
        <f>SUM('Schedule 3B_Income_Eastern:Schedule 3D_Income_The Cape'!M76)</f>
        <v>122957.92097878284</v>
      </c>
      <c r="N76" s="523">
        <f>SUM('Schedule 3B_Income_Eastern:Schedule 3D_Income_The Cape'!N76)</f>
        <v>0</v>
      </c>
      <c r="O76" s="523">
        <f>SUM('Schedule 3B_Income_Eastern:Schedule 3D_Income_The Cape'!O76)</f>
        <v>154184.98539775325</v>
      </c>
      <c r="P76" s="523">
        <f>SUM('Schedule 3B_Income_Eastern:Schedule 3D_Income_The Cape'!P76)</f>
        <v>0</v>
      </c>
      <c r="Q76" s="523">
        <f>SUM('Schedule 3B_Income_Eastern:Schedule 3D_Income_The Cape'!Q76)</f>
        <v>77893.316444424898</v>
      </c>
      <c r="R76" s="523">
        <f>SUM('Schedule 3B_Income_Eastern:Schedule 3D_Income_The Cape'!R76)</f>
        <v>0</v>
      </c>
      <c r="S76" s="523">
        <f>SUM('Schedule 3B_Income_Eastern:Schedule 3D_Income_The Cape'!S76)</f>
        <v>113256.46182234645</v>
      </c>
      <c r="T76" s="526">
        <f t="shared" ref="T76:T86" si="209">SUM(L76:S76)</f>
        <v>468292.68464330747</v>
      </c>
      <c r="U76" s="527">
        <f t="shared" ref="U76:U86" si="210">SUM(T76,K76)</f>
        <v>1029201.0822018932</v>
      </c>
      <c r="V76" s="290">
        <v>48</v>
      </c>
      <c r="W76" s="523">
        <f>SUM('Schedule 3B_Income_Eastern:Schedule 3D_Income_The Cape'!W76)</f>
        <v>2339.8815317382678</v>
      </c>
      <c r="X76" s="523">
        <f>SUM('Schedule 3B_Income_Eastern:Schedule 3D_Income_The Cape'!X76)</f>
        <v>48680.949916408332</v>
      </c>
      <c r="Y76" s="523">
        <f>SUM('Schedule 3B_Income_Eastern:Schedule 3D_Income_The Cape'!Y76)</f>
        <v>2415.3404896145748</v>
      </c>
      <c r="Z76" s="523">
        <f>SUM('Schedule 3B_Income_Eastern:Schedule 3D_Income_The Cape'!Z76)</f>
        <v>56346.4431362943</v>
      </c>
      <c r="AA76" s="523">
        <f>SUM('Schedule 3B_Income_Eastern:Schedule 3D_Income_The Cape'!AA76)</f>
        <v>1093.2395290445597</v>
      </c>
      <c r="AB76" s="523">
        <f>SUM('Schedule 3B_Income_Eastern:Schedule 3D_Income_The Cape'!AB76)</f>
        <v>26989.350873287578</v>
      </c>
      <c r="AC76" s="523">
        <f>SUM('Schedule 3B_Income_Eastern:Schedule 3D_Income_The Cape'!AC76)</f>
        <v>1431.629619179098</v>
      </c>
      <c r="AD76" s="523">
        <f>SUM('Schedule 3B_Income_Eastern:Schedule 3D_Income_The Cape'!AD76)</f>
        <v>39017.973349830339</v>
      </c>
      <c r="AE76" s="524">
        <f t="shared" ref="AE76:AE86" si="211">SUM(W76:AD76)</f>
        <v>178314.80844539704</v>
      </c>
      <c r="AF76" s="525">
        <f>SUM('Schedule 3B_Income_Eastern:Schedule 3D_Income_The Cape'!AF76)</f>
        <v>0</v>
      </c>
      <c r="AG76" s="523">
        <f>SUM('Schedule 3B_Income_Eastern:Schedule 3D_Income_The Cape'!AG76)</f>
        <v>48680.949916408332</v>
      </c>
      <c r="AH76" s="523">
        <f>SUM('Schedule 3B_Income_Eastern:Schedule 3D_Income_The Cape'!AH76)</f>
        <v>0</v>
      </c>
      <c r="AI76" s="523">
        <f>SUM('Schedule 3B_Income_Eastern:Schedule 3D_Income_The Cape'!AI76)</f>
        <v>56346.4431362943</v>
      </c>
      <c r="AJ76" s="523">
        <f>SUM('Schedule 3B_Income_Eastern:Schedule 3D_Income_The Cape'!AJ76)</f>
        <v>0</v>
      </c>
      <c r="AK76" s="523">
        <f>SUM('Schedule 3B_Income_Eastern:Schedule 3D_Income_The Cape'!AK76)</f>
        <v>26989.350873287578</v>
      </c>
      <c r="AL76" s="523">
        <f>SUM('Schedule 3B_Income_Eastern:Schedule 3D_Income_The Cape'!AL76)</f>
        <v>0</v>
      </c>
      <c r="AM76" s="523">
        <f>SUM('Schedule 3B_Income_Eastern:Schedule 3D_Income_The Cape'!AM76)</f>
        <v>39017.973349830339</v>
      </c>
      <c r="AN76" s="526">
        <f t="shared" ref="AN76:AN86" si="212">SUM(AF76:AM76)</f>
        <v>171034.71727582053</v>
      </c>
      <c r="AO76" s="527">
        <f t="shared" ref="AO76:AO86" si="213">SUM(AN76,AE76)</f>
        <v>349349.52572121756</v>
      </c>
      <c r="AP76" s="290">
        <v>48</v>
      </c>
      <c r="AQ76" s="523">
        <f>SUM('Schedule 3B_Income_Eastern:Schedule 3D_Income_The Cape'!AQ76)</f>
        <v>47710.755134955893</v>
      </c>
      <c r="AR76" s="523">
        <f>SUM('Schedule 3B_Income_Eastern:Schedule 3D_Income_The Cape'!AR76)</f>
        <v>461584.43484631967</v>
      </c>
      <c r="AS76" s="523">
        <f>SUM('Schedule 3B_Income_Eastern:Schedule 3D_Income_The Cape'!AS76)</f>
        <v>60970.094930699343</v>
      </c>
      <c r="AT76" s="523">
        <f>SUM('Schedule 3B_Income_Eastern:Schedule 3D_Income_The Cape'!AT76)</f>
        <v>579543.69805094844</v>
      </c>
      <c r="AU76" s="523">
        <f>SUM('Schedule 3B_Income_Eastern:Schedule 3D_Income_The Cape'!AU76)</f>
        <v>31908.928753988093</v>
      </c>
      <c r="AV76" s="523">
        <f>SUM('Schedule 3B_Income_Eastern:Schedule 3D_Income_The Cape'!AV76)</f>
        <v>301289.98145762424</v>
      </c>
      <c r="AW76" s="523">
        <f>SUM('Schedule 3B_Income_Eastern:Schedule 3D_Income_The Cape'!AW76)</f>
        <v>47583.486156105275</v>
      </c>
      <c r="AX76" s="523">
        <f>SUM('Schedule 3B_Income_Eastern:Schedule 3D_Income_The Cape'!AX76)</f>
        <v>442701.12859513651</v>
      </c>
      <c r="AY76" s="524">
        <f t="shared" ref="AY76:AY86" si="214">SUM(AQ76:AX76)</f>
        <v>1973292.5079257775</v>
      </c>
      <c r="AZ76" s="525">
        <f>SUM('Schedule 3B_Income_Eastern:Schedule 3D_Income_The Cape'!AZ76)</f>
        <v>0</v>
      </c>
      <c r="BA76" s="523">
        <f>SUM('Schedule 3B_Income_Eastern:Schedule 3D_Income_The Cape'!BA76)</f>
        <v>461584.43484631967</v>
      </c>
      <c r="BB76" s="523">
        <f>SUM('Schedule 3B_Income_Eastern:Schedule 3D_Income_The Cape'!BB76)</f>
        <v>0</v>
      </c>
      <c r="BC76" s="523">
        <f>SUM('Schedule 3B_Income_Eastern:Schedule 3D_Income_The Cape'!BC76)</f>
        <v>579543.69805094844</v>
      </c>
      <c r="BD76" s="523">
        <f>SUM('Schedule 3B_Income_Eastern:Schedule 3D_Income_The Cape'!BD76)</f>
        <v>0</v>
      </c>
      <c r="BE76" s="523">
        <f>SUM('Schedule 3B_Income_Eastern:Schedule 3D_Income_The Cape'!BE76)</f>
        <v>301289.98145762424</v>
      </c>
      <c r="BF76" s="523">
        <f>SUM('Schedule 3B_Income_Eastern:Schedule 3D_Income_The Cape'!BF76)</f>
        <v>0</v>
      </c>
      <c r="BG76" s="523">
        <f>SUM('Schedule 3B_Income_Eastern:Schedule 3D_Income_The Cape'!BG76)</f>
        <v>442701.12859513651</v>
      </c>
      <c r="BH76" s="526">
        <f t="shared" ref="BH76:BH86" si="215">SUM(AZ76:BG76)</f>
        <v>1785119.2429500287</v>
      </c>
      <c r="BI76" s="527">
        <f t="shared" ref="BI76:BI86" si="216">SUM(BH76,AY76)</f>
        <v>3758411.7508758064</v>
      </c>
      <c r="BJ76" s="290">
        <v>48</v>
      </c>
      <c r="BK76" s="523">
        <f>SUM('Schedule 3B_Income_Eastern:Schedule 3D_Income_The Cape'!BK76)</f>
        <v>770.44879703577101</v>
      </c>
      <c r="BL76" s="523">
        <f>SUM('Schedule 3B_Income_Eastern:Schedule 3D_Income_The Cape'!BL76)</f>
        <v>20088.739004191953</v>
      </c>
      <c r="BM76" s="523">
        <f>SUM('Schedule 3B_Income_Eastern:Schedule 3D_Income_The Cape'!BM76)</f>
        <v>1104.1556523952343</v>
      </c>
      <c r="BN76" s="523">
        <f>SUM('Schedule 3B_Income_Eastern:Schedule 3D_Income_The Cape'!BN76)</f>
        <v>24878.00704303012</v>
      </c>
      <c r="BO76" s="523">
        <f>SUM('Schedule 3B_Income_Eastern:Schedule 3D_Income_The Cape'!BO76)</f>
        <v>649.1109703702075</v>
      </c>
      <c r="BP76" s="523">
        <f>SUM('Schedule 3B_Income_Eastern:Schedule 3D_Income_The Cape'!BP76)</f>
        <v>12222.076297365355</v>
      </c>
      <c r="BQ76" s="523">
        <f>SUM('Schedule 3B_Income_Eastern:Schedule 3D_Income_The Cape'!BQ76)</f>
        <v>1140.4507135833492</v>
      </c>
      <c r="BR76" s="523">
        <f>SUM('Schedule 3B_Income_Eastern:Schedule 3D_Income_The Cape'!BR76)</f>
        <v>17434.336972545458</v>
      </c>
      <c r="BS76" s="524">
        <f t="shared" ref="BS76:BS86" si="217">SUM(BK76:BR76)</f>
        <v>78287.325450517441</v>
      </c>
      <c r="BT76" s="525">
        <f>SUM('Schedule 3B_Income_Eastern:Schedule 3D_Income_The Cape'!BT76)</f>
        <v>0</v>
      </c>
      <c r="BU76" s="523">
        <f>SUM('Schedule 3B_Income_Eastern:Schedule 3D_Income_The Cape'!BU76)</f>
        <v>20088.739004191953</v>
      </c>
      <c r="BV76" s="523">
        <f>SUM('Schedule 3B_Income_Eastern:Schedule 3D_Income_The Cape'!BV76)</f>
        <v>0</v>
      </c>
      <c r="BW76" s="523">
        <f>SUM('Schedule 3B_Income_Eastern:Schedule 3D_Income_The Cape'!BW76)</f>
        <v>24878.00704303012</v>
      </c>
      <c r="BX76" s="523">
        <f>SUM('Schedule 3B_Income_Eastern:Schedule 3D_Income_The Cape'!BX76)</f>
        <v>0</v>
      </c>
      <c r="BY76" s="523">
        <f>SUM('Schedule 3B_Income_Eastern:Schedule 3D_Income_The Cape'!BY76)</f>
        <v>12222.076297365355</v>
      </c>
      <c r="BZ76" s="523">
        <f>SUM('Schedule 3B_Income_Eastern:Schedule 3D_Income_The Cape'!BZ76)</f>
        <v>0</v>
      </c>
      <c r="CA76" s="523">
        <f>SUM('Schedule 3B_Income_Eastern:Schedule 3D_Income_The Cape'!CA76)</f>
        <v>17434.336972545458</v>
      </c>
      <c r="CB76" s="526">
        <f t="shared" ref="CB76:CB86" si="218">SUM(BT76:CA76)</f>
        <v>74623.159317132886</v>
      </c>
      <c r="CC76" s="527">
        <f t="shared" ref="CC76:CC86" si="219">SUM(CB76,BS76)</f>
        <v>152910.48476765031</v>
      </c>
      <c r="CD76" s="290">
        <v>48</v>
      </c>
      <c r="CE76" s="394">
        <f t="shared" ref="CE76:CE86" si="220">+C76+D76+W76+X76+AQ76+AR76+BK76+BL76</f>
        <v>726276.39933905331</v>
      </c>
      <c r="CF76" s="394">
        <f t="shared" ref="CF76:CF86" si="221">+E76+F76+Y76+Z76+AS76+AT76+BM76+BN76</f>
        <v>908668.34462507162</v>
      </c>
      <c r="CG76" s="394">
        <f t="shared" ref="CG76:CG86" si="222">+G76+H76+AA76+AB76+AU76+AV76+BO76+BP76</f>
        <v>468615.41593818652</v>
      </c>
      <c r="CH76" s="394">
        <f t="shared" ref="CH76:CH86" si="223">+I76+J76+AC76+AD76+AW76+AX76+BQ76+BR76</f>
        <v>687242.87947796623</v>
      </c>
      <c r="CI76" s="396">
        <f t="shared" ref="CI76:CI86" si="224">SUM(K76,AE76,AY76,BS76)</f>
        <v>2790803.0393802775</v>
      </c>
      <c r="CJ76" s="394">
        <f t="shared" ref="CJ76:CJ86" si="225">L76+M76+AF76+AG76+AZ76+BA76+BT76+BU76</f>
        <v>653312.04474570276</v>
      </c>
      <c r="CK76" s="394">
        <f t="shared" ref="CK76:CK86" si="226">N76+O76+AH76+AI76+BB76+BC76+BV76+BW76</f>
        <v>814953.13362802612</v>
      </c>
      <c r="CL76" s="394">
        <f t="shared" ref="CL76:CL86" si="227">P76+Q76+AJ76+AK76+BD76+BE76+BX76+BY76</f>
        <v>418394.72507270204</v>
      </c>
      <c r="CM76" s="394">
        <f t="shared" ref="CM76:CM86" si="228">+R76+S76+AL76+AM76+BF76+BG76+BZ76+CA76</f>
        <v>612409.90073985874</v>
      </c>
      <c r="CN76" s="396">
        <f t="shared" ref="CN76:CN86" si="229">SUM(T76,AN76,BH76,CB76)</f>
        <v>2499069.8041862897</v>
      </c>
      <c r="CO76" s="394">
        <f t="shared" ref="CO76:CO86" si="230">+C76+D76+L76+M76+W76+X76+AF76+AG76+AQ76+AR76+AZ76+BA76+BK76+BL76+BT76+BU76</f>
        <v>1379588.4440847563</v>
      </c>
      <c r="CP76" s="394">
        <f t="shared" ref="CP76:CP86" si="231">+E76+F76+N76+O76+Y76+Z76+AH76+AI76+AS76+AT76+BB76+BC76+BM76+BN76+BV76+BW76</f>
        <v>1723621.4782530975</v>
      </c>
      <c r="CQ76" s="394">
        <f t="shared" ref="CQ76:CQ86" si="232">+G76+H76+P76+Q76+AA76+AB76+AJ76+AK76+AU76+AV76+BD76+BE76+BO76+BP76+BX76+BY76</f>
        <v>887010.14101088862</v>
      </c>
      <c r="CR76" s="394">
        <f t="shared" ref="CR76:CR86" si="233">+I76+J76+R76+S76+AC76+AD76+AL76+AM76+AW76+AX76+BF76+BG76+BQ76+BR76+BZ76+CA76</f>
        <v>1299652.7802178247</v>
      </c>
      <c r="CS76" s="396">
        <f t="shared" ref="CS76:CS86" si="234">SUM(CC76,BI76,AO76,U76)</f>
        <v>5289872.8435665676</v>
      </c>
    </row>
    <row r="77" spans="1:97" ht="15.75" customHeight="1">
      <c r="A77" s="87" t="s">
        <v>246</v>
      </c>
      <c r="B77" s="290">
        <v>49</v>
      </c>
      <c r="C77" s="523">
        <f>SUM('Schedule 3B_Income_Eastern:Schedule 3D_Income_The Cape'!C77)</f>
        <v>23.918516705011683</v>
      </c>
      <c r="D77" s="523">
        <f>SUM('Schedule 3B_Income_Eastern:Schedule 3D_Income_The Cape'!D77)</f>
        <v>132.81557794058679</v>
      </c>
      <c r="E77" s="523">
        <f>SUM('Schedule 3B_Income_Eastern:Schedule 3D_Income_The Cape'!E77)</f>
        <v>21.033935814687005</v>
      </c>
      <c r="F77" s="523">
        <f>SUM('Schedule 3B_Income_Eastern:Schedule 3D_Income_The Cape'!F77)</f>
        <v>110.96829065871181</v>
      </c>
      <c r="G77" s="523">
        <f>SUM('Schedule 3B_Income_Eastern:Schedule 3D_Income_The Cape'!G77)</f>
        <v>2.235906568295877</v>
      </c>
      <c r="H77" s="523">
        <f>SUM('Schedule 3B_Income_Eastern:Schedule 3D_Income_The Cape'!H77)</f>
        <v>10.511065929308453</v>
      </c>
      <c r="I77" s="523">
        <f>SUM('Schedule 3B_Income_Eastern:Schedule 3D_Income_The Cape'!I77)</f>
        <v>-1.8987696271540861E-2</v>
      </c>
      <c r="J77" s="523">
        <f>SUM('Schedule 3B_Income_Eastern:Schedule 3D_Income_The Cape'!J77)</f>
        <v>-8.7143630626762003E-2</v>
      </c>
      <c r="K77" s="524">
        <f t="shared" si="208"/>
        <v>301.37716228970334</v>
      </c>
      <c r="L77" s="525">
        <f>SUM('Schedule 3B_Income_Eastern:Schedule 3D_Income_The Cape'!L77)</f>
        <v>0</v>
      </c>
      <c r="M77" s="523">
        <f>SUM('Schedule 3B_Income_Eastern:Schedule 3D_Income_The Cape'!M77)</f>
        <v>132.81557794058679</v>
      </c>
      <c r="N77" s="523">
        <f>SUM('Schedule 3B_Income_Eastern:Schedule 3D_Income_The Cape'!N77)</f>
        <v>0</v>
      </c>
      <c r="O77" s="523">
        <f>SUM('Schedule 3B_Income_Eastern:Schedule 3D_Income_The Cape'!O77)</f>
        <v>110.96829065871181</v>
      </c>
      <c r="P77" s="523">
        <f>SUM('Schedule 3B_Income_Eastern:Schedule 3D_Income_The Cape'!P77)</f>
        <v>0</v>
      </c>
      <c r="Q77" s="523">
        <f>SUM('Schedule 3B_Income_Eastern:Schedule 3D_Income_The Cape'!Q77)</f>
        <v>10.511065929308453</v>
      </c>
      <c r="R77" s="523">
        <f>SUM('Schedule 3B_Income_Eastern:Schedule 3D_Income_The Cape'!R77)</f>
        <v>0</v>
      </c>
      <c r="S77" s="523">
        <f>SUM('Schedule 3B_Income_Eastern:Schedule 3D_Income_The Cape'!S77)</f>
        <v>-8.7143630626762003E-2</v>
      </c>
      <c r="T77" s="526">
        <f t="shared" si="209"/>
        <v>254.20779089798029</v>
      </c>
      <c r="U77" s="527">
        <f t="shared" si="210"/>
        <v>555.5849531876836</v>
      </c>
      <c r="V77" s="290">
        <v>49</v>
      </c>
      <c r="W77" s="523">
        <f>SUM('Schedule 3B_Income_Eastern:Schedule 3D_Income_The Cape'!W77)</f>
        <v>2.527472126045049</v>
      </c>
      <c r="X77" s="523">
        <f>SUM('Schedule 3B_Income_Eastern:Schedule 3D_Income_The Cape'!X77)</f>
        <v>52.583749354059194</v>
      </c>
      <c r="Y77" s="523">
        <f>SUM('Schedule 3B_Income_Eastern:Schedule 3D_Income_The Cape'!Y77)</f>
        <v>1.7383418028666946</v>
      </c>
      <c r="Z77" s="523">
        <f>SUM('Schedule 3B_Income_Eastern:Schedule 3D_Income_The Cape'!Z77)</f>
        <v>40.553030915447323</v>
      </c>
      <c r="AA77" s="523">
        <f>SUM('Schedule 3B_Income_Eastern:Schedule 3D_Income_The Cape'!AA77)</f>
        <v>0.14752373234117125</v>
      </c>
      <c r="AB77" s="523">
        <f>SUM('Schedule 3B_Income_Eastern:Schedule 3D_Income_The Cape'!AB77)</f>
        <v>3.6419921421726653</v>
      </c>
      <c r="AC77" s="523">
        <f>SUM('Schedule 3B_Income_Eastern:Schedule 3D_Income_The Cape'!AC77)</f>
        <v>-1.1015477679654972E-3</v>
      </c>
      <c r="AD77" s="523">
        <f>SUM('Schedule 3B_Income_Eastern:Schedule 3D_Income_The Cape'!AD77)</f>
        <v>-3.0021844252347791E-2</v>
      </c>
      <c r="AE77" s="524">
        <f t="shared" si="211"/>
        <v>101.16098668091179</v>
      </c>
      <c r="AF77" s="525">
        <f>SUM('Schedule 3B_Income_Eastern:Schedule 3D_Income_The Cape'!AF77)</f>
        <v>0</v>
      </c>
      <c r="AG77" s="523">
        <f>SUM('Schedule 3B_Income_Eastern:Schedule 3D_Income_The Cape'!AG77)</f>
        <v>52.583749354059194</v>
      </c>
      <c r="AH77" s="523">
        <f>SUM('Schedule 3B_Income_Eastern:Schedule 3D_Income_The Cape'!AH77)</f>
        <v>0</v>
      </c>
      <c r="AI77" s="523">
        <f>SUM('Schedule 3B_Income_Eastern:Schedule 3D_Income_The Cape'!AI77)</f>
        <v>40.553030915447323</v>
      </c>
      <c r="AJ77" s="523">
        <f>SUM('Schedule 3B_Income_Eastern:Schedule 3D_Income_The Cape'!AJ77)</f>
        <v>0</v>
      </c>
      <c r="AK77" s="523">
        <f>SUM('Schedule 3B_Income_Eastern:Schedule 3D_Income_The Cape'!AK77)</f>
        <v>3.6419921421726653</v>
      </c>
      <c r="AL77" s="523">
        <f>SUM('Schedule 3B_Income_Eastern:Schedule 3D_Income_The Cape'!AL77)</f>
        <v>0</v>
      </c>
      <c r="AM77" s="523">
        <f>SUM('Schedule 3B_Income_Eastern:Schedule 3D_Income_The Cape'!AM77)</f>
        <v>-3.0021844252347791E-2</v>
      </c>
      <c r="AN77" s="526">
        <f t="shared" si="212"/>
        <v>96.748750567426839</v>
      </c>
      <c r="AO77" s="527">
        <f t="shared" si="213"/>
        <v>197.90973724833862</v>
      </c>
      <c r="AP77" s="290">
        <v>49</v>
      </c>
      <c r="AQ77" s="523">
        <f>SUM('Schedule 3B_Income_Eastern:Schedule 3D_Income_The Cape'!AQ77)</f>
        <v>51.535773106674654</v>
      </c>
      <c r="AR77" s="523">
        <f>SUM('Schedule 3B_Income_Eastern:Schedule 3D_Income_The Cape'!AR77)</f>
        <v>498.59011110859399</v>
      </c>
      <c r="AS77" s="523">
        <f>SUM('Schedule 3B_Income_Eastern:Schedule 3D_Income_The Cape'!AS77)</f>
        <v>43.880713795220707</v>
      </c>
      <c r="AT77" s="523">
        <f>SUM('Schedule 3B_Income_Eastern:Schedule 3D_Income_The Cape'!AT77)</f>
        <v>417.10269887070012</v>
      </c>
      <c r="AU77" s="523">
        <f>SUM('Schedule 3B_Income_Eastern:Schedule 3D_Income_The Cape'!AU77)</f>
        <v>4.3058489377079354</v>
      </c>
      <c r="AV77" s="523">
        <f>SUM('Schedule 3B_Income_Eastern:Schedule 3D_Income_The Cape'!AV77)</f>
        <v>40.656618609899667</v>
      </c>
      <c r="AW77" s="523">
        <f>SUM('Schedule 3B_Income_Eastern:Schedule 3D_Income_The Cape'!AW77)</f>
        <v>-3.661246055898882E-2</v>
      </c>
      <c r="AX77" s="523">
        <f>SUM('Schedule 3B_Income_Eastern:Schedule 3D_Income_The Cape'!AX77)</f>
        <v>-0.34063030936689009</v>
      </c>
      <c r="AY77" s="524">
        <f t="shared" si="214"/>
        <v>1055.6945216588713</v>
      </c>
      <c r="AZ77" s="525">
        <f>SUM('Schedule 3B_Income_Eastern:Schedule 3D_Income_The Cape'!AZ77)</f>
        <v>0</v>
      </c>
      <c r="BA77" s="523">
        <f>SUM('Schedule 3B_Income_Eastern:Schedule 3D_Income_The Cape'!BA77)</f>
        <v>498.59011110859399</v>
      </c>
      <c r="BB77" s="523">
        <f>SUM('Schedule 3B_Income_Eastern:Schedule 3D_Income_The Cape'!BB77)</f>
        <v>0</v>
      </c>
      <c r="BC77" s="523">
        <f>SUM('Schedule 3B_Income_Eastern:Schedule 3D_Income_The Cape'!BC77)</f>
        <v>417.10269887070012</v>
      </c>
      <c r="BD77" s="523">
        <f>SUM('Schedule 3B_Income_Eastern:Schedule 3D_Income_The Cape'!BD77)</f>
        <v>0</v>
      </c>
      <c r="BE77" s="523">
        <f>SUM('Schedule 3B_Income_Eastern:Schedule 3D_Income_The Cape'!BE77)</f>
        <v>40.656618609899667</v>
      </c>
      <c r="BF77" s="523">
        <f>SUM('Schedule 3B_Income_Eastern:Schedule 3D_Income_The Cape'!BF77)</f>
        <v>0</v>
      </c>
      <c r="BG77" s="523">
        <f>SUM('Schedule 3B_Income_Eastern:Schedule 3D_Income_The Cape'!BG77)</f>
        <v>-0.34063030936689009</v>
      </c>
      <c r="BH77" s="526">
        <f t="shared" si="215"/>
        <v>956.00879827982681</v>
      </c>
      <c r="BI77" s="527">
        <f t="shared" si="216"/>
        <v>2011.7033199386981</v>
      </c>
      <c r="BJ77" s="290">
        <v>49</v>
      </c>
      <c r="BK77" s="523">
        <f>SUM('Schedule 3B_Income_Eastern:Schedule 3D_Income_The Cape'!BK77)</f>
        <v>0.83221643174654047</v>
      </c>
      <c r="BL77" s="523">
        <f>SUM('Schedule 3B_Income_Eastern:Schedule 3D_Income_The Cape'!BL77)</f>
        <v>21.699272887020911</v>
      </c>
      <c r="BM77" s="523">
        <f>SUM('Schedule 3B_Income_Eastern:Schedule 3D_Income_The Cape'!BM77)</f>
        <v>0.79467053845334612</v>
      </c>
      <c r="BN77" s="523">
        <f>SUM('Schedule 3B_Income_Eastern:Schedule 3D_Income_The Cape'!BN77)</f>
        <v>17.904920569526958</v>
      </c>
      <c r="BO77" s="523">
        <f>SUM('Schedule 3B_Income_Eastern:Schedule 3D_Income_The Cape'!BO77)</f>
        <v>8.7592216077570423E-2</v>
      </c>
      <c r="BP77" s="523">
        <f>SUM('Schedule 3B_Income_Eastern:Schedule 3D_Income_The Cape'!BP77)</f>
        <v>1.6492692264079383</v>
      </c>
      <c r="BQ77" s="523">
        <f>SUM('Schedule 3B_Income_Eastern:Schedule 3D_Income_The Cape'!BQ77)</f>
        <v>-8.7750415414200632E-4</v>
      </c>
      <c r="BR77" s="523">
        <f>SUM('Schedule 3B_Income_Eastern:Schedule 3D_Income_The Cape'!BR77)</f>
        <v>-1.3414611377681521E-2</v>
      </c>
      <c r="BS77" s="524">
        <f t="shared" si="217"/>
        <v>42.953649753701434</v>
      </c>
      <c r="BT77" s="525">
        <f>SUM('Schedule 3B_Income_Eastern:Schedule 3D_Income_The Cape'!BT77)</f>
        <v>0</v>
      </c>
      <c r="BU77" s="523">
        <f>SUM('Schedule 3B_Income_Eastern:Schedule 3D_Income_The Cape'!BU77)</f>
        <v>21.699272887020911</v>
      </c>
      <c r="BV77" s="523">
        <f>SUM('Schedule 3B_Income_Eastern:Schedule 3D_Income_The Cape'!BV77)</f>
        <v>0</v>
      </c>
      <c r="BW77" s="523">
        <f>SUM('Schedule 3B_Income_Eastern:Schedule 3D_Income_The Cape'!BW77)</f>
        <v>17.904920569526958</v>
      </c>
      <c r="BX77" s="523">
        <f>SUM('Schedule 3B_Income_Eastern:Schedule 3D_Income_The Cape'!BX77)</f>
        <v>0</v>
      </c>
      <c r="BY77" s="523">
        <f>SUM('Schedule 3B_Income_Eastern:Schedule 3D_Income_The Cape'!BY77)</f>
        <v>1.6492692264079383</v>
      </c>
      <c r="BZ77" s="523">
        <f>SUM('Schedule 3B_Income_Eastern:Schedule 3D_Income_The Cape'!BZ77)</f>
        <v>0</v>
      </c>
      <c r="CA77" s="523">
        <f>SUM('Schedule 3B_Income_Eastern:Schedule 3D_Income_The Cape'!CA77)</f>
        <v>-1.3414611377681521E-2</v>
      </c>
      <c r="CB77" s="526">
        <f t="shared" si="218"/>
        <v>41.240048071578123</v>
      </c>
      <c r="CC77" s="527">
        <f t="shared" si="219"/>
        <v>84.193697825279557</v>
      </c>
      <c r="CD77" s="290">
        <v>49</v>
      </c>
      <c r="CE77" s="394">
        <f t="shared" si="220"/>
        <v>784.50268965973885</v>
      </c>
      <c r="CF77" s="394">
        <f t="shared" si="221"/>
        <v>653.97660296561401</v>
      </c>
      <c r="CG77" s="394">
        <f t="shared" si="222"/>
        <v>63.235817362211272</v>
      </c>
      <c r="CH77" s="394">
        <f t="shared" si="223"/>
        <v>-0.52878960437631861</v>
      </c>
      <c r="CI77" s="396">
        <f t="shared" si="224"/>
        <v>1501.1863203831879</v>
      </c>
      <c r="CJ77" s="394">
        <f t="shared" si="225"/>
        <v>705.68871129026093</v>
      </c>
      <c r="CK77" s="394">
        <f t="shared" si="226"/>
        <v>586.52894101438631</v>
      </c>
      <c r="CL77" s="394">
        <f t="shared" si="227"/>
        <v>56.458945907788724</v>
      </c>
      <c r="CM77" s="394">
        <f t="shared" si="228"/>
        <v>-0.47121039562368139</v>
      </c>
      <c r="CN77" s="396">
        <f t="shared" si="229"/>
        <v>1348.2053878168119</v>
      </c>
      <c r="CO77" s="394">
        <f t="shared" si="230"/>
        <v>1490.1914009499997</v>
      </c>
      <c r="CP77" s="394">
        <f t="shared" si="231"/>
        <v>1240.5055439800001</v>
      </c>
      <c r="CQ77" s="394">
        <f t="shared" si="232"/>
        <v>119.69476327</v>
      </c>
      <c r="CR77" s="394">
        <f t="shared" si="233"/>
        <v>-1</v>
      </c>
      <c r="CS77" s="396">
        <f t="shared" si="234"/>
        <v>2849.3917081999998</v>
      </c>
    </row>
    <row r="78" spans="1:97" ht="15.75" customHeight="1">
      <c r="A78" s="87" t="s">
        <v>248</v>
      </c>
      <c r="B78" s="290">
        <v>50</v>
      </c>
      <c r="C78" s="523">
        <f>SUM('Schedule 3B_Income_Eastern:Schedule 3D_Income_The Cape'!C78)</f>
        <v>0</v>
      </c>
      <c r="D78" s="523">
        <f>SUM('Schedule 3B_Income_Eastern:Schedule 3D_Income_The Cape'!D78)</f>
        <v>0</v>
      </c>
      <c r="E78" s="523">
        <f>SUM('Schedule 3B_Income_Eastern:Schedule 3D_Income_The Cape'!E78)</f>
        <v>0</v>
      </c>
      <c r="F78" s="523">
        <f>SUM('Schedule 3B_Income_Eastern:Schedule 3D_Income_The Cape'!F78)</f>
        <v>0</v>
      </c>
      <c r="G78" s="523">
        <f>SUM('Schedule 3B_Income_Eastern:Schedule 3D_Income_The Cape'!G78)</f>
        <v>0</v>
      </c>
      <c r="H78" s="523">
        <f>SUM('Schedule 3B_Income_Eastern:Schedule 3D_Income_The Cape'!H78)</f>
        <v>0</v>
      </c>
      <c r="I78" s="523">
        <f>SUM('Schedule 3B_Income_Eastern:Schedule 3D_Income_The Cape'!I78)</f>
        <v>0</v>
      </c>
      <c r="J78" s="523">
        <f>SUM('Schedule 3B_Income_Eastern:Schedule 3D_Income_The Cape'!J78)</f>
        <v>0</v>
      </c>
      <c r="K78" s="524">
        <f t="shared" si="208"/>
        <v>0</v>
      </c>
      <c r="L78" s="525">
        <f>SUM('Schedule 3B_Income_Eastern:Schedule 3D_Income_The Cape'!L78)</f>
        <v>0</v>
      </c>
      <c r="M78" s="523">
        <f>SUM('Schedule 3B_Income_Eastern:Schedule 3D_Income_The Cape'!M78)</f>
        <v>0</v>
      </c>
      <c r="N78" s="523">
        <f>SUM('Schedule 3B_Income_Eastern:Schedule 3D_Income_The Cape'!N78)</f>
        <v>0</v>
      </c>
      <c r="O78" s="523">
        <f>SUM('Schedule 3B_Income_Eastern:Schedule 3D_Income_The Cape'!O78)</f>
        <v>0</v>
      </c>
      <c r="P78" s="523">
        <f>SUM('Schedule 3B_Income_Eastern:Schedule 3D_Income_The Cape'!P78)</f>
        <v>0</v>
      </c>
      <c r="Q78" s="523">
        <f>SUM('Schedule 3B_Income_Eastern:Schedule 3D_Income_The Cape'!Q78)</f>
        <v>0</v>
      </c>
      <c r="R78" s="523">
        <f>SUM('Schedule 3B_Income_Eastern:Schedule 3D_Income_The Cape'!R78)</f>
        <v>0</v>
      </c>
      <c r="S78" s="523">
        <f>SUM('Schedule 3B_Income_Eastern:Schedule 3D_Income_The Cape'!S78)</f>
        <v>0</v>
      </c>
      <c r="T78" s="526">
        <f t="shared" si="209"/>
        <v>0</v>
      </c>
      <c r="U78" s="527">
        <f t="shared" si="210"/>
        <v>0</v>
      </c>
      <c r="V78" s="290">
        <v>50</v>
      </c>
      <c r="W78" s="523">
        <f>SUM('Schedule 3B_Income_Eastern:Schedule 3D_Income_The Cape'!W78)</f>
        <v>0</v>
      </c>
      <c r="X78" s="523">
        <f>SUM('Schedule 3B_Income_Eastern:Schedule 3D_Income_The Cape'!X78)</f>
        <v>0</v>
      </c>
      <c r="Y78" s="523">
        <f>SUM('Schedule 3B_Income_Eastern:Schedule 3D_Income_The Cape'!Y78)</f>
        <v>0</v>
      </c>
      <c r="Z78" s="523">
        <f>SUM('Schedule 3B_Income_Eastern:Schedule 3D_Income_The Cape'!Z78)</f>
        <v>0</v>
      </c>
      <c r="AA78" s="523">
        <f>SUM('Schedule 3B_Income_Eastern:Schedule 3D_Income_The Cape'!AA78)</f>
        <v>0</v>
      </c>
      <c r="AB78" s="523">
        <f>SUM('Schedule 3B_Income_Eastern:Schedule 3D_Income_The Cape'!AB78)</f>
        <v>0</v>
      </c>
      <c r="AC78" s="523">
        <f>SUM('Schedule 3B_Income_Eastern:Schedule 3D_Income_The Cape'!AC78)</f>
        <v>0</v>
      </c>
      <c r="AD78" s="523">
        <f>SUM('Schedule 3B_Income_Eastern:Schedule 3D_Income_The Cape'!AD78)</f>
        <v>0</v>
      </c>
      <c r="AE78" s="524">
        <f t="shared" si="211"/>
        <v>0</v>
      </c>
      <c r="AF78" s="525">
        <f>SUM('Schedule 3B_Income_Eastern:Schedule 3D_Income_The Cape'!AF78)</f>
        <v>0</v>
      </c>
      <c r="AG78" s="523">
        <f>SUM('Schedule 3B_Income_Eastern:Schedule 3D_Income_The Cape'!AG78)</f>
        <v>0</v>
      </c>
      <c r="AH78" s="523">
        <f>SUM('Schedule 3B_Income_Eastern:Schedule 3D_Income_The Cape'!AH78)</f>
        <v>0</v>
      </c>
      <c r="AI78" s="523">
        <f>SUM('Schedule 3B_Income_Eastern:Schedule 3D_Income_The Cape'!AI78)</f>
        <v>0</v>
      </c>
      <c r="AJ78" s="523">
        <f>SUM('Schedule 3B_Income_Eastern:Schedule 3D_Income_The Cape'!AJ78)</f>
        <v>0</v>
      </c>
      <c r="AK78" s="523">
        <f>SUM('Schedule 3B_Income_Eastern:Schedule 3D_Income_The Cape'!AK78)</f>
        <v>0</v>
      </c>
      <c r="AL78" s="523">
        <f>SUM('Schedule 3B_Income_Eastern:Schedule 3D_Income_The Cape'!AL78)</f>
        <v>0</v>
      </c>
      <c r="AM78" s="523">
        <f>SUM('Schedule 3B_Income_Eastern:Schedule 3D_Income_The Cape'!AM78)</f>
        <v>0</v>
      </c>
      <c r="AN78" s="526">
        <f t="shared" si="212"/>
        <v>0</v>
      </c>
      <c r="AO78" s="527">
        <f t="shared" si="213"/>
        <v>0</v>
      </c>
      <c r="AP78" s="290">
        <v>50</v>
      </c>
      <c r="AQ78" s="523">
        <f>SUM('Schedule 3B_Income_Eastern:Schedule 3D_Income_The Cape'!AQ78)</f>
        <v>0</v>
      </c>
      <c r="AR78" s="523">
        <f>SUM('Schedule 3B_Income_Eastern:Schedule 3D_Income_The Cape'!AR78)</f>
        <v>0</v>
      </c>
      <c r="AS78" s="523">
        <f>SUM('Schedule 3B_Income_Eastern:Schedule 3D_Income_The Cape'!AS78)</f>
        <v>0</v>
      </c>
      <c r="AT78" s="523">
        <f>SUM('Schedule 3B_Income_Eastern:Schedule 3D_Income_The Cape'!AT78)</f>
        <v>0</v>
      </c>
      <c r="AU78" s="523">
        <f>SUM('Schedule 3B_Income_Eastern:Schedule 3D_Income_The Cape'!AU78)</f>
        <v>0</v>
      </c>
      <c r="AV78" s="523">
        <f>SUM('Schedule 3B_Income_Eastern:Schedule 3D_Income_The Cape'!AV78)</f>
        <v>0</v>
      </c>
      <c r="AW78" s="523">
        <f>SUM('Schedule 3B_Income_Eastern:Schedule 3D_Income_The Cape'!AW78)</f>
        <v>0</v>
      </c>
      <c r="AX78" s="523">
        <f>SUM('Schedule 3B_Income_Eastern:Schedule 3D_Income_The Cape'!AX78)</f>
        <v>0</v>
      </c>
      <c r="AY78" s="524">
        <f t="shared" si="214"/>
        <v>0</v>
      </c>
      <c r="AZ78" s="525">
        <f>SUM('Schedule 3B_Income_Eastern:Schedule 3D_Income_The Cape'!AZ78)</f>
        <v>0</v>
      </c>
      <c r="BA78" s="523">
        <f>SUM('Schedule 3B_Income_Eastern:Schedule 3D_Income_The Cape'!BA78)</f>
        <v>0</v>
      </c>
      <c r="BB78" s="523">
        <f>SUM('Schedule 3B_Income_Eastern:Schedule 3D_Income_The Cape'!BB78)</f>
        <v>0</v>
      </c>
      <c r="BC78" s="523">
        <f>SUM('Schedule 3B_Income_Eastern:Schedule 3D_Income_The Cape'!BC78)</f>
        <v>0</v>
      </c>
      <c r="BD78" s="523">
        <f>SUM('Schedule 3B_Income_Eastern:Schedule 3D_Income_The Cape'!BD78)</f>
        <v>0</v>
      </c>
      <c r="BE78" s="523">
        <f>SUM('Schedule 3B_Income_Eastern:Schedule 3D_Income_The Cape'!BE78)</f>
        <v>0</v>
      </c>
      <c r="BF78" s="523">
        <f>SUM('Schedule 3B_Income_Eastern:Schedule 3D_Income_The Cape'!BF78)</f>
        <v>0</v>
      </c>
      <c r="BG78" s="523">
        <f>SUM('Schedule 3B_Income_Eastern:Schedule 3D_Income_The Cape'!BG78)</f>
        <v>0</v>
      </c>
      <c r="BH78" s="526">
        <f t="shared" si="215"/>
        <v>0</v>
      </c>
      <c r="BI78" s="527">
        <f t="shared" si="216"/>
        <v>0</v>
      </c>
      <c r="BJ78" s="290">
        <v>50</v>
      </c>
      <c r="BK78" s="523">
        <f>SUM('Schedule 3B_Income_Eastern:Schedule 3D_Income_The Cape'!BK78)</f>
        <v>0</v>
      </c>
      <c r="BL78" s="523">
        <f>SUM('Schedule 3B_Income_Eastern:Schedule 3D_Income_The Cape'!BL78)</f>
        <v>0</v>
      </c>
      <c r="BM78" s="523">
        <f>SUM('Schedule 3B_Income_Eastern:Schedule 3D_Income_The Cape'!BM78)</f>
        <v>0</v>
      </c>
      <c r="BN78" s="523">
        <f>SUM('Schedule 3B_Income_Eastern:Schedule 3D_Income_The Cape'!BN78)</f>
        <v>0</v>
      </c>
      <c r="BO78" s="523">
        <f>SUM('Schedule 3B_Income_Eastern:Schedule 3D_Income_The Cape'!BO78)</f>
        <v>0</v>
      </c>
      <c r="BP78" s="523">
        <f>SUM('Schedule 3B_Income_Eastern:Schedule 3D_Income_The Cape'!BP78)</f>
        <v>0</v>
      </c>
      <c r="BQ78" s="523">
        <f>SUM('Schedule 3B_Income_Eastern:Schedule 3D_Income_The Cape'!BQ78)</f>
        <v>0</v>
      </c>
      <c r="BR78" s="523">
        <f>SUM('Schedule 3B_Income_Eastern:Schedule 3D_Income_The Cape'!BR78)</f>
        <v>0</v>
      </c>
      <c r="BS78" s="524">
        <f t="shared" si="217"/>
        <v>0</v>
      </c>
      <c r="BT78" s="525">
        <f>SUM('Schedule 3B_Income_Eastern:Schedule 3D_Income_The Cape'!BT78)</f>
        <v>0</v>
      </c>
      <c r="BU78" s="523">
        <f>SUM('Schedule 3B_Income_Eastern:Schedule 3D_Income_The Cape'!BU78)</f>
        <v>0</v>
      </c>
      <c r="BV78" s="523">
        <f>SUM('Schedule 3B_Income_Eastern:Schedule 3D_Income_The Cape'!BV78)</f>
        <v>0</v>
      </c>
      <c r="BW78" s="523">
        <f>SUM('Schedule 3B_Income_Eastern:Schedule 3D_Income_The Cape'!BW78)</f>
        <v>0</v>
      </c>
      <c r="BX78" s="523">
        <f>SUM('Schedule 3B_Income_Eastern:Schedule 3D_Income_The Cape'!BX78)</f>
        <v>0</v>
      </c>
      <c r="BY78" s="523">
        <f>SUM('Schedule 3B_Income_Eastern:Schedule 3D_Income_The Cape'!BY78)</f>
        <v>0</v>
      </c>
      <c r="BZ78" s="523">
        <f>SUM('Schedule 3B_Income_Eastern:Schedule 3D_Income_The Cape'!BZ78)</f>
        <v>0</v>
      </c>
      <c r="CA78" s="523">
        <f>SUM('Schedule 3B_Income_Eastern:Schedule 3D_Income_The Cape'!CA78)</f>
        <v>0</v>
      </c>
      <c r="CB78" s="526">
        <f t="shared" si="218"/>
        <v>0</v>
      </c>
      <c r="CC78" s="527">
        <f t="shared" si="219"/>
        <v>0</v>
      </c>
      <c r="CD78" s="290">
        <v>50</v>
      </c>
      <c r="CE78" s="394">
        <f t="shared" si="220"/>
        <v>0</v>
      </c>
      <c r="CF78" s="394">
        <f t="shared" si="221"/>
        <v>0</v>
      </c>
      <c r="CG78" s="394">
        <f t="shared" si="222"/>
        <v>0</v>
      </c>
      <c r="CH78" s="394">
        <f t="shared" si="223"/>
        <v>0</v>
      </c>
      <c r="CI78" s="396">
        <f t="shared" si="224"/>
        <v>0</v>
      </c>
      <c r="CJ78" s="394">
        <f t="shared" si="225"/>
        <v>0</v>
      </c>
      <c r="CK78" s="394">
        <f t="shared" si="226"/>
        <v>0</v>
      </c>
      <c r="CL78" s="394">
        <f t="shared" si="227"/>
        <v>0</v>
      </c>
      <c r="CM78" s="394">
        <f t="shared" si="228"/>
        <v>0</v>
      </c>
      <c r="CN78" s="396">
        <f t="shared" si="229"/>
        <v>0</v>
      </c>
      <c r="CO78" s="394">
        <f t="shared" si="230"/>
        <v>0</v>
      </c>
      <c r="CP78" s="394">
        <f t="shared" si="231"/>
        <v>0</v>
      </c>
      <c r="CQ78" s="394">
        <f t="shared" si="232"/>
        <v>0</v>
      </c>
      <c r="CR78" s="394">
        <f t="shared" si="233"/>
        <v>0</v>
      </c>
      <c r="CS78" s="396">
        <f t="shared" si="234"/>
        <v>0</v>
      </c>
    </row>
    <row r="79" spans="1:97" ht="15.75" customHeight="1">
      <c r="A79" s="87" t="s">
        <v>250</v>
      </c>
      <c r="B79" s="290">
        <v>51</v>
      </c>
      <c r="C79" s="523">
        <f>SUM('Schedule 3B_Income_Eastern:Schedule 3D_Income_The Cape'!C79)</f>
        <v>36532.032120552467</v>
      </c>
      <c r="D79" s="523">
        <f>SUM('Schedule 3B_Income_Eastern:Schedule 3D_Income_The Cape'!D79)</f>
        <v>202856.34846322236</v>
      </c>
      <c r="E79" s="523">
        <f>SUM('Schedule 3B_Income_Eastern:Schedule 3D_Income_The Cape'!E79)</f>
        <v>34901.962747799953</v>
      </c>
      <c r="F79" s="523">
        <f>SUM('Schedule 3B_Income_Eastern:Schedule 3D_Income_The Cape'!F79)</f>
        <v>184131.5472710084</v>
      </c>
      <c r="G79" s="523">
        <f>SUM('Schedule 3B_Income_Eastern:Schedule 3D_Income_The Cape'!G79)</f>
        <v>37214.055311073113</v>
      </c>
      <c r="H79" s="523">
        <f>SUM('Schedule 3B_Income_Eastern:Schedule 3D_Income_The Cape'!H79)</f>
        <v>174944.42496751901</v>
      </c>
      <c r="I79" s="523">
        <f>SUM('Schedule 3B_Income_Eastern:Schedule 3D_Income_The Cape'!I79)</f>
        <v>28588.21799337706</v>
      </c>
      <c r="J79" s="523">
        <f>SUM('Schedule 3B_Income_Eastern:Schedule 3D_Income_The Cape'!J79)</f>
        <v>131205.02210824718</v>
      </c>
      <c r="K79" s="524">
        <f t="shared" si="208"/>
        <v>830373.61098279944</v>
      </c>
      <c r="L79" s="525">
        <f>SUM('Schedule 3B_Income_Eastern:Schedule 3D_Income_The Cape'!L79)</f>
        <v>0</v>
      </c>
      <c r="M79" s="523">
        <f>SUM('Schedule 3B_Income_Eastern:Schedule 3D_Income_The Cape'!M79)</f>
        <v>202856.34846322236</v>
      </c>
      <c r="N79" s="523">
        <f>SUM('Schedule 3B_Income_Eastern:Schedule 3D_Income_The Cape'!N79)</f>
        <v>0</v>
      </c>
      <c r="O79" s="523">
        <f>SUM('Schedule 3B_Income_Eastern:Schedule 3D_Income_The Cape'!O79)</f>
        <v>184131.5472710084</v>
      </c>
      <c r="P79" s="523">
        <f>SUM('Schedule 3B_Income_Eastern:Schedule 3D_Income_The Cape'!P79)</f>
        <v>0</v>
      </c>
      <c r="Q79" s="523">
        <f>SUM('Schedule 3B_Income_Eastern:Schedule 3D_Income_The Cape'!Q79)</f>
        <v>174944.42496751901</v>
      </c>
      <c r="R79" s="523">
        <f>SUM('Schedule 3B_Income_Eastern:Schedule 3D_Income_The Cape'!R79)</f>
        <v>0</v>
      </c>
      <c r="S79" s="523">
        <f>SUM('Schedule 3B_Income_Eastern:Schedule 3D_Income_The Cape'!S79)</f>
        <v>131205.02210824718</v>
      </c>
      <c r="T79" s="526">
        <f t="shared" si="209"/>
        <v>693137.34280999692</v>
      </c>
      <c r="U79" s="527">
        <f t="shared" si="210"/>
        <v>1523510.9537927965</v>
      </c>
      <c r="V79" s="290">
        <v>51</v>
      </c>
      <c r="W79" s="523">
        <f>SUM('Schedule 3B_Income_Eastern:Schedule 3D_Income_The Cape'!W79)</f>
        <v>3860.3436003676575</v>
      </c>
      <c r="X79" s="523">
        <f>SUM('Schedule 3B_Income_Eastern:Schedule 3D_Income_The Cape'!X79)</f>
        <v>80313.977832039309</v>
      </c>
      <c r="Y79" s="523">
        <f>SUM('Schedule 3B_Income_Eastern:Schedule 3D_Income_The Cape'!Y79)</f>
        <v>2884.4597312231372</v>
      </c>
      <c r="Z79" s="523">
        <f>SUM('Schedule 3B_Income_Eastern:Schedule 3D_Income_The Cape'!Z79)</f>
        <v>67290.324872676894</v>
      </c>
      <c r="AA79" s="523">
        <f>SUM('Schedule 3B_Income_Eastern:Schedule 3D_Income_The Cape'!AA79)</f>
        <v>2455.3603504213188</v>
      </c>
      <c r="AB79" s="523">
        <f>SUM('Schedule 3B_Income_Eastern:Schedule 3D_Income_The Cape'!AB79)</f>
        <v>60616.708651026311</v>
      </c>
      <c r="AC79" s="523">
        <f>SUM('Schedule 3B_Income_Eastern:Schedule 3D_Income_The Cape'!AC79)</f>
        <v>1658.5101884063388</v>
      </c>
      <c r="AD79" s="523">
        <f>SUM('Schedule 3B_Income_Eastern:Schedule 3D_Income_The Cape'!AD79)</f>
        <v>45201.430219616828</v>
      </c>
      <c r="AE79" s="524">
        <f t="shared" si="211"/>
        <v>264281.11544577777</v>
      </c>
      <c r="AF79" s="525">
        <f>SUM('Schedule 3B_Income_Eastern:Schedule 3D_Income_The Cape'!AF79)</f>
        <v>0</v>
      </c>
      <c r="AG79" s="523">
        <f>SUM('Schedule 3B_Income_Eastern:Schedule 3D_Income_The Cape'!AG79)</f>
        <v>80313.977832039309</v>
      </c>
      <c r="AH79" s="523">
        <f>SUM('Schedule 3B_Income_Eastern:Schedule 3D_Income_The Cape'!AH79)</f>
        <v>0</v>
      </c>
      <c r="AI79" s="523">
        <f>SUM('Schedule 3B_Income_Eastern:Schedule 3D_Income_The Cape'!AI79)</f>
        <v>67290.324872676894</v>
      </c>
      <c r="AJ79" s="523">
        <f>SUM('Schedule 3B_Income_Eastern:Schedule 3D_Income_The Cape'!AJ79)</f>
        <v>0</v>
      </c>
      <c r="AK79" s="523">
        <f>SUM('Schedule 3B_Income_Eastern:Schedule 3D_Income_The Cape'!AK79)</f>
        <v>60616.708651026311</v>
      </c>
      <c r="AL79" s="523">
        <f>SUM('Schedule 3B_Income_Eastern:Schedule 3D_Income_The Cape'!AL79)</f>
        <v>0</v>
      </c>
      <c r="AM79" s="523">
        <f>SUM('Schedule 3B_Income_Eastern:Schedule 3D_Income_The Cape'!AM79)</f>
        <v>45201.430219616828</v>
      </c>
      <c r="AN79" s="526">
        <f t="shared" si="212"/>
        <v>253422.44157535935</v>
      </c>
      <c r="AO79" s="527">
        <f t="shared" si="213"/>
        <v>517703.55702113709</v>
      </c>
      <c r="AP79" s="290">
        <v>51</v>
      </c>
      <c r="AQ79" s="523">
        <f>SUM('Schedule 3B_Income_Eastern:Schedule 3D_Income_The Cape'!AQ79)</f>
        <v>78713.347558716137</v>
      </c>
      <c r="AR79" s="523">
        <f>SUM('Schedule 3B_Income_Eastern:Schedule 3D_Income_The Cape'!AR79)</f>
        <v>761523.39121399052</v>
      </c>
      <c r="AS79" s="523">
        <f>SUM('Schedule 3B_Income_Eastern:Schedule 3D_Income_The Cape'!AS79)</f>
        <v>72812.004929589762</v>
      </c>
      <c r="AT79" s="523">
        <f>SUM('Schedule 3B_Income_Eastern:Schedule 3D_Income_The Cape'!AT79)</f>
        <v>692105.50922319724</v>
      </c>
      <c r="AU79" s="523">
        <f>SUM('Schedule 3B_Income_Eastern:Schedule 3D_Income_The Cape'!AU79)</f>
        <v>71665.830227922241</v>
      </c>
      <c r="AV79" s="523">
        <f>SUM('Schedule 3B_Income_Eastern:Schedule 3D_Income_The Cape'!AV79)</f>
        <v>676681.96657392546</v>
      </c>
      <c r="AW79" s="523">
        <f>SUM('Schedule 3B_Income_Eastern:Schedule 3D_Income_The Cape'!AW79)</f>
        <v>55124.381007878481</v>
      </c>
      <c r="AX79" s="523">
        <f>SUM('Schedule 3B_Income_Eastern:Schedule 3D_Income_The Cape'!AX79)</f>
        <v>512859.13783693977</v>
      </c>
      <c r="AY79" s="524">
        <f t="shared" si="214"/>
        <v>2921485.5685721594</v>
      </c>
      <c r="AZ79" s="525">
        <f>SUM('Schedule 3B_Income_Eastern:Schedule 3D_Income_The Cape'!AZ79)</f>
        <v>0</v>
      </c>
      <c r="BA79" s="523">
        <f>SUM('Schedule 3B_Income_Eastern:Schedule 3D_Income_The Cape'!BA79)</f>
        <v>761523.39121399052</v>
      </c>
      <c r="BB79" s="523">
        <f>SUM('Schedule 3B_Income_Eastern:Schedule 3D_Income_The Cape'!BB79)</f>
        <v>0</v>
      </c>
      <c r="BC79" s="523">
        <f>SUM('Schedule 3B_Income_Eastern:Schedule 3D_Income_The Cape'!BC79)</f>
        <v>692105.50922319724</v>
      </c>
      <c r="BD79" s="523">
        <f>SUM('Schedule 3B_Income_Eastern:Schedule 3D_Income_The Cape'!BD79)</f>
        <v>0</v>
      </c>
      <c r="BE79" s="523">
        <f>SUM('Schedule 3B_Income_Eastern:Schedule 3D_Income_The Cape'!BE79)</f>
        <v>676681.96657392546</v>
      </c>
      <c r="BF79" s="523">
        <f>SUM('Schedule 3B_Income_Eastern:Schedule 3D_Income_The Cape'!BF79)</f>
        <v>0</v>
      </c>
      <c r="BG79" s="523">
        <f>SUM('Schedule 3B_Income_Eastern:Schedule 3D_Income_The Cape'!BG79)</f>
        <v>512859.13783693977</v>
      </c>
      <c r="BH79" s="526">
        <f t="shared" si="215"/>
        <v>2643170.0048480527</v>
      </c>
      <c r="BI79" s="527">
        <f t="shared" si="216"/>
        <v>5564655.5734202117</v>
      </c>
      <c r="BJ79" s="290">
        <v>51</v>
      </c>
      <c r="BK79" s="523">
        <f>SUM('Schedule 3B_Income_Eastern:Schedule 3D_Income_The Cape'!BK79)</f>
        <v>1271.0887464625214</v>
      </c>
      <c r="BL79" s="523">
        <f>SUM('Schedule 3B_Income_Eastern:Schedule 3D_Income_The Cape'!BL79)</f>
        <v>33142.462129985739</v>
      </c>
      <c r="BM79" s="523">
        <f>SUM('Schedule 3B_Income_Eastern:Schedule 3D_Income_The Cape'!BM79)</f>
        <v>1318.6101628448625</v>
      </c>
      <c r="BN79" s="523">
        <f>SUM('Schedule 3B_Income_Eastern:Schedule 3D_Income_The Cape'!BN79)</f>
        <v>29709.935231598316</v>
      </c>
      <c r="BO79" s="523">
        <f>SUM('Schedule 3B_Income_Eastern:Schedule 3D_Income_The Cape'!BO79)</f>
        <v>1457.8702080626583</v>
      </c>
      <c r="BP79" s="523">
        <f>SUM('Schedule 3B_Income_Eastern:Schedule 3D_Income_The Cape'!BP79)</f>
        <v>27450.161417600841</v>
      </c>
      <c r="BQ79" s="523">
        <f>SUM('Schedule 3B_Income_Eastern:Schedule 3D_Income_The Cape'!BQ79)</f>
        <v>1321.1860822897952</v>
      </c>
      <c r="BR79" s="523">
        <f>SUM('Schedule 3B_Income_Eastern:Schedule 3D_Income_The Cape'!BR79)</f>
        <v>20197.28085372804</v>
      </c>
      <c r="BS79" s="524">
        <f t="shared" si="217"/>
        <v>115868.59483257277</v>
      </c>
      <c r="BT79" s="525">
        <f>SUM('Schedule 3B_Income_Eastern:Schedule 3D_Income_The Cape'!BT79)</f>
        <v>0</v>
      </c>
      <c r="BU79" s="523">
        <f>SUM('Schedule 3B_Income_Eastern:Schedule 3D_Income_The Cape'!BU79)</f>
        <v>33142.462129985739</v>
      </c>
      <c r="BV79" s="523">
        <f>SUM('Schedule 3B_Income_Eastern:Schedule 3D_Income_The Cape'!BV79)</f>
        <v>0</v>
      </c>
      <c r="BW79" s="523">
        <f>SUM('Schedule 3B_Income_Eastern:Schedule 3D_Income_The Cape'!BW79)</f>
        <v>29709.935231598316</v>
      </c>
      <c r="BX79" s="523">
        <f>SUM('Schedule 3B_Income_Eastern:Schedule 3D_Income_The Cape'!BX79)</f>
        <v>0</v>
      </c>
      <c r="BY79" s="523">
        <f>SUM('Schedule 3B_Income_Eastern:Schedule 3D_Income_The Cape'!BY79)</f>
        <v>27450.161417600841</v>
      </c>
      <c r="BZ79" s="523">
        <f>SUM('Schedule 3B_Income_Eastern:Schedule 3D_Income_The Cape'!BZ79)</f>
        <v>0</v>
      </c>
      <c r="CA79" s="523">
        <f>SUM('Schedule 3B_Income_Eastern:Schedule 3D_Income_The Cape'!CA79)</f>
        <v>20197.28085372804</v>
      </c>
      <c r="CB79" s="526">
        <f t="shared" si="218"/>
        <v>110499.83963291293</v>
      </c>
      <c r="CC79" s="527">
        <f t="shared" si="219"/>
        <v>226368.43446548568</v>
      </c>
      <c r="CD79" s="290">
        <v>51</v>
      </c>
      <c r="CE79" s="394">
        <f t="shared" si="220"/>
        <v>1198212.9916653365</v>
      </c>
      <c r="CF79" s="394">
        <f t="shared" si="221"/>
        <v>1085154.3541699385</v>
      </c>
      <c r="CG79" s="394">
        <f t="shared" si="222"/>
        <v>1052486.377707551</v>
      </c>
      <c r="CH79" s="394">
        <f t="shared" si="223"/>
        <v>796155.16629048355</v>
      </c>
      <c r="CI79" s="396">
        <f t="shared" si="224"/>
        <v>4132008.8898333092</v>
      </c>
      <c r="CJ79" s="394">
        <f t="shared" si="225"/>
        <v>1077836.1796392379</v>
      </c>
      <c r="CK79" s="394">
        <f t="shared" si="226"/>
        <v>973237.3165984808</v>
      </c>
      <c r="CL79" s="394">
        <f t="shared" si="227"/>
        <v>939693.26161007152</v>
      </c>
      <c r="CM79" s="394">
        <f t="shared" si="228"/>
        <v>709462.87101853185</v>
      </c>
      <c r="CN79" s="396">
        <f t="shared" si="229"/>
        <v>3700229.6288663219</v>
      </c>
      <c r="CO79" s="394">
        <f t="shared" si="230"/>
        <v>2276049.1713045747</v>
      </c>
      <c r="CP79" s="394">
        <f t="shared" si="231"/>
        <v>2058391.6707684193</v>
      </c>
      <c r="CQ79" s="394">
        <f t="shared" si="232"/>
        <v>1992179.6393176226</v>
      </c>
      <c r="CR79" s="394">
        <f t="shared" si="233"/>
        <v>1505618.0373090154</v>
      </c>
      <c r="CS79" s="396">
        <f t="shared" si="234"/>
        <v>7832238.5186996311</v>
      </c>
    </row>
    <row r="80" spans="1:97" ht="15.75" customHeight="1">
      <c r="A80" s="87" t="s">
        <v>252</v>
      </c>
      <c r="B80" s="290">
        <v>52</v>
      </c>
      <c r="C80" s="523">
        <f>SUM('Schedule 3B_Income_Eastern:Schedule 3D_Income_The Cape'!C80)</f>
        <v>0</v>
      </c>
      <c r="D80" s="523">
        <f>SUM('Schedule 3B_Income_Eastern:Schedule 3D_Income_The Cape'!D80)</f>
        <v>0</v>
      </c>
      <c r="E80" s="523">
        <f>SUM('Schedule 3B_Income_Eastern:Schedule 3D_Income_The Cape'!E80)</f>
        <v>0</v>
      </c>
      <c r="F80" s="523">
        <f>SUM('Schedule 3B_Income_Eastern:Schedule 3D_Income_The Cape'!F80)</f>
        <v>0</v>
      </c>
      <c r="G80" s="523">
        <f>SUM('Schedule 3B_Income_Eastern:Schedule 3D_Income_The Cape'!G80)</f>
        <v>0</v>
      </c>
      <c r="H80" s="523">
        <f>SUM('Schedule 3B_Income_Eastern:Schedule 3D_Income_The Cape'!H80)</f>
        <v>0</v>
      </c>
      <c r="I80" s="523">
        <f>SUM('Schedule 3B_Income_Eastern:Schedule 3D_Income_The Cape'!I80)</f>
        <v>0</v>
      </c>
      <c r="J80" s="523">
        <f>SUM('Schedule 3B_Income_Eastern:Schedule 3D_Income_The Cape'!J80)</f>
        <v>0</v>
      </c>
      <c r="K80" s="524">
        <f t="shared" si="208"/>
        <v>0</v>
      </c>
      <c r="L80" s="525">
        <f>SUM('Schedule 3B_Income_Eastern:Schedule 3D_Income_The Cape'!L80)</f>
        <v>0</v>
      </c>
      <c r="M80" s="523">
        <f>SUM('Schedule 3B_Income_Eastern:Schedule 3D_Income_The Cape'!M80)</f>
        <v>0</v>
      </c>
      <c r="N80" s="523">
        <f>SUM('Schedule 3B_Income_Eastern:Schedule 3D_Income_The Cape'!N80)</f>
        <v>0</v>
      </c>
      <c r="O80" s="523">
        <f>SUM('Schedule 3B_Income_Eastern:Schedule 3D_Income_The Cape'!O80)</f>
        <v>0</v>
      </c>
      <c r="P80" s="523">
        <f>SUM('Schedule 3B_Income_Eastern:Schedule 3D_Income_The Cape'!P80)</f>
        <v>0</v>
      </c>
      <c r="Q80" s="523">
        <f>SUM('Schedule 3B_Income_Eastern:Schedule 3D_Income_The Cape'!Q80)</f>
        <v>0</v>
      </c>
      <c r="R80" s="523">
        <f>SUM('Schedule 3B_Income_Eastern:Schedule 3D_Income_The Cape'!R80)</f>
        <v>0</v>
      </c>
      <c r="S80" s="523">
        <f>SUM('Schedule 3B_Income_Eastern:Schedule 3D_Income_The Cape'!S80)</f>
        <v>0</v>
      </c>
      <c r="T80" s="526">
        <f t="shared" si="209"/>
        <v>0</v>
      </c>
      <c r="U80" s="527">
        <f t="shared" si="210"/>
        <v>0</v>
      </c>
      <c r="V80" s="290">
        <v>52</v>
      </c>
      <c r="W80" s="523">
        <f>SUM('Schedule 3B_Income_Eastern:Schedule 3D_Income_The Cape'!W80)</f>
        <v>0</v>
      </c>
      <c r="X80" s="523">
        <f>SUM('Schedule 3B_Income_Eastern:Schedule 3D_Income_The Cape'!X80)</f>
        <v>0</v>
      </c>
      <c r="Y80" s="523">
        <f>SUM('Schedule 3B_Income_Eastern:Schedule 3D_Income_The Cape'!Y80)</f>
        <v>0</v>
      </c>
      <c r="Z80" s="523">
        <f>SUM('Schedule 3B_Income_Eastern:Schedule 3D_Income_The Cape'!Z80)</f>
        <v>0</v>
      </c>
      <c r="AA80" s="523">
        <f>SUM('Schedule 3B_Income_Eastern:Schedule 3D_Income_The Cape'!AA80)</f>
        <v>0</v>
      </c>
      <c r="AB80" s="523">
        <f>SUM('Schedule 3B_Income_Eastern:Schedule 3D_Income_The Cape'!AB80)</f>
        <v>0</v>
      </c>
      <c r="AC80" s="523">
        <f>SUM('Schedule 3B_Income_Eastern:Schedule 3D_Income_The Cape'!AC80)</f>
        <v>0</v>
      </c>
      <c r="AD80" s="523">
        <f>SUM('Schedule 3B_Income_Eastern:Schedule 3D_Income_The Cape'!AD80)</f>
        <v>0</v>
      </c>
      <c r="AE80" s="524">
        <f t="shared" si="211"/>
        <v>0</v>
      </c>
      <c r="AF80" s="525">
        <f>SUM('Schedule 3B_Income_Eastern:Schedule 3D_Income_The Cape'!AF80)</f>
        <v>0</v>
      </c>
      <c r="AG80" s="523">
        <f>SUM('Schedule 3B_Income_Eastern:Schedule 3D_Income_The Cape'!AG80)</f>
        <v>0</v>
      </c>
      <c r="AH80" s="523">
        <f>SUM('Schedule 3B_Income_Eastern:Schedule 3D_Income_The Cape'!AH80)</f>
        <v>0</v>
      </c>
      <c r="AI80" s="523">
        <f>SUM('Schedule 3B_Income_Eastern:Schedule 3D_Income_The Cape'!AI80)</f>
        <v>0</v>
      </c>
      <c r="AJ80" s="523">
        <f>SUM('Schedule 3B_Income_Eastern:Schedule 3D_Income_The Cape'!AJ80)</f>
        <v>0</v>
      </c>
      <c r="AK80" s="523">
        <f>SUM('Schedule 3B_Income_Eastern:Schedule 3D_Income_The Cape'!AK80)</f>
        <v>0</v>
      </c>
      <c r="AL80" s="523">
        <f>SUM('Schedule 3B_Income_Eastern:Schedule 3D_Income_The Cape'!AL80)</f>
        <v>0</v>
      </c>
      <c r="AM80" s="523">
        <f>SUM('Schedule 3B_Income_Eastern:Schedule 3D_Income_The Cape'!AM80)</f>
        <v>0</v>
      </c>
      <c r="AN80" s="526">
        <f t="shared" si="212"/>
        <v>0</v>
      </c>
      <c r="AO80" s="527">
        <f t="shared" si="213"/>
        <v>0</v>
      </c>
      <c r="AP80" s="290">
        <v>52</v>
      </c>
      <c r="AQ80" s="523">
        <f>SUM('Schedule 3B_Income_Eastern:Schedule 3D_Income_The Cape'!AQ80)</f>
        <v>0</v>
      </c>
      <c r="AR80" s="523">
        <f>SUM('Schedule 3B_Income_Eastern:Schedule 3D_Income_The Cape'!AR80)</f>
        <v>0</v>
      </c>
      <c r="AS80" s="523">
        <f>SUM('Schedule 3B_Income_Eastern:Schedule 3D_Income_The Cape'!AS80)</f>
        <v>0</v>
      </c>
      <c r="AT80" s="523">
        <f>SUM('Schedule 3B_Income_Eastern:Schedule 3D_Income_The Cape'!AT80)</f>
        <v>0</v>
      </c>
      <c r="AU80" s="523">
        <f>SUM('Schedule 3B_Income_Eastern:Schedule 3D_Income_The Cape'!AU80)</f>
        <v>0</v>
      </c>
      <c r="AV80" s="523">
        <f>SUM('Schedule 3B_Income_Eastern:Schedule 3D_Income_The Cape'!AV80)</f>
        <v>0</v>
      </c>
      <c r="AW80" s="523">
        <f>SUM('Schedule 3B_Income_Eastern:Schedule 3D_Income_The Cape'!AW80)</f>
        <v>0</v>
      </c>
      <c r="AX80" s="523">
        <f>SUM('Schedule 3B_Income_Eastern:Schedule 3D_Income_The Cape'!AX80)</f>
        <v>0</v>
      </c>
      <c r="AY80" s="524">
        <f t="shared" si="214"/>
        <v>0</v>
      </c>
      <c r="AZ80" s="525">
        <f>SUM('Schedule 3B_Income_Eastern:Schedule 3D_Income_The Cape'!AZ80)</f>
        <v>0</v>
      </c>
      <c r="BA80" s="523">
        <f>SUM('Schedule 3B_Income_Eastern:Schedule 3D_Income_The Cape'!BA80)</f>
        <v>0</v>
      </c>
      <c r="BB80" s="523">
        <f>SUM('Schedule 3B_Income_Eastern:Schedule 3D_Income_The Cape'!BB80)</f>
        <v>0</v>
      </c>
      <c r="BC80" s="523">
        <f>SUM('Schedule 3B_Income_Eastern:Schedule 3D_Income_The Cape'!BC80)</f>
        <v>0</v>
      </c>
      <c r="BD80" s="523">
        <f>SUM('Schedule 3B_Income_Eastern:Schedule 3D_Income_The Cape'!BD80)</f>
        <v>0</v>
      </c>
      <c r="BE80" s="523">
        <f>SUM('Schedule 3B_Income_Eastern:Schedule 3D_Income_The Cape'!BE80)</f>
        <v>0</v>
      </c>
      <c r="BF80" s="523">
        <f>SUM('Schedule 3B_Income_Eastern:Schedule 3D_Income_The Cape'!BF80)</f>
        <v>0</v>
      </c>
      <c r="BG80" s="523">
        <f>SUM('Schedule 3B_Income_Eastern:Schedule 3D_Income_The Cape'!BG80)</f>
        <v>0</v>
      </c>
      <c r="BH80" s="526">
        <f t="shared" si="215"/>
        <v>0</v>
      </c>
      <c r="BI80" s="527">
        <f t="shared" si="216"/>
        <v>0</v>
      </c>
      <c r="BJ80" s="290">
        <v>52</v>
      </c>
      <c r="BK80" s="523">
        <f>SUM('Schedule 3B_Income_Eastern:Schedule 3D_Income_The Cape'!BK80)</f>
        <v>0</v>
      </c>
      <c r="BL80" s="523">
        <f>SUM('Schedule 3B_Income_Eastern:Schedule 3D_Income_The Cape'!BL80)</f>
        <v>0</v>
      </c>
      <c r="BM80" s="523">
        <f>SUM('Schedule 3B_Income_Eastern:Schedule 3D_Income_The Cape'!BM80)</f>
        <v>0</v>
      </c>
      <c r="BN80" s="523">
        <f>SUM('Schedule 3B_Income_Eastern:Schedule 3D_Income_The Cape'!BN80)</f>
        <v>0</v>
      </c>
      <c r="BO80" s="523">
        <f>SUM('Schedule 3B_Income_Eastern:Schedule 3D_Income_The Cape'!BO80)</f>
        <v>0</v>
      </c>
      <c r="BP80" s="523">
        <f>SUM('Schedule 3B_Income_Eastern:Schedule 3D_Income_The Cape'!BP80)</f>
        <v>0</v>
      </c>
      <c r="BQ80" s="523">
        <f>SUM('Schedule 3B_Income_Eastern:Schedule 3D_Income_The Cape'!BQ80)</f>
        <v>0</v>
      </c>
      <c r="BR80" s="523">
        <f>SUM('Schedule 3B_Income_Eastern:Schedule 3D_Income_The Cape'!BR80)</f>
        <v>0</v>
      </c>
      <c r="BS80" s="524">
        <f t="shared" si="217"/>
        <v>0</v>
      </c>
      <c r="BT80" s="525">
        <f>SUM('Schedule 3B_Income_Eastern:Schedule 3D_Income_The Cape'!BT80)</f>
        <v>0</v>
      </c>
      <c r="BU80" s="523">
        <f>SUM('Schedule 3B_Income_Eastern:Schedule 3D_Income_The Cape'!BU80)</f>
        <v>0</v>
      </c>
      <c r="BV80" s="523">
        <f>SUM('Schedule 3B_Income_Eastern:Schedule 3D_Income_The Cape'!BV80)</f>
        <v>0</v>
      </c>
      <c r="BW80" s="523">
        <f>SUM('Schedule 3B_Income_Eastern:Schedule 3D_Income_The Cape'!BW80)</f>
        <v>0</v>
      </c>
      <c r="BX80" s="523">
        <f>SUM('Schedule 3B_Income_Eastern:Schedule 3D_Income_The Cape'!BX80)</f>
        <v>0</v>
      </c>
      <c r="BY80" s="523">
        <f>SUM('Schedule 3B_Income_Eastern:Schedule 3D_Income_The Cape'!BY80)</f>
        <v>0</v>
      </c>
      <c r="BZ80" s="523">
        <f>SUM('Schedule 3B_Income_Eastern:Schedule 3D_Income_The Cape'!BZ80)</f>
        <v>0</v>
      </c>
      <c r="CA80" s="523">
        <f>SUM('Schedule 3B_Income_Eastern:Schedule 3D_Income_The Cape'!CA80)</f>
        <v>0</v>
      </c>
      <c r="CB80" s="526">
        <f t="shared" si="218"/>
        <v>0</v>
      </c>
      <c r="CC80" s="527">
        <f t="shared" si="219"/>
        <v>0</v>
      </c>
      <c r="CD80" s="290">
        <v>52</v>
      </c>
      <c r="CE80" s="394">
        <f t="shared" si="220"/>
        <v>0</v>
      </c>
      <c r="CF80" s="394">
        <f t="shared" si="221"/>
        <v>0</v>
      </c>
      <c r="CG80" s="394">
        <f t="shared" si="222"/>
        <v>0</v>
      </c>
      <c r="CH80" s="394">
        <f t="shared" si="223"/>
        <v>0</v>
      </c>
      <c r="CI80" s="396">
        <f t="shared" si="224"/>
        <v>0</v>
      </c>
      <c r="CJ80" s="394">
        <f t="shared" si="225"/>
        <v>0</v>
      </c>
      <c r="CK80" s="394">
        <f t="shared" si="226"/>
        <v>0</v>
      </c>
      <c r="CL80" s="394">
        <f t="shared" si="227"/>
        <v>0</v>
      </c>
      <c r="CM80" s="394">
        <f t="shared" si="228"/>
        <v>0</v>
      </c>
      <c r="CN80" s="396">
        <f t="shared" si="229"/>
        <v>0</v>
      </c>
      <c r="CO80" s="394">
        <f t="shared" si="230"/>
        <v>0</v>
      </c>
      <c r="CP80" s="394">
        <f t="shared" si="231"/>
        <v>0</v>
      </c>
      <c r="CQ80" s="394">
        <f t="shared" si="232"/>
        <v>0</v>
      </c>
      <c r="CR80" s="394">
        <f t="shared" si="233"/>
        <v>0</v>
      </c>
      <c r="CS80" s="396">
        <f t="shared" si="234"/>
        <v>0</v>
      </c>
    </row>
    <row r="81" spans="1:97" ht="15.75" customHeight="1">
      <c r="A81" s="87" t="s">
        <v>254</v>
      </c>
      <c r="B81" s="290">
        <v>53</v>
      </c>
      <c r="C81" s="523">
        <f>SUM('Schedule 3B_Income_Eastern:Schedule 3D_Income_The Cape'!C81)</f>
        <v>299.70723373344367</v>
      </c>
      <c r="D81" s="523">
        <f>SUM('Schedule 3B_Income_Eastern:Schedule 3D_Income_The Cape'!D81)</f>
        <v>1664.224832677073</v>
      </c>
      <c r="E81" s="523">
        <f>SUM('Schedule 3B_Income_Eastern:Schedule 3D_Income_The Cape'!E81)</f>
        <v>15763.989924418584</v>
      </c>
      <c r="F81" s="523">
        <f>SUM('Schedule 3B_Income_Eastern:Schedule 3D_Income_The Cape'!F81)</f>
        <v>83165.748497360619</v>
      </c>
      <c r="G81" s="523">
        <f>SUM('Schedule 3B_Income_Eastern:Schedule 3D_Income_The Cape'!G81)</f>
        <v>3104.6470682453969</v>
      </c>
      <c r="H81" s="523">
        <f>SUM('Schedule 3B_Income_Eastern:Schedule 3D_Income_The Cape'!H81)</f>
        <v>14595.041887834032</v>
      </c>
      <c r="I81" s="523">
        <f>SUM('Schedule 3B_Income_Eastern:Schedule 3D_Income_The Cape'!I81)</f>
        <v>5706.6913887535566</v>
      </c>
      <c r="J81" s="523">
        <f>SUM('Schedule 3B_Income_Eastern:Schedule 3D_Income_The Cape'!J81)</f>
        <v>26190.73948574948</v>
      </c>
      <c r="K81" s="524">
        <f t="shared" si="208"/>
        <v>150490.7903187722</v>
      </c>
      <c r="L81" s="525">
        <f>SUM('Schedule 3B_Income_Eastern:Schedule 3D_Income_The Cape'!L81)</f>
        <v>0</v>
      </c>
      <c r="M81" s="523">
        <f>SUM('Schedule 3B_Income_Eastern:Schedule 3D_Income_The Cape'!M81)</f>
        <v>1664.224832677073</v>
      </c>
      <c r="N81" s="523">
        <f>SUM('Schedule 3B_Income_Eastern:Schedule 3D_Income_The Cape'!N81)</f>
        <v>0</v>
      </c>
      <c r="O81" s="523">
        <f>SUM('Schedule 3B_Income_Eastern:Schedule 3D_Income_The Cape'!O81)</f>
        <v>83165.748497360619</v>
      </c>
      <c r="P81" s="523">
        <f>SUM('Schedule 3B_Income_Eastern:Schedule 3D_Income_The Cape'!P81)</f>
        <v>0</v>
      </c>
      <c r="Q81" s="523">
        <f>SUM('Schedule 3B_Income_Eastern:Schedule 3D_Income_The Cape'!Q81)</f>
        <v>14595.041887834032</v>
      </c>
      <c r="R81" s="523">
        <f>SUM('Schedule 3B_Income_Eastern:Schedule 3D_Income_The Cape'!R81)</f>
        <v>0</v>
      </c>
      <c r="S81" s="523">
        <f>SUM('Schedule 3B_Income_Eastern:Schedule 3D_Income_The Cape'!S81)</f>
        <v>26190.73948574948</v>
      </c>
      <c r="T81" s="526">
        <f t="shared" si="209"/>
        <v>125615.75470362121</v>
      </c>
      <c r="U81" s="527">
        <f t="shared" si="210"/>
        <v>276106.5450223934</v>
      </c>
      <c r="V81" s="290">
        <v>53</v>
      </c>
      <c r="W81" s="523">
        <f>SUM('Schedule 3B_Income_Eastern:Schedule 3D_Income_The Cape'!W81)</f>
        <v>31.670094286265957</v>
      </c>
      <c r="X81" s="523">
        <f>SUM('Schedule 3B_Income_Eastern:Schedule 3D_Income_The Cape'!X81)</f>
        <v>658.89244941914296</v>
      </c>
      <c r="Y81" s="523">
        <f>SUM('Schedule 3B_Income_Eastern:Schedule 3D_Income_The Cape'!Y81)</f>
        <v>1302.8090846626926</v>
      </c>
      <c r="Z81" s="523">
        <f>SUM('Schedule 3B_Income_Eastern:Schedule 3D_Income_The Cape'!Z81)</f>
        <v>30392.674789345394</v>
      </c>
      <c r="AA81" s="523">
        <f>SUM('Schedule 3B_Income_Eastern:Schedule 3D_Income_The Cape'!AA81)</f>
        <v>204.84269316258289</v>
      </c>
      <c r="AB81" s="523">
        <f>SUM('Schedule 3B_Income_Eastern:Schedule 3D_Income_The Cape'!AB81)</f>
        <v>5057.0539874512642</v>
      </c>
      <c r="AC81" s="523">
        <f>SUM('Schedule 3B_Income_Eastern:Schedule 3D_Income_The Cape'!AC81)</f>
        <v>331.06665873791525</v>
      </c>
      <c r="AD81" s="523">
        <f>SUM('Schedule 3B_Income_Eastern:Schedule 3D_Income_The Cape'!AD81)</f>
        <v>9022.9692754333519</v>
      </c>
      <c r="AE81" s="524">
        <f t="shared" si="211"/>
        <v>47001.97903249861</v>
      </c>
      <c r="AF81" s="525">
        <f>SUM('Schedule 3B_Income_Eastern:Schedule 3D_Income_The Cape'!AF81)</f>
        <v>0</v>
      </c>
      <c r="AG81" s="523">
        <f>SUM('Schedule 3B_Income_Eastern:Schedule 3D_Income_The Cape'!AG81)</f>
        <v>658.89244941914296</v>
      </c>
      <c r="AH81" s="523">
        <f>SUM('Schedule 3B_Income_Eastern:Schedule 3D_Income_The Cape'!AH81)</f>
        <v>0</v>
      </c>
      <c r="AI81" s="523">
        <f>SUM('Schedule 3B_Income_Eastern:Schedule 3D_Income_The Cape'!AI81)</f>
        <v>30392.674789345394</v>
      </c>
      <c r="AJ81" s="523">
        <f>SUM('Schedule 3B_Income_Eastern:Schedule 3D_Income_The Cape'!AJ81)</f>
        <v>0</v>
      </c>
      <c r="AK81" s="523">
        <f>SUM('Schedule 3B_Income_Eastern:Schedule 3D_Income_The Cape'!AK81)</f>
        <v>5057.0539874512642</v>
      </c>
      <c r="AL81" s="523">
        <f>SUM('Schedule 3B_Income_Eastern:Schedule 3D_Income_The Cape'!AL81)</f>
        <v>0</v>
      </c>
      <c r="AM81" s="523">
        <f>SUM('Schedule 3B_Income_Eastern:Schedule 3D_Income_The Cape'!AM81)</f>
        <v>9022.9692754333519</v>
      </c>
      <c r="AN81" s="526">
        <f t="shared" si="212"/>
        <v>45131.590501649152</v>
      </c>
      <c r="AO81" s="527">
        <f t="shared" si="213"/>
        <v>92133.569534147769</v>
      </c>
      <c r="AP81" s="290">
        <v>53</v>
      </c>
      <c r="AQ81" s="523">
        <f>SUM('Schedule 3B_Income_Eastern:Schedule 3D_Income_The Cape'!AQ81)</f>
        <v>645.76094691020342</v>
      </c>
      <c r="AR81" s="523">
        <f>SUM('Schedule 3B_Income_Eastern:Schedule 3D_Income_The Cape'!AR81)</f>
        <v>6247.5054289590007</v>
      </c>
      <c r="AS81" s="523">
        <f>SUM('Schedule 3B_Income_Eastern:Schedule 3D_Income_The Cape'!AS81)</f>
        <v>32886.623608556831</v>
      </c>
      <c r="AT81" s="523">
        <f>SUM('Schedule 3B_Income_Eastern:Schedule 3D_Income_The Cape'!AT81)</f>
        <v>312599.73408563697</v>
      </c>
      <c r="AU81" s="523">
        <f>SUM('Schedule 3B_Income_Eastern:Schedule 3D_Income_The Cape'!AU81)</f>
        <v>5978.8461066828886</v>
      </c>
      <c r="AV81" s="523">
        <f>SUM('Schedule 3B_Income_Eastern:Schedule 3D_Income_The Cape'!AV81)</f>
        <v>56453.365968775579</v>
      </c>
      <c r="AW81" s="523">
        <f>SUM('Schedule 3B_Income_Eastern:Schedule 3D_Income_The Cape'!AW81)</f>
        <v>11003.757928560201</v>
      </c>
      <c r="AX81" s="523">
        <f>SUM('Schedule 3B_Income_Eastern:Schedule 3D_Income_The Cape'!AX81)</f>
        <v>102375.35009057449</v>
      </c>
      <c r="AY81" s="524">
        <f t="shared" si="214"/>
        <v>528190.94416465622</v>
      </c>
      <c r="AZ81" s="525">
        <f>SUM('Schedule 3B_Income_Eastern:Schedule 3D_Income_The Cape'!AZ81)</f>
        <v>0</v>
      </c>
      <c r="BA81" s="523">
        <f>SUM('Schedule 3B_Income_Eastern:Schedule 3D_Income_The Cape'!BA81)</f>
        <v>6247.5054289590007</v>
      </c>
      <c r="BB81" s="523">
        <f>SUM('Schedule 3B_Income_Eastern:Schedule 3D_Income_The Cape'!BB81)</f>
        <v>0</v>
      </c>
      <c r="BC81" s="523">
        <f>SUM('Schedule 3B_Income_Eastern:Schedule 3D_Income_The Cape'!BC81)</f>
        <v>312599.73408563697</v>
      </c>
      <c r="BD81" s="523">
        <f>SUM('Schedule 3B_Income_Eastern:Schedule 3D_Income_The Cape'!BD81)</f>
        <v>0</v>
      </c>
      <c r="BE81" s="523">
        <f>SUM('Schedule 3B_Income_Eastern:Schedule 3D_Income_The Cape'!BE81)</f>
        <v>56453.365968775579</v>
      </c>
      <c r="BF81" s="523">
        <f>SUM('Schedule 3B_Income_Eastern:Schedule 3D_Income_The Cape'!BF81)</f>
        <v>0</v>
      </c>
      <c r="BG81" s="523">
        <f>SUM('Schedule 3B_Income_Eastern:Schedule 3D_Income_The Cape'!BG81)</f>
        <v>102375.35009057449</v>
      </c>
      <c r="BH81" s="526">
        <f t="shared" si="215"/>
        <v>477675.955573946</v>
      </c>
      <c r="BI81" s="527">
        <f t="shared" si="216"/>
        <v>1005866.8997386022</v>
      </c>
      <c r="BJ81" s="290">
        <v>53</v>
      </c>
      <c r="BK81" s="523">
        <f>SUM('Schedule 3B_Income_Eastern:Schedule 3D_Income_The Cape'!BK81)</f>
        <v>10.427957874746106</v>
      </c>
      <c r="BL81" s="523">
        <f>SUM('Schedule 3B_Income_Eastern:Schedule 3D_Income_The Cape'!BL81)</f>
        <v>271.89934606745402</v>
      </c>
      <c r="BM81" s="523">
        <f>SUM('Schedule 3B_Income_Eastern:Schedule 3D_Income_The Cape'!BM81)</f>
        <v>595.56986727437379</v>
      </c>
      <c r="BN81" s="523">
        <f>SUM('Schedule 3B_Income_Eastern:Schedule 3D_Income_The Cape'!BN81)</f>
        <v>13418.933572025737</v>
      </c>
      <c r="BO81" s="523">
        <f>SUM('Schedule 3B_Income_Eastern:Schedule 3D_Income_The Cape'!BO81)</f>
        <v>121.6253490652836</v>
      </c>
      <c r="BP81" s="523">
        <f>SUM('Schedule 3B_Income_Eastern:Schedule 3D_Income_The Cape'!BP81)</f>
        <v>2290.0772962160631</v>
      </c>
      <c r="BQ81" s="523">
        <f>SUM('Schedule 3B_Income_Eastern:Schedule 3D_Income_The Cape'!BQ81)</f>
        <v>263.73106713020371</v>
      </c>
      <c r="BR81" s="523">
        <f>SUM('Schedule 3B_Income_Eastern:Schedule 3D_Income_The Cape'!BR81)</f>
        <v>4031.7185475117303</v>
      </c>
      <c r="BS81" s="524">
        <f t="shared" si="217"/>
        <v>21003.983003165591</v>
      </c>
      <c r="BT81" s="525">
        <f>SUM('Schedule 3B_Income_Eastern:Schedule 3D_Income_The Cape'!BT81)</f>
        <v>0</v>
      </c>
      <c r="BU81" s="523">
        <f>SUM('Schedule 3B_Income_Eastern:Schedule 3D_Income_The Cape'!BU81)</f>
        <v>271.89934606745402</v>
      </c>
      <c r="BV81" s="523">
        <f>SUM('Schedule 3B_Income_Eastern:Schedule 3D_Income_The Cape'!BV81)</f>
        <v>0</v>
      </c>
      <c r="BW81" s="523">
        <f>SUM('Schedule 3B_Income_Eastern:Schedule 3D_Income_The Cape'!BW81)</f>
        <v>13418.933572025737</v>
      </c>
      <c r="BX81" s="523">
        <f>SUM('Schedule 3B_Income_Eastern:Schedule 3D_Income_The Cape'!BX81)</f>
        <v>0</v>
      </c>
      <c r="BY81" s="523">
        <f>SUM('Schedule 3B_Income_Eastern:Schedule 3D_Income_The Cape'!BY81)</f>
        <v>2290.0772962160631</v>
      </c>
      <c r="BZ81" s="523">
        <f>SUM('Schedule 3B_Income_Eastern:Schedule 3D_Income_The Cape'!BZ81)</f>
        <v>0</v>
      </c>
      <c r="CA81" s="523">
        <f>SUM('Schedule 3B_Income_Eastern:Schedule 3D_Income_The Cape'!CA81)</f>
        <v>4031.7185475117303</v>
      </c>
      <c r="CB81" s="526">
        <f t="shared" si="218"/>
        <v>20012.628761820983</v>
      </c>
      <c r="CC81" s="527">
        <f t="shared" si="219"/>
        <v>41016.611764986577</v>
      </c>
      <c r="CD81" s="290">
        <v>53</v>
      </c>
      <c r="CE81" s="394">
        <f t="shared" si="220"/>
        <v>9830.0882899273292</v>
      </c>
      <c r="CF81" s="394">
        <f t="shared" si="221"/>
        <v>490126.08342928119</v>
      </c>
      <c r="CG81" s="394">
        <f t="shared" si="222"/>
        <v>87805.500357433106</v>
      </c>
      <c r="CH81" s="394">
        <f t="shared" si="223"/>
        <v>158926.02444245093</v>
      </c>
      <c r="CI81" s="396">
        <f t="shared" si="224"/>
        <v>746687.69651909266</v>
      </c>
      <c r="CJ81" s="394">
        <f t="shared" si="225"/>
        <v>8842.522057122671</v>
      </c>
      <c r="CK81" s="394">
        <f t="shared" si="226"/>
        <v>439577.09094436874</v>
      </c>
      <c r="CL81" s="394">
        <f t="shared" si="227"/>
        <v>78395.539140276946</v>
      </c>
      <c r="CM81" s="394">
        <f t="shared" si="228"/>
        <v>141620.77739926905</v>
      </c>
      <c r="CN81" s="396">
        <f t="shared" si="229"/>
        <v>668435.9295410373</v>
      </c>
      <c r="CO81" s="394">
        <f t="shared" si="230"/>
        <v>18672.610347049998</v>
      </c>
      <c r="CP81" s="394">
        <f t="shared" si="231"/>
        <v>929703.17437364988</v>
      </c>
      <c r="CQ81" s="394">
        <f t="shared" si="232"/>
        <v>166201.03949771004</v>
      </c>
      <c r="CR81" s="394">
        <f t="shared" si="233"/>
        <v>300546.80184172001</v>
      </c>
      <c r="CS81" s="396">
        <f t="shared" si="234"/>
        <v>1415123.6260601298</v>
      </c>
    </row>
    <row r="82" spans="1:97" ht="15.75" customHeight="1">
      <c r="A82" s="87" t="s">
        <v>256</v>
      </c>
      <c r="B82" s="290">
        <v>54</v>
      </c>
      <c r="C82" s="523">
        <f>SUM('Schedule 3B_Income_Eastern:Schedule 3D_Income_The Cape'!C82)</f>
        <v>312601.50646095147</v>
      </c>
      <c r="D82" s="523">
        <f>SUM('Schedule 3B_Income_Eastern:Schedule 3D_Income_The Cape'!D82)</f>
        <v>1735824.6022425771</v>
      </c>
      <c r="E82" s="523">
        <f>SUM('Schedule 3B_Income_Eastern:Schedule 3D_Income_The Cape'!E82)</f>
        <v>277994.38959183829</v>
      </c>
      <c r="F82" s="523">
        <f>SUM('Schedule 3B_Income_Eastern:Schedule 3D_Income_The Cape'!F82)</f>
        <v>1466609.1261996804</v>
      </c>
      <c r="G82" s="523">
        <f>SUM('Schedule 3B_Income_Eastern:Schedule 3D_Income_The Cape'!G82)</f>
        <v>283774.66003243346</v>
      </c>
      <c r="H82" s="523">
        <f>SUM('Schedule 3B_Income_Eastern:Schedule 3D_Income_The Cape'!H82)</f>
        <v>1334033.453348347</v>
      </c>
      <c r="I82" s="523">
        <f>SUM('Schedule 3B_Income_Eastern:Schedule 3D_Income_The Cape'!I82)</f>
        <v>397629.92859002587</v>
      </c>
      <c r="J82" s="523">
        <f>SUM('Schedule 3B_Income_Eastern:Schedule 3D_Income_The Cape'!J82)</f>
        <v>1824914.1511248236</v>
      </c>
      <c r="K82" s="524">
        <f t="shared" si="208"/>
        <v>7633381.8175906772</v>
      </c>
      <c r="L82" s="525">
        <f>SUM('Schedule 3B_Income_Eastern:Schedule 3D_Income_The Cape'!L82)</f>
        <v>0</v>
      </c>
      <c r="M82" s="523">
        <f>SUM('Schedule 3B_Income_Eastern:Schedule 3D_Income_The Cape'!M82)</f>
        <v>1735824.6022425771</v>
      </c>
      <c r="N82" s="523">
        <f>SUM('Schedule 3B_Income_Eastern:Schedule 3D_Income_The Cape'!N82)</f>
        <v>0</v>
      </c>
      <c r="O82" s="523">
        <f>SUM('Schedule 3B_Income_Eastern:Schedule 3D_Income_The Cape'!O82)</f>
        <v>1466609.1261996804</v>
      </c>
      <c r="P82" s="523">
        <f>SUM('Schedule 3B_Income_Eastern:Schedule 3D_Income_The Cape'!P82)</f>
        <v>0</v>
      </c>
      <c r="Q82" s="523">
        <f>SUM('Schedule 3B_Income_Eastern:Schedule 3D_Income_The Cape'!Q82)</f>
        <v>1334033.453348347</v>
      </c>
      <c r="R82" s="523">
        <f>SUM('Schedule 3B_Income_Eastern:Schedule 3D_Income_The Cape'!R82)</f>
        <v>0</v>
      </c>
      <c r="S82" s="523">
        <f>SUM('Schedule 3B_Income_Eastern:Schedule 3D_Income_The Cape'!S82)</f>
        <v>1824914.1511248236</v>
      </c>
      <c r="T82" s="526">
        <f t="shared" si="209"/>
        <v>6361381.3329154281</v>
      </c>
      <c r="U82" s="527">
        <f t="shared" si="210"/>
        <v>13994763.150506105</v>
      </c>
      <c r="V82" s="290">
        <v>54</v>
      </c>
      <c r="W82" s="523">
        <f>SUM('Schedule 3B_Income_Eastern:Schedule 3D_Income_The Cape'!W82)</f>
        <v>33032.633414688171</v>
      </c>
      <c r="X82" s="523">
        <f>SUM('Schedule 3B_Income_Eastern:Schedule 3D_Income_The Cape'!X82)</f>
        <v>687239.90982265864</v>
      </c>
      <c r="Y82" s="523">
        <f>SUM('Schedule 3B_Income_Eastern:Schedule 3D_Income_The Cape'!Y82)</f>
        <v>22974.742941474236</v>
      </c>
      <c r="Z82" s="523">
        <f>SUM('Schedule 3B_Income_Eastern:Schedule 3D_Income_The Cape'!Z82)</f>
        <v>535967.93176324898</v>
      </c>
      <c r="AA82" s="523">
        <f>SUM('Schedule 3B_Income_Eastern:Schedule 3D_Income_The Cape'!AA82)</f>
        <v>18723.276538222417</v>
      </c>
      <c r="AB82" s="523">
        <f>SUM('Schedule 3B_Income_Eastern:Schedule 3D_Income_The Cape'!AB82)</f>
        <v>462230.88953736582</v>
      </c>
      <c r="AC82" s="523">
        <f>SUM('Schedule 3B_Income_Eastern:Schedule 3D_Income_The Cape'!AC82)</f>
        <v>23068.00962321684</v>
      </c>
      <c r="AD82" s="523">
        <f>SUM('Schedule 3B_Income_Eastern:Schedule 3D_Income_The Cape'!AD82)</f>
        <v>628701.0080361471</v>
      </c>
      <c r="AE82" s="524">
        <f t="shared" si="211"/>
        <v>2411938.4016770222</v>
      </c>
      <c r="AF82" s="525">
        <f>SUM('Schedule 3B_Income_Eastern:Schedule 3D_Income_The Cape'!AF82)</f>
        <v>0</v>
      </c>
      <c r="AG82" s="523">
        <f>SUM('Schedule 3B_Income_Eastern:Schedule 3D_Income_The Cape'!AG82)</f>
        <v>687239.90982265864</v>
      </c>
      <c r="AH82" s="523">
        <f>SUM('Schedule 3B_Income_Eastern:Schedule 3D_Income_The Cape'!AH82)</f>
        <v>0</v>
      </c>
      <c r="AI82" s="523">
        <f>SUM('Schedule 3B_Income_Eastern:Schedule 3D_Income_The Cape'!AI82)</f>
        <v>535967.93176324898</v>
      </c>
      <c r="AJ82" s="523">
        <f>SUM('Schedule 3B_Income_Eastern:Schedule 3D_Income_The Cape'!AJ82)</f>
        <v>0</v>
      </c>
      <c r="AK82" s="523">
        <f>SUM('Schedule 3B_Income_Eastern:Schedule 3D_Income_The Cape'!AK82)</f>
        <v>462230.88953736582</v>
      </c>
      <c r="AL82" s="523">
        <f>SUM('Schedule 3B_Income_Eastern:Schedule 3D_Income_The Cape'!AL82)</f>
        <v>0</v>
      </c>
      <c r="AM82" s="523">
        <f>SUM('Schedule 3B_Income_Eastern:Schedule 3D_Income_The Cape'!AM82)</f>
        <v>628701.0080361471</v>
      </c>
      <c r="AN82" s="526">
        <f t="shared" si="212"/>
        <v>2314139.7391594206</v>
      </c>
      <c r="AO82" s="527">
        <f t="shared" si="213"/>
        <v>4726078.1408364428</v>
      </c>
      <c r="AP82" s="290">
        <v>54</v>
      </c>
      <c r="AQ82" s="523">
        <f>SUM('Schedule 3B_Income_Eastern:Schedule 3D_Income_The Cape'!AQ82)</f>
        <v>673543.45206534909</v>
      </c>
      <c r="AR82" s="523">
        <f>SUM('Schedule 3B_Income_Eastern:Schedule 3D_Income_The Cape'!AR82)</f>
        <v>6516291.1965365345</v>
      </c>
      <c r="AS82" s="523">
        <f>SUM('Schedule 3B_Income_Eastern:Schedule 3D_Income_The Cape'!AS82)</f>
        <v>579948.15396549972</v>
      </c>
      <c r="AT82" s="523">
        <f>SUM('Schedule 3B_Income_Eastern:Schedule 3D_Income_The Cape'!AT82)</f>
        <v>5512625.4635000182</v>
      </c>
      <c r="AU82" s="523">
        <f>SUM('Schedule 3B_Income_Eastern:Schedule 3D_Income_The Cape'!AU82)</f>
        <v>546485.63395936671</v>
      </c>
      <c r="AV82" s="523">
        <f>SUM('Schedule 3B_Income_Eastern:Schedule 3D_Income_The Cape'!AV82)</f>
        <v>5160017.9934557332</v>
      </c>
      <c r="AW82" s="523">
        <f>SUM('Schedule 3B_Income_Eastern:Schedule 3D_Income_The Cape'!AW82)</f>
        <v>766718.08256149536</v>
      </c>
      <c r="AX82" s="523">
        <f>SUM('Schedule 3B_Income_Eastern:Schedule 3D_Income_The Cape'!AX82)</f>
        <v>7133293.2469623666</v>
      </c>
      <c r="AY82" s="524">
        <f t="shared" si="214"/>
        <v>26888923.22300636</v>
      </c>
      <c r="AZ82" s="525">
        <f>SUM('Schedule 3B_Income_Eastern:Schedule 3D_Income_The Cape'!AZ82)</f>
        <v>0</v>
      </c>
      <c r="BA82" s="523">
        <f>SUM('Schedule 3B_Income_Eastern:Schedule 3D_Income_The Cape'!BA82)</f>
        <v>6516291.1965365345</v>
      </c>
      <c r="BB82" s="523">
        <f>SUM('Schedule 3B_Income_Eastern:Schedule 3D_Income_The Cape'!BB82)</f>
        <v>0</v>
      </c>
      <c r="BC82" s="523">
        <f>SUM('Schedule 3B_Income_Eastern:Schedule 3D_Income_The Cape'!BC82)</f>
        <v>5512625.4635000182</v>
      </c>
      <c r="BD82" s="523">
        <f>SUM('Schedule 3B_Income_Eastern:Schedule 3D_Income_The Cape'!BD82)</f>
        <v>0</v>
      </c>
      <c r="BE82" s="523">
        <f>SUM('Schedule 3B_Income_Eastern:Schedule 3D_Income_The Cape'!BE82)</f>
        <v>5160017.9934557332</v>
      </c>
      <c r="BF82" s="523">
        <f>SUM('Schedule 3B_Income_Eastern:Schedule 3D_Income_The Cape'!BF82)</f>
        <v>0</v>
      </c>
      <c r="BG82" s="523">
        <f>SUM('Schedule 3B_Income_Eastern:Schedule 3D_Income_The Cape'!BG82)</f>
        <v>7133293.2469623666</v>
      </c>
      <c r="BH82" s="526">
        <f t="shared" si="215"/>
        <v>24322227.900454655</v>
      </c>
      <c r="BI82" s="527">
        <f t="shared" si="216"/>
        <v>51211151.123461016</v>
      </c>
      <c r="BJ82" s="290">
        <v>54</v>
      </c>
      <c r="BK82" s="523">
        <f>SUM('Schedule 3B_Income_Eastern:Schedule 3D_Income_The Cape'!BK82)</f>
        <v>10876.598807275373</v>
      </c>
      <c r="BL82" s="523">
        <f>SUM('Schedule 3B_Income_Eastern:Schedule 3D_Income_The Cape'!BL82)</f>
        <v>283597.24297488376</v>
      </c>
      <c r="BM82" s="523">
        <f>SUM('Schedule 3B_Income_Eastern:Schedule 3D_Income_The Cape'!BM82)</f>
        <v>10502.739630388223</v>
      </c>
      <c r="BN82" s="523">
        <f>SUM('Schedule 3B_Income_Eastern:Schedule 3D_Income_The Cape'!BN82)</f>
        <v>236639.85229718464</v>
      </c>
      <c r="BO82" s="523">
        <f>SUM('Schedule 3B_Income_Eastern:Schedule 3D_Income_The Cape'!BO82)</f>
        <v>11116.945444569559</v>
      </c>
      <c r="BP82" s="523">
        <f>SUM('Schedule 3B_Income_Eastern:Schedule 3D_Income_The Cape'!BP82)</f>
        <v>209320.38067340839</v>
      </c>
      <c r="BQ82" s="523">
        <f>SUM('Schedule 3B_Income_Eastern:Schedule 3D_Income_The Cape'!BQ82)</f>
        <v>18376.211055782907</v>
      </c>
      <c r="BR82" s="523">
        <f>SUM('Schedule 3B_Income_Eastern:Schedule 3D_Income_The Cape'!BR82)</f>
        <v>280921.43922510673</v>
      </c>
      <c r="BS82" s="524">
        <f t="shared" si="217"/>
        <v>1061351.4101085996</v>
      </c>
      <c r="BT82" s="525">
        <f>SUM('Schedule 3B_Income_Eastern:Schedule 3D_Income_The Cape'!BT82)</f>
        <v>0</v>
      </c>
      <c r="BU82" s="523">
        <f>SUM('Schedule 3B_Income_Eastern:Schedule 3D_Income_The Cape'!BU82)</f>
        <v>283597.24297488376</v>
      </c>
      <c r="BV82" s="523">
        <f>SUM('Schedule 3B_Income_Eastern:Schedule 3D_Income_The Cape'!BV82)</f>
        <v>0</v>
      </c>
      <c r="BW82" s="523">
        <f>SUM('Schedule 3B_Income_Eastern:Schedule 3D_Income_The Cape'!BW82)</f>
        <v>236639.85229718464</v>
      </c>
      <c r="BX82" s="523">
        <f>SUM('Schedule 3B_Income_Eastern:Schedule 3D_Income_The Cape'!BX82)</f>
        <v>0</v>
      </c>
      <c r="BY82" s="523">
        <f>SUM('Schedule 3B_Income_Eastern:Schedule 3D_Income_The Cape'!BY82)</f>
        <v>209320.38067340839</v>
      </c>
      <c r="BZ82" s="523">
        <f>SUM('Schedule 3B_Income_Eastern:Schedule 3D_Income_The Cape'!BZ82)</f>
        <v>0</v>
      </c>
      <c r="CA82" s="523">
        <f>SUM('Schedule 3B_Income_Eastern:Schedule 3D_Income_The Cape'!CA82)</f>
        <v>280921.43922510673</v>
      </c>
      <c r="CB82" s="526">
        <f t="shared" si="218"/>
        <v>1010478.9151705835</v>
      </c>
      <c r="CC82" s="527">
        <f t="shared" si="219"/>
        <v>2071830.3252791832</v>
      </c>
      <c r="CD82" s="290">
        <v>54</v>
      </c>
      <c r="CE82" s="394">
        <f t="shared" si="220"/>
        <v>10253007.142324917</v>
      </c>
      <c r="CF82" s="394">
        <f t="shared" si="221"/>
        <v>8643262.3998893332</v>
      </c>
      <c r="CG82" s="394">
        <f t="shared" si="222"/>
        <v>8025703.2329894472</v>
      </c>
      <c r="CH82" s="394">
        <f t="shared" si="223"/>
        <v>11073622.077178966</v>
      </c>
      <c r="CI82" s="396">
        <f t="shared" si="224"/>
        <v>37995594.85238266</v>
      </c>
      <c r="CJ82" s="394">
        <f t="shared" si="225"/>
        <v>9222952.951576652</v>
      </c>
      <c r="CK82" s="394">
        <f t="shared" si="226"/>
        <v>7751842.3737601321</v>
      </c>
      <c r="CL82" s="394">
        <f t="shared" si="227"/>
        <v>7165602.7170148548</v>
      </c>
      <c r="CM82" s="394">
        <f t="shared" si="228"/>
        <v>9867829.8453484438</v>
      </c>
      <c r="CN82" s="396">
        <f t="shared" si="229"/>
        <v>34008227.887700088</v>
      </c>
      <c r="CO82" s="394">
        <f t="shared" si="230"/>
        <v>19475960.093901575</v>
      </c>
      <c r="CP82" s="394">
        <f t="shared" si="231"/>
        <v>16395104.773649467</v>
      </c>
      <c r="CQ82" s="394">
        <f t="shared" si="232"/>
        <v>15191305.950004302</v>
      </c>
      <c r="CR82" s="394">
        <f t="shared" si="233"/>
        <v>20941451.92252741</v>
      </c>
      <c r="CS82" s="396">
        <f t="shared" si="234"/>
        <v>72003822.740082741</v>
      </c>
    </row>
    <row r="83" spans="1:97" ht="15.75" customHeight="1">
      <c r="A83" s="87" t="s">
        <v>258</v>
      </c>
      <c r="B83" s="290">
        <v>55</v>
      </c>
      <c r="C83" s="523">
        <f>SUM('Schedule 3B_Income_Eastern:Schedule 3D_Income_The Cape'!C83)</f>
        <v>3336.5409817385334</v>
      </c>
      <c r="D83" s="523">
        <f>SUM('Schedule 3B_Income_Eastern:Schedule 3D_Income_The Cape'!D83)</f>
        <v>18527.261714318738</v>
      </c>
      <c r="E83" s="523">
        <f>SUM('Schedule 3B_Income_Eastern:Schedule 3D_Income_The Cape'!E83)</f>
        <v>2854.1945530583398</v>
      </c>
      <c r="F83" s="523">
        <f>SUM('Schedule 3B_Income_Eastern:Schedule 3D_Income_The Cape'!F83)</f>
        <v>15057.813884700343</v>
      </c>
      <c r="G83" s="523">
        <f>SUM('Schedule 3B_Income_Eastern:Schedule 3D_Income_The Cape'!G83)</f>
        <v>3912.4816657944366</v>
      </c>
      <c r="H83" s="523">
        <f>SUM('Schedule 3B_Income_Eastern:Schedule 3D_Income_The Cape'!H83)</f>
        <v>18392.697315487247</v>
      </c>
      <c r="I83" s="523">
        <f>SUM('Schedule 3B_Income_Eastern:Schedule 3D_Income_The Cape'!I83)</f>
        <v>2528.604593631313</v>
      </c>
      <c r="J83" s="523">
        <f>SUM('Schedule 3B_Income_Eastern:Schedule 3D_Income_The Cape'!J83)</f>
        <v>11604.977326228272</v>
      </c>
      <c r="K83" s="524">
        <f t="shared" si="208"/>
        <v>76214.572034957222</v>
      </c>
      <c r="L83" s="525">
        <f>SUM('Schedule 3B_Income_Eastern:Schedule 3D_Income_The Cape'!L83)</f>
        <v>0</v>
      </c>
      <c r="M83" s="523">
        <f>SUM('Schedule 3B_Income_Eastern:Schedule 3D_Income_The Cape'!M83)</f>
        <v>18527.261714318738</v>
      </c>
      <c r="N83" s="523">
        <f>SUM('Schedule 3B_Income_Eastern:Schedule 3D_Income_The Cape'!N83)</f>
        <v>0</v>
      </c>
      <c r="O83" s="523">
        <f>SUM('Schedule 3B_Income_Eastern:Schedule 3D_Income_The Cape'!O83)</f>
        <v>15057.813884700343</v>
      </c>
      <c r="P83" s="523">
        <f>SUM('Schedule 3B_Income_Eastern:Schedule 3D_Income_The Cape'!P83)</f>
        <v>0</v>
      </c>
      <c r="Q83" s="523">
        <f>SUM('Schedule 3B_Income_Eastern:Schedule 3D_Income_The Cape'!Q83)</f>
        <v>18392.697315487247</v>
      </c>
      <c r="R83" s="523">
        <f>SUM('Schedule 3B_Income_Eastern:Schedule 3D_Income_The Cape'!R83)</f>
        <v>0</v>
      </c>
      <c r="S83" s="523">
        <f>SUM('Schedule 3B_Income_Eastern:Schedule 3D_Income_The Cape'!S83)</f>
        <v>11604.977326228272</v>
      </c>
      <c r="T83" s="526">
        <f t="shared" si="209"/>
        <v>63582.750240734604</v>
      </c>
      <c r="U83" s="527">
        <f t="shared" si="210"/>
        <v>139797.32227569184</v>
      </c>
      <c r="V83" s="290">
        <v>55</v>
      </c>
      <c r="W83" s="523">
        <f>SUM('Schedule 3B_Income_Eastern:Schedule 3D_Income_The Cape'!W83)</f>
        <v>352.57262951360792</v>
      </c>
      <c r="X83" s="523">
        <f>SUM('Schedule 3B_Income_Eastern:Schedule 3D_Income_The Cape'!X83)</f>
        <v>7335.2305603684763</v>
      </c>
      <c r="Y83" s="523">
        <f>SUM('Schedule 3B_Income_Eastern:Schedule 3D_Income_The Cape'!Y83)</f>
        <v>235.88384736019339</v>
      </c>
      <c r="Z83" s="523">
        <f>SUM('Schedule 3B_Income_Eastern:Schedule 3D_Income_The Cape'!Z83)</f>
        <v>5502.8331819885107</v>
      </c>
      <c r="AA83" s="523">
        <f>SUM('Schedule 3B_Income_Eastern:Schedule 3D_Income_The Cape'!AA83)</f>
        <v>258.14312021736487</v>
      </c>
      <c r="AB83" s="523">
        <f>SUM('Schedule 3B_Income_Eastern:Schedule 3D_Income_The Cape'!AB83)</f>
        <v>6372.9082803661959</v>
      </c>
      <c r="AC83" s="523">
        <f>SUM('Schedule 3B_Income_Eastern:Schedule 3D_Income_The Cape'!AC83)</f>
        <v>146.69387514675267</v>
      </c>
      <c r="AD83" s="523">
        <f>SUM('Schedule 3B_Income_Eastern:Schedule 3D_Income_The Cape'!AD83)</f>
        <v>3998.0296819657337</v>
      </c>
      <c r="AE83" s="524">
        <f t="shared" si="211"/>
        <v>24202.295176926837</v>
      </c>
      <c r="AF83" s="525">
        <f>SUM('Schedule 3B_Income_Eastern:Schedule 3D_Income_The Cape'!AF83)</f>
        <v>0</v>
      </c>
      <c r="AG83" s="523">
        <f>SUM('Schedule 3B_Income_Eastern:Schedule 3D_Income_The Cape'!AG83)</f>
        <v>7335.2305603684763</v>
      </c>
      <c r="AH83" s="523">
        <f>SUM('Schedule 3B_Income_Eastern:Schedule 3D_Income_The Cape'!AH83)</f>
        <v>0</v>
      </c>
      <c r="AI83" s="523">
        <f>SUM('Schedule 3B_Income_Eastern:Schedule 3D_Income_The Cape'!AI83)</f>
        <v>5502.8331819885107</v>
      </c>
      <c r="AJ83" s="523">
        <f>SUM('Schedule 3B_Income_Eastern:Schedule 3D_Income_The Cape'!AJ83)</f>
        <v>0</v>
      </c>
      <c r="AK83" s="523">
        <f>SUM('Schedule 3B_Income_Eastern:Schedule 3D_Income_The Cape'!AK83)</f>
        <v>6372.9082803661959</v>
      </c>
      <c r="AL83" s="523">
        <f>SUM('Schedule 3B_Income_Eastern:Schedule 3D_Income_The Cape'!AL83)</f>
        <v>0</v>
      </c>
      <c r="AM83" s="523">
        <f>SUM('Schedule 3B_Income_Eastern:Schedule 3D_Income_The Cape'!AM83)</f>
        <v>3998.0296819657337</v>
      </c>
      <c r="AN83" s="526">
        <f t="shared" si="212"/>
        <v>23209.001704688915</v>
      </c>
      <c r="AO83" s="527">
        <f t="shared" si="213"/>
        <v>47411.296881615752</v>
      </c>
      <c r="AP83" s="290">
        <v>55</v>
      </c>
      <c r="AQ83" s="523">
        <f>SUM('Schedule 3B_Income_Eastern:Schedule 3D_Income_The Cape'!AQ83)</f>
        <v>7189.0419091067379</v>
      </c>
      <c r="AR83" s="523">
        <f>SUM('Schedule 3B_Income_Eastern:Schedule 3D_Income_The Cape'!AR83)</f>
        <v>69551.400670879535</v>
      </c>
      <c r="AS83" s="523">
        <f>SUM('Schedule 3B_Income_Eastern:Schedule 3D_Income_The Cape'!AS83)</f>
        <v>5954.3822612208824</v>
      </c>
      <c r="AT83" s="523">
        <f>SUM('Schedule 3B_Income_Eastern:Schedule 3D_Income_The Cape'!AT83)</f>
        <v>56598.644289454402</v>
      </c>
      <c r="AU83" s="523">
        <f>SUM('Schedule 3B_Income_Eastern:Schedule 3D_Income_The Cape'!AU83)</f>
        <v>7534.5523213443366</v>
      </c>
      <c r="AV83" s="523">
        <f>SUM('Schedule 3B_Income_Eastern:Schedule 3D_Income_The Cape'!AV83)</f>
        <v>71142.630537404417</v>
      </c>
      <c r="AW83" s="523">
        <f>SUM('Schedule 3B_Income_Eastern:Schedule 3D_Income_The Cape'!AW83)</f>
        <v>4875.7065959793554</v>
      </c>
      <c r="AX83" s="523">
        <f>SUM('Schedule 3B_Income_Eastern:Schedule 3D_Income_The Cape'!AX83)</f>
        <v>45361.972968049653</v>
      </c>
      <c r="AY83" s="524">
        <f t="shared" si="214"/>
        <v>268208.33155343932</v>
      </c>
      <c r="AZ83" s="525">
        <f>SUM('Schedule 3B_Income_Eastern:Schedule 3D_Income_The Cape'!AZ83)</f>
        <v>0</v>
      </c>
      <c r="BA83" s="523">
        <f>SUM('Schedule 3B_Income_Eastern:Schedule 3D_Income_The Cape'!BA83)</f>
        <v>69551.400670879535</v>
      </c>
      <c r="BB83" s="523">
        <f>SUM('Schedule 3B_Income_Eastern:Schedule 3D_Income_The Cape'!BB83)</f>
        <v>0</v>
      </c>
      <c r="BC83" s="523">
        <f>SUM('Schedule 3B_Income_Eastern:Schedule 3D_Income_The Cape'!BC83)</f>
        <v>56598.644289454402</v>
      </c>
      <c r="BD83" s="523">
        <f>SUM('Schedule 3B_Income_Eastern:Schedule 3D_Income_The Cape'!BD83)</f>
        <v>0</v>
      </c>
      <c r="BE83" s="523">
        <f>SUM('Schedule 3B_Income_Eastern:Schedule 3D_Income_The Cape'!BE83)</f>
        <v>71142.630537404417</v>
      </c>
      <c r="BF83" s="523">
        <f>SUM('Schedule 3B_Income_Eastern:Schedule 3D_Income_The Cape'!BF83)</f>
        <v>0</v>
      </c>
      <c r="BG83" s="523">
        <f>SUM('Schedule 3B_Income_Eastern:Schedule 3D_Income_The Cape'!BG83)</f>
        <v>45361.972968049653</v>
      </c>
      <c r="BH83" s="526">
        <f t="shared" si="215"/>
        <v>242654.64846578799</v>
      </c>
      <c r="BI83" s="527">
        <f t="shared" si="216"/>
        <v>510862.98001922731</v>
      </c>
      <c r="BJ83" s="290">
        <v>55</v>
      </c>
      <c r="BK83" s="523">
        <f>SUM('Schedule 3B_Income_Eastern:Schedule 3D_Income_The Cape'!BK83)</f>
        <v>116.09098776667577</v>
      </c>
      <c r="BL83" s="523">
        <f>SUM('Schedule 3B_Income_Eastern:Schedule 3D_Income_The Cape'!BL83)</f>
        <v>3026.9650143607309</v>
      </c>
      <c r="BM83" s="523">
        <f>SUM('Schedule 3B_Income_Eastern:Schedule 3D_Income_The Cape'!BM83)</f>
        <v>107.8326159360884</v>
      </c>
      <c r="BN83" s="523">
        <f>SUM('Schedule 3B_Income_Eastern:Schedule 3D_Income_The Cape'!BN83)</f>
        <v>2429.6036278099918</v>
      </c>
      <c r="BO83" s="523">
        <f>SUM('Schedule 3B_Income_Eastern:Schedule 3D_Income_The Cape'!BO83)</f>
        <v>153.2724776290604</v>
      </c>
      <c r="BP83" s="523">
        <f>SUM('Schedule 3B_Income_Eastern:Schedule 3D_Income_The Cape'!BP83)</f>
        <v>2885.9594143050717</v>
      </c>
      <c r="BQ83" s="523">
        <f>SUM('Schedule 3B_Income_Eastern:Schedule 3D_Income_The Cape'!BQ83)</f>
        <v>116.85783274402331</v>
      </c>
      <c r="BR83" s="523">
        <f>SUM('Schedule 3B_Income_Eastern:Schedule 3D_Income_The Cape'!BR83)</f>
        <v>1786.4330388634203</v>
      </c>
      <c r="BS83" s="524">
        <f t="shared" si="217"/>
        <v>10623.015009415063</v>
      </c>
      <c r="BT83" s="525">
        <f>SUM('Schedule 3B_Income_Eastern:Schedule 3D_Income_The Cape'!BT83)</f>
        <v>0</v>
      </c>
      <c r="BU83" s="523">
        <f>SUM('Schedule 3B_Income_Eastern:Schedule 3D_Income_The Cape'!BU83)</f>
        <v>3026.9650143607309</v>
      </c>
      <c r="BV83" s="523">
        <f>SUM('Schedule 3B_Income_Eastern:Schedule 3D_Income_The Cape'!BV83)</f>
        <v>0</v>
      </c>
      <c r="BW83" s="523">
        <f>SUM('Schedule 3B_Income_Eastern:Schedule 3D_Income_The Cape'!BW83)</f>
        <v>2429.6036278099918</v>
      </c>
      <c r="BX83" s="523">
        <f>SUM('Schedule 3B_Income_Eastern:Schedule 3D_Income_The Cape'!BX83)</f>
        <v>0</v>
      </c>
      <c r="BY83" s="523">
        <f>SUM('Schedule 3B_Income_Eastern:Schedule 3D_Income_The Cape'!BY83)</f>
        <v>2885.9594143050717</v>
      </c>
      <c r="BZ83" s="523">
        <f>SUM('Schedule 3B_Income_Eastern:Schedule 3D_Income_The Cape'!BZ83)</f>
        <v>0</v>
      </c>
      <c r="CA83" s="523">
        <f>SUM('Schedule 3B_Income_Eastern:Schedule 3D_Income_The Cape'!CA83)</f>
        <v>1786.4330388634203</v>
      </c>
      <c r="CB83" s="526">
        <f t="shared" si="218"/>
        <v>10128.961095339217</v>
      </c>
      <c r="CC83" s="527">
        <f t="shared" si="219"/>
        <v>20751.976104754278</v>
      </c>
      <c r="CD83" s="290">
        <v>55</v>
      </c>
      <c r="CE83" s="394">
        <f t="shared" si="220"/>
        <v>109435.10446805303</v>
      </c>
      <c r="CF83" s="394">
        <f t="shared" si="221"/>
        <v>88741.188261528747</v>
      </c>
      <c r="CG83" s="394">
        <f t="shared" si="222"/>
        <v>110652.64513254813</v>
      </c>
      <c r="CH83" s="394">
        <f t="shared" si="223"/>
        <v>70419.275912608529</v>
      </c>
      <c r="CI83" s="396">
        <f t="shared" si="224"/>
        <v>379248.21377473843</v>
      </c>
      <c r="CJ83" s="394">
        <f t="shared" si="225"/>
        <v>98440.857959927482</v>
      </c>
      <c r="CK83" s="394">
        <f t="shared" si="226"/>
        <v>79588.894983953243</v>
      </c>
      <c r="CL83" s="394">
        <f t="shared" si="227"/>
        <v>98794.195547562937</v>
      </c>
      <c r="CM83" s="394">
        <f t="shared" si="228"/>
        <v>62751.413015107079</v>
      </c>
      <c r="CN83" s="396">
        <f t="shared" si="229"/>
        <v>339575.36150655075</v>
      </c>
      <c r="CO83" s="394">
        <f t="shared" si="230"/>
        <v>207875.9624279805</v>
      </c>
      <c r="CP83" s="394">
        <f t="shared" si="231"/>
        <v>168330.083245482</v>
      </c>
      <c r="CQ83" s="394">
        <f t="shared" si="232"/>
        <v>209446.84068011108</v>
      </c>
      <c r="CR83" s="394">
        <f t="shared" si="233"/>
        <v>133170.68892771559</v>
      </c>
      <c r="CS83" s="396">
        <f t="shared" si="234"/>
        <v>718823.57528128917</v>
      </c>
    </row>
    <row r="84" spans="1:97" ht="15.75" customHeight="1">
      <c r="A84" s="87" t="s">
        <v>260</v>
      </c>
      <c r="B84" s="290">
        <v>56</v>
      </c>
      <c r="C84" s="523">
        <f>SUM('Schedule 3B_Income_Eastern:Schedule 3D_Income_The Cape'!C84)</f>
        <v>0</v>
      </c>
      <c r="D84" s="523">
        <f>SUM('Schedule 3B_Income_Eastern:Schedule 3D_Income_The Cape'!D84)</f>
        <v>0</v>
      </c>
      <c r="E84" s="523">
        <f>SUM('Schedule 3B_Income_Eastern:Schedule 3D_Income_The Cape'!E84)</f>
        <v>0</v>
      </c>
      <c r="F84" s="523">
        <f>SUM('Schedule 3B_Income_Eastern:Schedule 3D_Income_The Cape'!F84)</f>
        <v>0</v>
      </c>
      <c r="G84" s="523">
        <f>SUM('Schedule 3B_Income_Eastern:Schedule 3D_Income_The Cape'!G84)</f>
        <v>0</v>
      </c>
      <c r="H84" s="523">
        <f>SUM('Schedule 3B_Income_Eastern:Schedule 3D_Income_The Cape'!H84)</f>
        <v>0</v>
      </c>
      <c r="I84" s="523">
        <f>SUM('Schedule 3B_Income_Eastern:Schedule 3D_Income_The Cape'!I84)</f>
        <v>0</v>
      </c>
      <c r="J84" s="523">
        <f>SUM('Schedule 3B_Income_Eastern:Schedule 3D_Income_The Cape'!J84)</f>
        <v>0</v>
      </c>
      <c r="K84" s="524">
        <f t="shared" ref="K84" si="235">SUM(C84:J84)</f>
        <v>0</v>
      </c>
      <c r="L84" s="525">
        <f>SUM('Schedule 3B_Income_Eastern:Schedule 3D_Income_The Cape'!L84)</f>
        <v>0</v>
      </c>
      <c r="M84" s="523">
        <f>SUM('Schedule 3B_Income_Eastern:Schedule 3D_Income_The Cape'!M84)</f>
        <v>0</v>
      </c>
      <c r="N84" s="523">
        <f>SUM('Schedule 3B_Income_Eastern:Schedule 3D_Income_The Cape'!N84)</f>
        <v>0</v>
      </c>
      <c r="O84" s="523">
        <f>SUM('Schedule 3B_Income_Eastern:Schedule 3D_Income_The Cape'!O84)</f>
        <v>0</v>
      </c>
      <c r="P84" s="523">
        <f>SUM('Schedule 3B_Income_Eastern:Schedule 3D_Income_The Cape'!P84)</f>
        <v>0</v>
      </c>
      <c r="Q84" s="523">
        <f>SUM('Schedule 3B_Income_Eastern:Schedule 3D_Income_The Cape'!Q84)</f>
        <v>0</v>
      </c>
      <c r="R84" s="523">
        <f>SUM('Schedule 3B_Income_Eastern:Schedule 3D_Income_The Cape'!R84)</f>
        <v>0</v>
      </c>
      <c r="S84" s="523">
        <f>SUM('Schedule 3B_Income_Eastern:Schedule 3D_Income_The Cape'!S84)</f>
        <v>0</v>
      </c>
      <c r="T84" s="526">
        <f t="shared" ref="T84" si="236">SUM(L84:S84)</f>
        <v>0</v>
      </c>
      <c r="U84" s="527">
        <f t="shared" ref="U84" si="237">SUM(T84,K84)</f>
        <v>0</v>
      </c>
      <c r="V84" s="290">
        <v>56</v>
      </c>
      <c r="W84" s="523">
        <f>SUM('Schedule 3B_Income_Eastern:Schedule 3D_Income_The Cape'!W84)</f>
        <v>0</v>
      </c>
      <c r="X84" s="523">
        <f>SUM('Schedule 3B_Income_Eastern:Schedule 3D_Income_The Cape'!X84)</f>
        <v>0</v>
      </c>
      <c r="Y84" s="523">
        <f>SUM('Schedule 3B_Income_Eastern:Schedule 3D_Income_The Cape'!Y84)</f>
        <v>0</v>
      </c>
      <c r="Z84" s="523">
        <f>SUM('Schedule 3B_Income_Eastern:Schedule 3D_Income_The Cape'!Z84)</f>
        <v>0</v>
      </c>
      <c r="AA84" s="523">
        <f>SUM('Schedule 3B_Income_Eastern:Schedule 3D_Income_The Cape'!AA84)</f>
        <v>0</v>
      </c>
      <c r="AB84" s="523">
        <f>SUM('Schedule 3B_Income_Eastern:Schedule 3D_Income_The Cape'!AB84)</f>
        <v>0</v>
      </c>
      <c r="AC84" s="523">
        <f>SUM('Schedule 3B_Income_Eastern:Schedule 3D_Income_The Cape'!AC84)</f>
        <v>0</v>
      </c>
      <c r="AD84" s="523">
        <f>SUM('Schedule 3B_Income_Eastern:Schedule 3D_Income_The Cape'!AD84)</f>
        <v>0</v>
      </c>
      <c r="AE84" s="524">
        <f t="shared" ref="AE84" si="238">SUM(W84:AD84)</f>
        <v>0</v>
      </c>
      <c r="AF84" s="525">
        <f>SUM('Schedule 3B_Income_Eastern:Schedule 3D_Income_The Cape'!AF84)</f>
        <v>0</v>
      </c>
      <c r="AG84" s="523">
        <f>SUM('Schedule 3B_Income_Eastern:Schedule 3D_Income_The Cape'!AG84)</f>
        <v>0</v>
      </c>
      <c r="AH84" s="523">
        <f>SUM('Schedule 3B_Income_Eastern:Schedule 3D_Income_The Cape'!AH84)</f>
        <v>0</v>
      </c>
      <c r="AI84" s="523">
        <f>SUM('Schedule 3B_Income_Eastern:Schedule 3D_Income_The Cape'!AI84)</f>
        <v>0</v>
      </c>
      <c r="AJ84" s="523">
        <f>SUM('Schedule 3B_Income_Eastern:Schedule 3D_Income_The Cape'!AJ84)</f>
        <v>0</v>
      </c>
      <c r="AK84" s="523">
        <f>SUM('Schedule 3B_Income_Eastern:Schedule 3D_Income_The Cape'!AK84)</f>
        <v>0</v>
      </c>
      <c r="AL84" s="523">
        <f>SUM('Schedule 3B_Income_Eastern:Schedule 3D_Income_The Cape'!AL84)</f>
        <v>0</v>
      </c>
      <c r="AM84" s="523">
        <f>SUM('Schedule 3B_Income_Eastern:Schedule 3D_Income_The Cape'!AM84)</f>
        <v>0</v>
      </c>
      <c r="AN84" s="526">
        <f t="shared" ref="AN84" si="239">SUM(AF84:AM84)</f>
        <v>0</v>
      </c>
      <c r="AO84" s="527">
        <f t="shared" ref="AO84" si="240">SUM(AN84,AE84)</f>
        <v>0</v>
      </c>
      <c r="AP84" s="290">
        <v>56</v>
      </c>
      <c r="AQ84" s="523">
        <f>SUM('Schedule 3B_Income_Eastern:Schedule 3D_Income_The Cape'!AQ84)</f>
        <v>0</v>
      </c>
      <c r="AR84" s="523">
        <f>SUM('Schedule 3B_Income_Eastern:Schedule 3D_Income_The Cape'!AR84)</f>
        <v>0</v>
      </c>
      <c r="AS84" s="523">
        <f>SUM('Schedule 3B_Income_Eastern:Schedule 3D_Income_The Cape'!AS84)</f>
        <v>0</v>
      </c>
      <c r="AT84" s="523">
        <f>SUM('Schedule 3B_Income_Eastern:Schedule 3D_Income_The Cape'!AT84)</f>
        <v>0</v>
      </c>
      <c r="AU84" s="523">
        <f>SUM('Schedule 3B_Income_Eastern:Schedule 3D_Income_The Cape'!AU84)</f>
        <v>0</v>
      </c>
      <c r="AV84" s="523">
        <f>SUM('Schedule 3B_Income_Eastern:Schedule 3D_Income_The Cape'!AV84)</f>
        <v>0</v>
      </c>
      <c r="AW84" s="523">
        <f>SUM('Schedule 3B_Income_Eastern:Schedule 3D_Income_The Cape'!AW84)</f>
        <v>0</v>
      </c>
      <c r="AX84" s="523">
        <f>SUM('Schedule 3B_Income_Eastern:Schedule 3D_Income_The Cape'!AX84)</f>
        <v>0</v>
      </c>
      <c r="AY84" s="524">
        <f t="shared" ref="AY84" si="241">SUM(AQ84:AX84)</f>
        <v>0</v>
      </c>
      <c r="AZ84" s="525">
        <f>SUM('Schedule 3B_Income_Eastern:Schedule 3D_Income_The Cape'!AZ84)</f>
        <v>0</v>
      </c>
      <c r="BA84" s="523">
        <f>SUM('Schedule 3B_Income_Eastern:Schedule 3D_Income_The Cape'!BA84)</f>
        <v>0</v>
      </c>
      <c r="BB84" s="523">
        <f>SUM('Schedule 3B_Income_Eastern:Schedule 3D_Income_The Cape'!BB84)</f>
        <v>0</v>
      </c>
      <c r="BC84" s="523">
        <f>SUM('Schedule 3B_Income_Eastern:Schedule 3D_Income_The Cape'!BC84)</f>
        <v>0</v>
      </c>
      <c r="BD84" s="523">
        <f>SUM('Schedule 3B_Income_Eastern:Schedule 3D_Income_The Cape'!BD84)</f>
        <v>0</v>
      </c>
      <c r="BE84" s="523">
        <f>SUM('Schedule 3B_Income_Eastern:Schedule 3D_Income_The Cape'!BE84)</f>
        <v>0</v>
      </c>
      <c r="BF84" s="523">
        <f>SUM('Schedule 3B_Income_Eastern:Schedule 3D_Income_The Cape'!BF84)</f>
        <v>0</v>
      </c>
      <c r="BG84" s="523">
        <f>SUM('Schedule 3B_Income_Eastern:Schedule 3D_Income_The Cape'!BG84)</f>
        <v>0</v>
      </c>
      <c r="BH84" s="526">
        <f t="shared" ref="BH84" si="242">SUM(AZ84:BG84)</f>
        <v>0</v>
      </c>
      <c r="BI84" s="527">
        <f t="shared" ref="BI84" si="243">SUM(BH84,AY84)</f>
        <v>0</v>
      </c>
      <c r="BJ84" s="290">
        <v>56</v>
      </c>
      <c r="BK84" s="523">
        <f>SUM('Schedule 3B_Income_Eastern:Schedule 3D_Income_The Cape'!BK84)</f>
        <v>0</v>
      </c>
      <c r="BL84" s="523">
        <f>SUM('Schedule 3B_Income_Eastern:Schedule 3D_Income_The Cape'!BL84)</f>
        <v>0</v>
      </c>
      <c r="BM84" s="523">
        <f>SUM('Schedule 3B_Income_Eastern:Schedule 3D_Income_The Cape'!BM84)</f>
        <v>0</v>
      </c>
      <c r="BN84" s="523">
        <f>SUM('Schedule 3B_Income_Eastern:Schedule 3D_Income_The Cape'!BN84)</f>
        <v>0</v>
      </c>
      <c r="BO84" s="523">
        <f>SUM('Schedule 3B_Income_Eastern:Schedule 3D_Income_The Cape'!BO84)</f>
        <v>0</v>
      </c>
      <c r="BP84" s="523">
        <f>SUM('Schedule 3B_Income_Eastern:Schedule 3D_Income_The Cape'!BP84)</f>
        <v>0</v>
      </c>
      <c r="BQ84" s="523">
        <f>SUM('Schedule 3B_Income_Eastern:Schedule 3D_Income_The Cape'!BQ84)</f>
        <v>0</v>
      </c>
      <c r="BR84" s="523">
        <f>SUM('Schedule 3B_Income_Eastern:Schedule 3D_Income_The Cape'!BR84)</f>
        <v>0</v>
      </c>
      <c r="BS84" s="524">
        <f t="shared" ref="BS84" si="244">SUM(BK84:BR84)</f>
        <v>0</v>
      </c>
      <c r="BT84" s="525">
        <f>SUM('Schedule 3B_Income_Eastern:Schedule 3D_Income_The Cape'!BT84)</f>
        <v>0</v>
      </c>
      <c r="BU84" s="523">
        <f>SUM('Schedule 3B_Income_Eastern:Schedule 3D_Income_The Cape'!BU84)</f>
        <v>0</v>
      </c>
      <c r="BV84" s="523">
        <f>SUM('Schedule 3B_Income_Eastern:Schedule 3D_Income_The Cape'!BV84)</f>
        <v>0</v>
      </c>
      <c r="BW84" s="523">
        <f>SUM('Schedule 3B_Income_Eastern:Schedule 3D_Income_The Cape'!BW84)</f>
        <v>0</v>
      </c>
      <c r="BX84" s="523">
        <f>SUM('Schedule 3B_Income_Eastern:Schedule 3D_Income_The Cape'!BX84)</f>
        <v>0</v>
      </c>
      <c r="BY84" s="523">
        <f>SUM('Schedule 3B_Income_Eastern:Schedule 3D_Income_The Cape'!BY84)</f>
        <v>0</v>
      </c>
      <c r="BZ84" s="523">
        <f>SUM('Schedule 3B_Income_Eastern:Schedule 3D_Income_The Cape'!BZ84)</f>
        <v>0</v>
      </c>
      <c r="CA84" s="523">
        <f>SUM('Schedule 3B_Income_Eastern:Schedule 3D_Income_The Cape'!CA84)</f>
        <v>0</v>
      </c>
      <c r="CB84" s="526">
        <f t="shared" ref="CB84" si="245">SUM(BT84:CA84)</f>
        <v>0</v>
      </c>
      <c r="CC84" s="527">
        <f t="shared" ref="CC84" si="246">SUM(CB84,BS84)</f>
        <v>0</v>
      </c>
      <c r="CD84" s="290">
        <v>56</v>
      </c>
      <c r="CE84" s="394">
        <f t="shared" si="220"/>
        <v>0</v>
      </c>
      <c r="CF84" s="394">
        <f t="shared" si="221"/>
        <v>0</v>
      </c>
      <c r="CG84" s="394">
        <f t="shared" si="222"/>
        <v>0</v>
      </c>
      <c r="CH84" s="394">
        <f t="shared" si="223"/>
        <v>0</v>
      </c>
      <c r="CI84" s="396">
        <f t="shared" si="224"/>
        <v>0</v>
      </c>
      <c r="CJ84" s="394">
        <f t="shared" si="225"/>
        <v>0</v>
      </c>
      <c r="CK84" s="394">
        <f t="shared" si="226"/>
        <v>0</v>
      </c>
      <c r="CL84" s="394">
        <f t="shared" si="227"/>
        <v>0</v>
      </c>
      <c r="CM84" s="394">
        <f t="shared" si="228"/>
        <v>0</v>
      </c>
      <c r="CN84" s="396">
        <f t="shared" si="229"/>
        <v>0</v>
      </c>
      <c r="CO84" s="394">
        <f t="shared" si="230"/>
        <v>0</v>
      </c>
      <c r="CP84" s="394">
        <f t="shared" si="231"/>
        <v>0</v>
      </c>
      <c r="CQ84" s="394">
        <f t="shared" si="232"/>
        <v>0</v>
      </c>
      <c r="CR84" s="394">
        <f t="shared" si="233"/>
        <v>0</v>
      </c>
      <c r="CS84" s="396">
        <f t="shared" si="234"/>
        <v>0</v>
      </c>
    </row>
    <row r="85" spans="1:97" ht="15.75" customHeight="1">
      <c r="A85" s="87" t="s">
        <v>262</v>
      </c>
      <c r="B85" s="290">
        <v>57</v>
      </c>
      <c r="C85" s="523">
        <f>SUM('Schedule 3B_Income_Eastern:Schedule 3D_Income_The Cape'!C85)</f>
        <v>37559.281593545951</v>
      </c>
      <c r="D85" s="523">
        <f>SUM('Schedule 3B_Income_Eastern:Schedule 3D_Income_The Cape'!D85)</f>
        <v>208560.49534354312</v>
      </c>
      <c r="E85" s="523">
        <f>SUM('Schedule 3B_Income_Eastern:Schedule 3D_Income_The Cape'!E85)</f>
        <v>38478.522842416234</v>
      </c>
      <c r="F85" s="523">
        <f>SUM('Schedule 3B_Income_Eastern:Schedule 3D_Income_The Cape'!F85)</f>
        <v>203000.32977725728</v>
      </c>
      <c r="G85" s="523">
        <f>SUM('Schedule 3B_Income_Eastern:Schedule 3D_Income_The Cape'!G85)</f>
        <v>46322.443737068643</v>
      </c>
      <c r="H85" s="523">
        <f>SUM('Schedule 3B_Income_Eastern:Schedule 3D_Income_The Cape'!H85)</f>
        <v>217763.24066085878</v>
      </c>
      <c r="I85" s="523">
        <f>SUM('Schedule 3B_Income_Eastern:Schedule 3D_Income_The Cape'!I85)</f>
        <v>60285.135670271244</v>
      </c>
      <c r="J85" s="523">
        <f>SUM('Schedule 3B_Income_Eastern:Schedule 3D_Income_The Cape'!J85)</f>
        <v>276677.35569418978</v>
      </c>
      <c r="K85" s="524">
        <f t="shared" si="208"/>
        <v>1088646.8053191509</v>
      </c>
      <c r="L85" s="525">
        <f>SUM('Schedule 3B_Income_Eastern:Schedule 3D_Income_The Cape'!L85)</f>
        <v>0</v>
      </c>
      <c r="M85" s="523">
        <f>SUM('Schedule 3B_Income_Eastern:Schedule 3D_Income_The Cape'!M85)</f>
        <v>208560.49534354312</v>
      </c>
      <c r="N85" s="523">
        <f>SUM('Schedule 3B_Income_Eastern:Schedule 3D_Income_The Cape'!N85)</f>
        <v>0</v>
      </c>
      <c r="O85" s="523">
        <f>SUM('Schedule 3B_Income_Eastern:Schedule 3D_Income_The Cape'!O85)</f>
        <v>203000.32977725728</v>
      </c>
      <c r="P85" s="523">
        <f>SUM('Schedule 3B_Income_Eastern:Schedule 3D_Income_The Cape'!P85)</f>
        <v>0</v>
      </c>
      <c r="Q85" s="523">
        <f>SUM('Schedule 3B_Income_Eastern:Schedule 3D_Income_The Cape'!Q85)</f>
        <v>217763.24066085878</v>
      </c>
      <c r="R85" s="523">
        <f>SUM('Schedule 3B_Income_Eastern:Schedule 3D_Income_The Cape'!R85)</f>
        <v>0</v>
      </c>
      <c r="S85" s="523">
        <f>SUM('Schedule 3B_Income_Eastern:Schedule 3D_Income_The Cape'!S85)</f>
        <v>276677.35569418978</v>
      </c>
      <c r="T85" s="526">
        <f t="shared" si="209"/>
        <v>906001.421475849</v>
      </c>
      <c r="U85" s="527">
        <f t="shared" si="210"/>
        <v>1994648.226795</v>
      </c>
      <c r="V85" s="290">
        <v>57</v>
      </c>
      <c r="W85" s="523">
        <f>SUM('Schedule 3B_Income_Eastern:Schedule 3D_Income_The Cape'!W85)</f>
        <v>3968.8931580808867</v>
      </c>
      <c r="X85" s="523">
        <f>SUM('Schedule 3B_Income_Eastern:Schedule 3D_Income_The Cape'!X85)</f>
        <v>82572.338142512075</v>
      </c>
      <c r="Y85" s="523">
        <f>SUM('Schedule 3B_Income_Eastern:Schedule 3D_Income_The Cape'!Y85)</f>
        <v>3180.0432101170436</v>
      </c>
      <c r="Z85" s="523">
        <f>SUM('Schedule 3B_Income_Eastern:Schedule 3D_Income_The Cape'!Z85)</f>
        <v>74185.865173159036</v>
      </c>
      <c r="AA85" s="523">
        <f>SUM('Schedule 3B_Income_Eastern:Schedule 3D_Income_The Cape'!AA85)</f>
        <v>3056.3261847138074</v>
      </c>
      <c r="AB85" s="523">
        <f>SUM('Schedule 3B_Income_Eastern:Schedule 3D_Income_The Cape'!AB85)</f>
        <v>75453.052685122122</v>
      </c>
      <c r="AC85" s="523">
        <f>SUM('Schedule 3B_Income_Eastern:Schedule 3D_Income_The Cape'!AC85)</f>
        <v>3497.3677527492655</v>
      </c>
      <c r="AD85" s="523">
        <f>SUM('Schedule 3B_Income_Eastern:Schedule 3D_Income_The Cape'!AD85)</f>
        <v>95318.090617302019</v>
      </c>
      <c r="AE85" s="524">
        <f t="shared" si="211"/>
        <v>341231.97692375624</v>
      </c>
      <c r="AF85" s="525">
        <f>SUM('Schedule 3B_Income_Eastern:Schedule 3D_Income_The Cape'!AF85)</f>
        <v>0</v>
      </c>
      <c r="AG85" s="523">
        <f>SUM('Schedule 3B_Income_Eastern:Schedule 3D_Income_The Cape'!AG85)</f>
        <v>82572.338142512075</v>
      </c>
      <c r="AH85" s="523">
        <f>SUM('Schedule 3B_Income_Eastern:Schedule 3D_Income_The Cape'!AH85)</f>
        <v>0</v>
      </c>
      <c r="AI85" s="523">
        <f>SUM('Schedule 3B_Income_Eastern:Schedule 3D_Income_The Cape'!AI85)</f>
        <v>74185.865173159036</v>
      </c>
      <c r="AJ85" s="523">
        <f>SUM('Schedule 3B_Income_Eastern:Schedule 3D_Income_The Cape'!AJ85)</f>
        <v>0</v>
      </c>
      <c r="AK85" s="523">
        <f>SUM('Schedule 3B_Income_Eastern:Schedule 3D_Income_The Cape'!AK85)</f>
        <v>75453.052685122122</v>
      </c>
      <c r="AL85" s="523">
        <f>SUM('Schedule 3B_Income_Eastern:Schedule 3D_Income_The Cape'!AL85)</f>
        <v>0</v>
      </c>
      <c r="AM85" s="523">
        <f>SUM('Schedule 3B_Income_Eastern:Schedule 3D_Income_The Cape'!AM85)</f>
        <v>95318.090617302019</v>
      </c>
      <c r="AN85" s="526">
        <f t="shared" si="212"/>
        <v>327529.3466180953</v>
      </c>
      <c r="AO85" s="527">
        <f t="shared" si="213"/>
        <v>668761.32354185148</v>
      </c>
      <c r="AP85" s="290">
        <v>57</v>
      </c>
      <c r="AQ85" s="523">
        <f>SUM('Schedule 3B_Income_Eastern:Schedule 3D_Income_The Cape'!AQ85)</f>
        <v>80926.699515990767</v>
      </c>
      <c r="AR85" s="523">
        <f>SUM('Schedule 3B_Income_Eastern:Schedule 3D_Income_The Cape'!AR85)</f>
        <v>782936.77713556599</v>
      </c>
      <c r="AS85" s="523">
        <f>SUM('Schedule 3B_Income_Eastern:Schedule 3D_Income_The Cape'!AS85)</f>
        <v>80273.376461097374</v>
      </c>
      <c r="AT85" s="523">
        <f>SUM('Schedule 3B_Income_Eastern:Schedule 3D_Income_The Cape'!AT85)</f>
        <v>763028.65367322671</v>
      </c>
      <c r="AU85" s="523">
        <f>SUM('Schedule 3B_Income_Eastern:Schedule 3D_Income_The Cape'!AU85)</f>
        <v>89206.520516334262</v>
      </c>
      <c r="AV85" s="523">
        <f>SUM('Schedule 3B_Income_Eastern:Schedule 3D_Income_The Cape'!AV85)</f>
        <v>842304.39446847071</v>
      </c>
      <c r="AW85" s="523">
        <f>SUM('Schedule 3B_Income_Eastern:Schedule 3D_Income_The Cape'!AW85)</f>
        <v>116243.01971425948</v>
      </c>
      <c r="AX85" s="523">
        <f>SUM('Schedule 3B_Income_Eastern:Schedule 3D_Income_The Cape'!AX85)</f>
        <v>1081486.8807632877</v>
      </c>
      <c r="AY85" s="524">
        <f t="shared" si="214"/>
        <v>3836406.322248233</v>
      </c>
      <c r="AZ85" s="525">
        <f>SUM('Schedule 3B_Income_Eastern:Schedule 3D_Income_The Cape'!AZ85)</f>
        <v>0</v>
      </c>
      <c r="BA85" s="523">
        <f>SUM('Schedule 3B_Income_Eastern:Schedule 3D_Income_The Cape'!BA85)</f>
        <v>782936.77713556599</v>
      </c>
      <c r="BB85" s="523">
        <f>SUM('Schedule 3B_Income_Eastern:Schedule 3D_Income_The Cape'!BB85)</f>
        <v>0</v>
      </c>
      <c r="BC85" s="523">
        <f>SUM('Schedule 3B_Income_Eastern:Schedule 3D_Income_The Cape'!BC85)</f>
        <v>763028.65367322671</v>
      </c>
      <c r="BD85" s="523">
        <f>SUM('Schedule 3B_Income_Eastern:Schedule 3D_Income_The Cape'!BD85)</f>
        <v>0</v>
      </c>
      <c r="BE85" s="523">
        <f>SUM('Schedule 3B_Income_Eastern:Schedule 3D_Income_The Cape'!BE85)</f>
        <v>842304.39446847071</v>
      </c>
      <c r="BF85" s="523">
        <f>SUM('Schedule 3B_Income_Eastern:Schedule 3D_Income_The Cape'!BF85)</f>
        <v>0</v>
      </c>
      <c r="BG85" s="523">
        <f>SUM('Schedule 3B_Income_Eastern:Schedule 3D_Income_The Cape'!BG85)</f>
        <v>1081486.8807632877</v>
      </c>
      <c r="BH85" s="526">
        <f t="shared" si="215"/>
        <v>3469756.706040551</v>
      </c>
      <c r="BI85" s="527">
        <f t="shared" si="216"/>
        <v>7306163.0282887835</v>
      </c>
      <c r="BJ85" s="290">
        <v>57</v>
      </c>
      <c r="BK85" s="523">
        <f>SUM('Schedule 3B_Income_Eastern:Schedule 3D_Income_The Cape'!BK85)</f>
        <v>1306.8306740022431</v>
      </c>
      <c r="BL85" s="523">
        <f>SUM('Schedule 3B_Income_Eastern:Schedule 3D_Income_The Cape'!BL85)</f>
        <v>34074.399796206635</v>
      </c>
      <c r="BM85" s="523">
        <f>SUM('Schedule 3B_Income_Eastern:Schedule 3D_Income_The Cape'!BM85)</f>
        <v>1453.7340389106485</v>
      </c>
      <c r="BN85" s="523">
        <f>SUM('Schedule 3B_Income_Eastern:Schedule 3D_Income_The Cape'!BN85)</f>
        <v>32754.445064205549</v>
      </c>
      <c r="BO85" s="523">
        <f>SUM('Schedule 3B_Income_Eastern:Schedule 3D_Income_The Cape'!BO85)</f>
        <v>1814.6936721738232</v>
      </c>
      <c r="BP85" s="523">
        <f>SUM('Schedule 3B_Income_Eastern:Schedule 3D_Income_The Cape'!BP85)</f>
        <v>34168.771643167645</v>
      </c>
      <c r="BQ85" s="523">
        <f>SUM('Schedule 3B_Income_Eastern:Schedule 3D_Income_The Cape'!BQ85)</f>
        <v>2786.038718291788</v>
      </c>
      <c r="BR85" s="523">
        <f>SUM('Schedule 3B_Income_Eastern:Schedule 3D_Income_The Cape'!BR85)</f>
        <v>42590.825938141475</v>
      </c>
      <c r="BS85" s="524">
        <f t="shared" si="217"/>
        <v>150949.73954509979</v>
      </c>
      <c r="BT85" s="525">
        <f>SUM('Schedule 3B_Income_Eastern:Schedule 3D_Income_The Cape'!BT85)</f>
        <v>0</v>
      </c>
      <c r="BU85" s="523">
        <f>SUM('Schedule 3B_Income_Eastern:Schedule 3D_Income_The Cape'!BU85)</f>
        <v>34074.399796206635</v>
      </c>
      <c r="BV85" s="523">
        <f>SUM('Schedule 3B_Income_Eastern:Schedule 3D_Income_The Cape'!BV85)</f>
        <v>0</v>
      </c>
      <c r="BW85" s="523">
        <f>SUM('Schedule 3B_Income_Eastern:Schedule 3D_Income_The Cape'!BW85)</f>
        <v>32754.445064205549</v>
      </c>
      <c r="BX85" s="523">
        <f>SUM('Schedule 3B_Income_Eastern:Schedule 3D_Income_The Cape'!BX85)</f>
        <v>0</v>
      </c>
      <c r="BY85" s="523">
        <f>SUM('Schedule 3B_Income_Eastern:Schedule 3D_Income_The Cape'!BY85)</f>
        <v>34168.771643167645</v>
      </c>
      <c r="BZ85" s="523">
        <f>SUM('Schedule 3B_Income_Eastern:Schedule 3D_Income_The Cape'!BZ85)</f>
        <v>0</v>
      </c>
      <c r="CA85" s="523">
        <f>SUM('Schedule 3B_Income_Eastern:Schedule 3D_Income_The Cape'!CA85)</f>
        <v>42590.825938141475</v>
      </c>
      <c r="CB85" s="526">
        <f t="shared" si="218"/>
        <v>143588.4424417213</v>
      </c>
      <c r="CC85" s="527">
        <f t="shared" si="219"/>
        <v>294538.18198682112</v>
      </c>
      <c r="CD85" s="290">
        <v>57</v>
      </c>
      <c r="CE85" s="394">
        <f t="shared" si="220"/>
        <v>1231905.7153594478</v>
      </c>
      <c r="CF85" s="394">
        <f t="shared" si="221"/>
        <v>1196354.9702403897</v>
      </c>
      <c r="CG85" s="394">
        <f t="shared" si="222"/>
        <v>1310089.4435679098</v>
      </c>
      <c r="CH85" s="394">
        <f t="shared" si="223"/>
        <v>1678884.7148684927</v>
      </c>
      <c r="CI85" s="396">
        <f t="shared" si="224"/>
        <v>5417234.8440362401</v>
      </c>
      <c r="CJ85" s="394">
        <f t="shared" si="225"/>
        <v>1108144.0104178279</v>
      </c>
      <c r="CK85" s="394">
        <f t="shared" si="226"/>
        <v>1072969.2936878486</v>
      </c>
      <c r="CL85" s="394">
        <f t="shared" si="227"/>
        <v>1169689.4594576193</v>
      </c>
      <c r="CM85" s="394">
        <f t="shared" si="228"/>
        <v>1496073.1530129209</v>
      </c>
      <c r="CN85" s="396">
        <f t="shared" si="229"/>
        <v>4846875.9165762169</v>
      </c>
      <c r="CO85" s="394">
        <f t="shared" si="230"/>
        <v>2340049.7257772754</v>
      </c>
      <c r="CP85" s="394">
        <f t="shared" si="231"/>
        <v>2269324.2639282392</v>
      </c>
      <c r="CQ85" s="394">
        <f t="shared" si="232"/>
        <v>2479778.9030255293</v>
      </c>
      <c r="CR85" s="394">
        <f t="shared" si="233"/>
        <v>3174957.8678814135</v>
      </c>
      <c r="CS85" s="396">
        <f t="shared" si="234"/>
        <v>10264110.760612456</v>
      </c>
    </row>
    <row r="86" spans="1:97" ht="15.75" customHeight="1">
      <c r="A86" s="87" t="s">
        <v>264</v>
      </c>
      <c r="B86" s="290">
        <v>58</v>
      </c>
      <c r="C86" s="523">
        <f>SUM('Schedule 3B_Income_Eastern:Schedule 3D_Income_The Cape'!C86)</f>
        <v>2009.3818867703485</v>
      </c>
      <c r="D86" s="523">
        <f>SUM('Schedule 3B_Income_Eastern:Schedule 3D_Income_The Cape'!D86)</f>
        <v>11157.766172800813</v>
      </c>
      <c r="E86" s="523">
        <f>SUM('Schedule 3B_Income_Eastern:Schedule 3D_Income_The Cape'!E86)</f>
        <v>3173.0693621321348</v>
      </c>
      <c r="F86" s="523">
        <f>SUM('Schedule 3B_Income_Eastern:Schedule 3D_Income_The Cape'!F86)</f>
        <v>16740.094976018234</v>
      </c>
      <c r="G86" s="523">
        <f>SUM('Schedule 3B_Income_Eastern:Schedule 3D_Income_The Cape'!G86)</f>
        <v>3007.8528407710601</v>
      </c>
      <c r="H86" s="523">
        <f>SUM('Schedule 3B_Income_Eastern:Schedule 3D_Income_The Cape'!H86)</f>
        <v>14140.009230841273</v>
      </c>
      <c r="I86" s="523">
        <f>SUM('Schedule 3B_Income_Eastern:Schedule 3D_Income_The Cape'!I86)</f>
        <v>1740.1049472904958</v>
      </c>
      <c r="J86" s="523">
        <f>SUM('Schedule 3B_Income_Eastern:Schedule 3D_Income_The Cape'!J86)</f>
        <v>7986.1748687103127</v>
      </c>
      <c r="K86" s="524">
        <f t="shared" si="208"/>
        <v>59954.454285334665</v>
      </c>
      <c r="L86" s="525">
        <f>SUM('Schedule 3B_Income_Eastern:Schedule 3D_Income_The Cape'!L86)</f>
        <v>0</v>
      </c>
      <c r="M86" s="523">
        <f>SUM('Schedule 3B_Income_Eastern:Schedule 3D_Income_The Cape'!M86)</f>
        <v>11157.766172800813</v>
      </c>
      <c r="N86" s="523">
        <f>SUM('Schedule 3B_Income_Eastern:Schedule 3D_Income_The Cape'!N86)</f>
        <v>0</v>
      </c>
      <c r="O86" s="523">
        <f>SUM('Schedule 3B_Income_Eastern:Schedule 3D_Income_The Cape'!O86)</f>
        <v>16740.094976018234</v>
      </c>
      <c r="P86" s="523">
        <f>SUM('Schedule 3B_Income_Eastern:Schedule 3D_Income_The Cape'!P86)</f>
        <v>0</v>
      </c>
      <c r="Q86" s="523">
        <f>SUM('Schedule 3B_Income_Eastern:Schedule 3D_Income_The Cape'!Q86)</f>
        <v>14140.009230841273</v>
      </c>
      <c r="R86" s="523">
        <f>SUM('Schedule 3B_Income_Eastern:Schedule 3D_Income_The Cape'!R86)</f>
        <v>0</v>
      </c>
      <c r="S86" s="523">
        <f>SUM('Schedule 3B_Income_Eastern:Schedule 3D_Income_The Cape'!S86)</f>
        <v>7986.1748687103127</v>
      </c>
      <c r="T86" s="526">
        <f t="shared" si="209"/>
        <v>50024.045248370632</v>
      </c>
      <c r="U86" s="527">
        <f t="shared" si="210"/>
        <v>109978.4995337053</v>
      </c>
      <c r="V86" s="290">
        <v>58</v>
      </c>
      <c r="W86" s="523">
        <f>SUM('Schedule 3B_Income_Eastern:Schedule 3D_Income_The Cape'!W86)</f>
        <v>212.33159112779458</v>
      </c>
      <c r="X86" s="523">
        <f>SUM('Schedule 3B_Income_Eastern:Schedule 3D_Income_The Cape'!X86)</f>
        <v>4417.5328593172862</v>
      </c>
      <c r="Y86" s="523">
        <f>SUM('Schedule 3B_Income_Eastern:Schedule 3D_Income_The Cape'!Y86)</f>
        <v>262.23713736629213</v>
      </c>
      <c r="Z86" s="523">
        <f>SUM('Schedule 3B_Income_Eastern:Schedule 3D_Income_The Cape'!Z86)</f>
        <v>6117.6177902736445</v>
      </c>
      <c r="AA86" s="523">
        <f>SUM('Schedule 3B_Income_Eastern:Schedule 3D_Income_The Cape'!AA86)</f>
        <v>198.45626990654418</v>
      </c>
      <c r="AB86" s="523">
        <f>SUM('Schedule 3B_Income_Eastern:Schedule 3D_Income_The Cape'!AB86)</f>
        <v>4899.38916331781</v>
      </c>
      <c r="AC86" s="523">
        <f>SUM('Schedule 3B_Income_Eastern:Schedule 3D_Income_The Cape'!AC86)</f>
        <v>100.95004118991076</v>
      </c>
      <c r="AD86" s="523">
        <f>SUM('Schedule 3B_Income_Eastern:Schedule 3D_Income_The Cape'!AD86)</f>
        <v>2751.31637683689</v>
      </c>
      <c r="AE86" s="524">
        <f t="shared" si="211"/>
        <v>18959.831229336174</v>
      </c>
      <c r="AF86" s="525">
        <f>SUM('Schedule 3B_Income_Eastern:Schedule 3D_Income_The Cape'!AF86)</f>
        <v>0</v>
      </c>
      <c r="AG86" s="523">
        <f>SUM('Schedule 3B_Income_Eastern:Schedule 3D_Income_The Cape'!AG86)</f>
        <v>4417.5328593172862</v>
      </c>
      <c r="AH86" s="523">
        <f>SUM('Schedule 3B_Income_Eastern:Schedule 3D_Income_The Cape'!AH86)</f>
        <v>0</v>
      </c>
      <c r="AI86" s="523">
        <f>SUM('Schedule 3B_Income_Eastern:Schedule 3D_Income_The Cape'!AI86)</f>
        <v>6117.6177902736445</v>
      </c>
      <c r="AJ86" s="523">
        <f>SUM('Schedule 3B_Income_Eastern:Schedule 3D_Income_The Cape'!AJ86)</f>
        <v>0</v>
      </c>
      <c r="AK86" s="523">
        <f>SUM('Schedule 3B_Income_Eastern:Schedule 3D_Income_The Cape'!AK86)</f>
        <v>4899.38916331781</v>
      </c>
      <c r="AL86" s="523">
        <f>SUM('Schedule 3B_Income_Eastern:Schedule 3D_Income_The Cape'!AL86)</f>
        <v>0</v>
      </c>
      <c r="AM86" s="523">
        <f>SUM('Schedule 3B_Income_Eastern:Schedule 3D_Income_The Cape'!AM86)</f>
        <v>2751.31637683689</v>
      </c>
      <c r="AN86" s="526">
        <f t="shared" si="212"/>
        <v>18185.856189745631</v>
      </c>
      <c r="AO86" s="527">
        <f t="shared" si="213"/>
        <v>37145.687419081805</v>
      </c>
      <c r="AP86" s="290">
        <v>58</v>
      </c>
      <c r="AQ86" s="523">
        <f>SUM('Schedule 3B_Income_Eastern:Schedule 3D_Income_The Cape'!AQ86)</f>
        <v>4329.4929312886889</v>
      </c>
      <c r="AR86" s="523">
        <f>SUM('Schedule 3B_Income_Eastern:Schedule 3D_Income_The Cape'!AR86)</f>
        <v>41886.290464429323</v>
      </c>
      <c r="AS86" s="523">
        <f>SUM('Schedule 3B_Income_Eastern:Schedule 3D_Income_The Cape'!AS86)</f>
        <v>6619.6145960891172</v>
      </c>
      <c r="AT86" s="523">
        <f>SUM('Schedule 3B_Income_Eastern:Schedule 3D_Income_The Cape'!AT86)</f>
        <v>62921.927988632044</v>
      </c>
      <c r="AU86" s="523">
        <f>SUM('Schedule 3B_Income_Eastern:Schedule 3D_Income_The Cape'!AU86)</f>
        <v>5792.4423778972587</v>
      </c>
      <c r="AV86" s="523">
        <f>SUM('Schedule 3B_Income_Eastern:Schedule 3D_Income_The Cape'!AV86)</f>
        <v>54693.307634556659</v>
      </c>
      <c r="AW86" s="523">
        <f>SUM('Schedule 3B_Income_Eastern:Schedule 3D_Income_The Cape'!AW86)</f>
        <v>3355.3056063290678</v>
      </c>
      <c r="AX86" s="523">
        <f>SUM('Schedule 3B_Income_Eastern:Schedule 3D_Income_The Cape'!AX86)</f>
        <v>31216.661465920799</v>
      </c>
      <c r="AY86" s="524">
        <f t="shared" si="214"/>
        <v>210815.04306514293</v>
      </c>
      <c r="AZ86" s="525">
        <f>SUM('Schedule 3B_Income_Eastern:Schedule 3D_Income_The Cape'!AZ86)</f>
        <v>0</v>
      </c>
      <c r="BA86" s="523">
        <f>SUM('Schedule 3B_Income_Eastern:Schedule 3D_Income_The Cape'!BA86)</f>
        <v>41886.290464429323</v>
      </c>
      <c r="BB86" s="523">
        <f>SUM('Schedule 3B_Income_Eastern:Schedule 3D_Income_The Cape'!BB86)</f>
        <v>0</v>
      </c>
      <c r="BC86" s="523">
        <f>SUM('Schedule 3B_Income_Eastern:Schedule 3D_Income_The Cape'!BC86)</f>
        <v>62921.927988632044</v>
      </c>
      <c r="BD86" s="523">
        <f>SUM('Schedule 3B_Income_Eastern:Schedule 3D_Income_The Cape'!BD86)</f>
        <v>0</v>
      </c>
      <c r="BE86" s="523">
        <f>SUM('Schedule 3B_Income_Eastern:Schedule 3D_Income_The Cape'!BE86)</f>
        <v>54693.307634556659</v>
      </c>
      <c r="BF86" s="523">
        <f>SUM('Schedule 3B_Income_Eastern:Schedule 3D_Income_The Cape'!BF86)</f>
        <v>0</v>
      </c>
      <c r="BG86" s="523">
        <f>SUM('Schedule 3B_Income_Eastern:Schedule 3D_Income_The Cape'!BG86)</f>
        <v>31216.661465920799</v>
      </c>
      <c r="BH86" s="526">
        <f t="shared" si="215"/>
        <v>190718.18755353882</v>
      </c>
      <c r="BI86" s="527">
        <f t="shared" si="216"/>
        <v>401533.23061868176</v>
      </c>
      <c r="BJ86" s="290">
        <v>58</v>
      </c>
      <c r="BK86" s="523">
        <f>SUM('Schedule 3B_Income_Eastern:Schedule 3D_Income_The Cape'!BK86)</f>
        <v>69.914060493298209</v>
      </c>
      <c r="BL86" s="523">
        <f>SUM('Schedule 3B_Income_Eastern:Schedule 3D_Income_The Cape'!BL86)</f>
        <v>1822.9443921215534</v>
      </c>
      <c r="BM86" s="523">
        <f>SUM('Schedule 3B_Income_Eastern:Schedule 3D_Income_The Cape'!BM86)</f>
        <v>119.87983422459068</v>
      </c>
      <c r="BN86" s="523">
        <f>SUM('Schedule 3B_Income_Eastern:Schedule 3D_Income_The Cape'!BN86)</f>
        <v>2701.0425148728091</v>
      </c>
      <c r="BO86" s="523">
        <f>SUM('Schedule 3B_Income_Eastern:Schedule 3D_Income_The Cape'!BO86)</f>
        <v>117.83341025701063</v>
      </c>
      <c r="BP86" s="523">
        <f>SUM('Schedule 3B_Income_Eastern:Schedule 3D_Income_The Cape'!BP86)</f>
        <v>2218.6790799708183</v>
      </c>
      <c r="BQ86" s="523">
        <f>SUM('Schedule 3B_Income_Eastern:Schedule 3D_Income_The Cape'!BQ86)</f>
        <v>80.417829422471286</v>
      </c>
      <c r="BR86" s="523">
        <f>SUM('Schedule 3B_Income_Eastern:Schedule 3D_Income_The Cape'!BR86)</f>
        <v>1229.3661795754388</v>
      </c>
      <c r="BS86" s="524">
        <f t="shared" si="217"/>
        <v>8360.0773009379918</v>
      </c>
      <c r="BT86" s="525">
        <f>SUM('Schedule 3B_Income_Eastern:Schedule 3D_Income_The Cape'!BT86)</f>
        <v>0</v>
      </c>
      <c r="BU86" s="523">
        <f>SUM('Schedule 3B_Income_Eastern:Schedule 3D_Income_The Cape'!BU86)</f>
        <v>1822.9443921215534</v>
      </c>
      <c r="BV86" s="523">
        <f>SUM('Schedule 3B_Income_Eastern:Schedule 3D_Income_The Cape'!BV86)</f>
        <v>0</v>
      </c>
      <c r="BW86" s="523">
        <f>SUM('Schedule 3B_Income_Eastern:Schedule 3D_Income_The Cape'!BW86)</f>
        <v>2701.0425148728091</v>
      </c>
      <c r="BX86" s="523">
        <f>SUM('Schedule 3B_Income_Eastern:Schedule 3D_Income_The Cape'!BX86)</f>
        <v>0</v>
      </c>
      <c r="BY86" s="523">
        <f>SUM('Schedule 3B_Income_Eastern:Schedule 3D_Income_The Cape'!BY86)</f>
        <v>2218.6790799708183</v>
      </c>
      <c r="BZ86" s="523">
        <f>SUM('Schedule 3B_Income_Eastern:Schedule 3D_Income_The Cape'!BZ86)</f>
        <v>0</v>
      </c>
      <c r="CA86" s="523">
        <f>SUM('Schedule 3B_Income_Eastern:Schedule 3D_Income_The Cape'!CA86)</f>
        <v>1229.3661795754388</v>
      </c>
      <c r="CB86" s="526">
        <f t="shared" si="218"/>
        <v>7972.03216654062</v>
      </c>
      <c r="CC86" s="527">
        <f t="shared" si="219"/>
        <v>16332.109467478611</v>
      </c>
      <c r="CD86" s="290">
        <v>58</v>
      </c>
      <c r="CE86" s="394">
        <f t="shared" si="220"/>
        <v>65905.6543583491</v>
      </c>
      <c r="CF86" s="394">
        <f t="shared" si="221"/>
        <v>98655.484199608865</v>
      </c>
      <c r="CG86" s="394">
        <f t="shared" si="222"/>
        <v>85067.970007518437</v>
      </c>
      <c r="CH86" s="394">
        <f t="shared" si="223"/>
        <v>48460.297315275384</v>
      </c>
      <c r="CI86" s="396">
        <f t="shared" si="224"/>
        <v>298089.40588075179</v>
      </c>
      <c r="CJ86" s="394">
        <f t="shared" si="225"/>
        <v>59284.533888668971</v>
      </c>
      <c r="CK86" s="394">
        <f t="shared" si="226"/>
        <v>88480.683269796733</v>
      </c>
      <c r="CL86" s="394">
        <f t="shared" si="227"/>
        <v>75951.385108686562</v>
      </c>
      <c r="CM86" s="394">
        <f t="shared" si="228"/>
        <v>43183.518891043437</v>
      </c>
      <c r="CN86" s="396">
        <f t="shared" si="229"/>
        <v>266900.12115819572</v>
      </c>
      <c r="CO86" s="394">
        <f t="shared" si="230"/>
        <v>125190.1882470181</v>
      </c>
      <c r="CP86" s="394">
        <f t="shared" si="231"/>
        <v>187136.16746940557</v>
      </c>
      <c r="CQ86" s="394">
        <f t="shared" si="232"/>
        <v>161019.35511620497</v>
      </c>
      <c r="CR86" s="394">
        <f t="shared" si="233"/>
        <v>91643.816206318836</v>
      </c>
      <c r="CS86" s="396">
        <f t="shared" si="234"/>
        <v>564989.52703894745</v>
      </c>
    </row>
    <row r="87" spans="1:97" ht="15.75" customHeight="1">
      <c r="A87" s="134"/>
      <c r="B87" s="290"/>
      <c r="C87" s="185" t="s">
        <v>1312</v>
      </c>
      <c r="D87" s="185" t="s">
        <v>1312</v>
      </c>
      <c r="E87" s="185" t="s">
        <v>1312</v>
      </c>
      <c r="F87" s="185" t="s">
        <v>1312</v>
      </c>
      <c r="G87" s="185" t="s">
        <v>1312</v>
      </c>
      <c r="H87" s="185" t="s">
        <v>1312</v>
      </c>
      <c r="I87" s="185" t="s">
        <v>1312</v>
      </c>
      <c r="J87" s="185" t="s">
        <v>1312</v>
      </c>
      <c r="K87" s="358"/>
      <c r="L87" s="359" t="s">
        <v>1312</v>
      </c>
      <c r="M87" s="185" t="s">
        <v>1312</v>
      </c>
      <c r="N87" s="185" t="s">
        <v>1312</v>
      </c>
      <c r="O87" s="185" t="s">
        <v>1312</v>
      </c>
      <c r="P87" s="185" t="s">
        <v>1312</v>
      </c>
      <c r="Q87" s="185" t="s">
        <v>1312</v>
      </c>
      <c r="R87" s="185" t="s">
        <v>1312</v>
      </c>
      <c r="S87" s="185" t="s">
        <v>1312</v>
      </c>
      <c r="T87" s="360"/>
      <c r="U87" s="359" t="s">
        <v>1312</v>
      </c>
      <c r="V87" s="290"/>
      <c r="W87" s="185" t="s">
        <v>1312</v>
      </c>
      <c r="X87" s="185" t="s">
        <v>1312</v>
      </c>
      <c r="Y87" s="185" t="s">
        <v>1312</v>
      </c>
      <c r="Z87" s="185" t="s">
        <v>1312</v>
      </c>
      <c r="AA87" s="185" t="s">
        <v>1312</v>
      </c>
      <c r="AB87" s="185" t="s">
        <v>1312</v>
      </c>
      <c r="AC87" s="185" t="s">
        <v>1312</v>
      </c>
      <c r="AD87" s="185" t="s">
        <v>1312</v>
      </c>
      <c r="AE87" s="358"/>
      <c r="AF87" s="359" t="s">
        <v>1312</v>
      </c>
      <c r="AG87" s="185" t="s">
        <v>1312</v>
      </c>
      <c r="AH87" s="185" t="s">
        <v>1312</v>
      </c>
      <c r="AI87" s="185" t="s">
        <v>1312</v>
      </c>
      <c r="AJ87" s="185" t="s">
        <v>1312</v>
      </c>
      <c r="AK87" s="185" t="s">
        <v>1312</v>
      </c>
      <c r="AL87" s="185" t="s">
        <v>1312</v>
      </c>
      <c r="AM87" s="185" t="s">
        <v>1312</v>
      </c>
      <c r="AN87" s="360"/>
      <c r="AO87" s="359" t="s">
        <v>1312</v>
      </c>
      <c r="AP87" s="290"/>
      <c r="AQ87" s="185" t="s">
        <v>1312</v>
      </c>
      <c r="AR87" s="185" t="s">
        <v>1312</v>
      </c>
      <c r="AS87" s="185" t="s">
        <v>1312</v>
      </c>
      <c r="AT87" s="185" t="s">
        <v>1312</v>
      </c>
      <c r="AU87" s="185" t="s">
        <v>1312</v>
      </c>
      <c r="AV87" s="185" t="s">
        <v>1312</v>
      </c>
      <c r="AW87" s="185" t="s">
        <v>1312</v>
      </c>
      <c r="AX87" s="185" t="s">
        <v>1312</v>
      </c>
      <c r="AY87" s="358"/>
      <c r="AZ87" s="359" t="s">
        <v>1312</v>
      </c>
      <c r="BA87" s="185" t="s">
        <v>1312</v>
      </c>
      <c r="BB87" s="185" t="s">
        <v>1312</v>
      </c>
      <c r="BC87" s="185" t="s">
        <v>1312</v>
      </c>
      <c r="BD87" s="185" t="s">
        <v>1312</v>
      </c>
      <c r="BE87" s="185" t="s">
        <v>1312</v>
      </c>
      <c r="BF87" s="185" t="s">
        <v>1312</v>
      </c>
      <c r="BG87" s="185" t="s">
        <v>1312</v>
      </c>
      <c r="BH87" s="360"/>
      <c r="BI87" s="359" t="s">
        <v>1312</v>
      </c>
      <c r="BJ87" s="290"/>
      <c r="BK87" s="185" t="s">
        <v>1312</v>
      </c>
      <c r="BL87" s="185" t="s">
        <v>1312</v>
      </c>
      <c r="BM87" s="185" t="s">
        <v>1312</v>
      </c>
      <c r="BN87" s="185" t="s">
        <v>1312</v>
      </c>
      <c r="BO87" s="185" t="s">
        <v>1312</v>
      </c>
      <c r="BP87" s="185" t="s">
        <v>1312</v>
      </c>
      <c r="BQ87" s="185" t="s">
        <v>1312</v>
      </c>
      <c r="BR87" s="185" t="s">
        <v>1312</v>
      </c>
      <c r="BS87" s="358"/>
      <c r="BT87" s="359" t="s">
        <v>1312</v>
      </c>
      <c r="BU87" s="185" t="s">
        <v>1312</v>
      </c>
      <c r="BV87" s="185" t="s">
        <v>1312</v>
      </c>
      <c r="BW87" s="185" t="s">
        <v>1312</v>
      </c>
      <c r="BX87" s="185" t="s">
        <v>1312</v>
      </c>
      <c r="BY87" s="185" t="s">
        <v>1312</v>
      </c>
      <c r="BZ87" s="185" t="s">
        <v>1312</v>
      </c>
      <c r="CA87" s="185" t="s">
        <v>1312</v>
      </c>
      <c r="CB87" s="360"/>
      <c r="CC87" s="359" t="s">
        <v>1312</v>
      </c>
      <c r="CD87" s="290"/>
      <c r="CE87" s="360" t="s">
        <v>1312</v>
      </c>
      <c r="CF87" s="360"/>
      <c r="CG87" s="360"/>
      <c r="CH87" s="360"/>
      <c r="CI87" s="185"/>
      <c r="CJ87" s="360" t="s">
        <v>1312</v>
      </c>
      <c r="CK87" s="360"/>
      <c r="CL87" s="360"/>
      <c r="CM87" s="360"/>
      <c r="CN87" s="185"/>
      <c r="CO87" s="360" t="s">
        <v>1312</v>
      </c>
      <c r="CP87" s="360"/>
      <c r="CQ87" s="360"/>
      <c r="CR87" s="360"/>
      <c r="CS87" s="185"/>
    </row>
    <row r="88" spans="1:97" s="308" customFormat="1" ht="15.75" customHeight="1">
      <c r="A88" s="16" t="s">
        <v>266</v>
      </c>
      <c r="B88" s="290">
        <v>59</v>
      </c>
      <c r="C88" s="214">
        <f t="shared" ref="C88:U88" si="247">SUM(C76:C86)</f>
        <v>414505.63792361796</v>
      </c>
      <c r="D88" s="214">
        <f t="shared" si="247"/>
        <v>2301681.4353258624</v>
      </c>
      <c r="E88" s="214">
        <f t="shared" si="247"/>
        <v>402412.78288181458</v>
      </c>
      <c r="F88" s="214">
        <f t="shared" si="247"/>
        <v>2123000.6142944372</v>
      </c>
      <c r="G88" s="214">
        <f t="shared" si="247"/>
        <v>393907.78817403602</v>
      </c>
      <c r="H88" s="214">
        <f t="shared" si="247"/>
        <v>1851772.6949212416</v>
      </c>
      <c r="I88" s="214">
        <f t="shared" si="247"/>
        <v>521156.07644489297</v>
      </c>
      <c r="J88" s="214">
        <f t="shared" si="247"/>
        <v>2391834.7952866643</v>
      </c>
      <c r="K88" s="219">
        <f t="shared" si="247"/>
        <v>10400271.825252566</v>
      </c>
      <c r="L88" s="216">
        <f t="shared" si="247"/>
        <v>0</v>
      </c>
      <c r="M88" s="214">
        <f t="shared" si="247"/>
        <v>2301681.4353258624</v>
      </c>
      <c r="N88" s="214">
        <f t="shared" si="247"/>
        <v>0</v>
      </c>
      <c r="O88" s="214">
        <f t="shared" si="247"/>
        <v>2123000.6142944372</v>
      </c>
      <c r="P88" s="214">
        <f t="shared" si="247"/>
        <v>0</v>
      </c>
      <c r="Q88" s="214">
        <f t="shared" si="247"/>
        <v>1851772.6949212416</v>
      </c>
      <c r="R88" s="214">
        <f t="shared" si="247"/>
        <v>0</v>
      </c>
      <c r="S88" s="214">
        <f t="shared" si="247"/>
        <v>2391834.7952866643</v>
      </c>
      <c r="T88" s="217">
        <f t="shared" si="247"/>
        <v>8668289.5398282055</v>
      </c>
      <c r="U88" s="216">
        <f t="shared" si="247"/>
        <v>19068561.36508077</v>
      </c>
      <c r="V88" s="290">
        <v>59</v>
      </c>
      <c r="W88" s="214">
        <f t="shared" ref="W88:AO88" si="248">SUM(W76:W86)</f>
        <v>43800.853491928698</v>
      </c>
      <c r="X88" s="214">
        <f t="shared" si="248"/>
        <v>911271.4153320773</v>
      </c>
      <c r="Y88" s="214">
        <f t="shared" si="248"/>
        <v>33257.254783621036</v>
      </c>
      <c r="Z88" s="214">
        <f t="shared" si="248"/>
        <v>775844.24373790226</v>
      </c>
      <c r="AA88" s="214">
        <f t="shared" si="248"/>
        <v>25989.792209420935</v>
      </c>
      <c r="AB88" s="214">
        <f t="shared" si="248"/>
        <v>641622.99517007929</v>
      </c>
      <c r="AC88" s="214">
        <f t="shared" si="248"/>
        <v>30234.226657078354</v>
      </c>
      <c r="AD88" s="214">
        <f t="shared" si="248"/>
        <v>824010.78753528791</v>
      </c>
      <c r="AE88" s="219">
        <f t="shared" si="248"/>
        <v>3286031.568917396</v>
      </c>
      <c r="AF88" s="216">
        <f t="shared" si="248"/>
        <v>0</v>
      </c>
      <c r="AG88" s="214">
        <f t="shared" si="248"/>
        <v>911271.4153320773</v>
      </c>
      <c r="AH88" s="214">
        <f t="shared" si="248"/>
        <v>0</v>
      </c>
      <c r="AI88" s="214">
        <f t="shared" si="248"/>
        <v>775844.24373790226</v>
      </c>
      <c r="AJ88" s="214">
        <f t="shared" si="248"/>
        <v>0</v>
      </c>
      <c r="AK88" s="214">
        <f t="shared" si="248"/>
        <v>641622.99517007929</v>
      </c>
      <c r="AL88" s="214">
        <f t="shared" si="248"/>
        <v>0</v>
      </c>
      <c r="AM88" s="214">
        <f t="shared" si="248"/>
        <v>824010.78753528791</v>
      </c>
      <c r="AN88" s="217">
        <f t="shared" si="248"/>
        <v>3152749.4417753471</v>
      </c>
      <c r="AO88" s="216">
        <f t="shared" si="248"/>
        <v>6438781.0106927436</v>
      </c>
      <c r="AP88" s="290">
        <v>59</v>
      </c>
      <c r="AQ88" s="214">
        <f t="shared" ref="AQ88:BI88" si="249">SUM(AQ76:AQ86)</f>
        <v>893110.08583542425</v>
      </c>
      <c r="AR88" s="214">
        <f t="shared" si="249"/>
        <v>8640519.5864077881</v>
      </c>
      <c r="AS88" s="214">
        <f t="shared" si="249"/>
        <v>839508.13146654819</v>
      </c>
      <c r="AT88" s="214">
        <f t="shared" si="249"/>
        <v>7979840.7335099848</v>
      </c>
      <c r="AU88" s="214">
        <f t="shared" si="249"/>
        <v>758577.06011247344</v>
      </c>
      <c r="AV88" s="214">
        <f t="shared" si="249"/>
        <v>7162624.2967151003</v>
      </c>
      <c r="AW88" s="214">
        <f t="shared" si="249"/>
        <v>1004903.7029581468</v>
      </c>
      <c r="AX88" s="214">
        <f t="shared" si="249"/>
        <v>9349294.0380519666</v>
      </c>
      <c r="AY88" s="219">
        <f t="shared" si="249"/>
        <v>36628377.635057434</v>
      </c>
      <c r="AZ88" s="216">
        <f t="shared" si="249"/>
        <v>0</v>
      </c>
      <c r="BA88" s="214">
        <f t="shared" si="249"/>
        <v>8640519.5864077881</v>
      </c>
      <c r="BB88" s="214">
        <f t="shared" si="249"/>
        <v>0</v>
      </c>
      <c r="BC88" s="214">
        <f t="shared" si="249"/>
        <v>7979840.7335099848</v>
      </c>
      <c r="BD88" s="214">
        <f t="shared" si="249"/>
        <v>0</v>
      </c>
      <c r="BE88" s="214">
        <f t="shared" si="249"/>
        <v>7162624.2967151003</v>
      </c>
      <c r="BF88" s="214">
        <f t="shared" si="249"/>
        <v>0</v>
      </c>
      <c r="BG88" s="214">
        <f t="shared" si="249"/>
        <v>9349294.0380519666</v>
      </c>
      <c r="BH88" s="217">
        <f t="shared" si="249"/>
        <v>33132278.654684838</v>
      </c>
      <c r="BI88" s="216">
        <f t="shared" si="249"/>
        <v>69760656.289742276</v>
      </c>
      <c r="BJ88" s="290">
        <v>59</v>
      </c>
      <c r="BK88" s="214">
        <f t="shared" ref="BK88:CC88" si="250">SUM(BK76:BK86)</f>
        <v>14422.232247342377</v>
      </c>
      <c r="BL88" s="214">
        <f t="shared" si="250"/>
        <v>376046.35193070484</v>
      </c>
      <c r="BM88" s="214">
        <f t="shared" si="250"/>
        <v>15203.316472512473</v>
      </c>
      <c r="BN88" s="214">
        <f t="shared" si="250"/>
        <v>342549.72427129664</v>
      </c>
      <c r="BO88" s="214">
        <f t="shared" si="250"/>
        <v>15431.439124343678</v>
      </c>
      <c r="BP88" s="214">
        <f t="shared" si="250"/>
        <v>290557.75509126059</v>
      </c>
      <c r="BQ88" s="214">
        <f t="shared" si="250"/>
        <v>24084.892421740384</v>
      </c>
      <c r="BR88" s="214">
        <f t="shared" si="250"/>
        <v>368191.38734086091</v>
      </c>
      <c r="BS88" s="219">
        <f t="shared" si="250"/>
        <v>1446487.0989000623</v>
      </c>
      <c r="BT88" s="216">
        <f t="shared" si="250"/>
        <v>0</v>
      </c>
      <c r="BU88" s="214">
        <f t="shared" si="250"/>
        <v>376046.35193070484</v>
      </c>
      <c r="BV88" s="214">
        <f t="shared" si="250"/>
        <v>0</v>
      </c>
      <c r="BW88" s="214">
        <f t="shared" si="250"/>
        <v>342549.72427129664</v>
      </c>
      <c r="BX88" s="214">
        <f t="shared" si="250"/>
        <v>0</v>
      </c>
      <c r="BY88" s="214">
        <f t="shared" si="250"/>
        <v>290557.75509126059</v>
      </c>
      <c r="BZ88" s="214">
        <f t="shared" si="250"/>
        <v>0</v>
      </c>
      <c r="CA88" s="214">
        <f t="shared" si="250"/>
        <v>368191.38734086091</v>
      </c>
      <c r="CB88" s="217">
        <f t="shared" si="250"/>
        <v>1377345.218634123</v>
      </c>
      <c r="CC88" s="216">
        <f t="shared" si="250"/>
        <v>2823832.317534185</v>
      </c>
      <c r="CD88" s="290">
        <v>59</v>
      </c>
      <c r="CE88" s="217">
        <f t="shared" ref="CE88:CH88" si="251">SUM(CE76:CE86)</f>
        <v>13595357.598494744</v>
      </c>
      <c r="CF88" s="217">
        <f t="shared" si="251"/>
        <v>12511616.801418118</v>
      </c>
      <c r="CG88" s="217">
        <f t="shared" si="251"/>
        <v>11140483.821517956</v>
      </c>
      <c r="CH88" s="217">
        <f t="shared" si="251"/>
        <v>14513709.90669664</v>
      </c>
      <c r="CI88" s="214">
        <f>SUM(CI76:CI86)</f>
        <v>51761168.128127456</v>
      </c>
      <c r="CJ88" s="217">
        <f t="shared" ref="CJ88:CM88" si="252">SUM(CJ76:CJ86)</f>
        <v>12229518.788996432</v>
      </c>
      <c r="CK88" s="217">
        <f t="shared" si="252"/>
        <v>11221235.315813622</v>
      </c>
      <c r="CL88" s="217">
        <f t="shared" si="252"/>
        <v>9946577.7418976817</v>
      </c>
      <c r="CM88" s="217">
        <f t="shared" si="252"/>
        <v>12933331.008214779</v>
      </c>
      <c r="CN88" s="214">
        <f>SUM(CN76:CN86)</f>
        <v>46330662.854922518</v>
      </c>
      <c r="CO88" s="217">
        <f t="shared" ref="CO88:CR88" si="253">SUM(CO76:CO86)</f>
        <v>25824876.387491181</v>
      </c>
      <c r="CP88" s="217">
        <f t="shared" si="253"/>
        <v>23732852.117231738</v>
      </c>
      <c r="CQ88" s="217">
        <f t="shared" si="253"/>
        <v>21087061.563415639</v>
      </c>
      <c r="CR88" s="217">
        <f t="shared" si="253"/>
        <v>27447040.914911415</v>
      </c>
      <c r="CS88" s="214">
        <f>SUM(CS76:CS86)</f>
        <v>98091830.983049974</v>
      </c>
    </row>
    <row r="89" spans="1:97" ht="15.75" customHeight="1">
      <c r="A89" s="134"/>
      <c r="B89" s="290"/>
      <c r="C89" s="185" t="s">
        <v>1312</v>
      </c>
      <c r="D89" s="185" t="s">
        <v>1312</v>
      </c>
      <c r="E89" s="185" t="s">
        <v>1312</v>
      </c>
      <c r="F89" s="185" t="s">
        <v>1312</v>
      </c>
      <c r="G89" s="185" t="s">
        <v>1312</v>
      </c>
      <c r="H89" s="185" t="s">
        <v>1312</v>
      </c>
      <c r="I89" s="185" t="s">
        <v>1312</v>
      </c>
      <c r="J89" s="185" t="s">
        <v>1312</v>
      </c>
      <c r="K89" s="358"/>
      <c r="L89" s="359" t="s">
        <v>1312</v>
      </c>
      <c r="M89" s="185" t="s">
        <v>1312</v>
      </c>
      <c r="N89" s="185" t="s">
        <v>1312</v>
      </c>
      <c r="O89" s="185" t="s">
        <v>1312</v>
      </c>
      <c r="P89" s="185" t="s">
        <v>1312</v>
      </c>
      <c r="Q89" s="185" t="s">
        <v>1312</v>
      </c>
      <c r="R89" s="185" t="s">
        <v>1312</v>
      </c>
      <c r="S89" s="185" t="s">
        <v>1312</v>
      </c>
      <c r="T89" s="360"/>
      <c r="U89" s="359" t="s">
        <v>1312</v>
      </c>
      <c r="V89" s="290"/>
      <c r="W89" s="185" t="s">
        <v>1312</v>
      </c>
      <c r="X89" s="185" t="s">
        <v>1312</v>
      </c>
      <c r="Y89" s="185" t="s">
        <v>1312</v>
      </c>
      <c r="Z89" s="185" t="s">
        <v>1312</v>
      </c>
      <c r="AA89" s="185" t="s">
        <v>1312</v>
      </c>
      <c r="AB89" s="185" t="s">
        <v>1312</v>
      </c>
      <c r="AC89" s="185" t="s">
        <v>1312</v>
      </c>
      <c r="AD89" s="185" t="s">
        <v>1312</v>
      </c>
      <c r="AE89" s="358"/>
      <c r="AF89" s="359" t="s">
        <v>1312</v>
      </c>
      <c r="AG89" s="185" t="s">
        <v>1312</v>
      </c>
      <c r="AH89" s="185" t="s">
        <v>1312</v>
      </c>
      <c r="AI89" s="185" t="s">
        <v>1312</v>
      </c>
      <c r="AJ89" s="185" t="s">
        <v>1312</v>
      </c>
      <c r="AK89" s="185" t="s">
        <v>1312</v>
      </c>
      <c r="AL89" s="185" t="s">
        <v>1312</v>
      </c>
      <c r="AM89" s="185" t="s">
        <v>1312</v>
      </c>
      <c r="AN89" s="360"/>
      <c r="AO89" s="359" t="s">
        <v>1312</v>
      </c>
      <c r="AP89" s="290"/>
      <c r="AQ89" s="185" t="s">
        <v>1312</v>
      </c>
      <c r="AR89" s="185" t="s">
        <v>1312</v>
      </c>
      <c r="AS89" s="185" t="s">
        <v>1312</v>
      </c>
      <c r="AT89" s="185" t="s">
        <v>1312</v>
      </c>
      <c r="AU89" s="185" t="s">
        <v>1312</v>
      </c>
      <c r="AV89" s="185" t="s">
        <v>1312</v>
      </c>
      <c r="AW89" s="185" t="s">
        <v>1312</v>
      </c>
      <c r="AX89" s="185" t="s">
        <v>1312</v>
      </c>
      <c r="AY89" s="358"/>
      <c r="AZ89" s="359" t="s">
        <v>1312</v>
      </c>
      <c r="BA89" s="185" t="s">
        <v>1312</v>
      </c>
      <c r="BB89" s="185" t="s">
        <v>1312</v>
      </c>
      <c r="BC89" s="185" t="s">
        <v>1312</v>
      </c>
      <c r="BD89" s="185" t="s">
        <v>1312</v>
      </c>
      <c r="BE89" s="185" t="s">
        <v>1312</v>
      </c>
      <c r="BF89" s="185" t="s">
        <v>1312</v>
      </c>
      <c r="BG89" s="185" t="s">
        <v>1312</v>
      </c>
      <c r="BH89" s="360"/>
      <c r="BI89" s="359" t="s">
        <v>1312</v>
      </c>
      <c r="BJ89" s="290"/>
      <c r="BK89" s="185" t="s">
        <v>1312</v>
      </c>
      <c r="BL89" s="185" t="s">
        <v>1312</v>
      </c>
      <c r="BM89" s="185" t="s">
        <v>1312</v>
      </c>
      <c r="BN89" s="185" t="s">
        <v>1312</v>
      </c>
      <c r="BO89" s="185" t="s">
        <v>1312</v>
      </c>
      <c r="BP89" s="185" t="s">
        <v>1312</v>
      </c>
      <c r="BQ89" s="185" t="s">
        <v>1312</v>
      </c>
      <c r="BR89" s="185" t="s">
        <v>1312</v>
      </c>
      <c r="BS89" s="358"/>
      <c r="BT89" s="359" t="s">
        <v>1312</v>
      </c>
      <c r="BU89" s="185" t="s">
        <v>1312</v>
      </c>
      <c r="BV89" s="185" t="s">
        <v>1312</v>
      </c>
      <c r="BW89" s="185" t="s">
        <v>1312</v>
      </c>
      <c r="BX89" s="185" t="s">
        <v>1312</v>
      </c>
      <c r="BY89" s="185" t="s">
        <v>1312</v>
      </c>
      <c r="BZ89" s="185" t="s">
        <v>1312</v>
      </c>
      <c r="CA89" s="185" t="s">
        <v>1312</v>
      </c>
      <c r="CB89" s="360"/>
      <c r="CC89" s="359" t="s">
        <v>1312</v>
      </c>
      <c r="CD89" s="290"/>
      <c r="CE89" s="360" t="s">
        <v>1312</v>
      </c>
      <c r="CF89" s="360"/>
      <c r="CG89" s="360"/>
      <c r="CH89" s="360"/>
      <c r="CI89" s="185"/>
      <c r="CJ89" s="360" t="s">
        <v>1312</v>
      </c>
      <c r="CK89" s="360"/>
      <c r="CL89" s="360"/>
      <c r="CM89" s="360"/>
      <c r="CN89" s="185"/>
      <c r="CO89" s="360" t="s">
        <v>1312</v>
      </c>
      <c r="CP89" s="360"/>
      <c r="CQ89" s="360"/>
      <c r="CR89" s="360"/>
      <c r="CS89" s="185"/>
    </row>
    <row r="90" spans="1:97" s="308" customFormat="1" ht="15.75" customHeight="1">
      <c r="A90" s="16" t="s">
        <v>268</v>
      </c>
      <c r="B90" s="290">
        <v>60</v>
      </c>
      <c r="C90" s="214">
        <f t="shared" ref="C90:U90" si="254">C88+C66+C73-C70</f>
        <v>1789630.1726525426</v>
      </c>
      <c r="D90" s="214">
        <f t="shared" si="254"/>
        <v>9592059.8120856937</v>
      </c>
      <c r="E90" s="214">
        <f t="shared" si="254"/>
        <v>1871289.3226083179</v>
      </c>
      <c r="F90" s="214">
        <f t="shared" si="254"/>
        <v>10002076.83641894</v>
      </c>
      <c r="G90" s="214">
        <f t="shared" si="254"/>
        <v>2131885.3295323811</v>
      </c>
      <c r="H90" s="214">
        <f t="shared" si="254"/>
        <v>9869303.3594595212</v>
      </c>
      <c r="I90" s="214">
        <f t="shared" si="254"/>
        <v>2665668.4140777253</v>
      </c>
      <c r="J90" s="214">
        <f t="shared" si="254"/>
        <v>10684985.021832099</v>
      </c>
      <c r="K90" s="219">
        <f t="shared" si="254"/>
        <v>48606898.268667236</v>
      </c>
      <c r="L90" s="216">
        <f t="shared" si="254"/>
        <v>0</v>
      </c>
      <c r="M90" s="214">
        <f t="shared" si="254"/>
        <v>16021332.262646044</v>
      </c>
      <c r="N90" s="214">
        <f t="shared" si="254"/>
        <v>0</v>
      </c>
      <c r="O90" s="214">
        <f t="shared" si="254"/>
        <v>18631389.320152827</v>
      </c>
      <c r="P90" s="214">
        <f t="shared" si="254"/>
        <v>0</v>
      </c>
      <c r="Q90" s="214">
        <f t="shared" si="254"/>
        <v>18124169.554618955</v>
      </c>
      <c r="R90" s="214">
        <f t="shared" si="254"/>
        <v>0</v>
      </c>
      <c r="S90" s="214">
        <f t="shared" si="254"/>
        <v>18902562.82973225</v>
      </c>
      <c r="T90" s="217">
        <f t="shared" si="254"/>
        <v>71679453.967150062</v>
      </c>
      <c r="U90" s="216">
        <f t="shared" si="254"/>
        <v>120286352.23581728</v>
      </c>
      <c r="V90" s="290">
        <v>60</v>
      </c>
      <c r="W90" s="214">
        <f t="shared" ref="W90:AO90" si="255">W88+W66+W73-W70</f>
        <v>202151.62334879918</v>
      </c>
      <c r="X90" s="214">
        <f t="shared" si="255"/>
        <v>3433737.3354946701</v>
      </c>
      <c r="Y90" s="214">
        <f t="shared" si="255"/>
        <v>202137.14157684051</v>
      </c>
      <c r="Z90" s="214">
        <f t="shared" si="255"/>
        <v>3119601.0700331787</v>
      </c>
      <c r="AA90" s="214">
        <f t="shared" si="255"/>
        <v>107402.92540289517</v>
      </c>
      <c r="AB90" s="214">
        <f t="shared" si="255"/>
        <v>2921413.4077405743</v>
      </c>
      <c r="AC90" s="214">
        <f t="shared" si="255"/>
        <v>100655.52068352651</v>
      </c>
      <c r="AD90" s="214">
        <f t="shared" si="255"/>
        <v>3036842.4765419541</v>
      </c>
      <c r="AE90" s="219">
        <f t="shared" si="255"/>
        <v>13123941.50082244</v>
      </c>
      <c r="AF90" s="216">
        <f t="shared" si="255"/>
        <v>0</v>
      </c>
      <c r="AG90" s="214">
        <f t="shared" si="255"/>
        <v>6740469.5243857019</v>
      </c>
      <c r="AH90" s="214">
        <f t="shared" si="255"/>
        <v>0</v>
      </c>
      <c r="AI90" s="214">
        <f t="shared" si="255"/>
        <v>6134988.6732636746</v>
      </c>
      <c r="AJ90" s="214">
        <f t="shared" si="255"/>
        <v>0</v>
      </c>
      <c r="AK90" s="214">
        <f t="shared" si="255"/>
        <v>5916835.139589848</v>
      </c>
      <c r="AL90" s="214">
        <f t="shared" si="255"/>
        <v>0</v>
      </c>
      <c r="AM90" s="214">
        <f t="shared" si="255"/>
        <v>6545971.9108752618</v>
      </c>
      <c r="AN90" s="217">
        <f t="shared" si="255"/>
        <v>25338265.248114493</v>
      </c>
      <c r="AO90" s="216">
        <f t="shared" si="255"/>
        <v>38462206.748936921</v>
      </c>
      <c r="AP90" s="290">
        <v>60</v>
      </c>
      <c r="AQ90" s="214">
        <f t="shared" ref="AQ90:BI90" si="256">AQ88+AQ66+AQ73-AQ70</f>
        <v>8131259.6539477082</v>
      </c>
      <c r="AR90" s="214">
        <f t="shared" si="256"/>
        <v>91326071.237865537</v>
      </c>
      <c r="AS90" s="214">
        <f t="shared" si="256"/>
        <v>8564061.4342941679</v>
      </c>
      <c r="AT90" s="214">
        <f t="shared" si="256"/>
        <v>93831359.222062364</v>
      </c>
      <c r="AU90" s="214">
        <f t="shared" si="256"/>
        <v>8670709.1629512496</v>
      </c>
      <c r="AV90" s="214">
        <f t="shared" si="256"/>
        <v>97376441.648940191</v>
      </c>
      <c r="AW90" s="214">
        <f t="shared" si="256"/>
        <v>8997295.6877073925</v>
      </c>
      <c r="AX90" s="214">
        <f t="shared" si="256"/>
        <v>102093767.61045636</v>
      </c>
      <c r="AY90" s="219">
        <f t="shared" si="256"/>
        <v>418990965.65822506</v>
      </c>
      <c r="AZ90" s="216">
        <f t="shared" si="256"/>
        <v>0</v>
      </c>
      <c r="BA90" s="214">
        <f t="shared" si="256"/>
        <v>103067798.29218906</v>
      </c>
      <c r="BB90" s="214">
        <f t="shared" si="256"/>
        <v>0</v>
      </c>
      <c r="BC90" s="214">
        <f t="shared" si="256"/>
        <v>109243147.12250352</v>
      </c>
      <c r="BD90" s="214">
        <f t="shared" si="256"/>
        <v>0</v>
      </c>
      <c r="BE90" s="214">
        <f t="shared" si="256"/>
        <v>114395895.60155039</v>
      </c>
      <c r="BF90" s="214">
        <f t="shared" si="256"/>
        <v>0</v>
      </c>
      <c r="BG90" s="214">
        <f t="shared" si="256"/>
        <v>124670897.18135352</v>
      </c>
      <c r="BH90" s="217">
        <f t="shared" si="256"/>
        <v>451377738.19759661</v>
      </c>
      <c r="BI90" s="216">
        <f t="shared" si="256"/>
        <v>870368703.85582137</v>
      </c>
      <c r="BJ90" s="290">
        <v>60</v>
      </c>
      <c r="BK90" s="214">
        <f t="shared" ref="BK90:CC90" si="257">BK88+BK66+BK73-BK70</f>
        <v>261959.88341261796</v>
      </c>
      <c r="BL90" s="214">
        <f t="shared" si="257"/>
        <v>11595315.156979393</v>
      </c>
      <c r="BM90" s="214">
        <f t="shared" si="257"/>
        <v>272033.49290085933</v>
      </c>
      <c r="BN90" s="214">
        <f t="shared" si="257"/>
        <v>12023602.839979187</v>
      </c>
      <c r="BO90" s="214">
        <f t="shared" si="257"/>
        <v>381528.53125067317</v>
      </c>
      <c r="BP90" s="214">
        <f t="shared" si="257"/>
        <v>11584293.37286783</v>
      </c>
      <c r="BQ90" s="214">
        <f t="shared" si="257"/>
        <v>530203.26509774011</v>
      </c>
      <c r="BR90" s="214">
        <f t="shared" si="257"/>
        <v>11978234.392821815</v>
      </c>
      <c r="BS90" s="219">
        <f t="shared" si="257"/>
        <v>48627170.935310118</v>
      </c>
      <c r="BT90" s="216">
        <f t="shared" si="257"/>
        <v>0</v>
      </c>
      <c r="BU90" s="214">
        <f t="shared" si="257"/>
        <v>6343681.238186785</v>
      </c>
      <c r="BV90" s="214">
        <f t="shared" si="257"/>
        <v>0</v>
      </c>
      <c r="BW90" s="214">
        <f t="shared" si="257"/>
        <v>5786777.3733181152</v>
      </c>
      <c r="BX90" s="214">
        <f t="shared" si="257"/>
        <v>0</v>
      </c>
      <c r="BY90" s="214">
        <f t="shared" si="257"/>
        <v>6271125.9663282745</v>
      </c>
      <c r="BZ90" s="214">
        <f t="shared" si="257"/>
        <v>0</v>
      </c>
      <c r="CA90" s="214">
        <f t="shared" si="257"/>
        <v>6893181.3592563504</v>
      </c>
      <c r="CB90" s="217">
        <f t="shared" si="257"/>
        <v>25294765.937089518</v>
      </c>
      <c r="CC90" s="216">
        <f t="shared" si="257"/>
        <v>73921936.872399628</v>
      </c>
      <c r="CD90" s="290">
        <v>60</v>
      </c>
      <c r="CE90" s="217">
        <f t="shared" ref="CE90:CS90" si="258">CE88+CE66+CE73-CE70</f>
        <v>126332184.87578689</v>
      </c>
      <c r="CF90" s="217">
        <f t="shared" si="258"/>
        <v>129886161.35987385</v>
      </c>
      <c r="CG90" s="217">
        <f t="shared" si="258"/>
        <v>133042977.73814532</v>
      </c>
      <c r="CH90" s="217">
        <f t="shared" si="258"/>
        <v>140087652.38921863</v>
      </c>
      <c r="CI90" s="214">
        <f t="shared" si="258"/>
        <v>529348976.36302489</v>
      </c>
      <c r="CJ90" s="217">
        <f t="shared" si="258"/>
        <v>132173281.31740761</v>
      </c>
      <c r="CK90" s="217">
        <f t="shared" si="258"/>
        <v>139796302.48923814</v>
      </c>
      <c r="CL90" s="217">
        <f t="shared" si="258"/>
        <v>144708026.26208749</v>
      </c>
      <c r="CM90" s="217">
        <f t="shared" si="258"/>
        <v>157012613.28121743</v>
      </c>
      <c r="CN90" s="214">
        <f t="shared" si="258"/>
        <v>46330662.854922518</v>
      </c>
      <c r="CO90" s="217">
        <f t="shared" si="258"/>
        <v>258505466.19319454</v>
      </c>
      <c r="CP90" s="217">
        <f t="shared" si="258"/>
        <v>269682463.84911203</v>
      </c>
      <c r="CQ90" s="217">
        <f t="shared" si="258"/>
        <v>277751004.00023288</v>
      </c>
      <c r="CR90" s="217">
        <f t="shared" si="258"/>
        <v>297100265.67043597</v>
      </c>
      <c r="CS90" s="214">
        <f t="shared" si="258"/>
        <v>1103039199.7129753</v>
      </c>
    </row>
    <row r="91" spans="1:97" ht="15.75" customHeight="1">
      <c r="A91" s="134"/>
      <c r="B91" s="290"/>
      <c r="C91" s="185" t="s">
        <v>1312</v>
      </c>
      <c r="D91" s="185" t="s">
        <v>1312</v>
      </c>
      <c r="E91" s="185" t="s">
        <v>1312</v>
      </c>
      <c r="F91" s="185" t="s">
        <v>1312</v>
      </c>
      <c r="G91" s="185" t="s">
        <v>1312</v>
      </c>
      <c r="H91" s="185" t="s">
        <v>1312</v>
      </c>
      <c r="I91" s="185" t="s">
        <v>1312</v>
      </c>
      <c r="J91" s="185" t="s">
        <v>1312</v>
      </c>
      <c r="K91" s="358"/>
      <c r="L91" s="359" t="s">
        <v>1312</v>
      </c>
      <c r="M91" s="185" t="s">
        <v>1312</v>
      </c>
      <c r="N91" s="185" t="s">
        <v>1312</v>
      </c>
      <c r="O91" s="185" t="s">
        <v>1312</v>
      </c>
      <c r="P91" s="185" t="s">
        <v>1312</v>
      </c>
      <c r="Q91" s="185" t="s">
        <v>1312</v>
      </c>
      <c r="R91" s="185" t="s">
        <v>1312</v>
      </c>
      <c r="S91" s="185" t="s">
        <v>1312</v>
      </c>
      <c r="T91" s="360"/>
      <c r="U91" s="359" t="s">
        <v>1312</v>
      </c>
      <c r="V91" s="290"/>
      <c r="W91" s="185" t="s">
        <v>1312</v>
      </c>
      <c r="X91" s="185" t="s">
        <v>1312</v>
      </c>
      <c r="Y91" s="185" t="s">
        <v>1312</v>
      </c>
      <c r="Z91" s="185" t="s">
        <v>1312</v>
      </c>
      <c r="AA91" s="185" t="s">
        <v>1312</v>
      </c>
      <c r="AB91" s="185" t="s">
        <v>1312</v>
      </c>
      <c r="AC91" s="185" t="s">
        <v>1312</v>
      </c>
      <c r="AD91" s="185" t="s">
        <v>1312</v>
      </c>
      <c r="AE91" s="358"/>
      <c r="AF91" s="359" t="s">
        <v>1312</v>
      </c>
      <c r="AG91" s="185" t="s">
        <v>1312</v>
      </c>
      <c r="AH91" s="185" t="s">
        <v>1312</v>
      </c>
      <c r="AI91" s="185" t="s">
        <v>1312</v>
      </c>
      <c r="AJ91" s="185" t="s">
        <v>1312</v>
      </c>
      <c r="AK91" s="185" t="s">
        <v>1312</v>
      </c>
      <c r="AL91" s="185" t="s">
        <v>1312</v>
      </c>
      <c r="AM91" s="185" t="s">
        <v>1312</v>
      </c>
      <c r="AN91" s="360"/>
      <c r="AO91" s="359" t="s">
        <v>1312</v>
      </c>
      <c r="AP91" s="290"/>
      <c r="AQ91" s="185" t="s">
        <v>1312</v>
      </c>
      <c r="AR91" s="185" t="s">
        <v>1312</v>
      </c>
      <c r="AS91" s="185" t="s">
        <v>1312</v>
      </c>
      <c r="AT91" s="185" t="s">
        <v>1312</v>
      </c>
      <c r="AU91" s="185" t="s">
        <v>1312</v>
      </c>
      <c r="AV91" s="185" t="s">
        <v>1312</v>
      </c>
      <c r="AW91" s="185" t="s">
        <v>1312</v>
      </c>
      <c r="AX91" s="185" t="s">
        <v>1312</v>
      </c>
      <c r="AY91" s="358"/>
      <c r="AZ91" s="359" t="s">
        <v>1312</v>
      </c>
      <c r="BA91" s="185" t="s">
        <v>1312</v>
      </c>
      <c r="BB91" s="185" t="s">
        <v>1312</v>
      </c>
      <c r="BC91" s="185" t="s">
        <v>1312</v>
      </c>
      <c r="BD91" s="185" t="s">
        <v>1312</v>
      </c>
      <c r="BE91" s="185" t="s">
        <v>1312</v>
      </c>
      <c r="BF91" s="185" t="s">
        <v>1312</v>
      </c>
      <c r="BG91" s="185" t="s">
        <v>1312</v>
      </c>
      <c r="BH91" s="360"/>
      <c r="BI91" s="359" t="s">
        <v>1312</v>
      </c>
      <c r="BJ91" s="290"/>
      <c r="BK91" s="185" t="s">
        <v>1312</v>
      </c>
      <c r="BL91" s="185" t="s">
        <v>1312</v>
      </c>
      <c r="BM91" s="185" t="s">
        <v>1312</v>
      </c>
      <c r="BN91" s="185" t="s">
        <v>1312</v>
      </c>
      <c r="BO91" s="185" t="s">
        <v>1312</v>
      </c>
      <c r="BP91" s="185" t="s">
        <v>1312</v>
      </c>
      <c r="BQ91" s="185" t="s">
        <v>1312</v>
      </c>
      <c r="BR91" s="185" t="s">
        <v>1312</v>
      </c>
      <c r="BS91" s="358"/>
      <c r="BT91" s="359" t="s">
        <v>1312</v>
      </c>
      <c r="BU91" s="185" t="s">
        <v>1312</v>
      </c>
      <c r="BV91" s="185" t="s">
        <v>1312</v>
      </c>
      <c r="BW91" s="185" t="s">
        <v>1312</v>
      </c>
      <c r="BX91" s="185" t="s">
        <v>1312</v>
      </c>
      <c r="BY91" s="185" t="s">
        <v>1312</v>
      </c>
      <c r="BZ91" s="185" t="s">
        <v>1312</v>
      </c>
      <c r="CA91" s="185" t="s">
        <v>1312</v>
      </c>
      <c r="CB91" s="360"/>
      <c r="CC91" s="359" t="s">
        <v>1312</v>
      </c>
      <c r="CD91" s="290"/>
      <c r="CE91" s="360" t="s">
        <v>1312</v>
      </c>
      <c r="CF91" s="360"/>
      <c r="CG91" s="360"/>
      <c r="CH91" s="360"/>
      <c r="CI91" s="185"/>
      <c r="CJ91" s="360" t="s">
        <v>1312</v>
      </c>
      <c r="CK91" s="360"/>
      <c r="CL91" s="360"/>
      <c r="CM91" s="360"/>
      <c r="CN91" s="185"/>
      <c r="CO91" s="360" t="s">
        <v>1312</v>
      </c>
      <c r="CP91" s="360"/>
      <c r="CQ91" s="360"/>
      <c r="CR91" s="360"/>
      <c r="CS91" s="185"/>
    </row>
    <row r="92" spans="1:97" s="308" customFormat="1" ht="15.75" customHeight="1">
      <c r="A92" s="16" t="s">
        <v>270</v>
      </c>
      <c r="B92" s="290">
        <v>61</v>
      </c>
      <c r="C92" s="214">
        <f t="shared" ref="C92:J92" si="259">C32-C90</f>
        <v>-1140660.5285202707</v>
      </c>
      <c r="D92" s="214">
        <f t="shared" si="259"/>
        <v>-5740216.2907771487</v>
      </c>
      <c r="E92" s="214">
        <f t="shared" si="259"/>
        <v>-1143901.0167210547</v>
      </c>
      <c r="F92" s="214">
        <f t="shared" si="259"/>
        <v>-6067801.8224782841</v>
      </c>
      <c r="G92" s="214">
        <f t="shared" si="259"/>
        <v>-1273305.6409972501</v>
      </c>
      <c r="H92" s="214">
        <f t="shared" si="259"/>
        <v>-5744634.5892013665</v>
      </c>
      <c r="I92" s="214">
        <f t="shared" si="259"/>
        <v>-1769835.3919889112</v>
      </c>
      <c r="J92" s="214">
        <f t="shared" si="259"/>
        <v>-6413422.1320531005</v>
      </c>
      <c r="K92" s="219">
        <f>SUM(C92:J92)</f>
        <v>-29293777.412737384</v>
      </c>
      <c r="L92" s="216">
        <f t="shared" ref="L92:S92" si="260">L32-L90</f>
        <v>0</v>
      </c>
      <c r="M92" s="214">
        <f t="shared" si="260"/>
        <v>3130856.1446196865</v>
      </c>
      <c r="N92" s="214">
        <f t="shared" si="260"/>
        <v>0</v>
      </c>
      <c r="O92" s="214">
        <f t="shared" si="260"/>
        <v>1105729.7811450921</v>
      </c>
      <c r="P92" s="214">
        <f t="shared" si="260"/>
        <v>0</v>
      </c>
      <c r="Q92" s="214">
        <f t="shared" si="260"/>
        <v>1693096.9595690928</v>
      </c>
      <c r="R92" s="214">
        <f t="shared" si="260"/>
        <v>0</v>
      </c>
      <c r="S92" s="214">
        <f t="shared" si="260"/>
        <v>1528553.0400274806</v>
      </c>
      <c r="T92" s="217">
        <f>SUM(L92:S92)</f>
        <v>7458235.925361352</v>
      </c>
      <c r="U92" s="216">
        <f>U32-U90</f>
        <v>-21835541.487376019</v>
      </c>
      <c r="V92" s="290">
        <v>61</v>
      </c>
      <c r="W92" s="214">
        <f t="shared" ref="W92:AD92" si="261">W32-W90</f>
        <v>-35638.682726670522</v>
      </c>
      <c r="X92" s="214">
        <f t="shared" si="261"/>
        <v>99367.445118657779</v>
      </c>
      <c r="Y92" s="214">
        <f t="shared" si="261"/>
        <v>-58589.040789275343</v>
      </c>
      <c r="Z92" s="214">
        <f t="shared" si="261"/>
        <v>262507.52112143347</v>
      </c>
      <c r="AA92" s="214">
        <f t="shared" si="261"/>
        <v>24839.509549980197</v>
      </c>
      <c r="AB92" s="214">
        <f t="shared" si="261"/>
        <v>348294.97293052915</v>
      </c>
      <c r="AC92" s="214">
        <f t="shared" si="261"/>
        <v>19405.667206539903</v>
      </c>
      <c r="AD92" s="214">
        <f t="shared" si="261"/>
        <v>292867.12927175593</v>
      </c>
      <c r="AE92" s="219">
        <f>SUM(W92:AD92)</f>
        <v>953054.52168295055</v>
      </c>
      <c r="AF92" s="216">
        <f t="shared" ref="AF92:AM92" si="262">AF32-AF90</f>
        <v>0</v>
      </c>
      <c r="AG92" s="214">
        <f t="shared" si="262"/>
        <v>1174733.3297577081</v>
      </c>
      <c r="AH92" s="214">
        <f t="shared" si="262"/>
        <v>0</v>
      </c>
      <c r="AI92" s="214">
        <f t="shared" si="262"/>
        <v>1399106.8240150502</v>
      </c>
      <c r="AJ92" s="214">
        <f t="shared" si="262"/>
        <v>0</v>
      </c>
      <c r="AK92" s="214">
        <f t="shared" si="262"/>
        <v>1348799.895926754</v>
      </c>
      <c r="AL92" s="214">
        <f t="shared" si="262"/>
        <v>0</v>
      </c>
      <c r="AM92" s="214">
        <f t="shared" si="262"/>
        <v>869614.05694290809</v>
      </c>
      <c r="AN92" s="217">
        <f>SUM(AF92:AM92)</f>
        <v>4792254.1066424204</v>
      </c>
      <c r="AO92" s="216">
        <f>AO32-AO90</f>
        <v>5745308.6283253729</v>
      </c>
      <c r="AP92" s="290">
        <v>61</v>
      </c>
      <c r="AQ92" s="214">
        <f t="shared" ref="AQ92:AX92" si="263">AQ32-AQ90</f>
        <v>-1320278.7981682951</v>
      </c>
      <c r="AR92" s="214">
        <f t="shared" si="263"/>
        <v>-6227192.3378334939</v>
      </c>
      <c r="AS92" s="214">
        <f t="shared" si="263"/>
        <v>-1356949.2498522699</v>
      </c>
      <c r="AT92" s="214">
        <f t="shared" si="263"/>
        <v>-5382292.060777545</v>
      </c>
      <c r="AU92" s="214">
        <f t="shared" si="263"/>
        <v>-1058779.7413295424</v>
      </c>
      <c r="AV92" s="214">
        <f t="shared" si="263"/>
        <v>-4772563.7737287432</v>
      </c>
      <c r="AW92" s="214">
        <f t="shared" si="263"/>
        <v>-1007208.8750484968</v>
      </c>
      <c r="AX92" s="214">
        <f t="shared" si="263"/>
        <v>-6323031.7326214761</v>
      </c>
      <c r="AY92" s="219">
        <f>SUM(AQ92:AX92)</f>
        <v>-27448296.569359861</v>
      </c>
      <c r="AZ92" s="216">
        <f t="shared" ref="AZ92:BG92" si="264">AZ32-AZ90</f>
        <v>-1.4273075352134726E-12</v>
      </c>
      <c r="BA92" s="214">
        <f t="shared" si="264"/>
        <v>-3870277.3688441366</v>
      </c>
      <c r="BB92" s="214">
        <f t="shared" si="264"/>
        <v>1.6737121726484136E-13</v>
      </c>
      <c r="BC92" s="214">
        <f t="shared" si="264"/>
        <v>-7952714.3570064008</v>
      </c>
      <c r="BD92" s="214">
        <f t="shared" si="264"/>
        <v>0</v>
      </c>
      <c r="BE92" s="214">
        <f t="shared" si="264"/>
        <v>-9486334.860214442</v>
      </c>
      <c r="BF92" s="214">
        <f t="shared" si="264"/>
        <v>0</v>
      </c>
      <c r="BG92" s="214">
        <f t="shared" si="264"/>
        <v>-17419271.706169248</v>
      </c>
      <c r="BH92" s="217">
        <f>SUM(AZ92:BG92)</f>
        <v>-38728598.292234227</v>
      </c>
      <c r="BI92" s="216">
        <f>BI32-BI90</f>
        <v>-66176894.861593962</v>
      </c>
      <c r="BJ92" s="290">
        <v>61</v>
      </c>
      <c r="BK92" s="214">
        <f t="shared" ref="BK92:BR92" si="265">BK32-BK90</f>
        <v>-41276.477395220398</v>
      </c>
      <c r="BL92" s="214">
        <f t="shared" si="265"/>
        <v>-297771.13930718414</v>
      </c>
      <c r="BM92" s="214">
        <f t="shared" si="265"/>
        <v>-14035.64015967751</v>
      </c>
      <c r="BN92" s="214">
        <f t="shared" si="265"/>
        <v>-541714.01689423062</v>
      </c>
      <c r="BO92" s="214">
        <f t="shared" si="265"/>
        <v>-80113.615158021508</v>
      </c>
      <c r="BP92" s="214">
        <f t="shared" si="265"/>
        <v>-190365.02518803254</v>
      </c>
      <c r="BQ92" s="214">
        <f t="shared" si="265"/>
        <v>-155018.12717140897</v>
      </c>
      <c r="BR92" s="214">
        <f t="shared" si="265"/>
        <v>-625905.91133745946</v>
      </c>
      <c r="BS92" s="219">
        <f>SUM(BK92:BR92)</f>
        <v>-1946199.952611235</v>
      </c>
      <c r="BT92" s="216">
        <f t="shared" ref="BT92:CA92" si="266">BT32-BT90</f>
        <v>0</v>
      </c>
      <c r="BU92" s="214">
        <f t="shared" si="266"/>
        <v>-1139672.0076170862</v>
      </c>
      <c r="BV92" s="214">
        <f t="shared" si="266"/>
        <v>0</v>
      </c>
      <c r="BW92" s="214">
        <f t="shared" si="266"/>
        <v>-595869.68829477113</v>
      </c>
      <c r="BX92" s="214">
        <f t="shared" si="266"/>
        <v>0</v>
      </c>
      <c r="BY92" s="214">
        <f t="shared" si="266"/>
        <v>-1143570.9495995296</v>
      </c>
      <c r="BZ92" s="214">
        <f t="shared" si="266"/>
        <v>0</v>
      </c>
      <c r="CA92" s="214">
        <f t="shared" si="266"/>
        <v>-1729461.9708070485</v>
      </c>
      <c r="CB92" s="217">
        <f>SUM(BT92:CA92)</f>
        <v>-4608574.6163184354</v>
      </c>
      <c r="CC92" s="216">
        <f>CC32-CC90</f>
        <v>-6554774.5689296573</v>
      </c>
      <c r="CD92" s="290">
        <v>61</v>
      </c>
      <c r="CE92" s="217">
        <f t="shared" ref="CE92:CS92" si="267">CE32-CE90</f>
        <v>-14703666.809609547</v>
      </c>
      <c r="CF92" s="217">
        <f t="shared" si="267"/>
        <v>-14302775.326550901</v>
      </c>
      <c r="CG92" s="217">
        <f t="shared" si="267"/>
        <v>-12746627.903122455</v>
      </c>
      <c r="CH92" s="217">
        <f t="shared" si="267"/>
        <v>-15982149.37374258</v>
      </c>
      <c r="CI92" s="214">
        <f t="shared" si="267"/>
        <v>-57735219.413025618</v>
      </c>
      <c r="CJ92" s="217">
        <f t="shared" si="267"/>
        <v>-704359.90208382905</v>
      </c>
      <c r="CK92" s="217">
        <f t="shared" si="267"/>
        <v>-6043747.440141052</v>
      </c>
      <c r="CL92" s="217">
        <f t="shared" si="267"/>
        <v>-7588008.954318136</v>
      </c>
      <c r="CM92" s="217">
        <f t="shared" si="267"/>
        <v>-16750566.580005944</v>
      </c>
      <c r="CN92" s="214">
        <f t="shared" si="267"/>
        <v>-46330662.854922518</v>
      </c>
      <c r="CO92" s="217">
        <f t="shared" si="267"/>
        <v>-15408026.711693466</v>
      </c>
      <c r="CP92" s="217">
        <f t="shared" si="267"/>
        <v>-20346522.766691983</v>
      </c>
      <c r="CQ92" s="217">
        <f t="shared" si="267"/>
        <v>-20334636.857440621</v>
      </c>
      <c r="CR92" s="217">
        <f t="shared" si="267"/>
        <v>-32732715.953748405</v>
      </c>
      <c r="CS92" s="214">
        <f t="shared" si="267"/>
        <v>-88821902.289574385</v>
      </c>
    </row>
    <row r="93" spans="1:97" ht="15.75" customHeight="1">
      <c r="A93" s="134"/>
      <c r="B93" s="290"/>
      <c r="C93" s="296" t="s">
        <v>1316</v>
      </c>
      <c r="D93" s="296" t="s">
        <v>1316</v>
      </c>
      <c r="E93" s="296" t="s">
        <v>1316</v>
      </c>
      <c r="F93" s="296" t="s">
        <v>1316</v>
      </c>
      <c r="G93" s="296" t="s">
        <v>1316</v>
      </c>
      <c r="H93" s="296" t="s">
        <v>1316</v>
      </c>
      <c r="I93" s="296" t="s">
        <v>1316</v>
      </c>
      <c r="J93" s="296" t="s">
        <v>1316</v>
      </c>
      <c r="K93" s="364"/>
      <c r="L93" s="365" t="s">
        <v>1316</v>
      </c>
      <c r="M93" s="296" t="s">
        <v>1316</v>
      </c>
      <c r="N93" s="296" t="s">
        <v>1316</v>
      </c>
      <c r="O93" s="296" t="s">
        <v>1316</v>
      </c>
      <c r="P93" s="296" t="s">
        <v>1316</v>
      </c>
      <c r="Q93" s="296" t="s">
        <v>1316</v>
      </c>
      <c r="R93" s="296" t="s">
        <v>1316</v>
      </c>
      <c r="S93" s="296" t="s">
        <v>1316</v>
      </c>
      <c r="T93" s="366"/>
      <c r="U93" s="365" t="s">
        <v>1316</v>
      </c>
      <c r="V93" s="290"/>
      <c r="W93" s="296" t="s">
        <v>1316</v>
      </c>
      <c r="X93" s="296" t="s">
        <v>1316</v>
      </c>
      <c r="Y93" s="296" t="s">
        <v>1316</v>
      </c>
      <c r="Z93" s="296" t="s">
        <v>1316</v>
      </c>
      <c r="AA93" s="296" t="s">
        <v>1316</v>
      </c>
      <c r="AB93" s="296" t="s">
        <v>1316</v>
      </c>
      <c r="AC93" s="296" t="s">
        <v>1316</v>
      </c>
      <c r="AD93" s="296" t="s">
        <v>1316</v>
      </c>
      <c r="AE93" s="364"/>
      <c r="AF93" s="365" t="s">
        <v>1316</v>
      </c>
      <c r="AG93" s="296" t="s">
        <v>1316</v>
      </c>
      <c r="AH93" s="296" t="s">
        <v>1316</v>
      </c>
      <c r="AI93" s="296" t="s">
        <v>1316</v>
      </c>
      <c r="AJ93" s="296" t="s">
        <v>1316</v>
      </c>
      <c r="AK93" s="296" t="s">
        <v>1316</v>
      </c>
      <c r="AL93" s="296" t="s">
        <v>1316</v>
      </c>
      <c r="AM93" s="296" t="s">
        <v>1316</v>
      </c>
      <c r="AN93" s="366"/>
      <c r="AO93" s="365" t="s">
        <v>1316</v>
      </c>
      <c r="AP93" s="290"/>
      <c r="AQ93" s="296" t="s">
        <v>1316</v>
      </c>
      <c r="AR93" s="296" t="s">
        <v>1316</v>
      </c>
      <c r="AS93" s="296" t="s">
        <v>1316</v>
      </c>
      <c r="AT93" s="296" t="s">
        <v>1316</v>
      </c>
      <c r="AU93" s="296" t="s">
        <v>1316</v>
      </c>
      <c r="AV93" s="296" t="s">
        <v>1316</v>
      </c>
      <c r="AW93" s="296" t="s">
        <v>1316</v>
      </c>
      <c r="AX93" s="296" t="s">
        <v>1316</v>
      </c>
      <c r="AY93" s="364"/>
      <c r="AZ93" s="365" t="s">
        <v>1316</v>
      </c>
      <c r="BA93" s="296" t="s">
        <v>1316</v>
      </c>
      <c r="BB93" s="296" t="s">
        <v>1316</v>
      </c>
      <c r="BC93" s="296" t="s">
        <v>1316</v>
      </c>
      <c r="BD93" s="296" t="s">
        <v>1316</v>
      </c>
      <c r="BE93" s="296" t="s">
        <v>1316</v>
      </c>
      <c r="BF93" s="296" t="s">
        <v>1316</v>
      </c>
      <c r="BG93" s="296" t="s">
        <v>1316</v>
      </c>
      <c r="BH93" s="366"/>
      <c r="BI93" s="365" t="s">
        <v>1316</v>
      </c>
      <c r="BJ93" s="290"/>
      <c r="BK93" s="296" t="s">
        <v>1316</v>
      </c>
      <c r="BL93" s="296" t="s">
        <v>1316</v>
      </c>
      <c r="BM93" s="296" t="s">
        <v>1316</v>
      </c>
      <c r="BN93" s="296" t="s">
        <v>1316</v>
      </c>
      <c r="BO93" s="296" t="s">
        <v>1316</v>
      </c>
      <c r="BP93" s="296" t="s">
        <v>1316</v>
      </c>
      <c r="BQ93" s="296" t="s">
        <v>1316</v>
      </c>
      <c r="BR93" s="296" t="s">
        <v>1316</v>
      </c>
      <c r="BS93" s="364"/>
      <c r="BT93" s="365" t="s">
        <v>1316</v>
      </c>
      <c r="BU93" s="296" t="s">
        <v>1316</v>
      </c>
      <c r="BV93" s="296" t="s">
        <v>1316</v>
      </c>
      <c r="BW93" s="296" t="s">
        <v>1316</v>
      </c>
      <c r="BX93" s="296" t="s">
        <v>1316</v>
      </c>
      <c r="BY93" s="296" t="s">
        <v>1316</v>
      </c>
      <c r="BZ93" s="296" t="s">
        <v>1316</v>
      </c>
      <c r="CA93" s="296" t="s">
        <v>1316</v>
      </c>
      <c r="CB93" s="366"/>
      <c r="CC93" s="365" t="s">
        <v>1316</v>
      </c>
      <c r="CD93" s="290"/>
      <c r="CE93" s="366" t="s">
        <v>1316</v>
      </c>
      <c r="CF93" s="366"/>
      <c r="CG93" s="366"/>
      <c r="CH93" s="366"/>
      <c r="CI93" s="296"/>
      <c r="CJ93" s="366" t="s">
        <v>1316</v>
      </c>
      <c r="CK93" s="366"/>
      <c r="CL93" s="366"/>
      <c r="CM93" s="366"/>
      <c r="CN93" s="296"/>
      <c r="CO93" s="366" t="s">
        <v>1316</v>
      </c>
      <c r="CP93" s="366"/>
      <c r="CQ93" s="366"/>
      <c r="CR93" s="366"/>
      <c r="CS93" s="296"/>
    </row>
    <row r="94" spans="1:97" ht="15.75" customHeight="1">
      <c r="A94" s="133" t="s">
        <v>272</v>
      </c>
      <c r="B94" s="290">
        <v>62</v>
      </c>
      <c r="C94" s="367">
        <f t="shared" ref="C94:U94" si="268">IF((C32-C28)=0,"",C92/(C32-C28))</f>
        <v>-1.7576485107333977</v>
      </c>
      <c r="D94" s="367">
        <f t="shared" si="268"/>
        <v>-1.4902516831283654</v>
      </c>
      <c r="E94" s="367">
        <f t="shared" si="268"/>
        <v>-1.5726139772425018</v>
      </c>
      <c r="F94" s="367">
        <f t="shared" si="268"/>
        <v>-1.5422922396064636</v>
      </c>
      <c r="G94" s="367">
        <f t="shared" si="268"/>
        <v>-1.4830372276447692</v>
      </c>
      <c r="H94" s="367">
        <f t="shared" si="268"/>
        <v>-1.3927505235388447</v>
      </c>
      <c r="I94" s="367">
        <f t="shared" si="268"/>
        <v>-1.9756308914156633</v>
      </c>
      <c r="J94" s="367">
        <f t="shared" si="268"/>
        <v>-1.5014228509661289</v>
      </c>
      <c r="K94" s="368">
        <f t="shared" si="268"/>
        <v>-1.5167811370963966</v>
      </c>
      <c r="L94" s="369" t="str">
        <f t="shared" si="268"/>
        <v/>
      </c>
      <c r="M94" s="367">
        <f t="shared" si="268"/>
        <v>0.16347250131645213</v>
      </c>
      <c r="N94" s="367" t="str">
        <f t="shared" si="268"/>
        <v/>
      </c>
      <c r="O94" s="367">
        <f t="shared" si="268"/>
        <v>5.6022855993830376E-2</v>
      </c>
      <c r="P94" s="367" t="str">
        <f t="shared" si="268"/>
        <v/>
      </c>
      <c r="Q94" s="367">
        <f t="shared" si="268"/>
        <v>8.5435443801340147E-2</v>
      </c>
      <c r="R94" s="367" t="str">
        <f t="shared" si="268"/>
        <v/>
      </c>
      <c r="S94" s="367">
        <f t="shared" si="268"/>
        <v>7.4814956254538448E-2</v>
      </c>
      <c r="T94" s="370">
        <f t="shared" si="268"/>
        <v>9.4243791238934102E-2</v>
      </c>
      <c r="U94" s="369">
        <f t="shared" si="268"/>
        <v>-0.22179138314228392</v>
      </c>
      <c r="V94" s="290">
        <v>62</v>
      </c>
      <c r="W94" s="367">
        <f t="shared" ref="W94:AO94" si="269">IF((W32-W28)=0,"",W92/(W32-W28))</f>
        <v>-0.21402950781793073</v>
      </c>
      <c r="X94" s="367">
        <f t="shared" si="269"/>
        <v>2.8124681063494566E-2</v>
      </c>
      <c r="Y94" s="367">
        <f t="shared" si="269"/>
        <v>-0.40814918809675127</v>
      </c>
      <c r="Z94" s="367">
        <f t="shared" si="269"/>
        <v>7.7616526508930486E-2</v>
      </c>
      <c r="AA94" s="367">
        <f t="shared" si="269"/>
        <v>0.18783312299740823</v>
      </c>
      <c r="AB94" s="367">
        <f t="shared" si="269"/>
        <v>0.10652172376884633</v>
      </c>
      <c r="AC94" s="367">
        <f t="shared" si="269"/>
        <v>0.16163147764545385</v>
      </c>
      <c r="AD94" s="367">
        <f t="shared" si="269"/>
        <v>8.7955757090770512E-2</v>
      </c>
      <c r="AE94" s="368">
        <f t="shared" si="269"/>
        <v>6.7702975845078658E-2</v>
      </c>
      <c r="AF94" s="369" t="str">
        <f t="shared" si="269"/>
        <v/>
      </c>
      <c r="AG94" s="367">
        <f t="shared" si="269"/>
        <v>0.14841481025881284</v>
      </c>
      <c r="AH94" s="367" t="str">
        <f t="shared" si="269"/>
        <v/>
      </c>
      <c r="AI94" s="367">
        <f t="shared" si="269"/>
        <v>0.1857033567626532</v>
      </c>
      <c r="AJ94" s="367" t="str">
        <f t="shared" si="269"/>
        <v/>
      </c>
      <c r="AK94" s="367">
        <f t="shared" si="269"/>
        <v>0.18564101958513135</v>
      </c>
      <c r="AL94" s="367" t="str">
        <f t="shared" si="269"/>
        <v/>
      </c>
      <c r="AM94" s="367">
        <f t="shared" si="269"/>
        <v>0.11726842096050406</v>
      </c>
      <c r="AN94" s="370">
        <f t="shared" si="269"/>
        <v>0.15904983416377239</v>
      </c>
      <c r="AO94" s="369">
        <f t="shared" si="269"/>
        <v>0.12996226047303297</v>
      </c>
      <c r="AP94" s="290">
        <v>62</v>
      </c>
      <c r="AQ94" s="367">
        <f t="shared" ref="AQ94:BI94" si="270">IF((AQ32-AQ28)=0,"",AQ92/(AQ32-AQ28))</f>
        <v>-0.19384561873316397</v>
      </c>
      <c r="AR94" s="367">
        <f t="shared" si="270"/>
        <v>-7.3175962108134762E-2</v>
      </c>
      <c r="AS94" s="367">
        <f t="shared" si="270"/>
        <v>-0.18827919076680072</v>
      </c>
      <c r="AT94" s="367">
        <f t="shared" si="270"/>
        <v>-6.0851880449604524E-2</v>
      </c>
      <c r="AU94" s="367">
        <f t="shared" si="270"/>
        <v>-0.1390947922246987</v>
      </c>
      <c r="AV94" s="367">
        <f t="shared" si="270"/>
        <v>-5.1537407322833947E-2</v>
      </c>
      <c r="AW94" s="367">
        <f t="shared" si="270"/>
        <v>-0.12605731310112306</v>
      </c>
      <c r="AX94" s="367">
        <f t="shared" si="270"/>
        <v>-6.602258690678886E-2</v>
      </c>
      <c r="AY94" s="368">
        <f t="shared" si="270"/>
        <v>-7.010295106082079E-2</v>
      </c>
      <c r="AZ94" s="369">
        <f t="shared" si="270"/>
        <v>1</v>
      </c>
      <c r="BA94" s="367">
        <f t="shared" si="270"/>
        <v>-3.9015867864630419E-2</v>
      </c>
      <c r="BB94" s="367">
        <f t="shared" si="270"/>
        <v>1</v>
      </c>
      <c r="BC94" s="367">
        <f t="shared" si="270"/>
        <v>-7.8513973530137379E-2</v>
      </c>
      <c r="BD94" s="367" t="str">
        <f t="shared" si="270"/>
        <v/>
      </c>
      <c r="BE94" s="367">
        <f t="shared" si="270"/>
        <v>-9.0423930795057492E-2</v>
      </c>
      <c r="BF94" s="367" t="str">
        <f t="shared" si="270"/>
        <v/>
      </c>
      <c r="BG94" s="367">
        <f t="shared" si="270"/>
        <v>-0.16241499025298869</v>
      </c>
      <c r="BH94" s="370">
        <f t="shared" si="270"/>
        <v>-9.3853578129634102E-2</v>
      </c>
      <c r="BI94" s="369">
        <f t="shared" si="270"/>
        <v>-8.2289938944241331E-2</v>
      </c>
      <c r="BJ94" s="290">
        <v>62</v>
      </c>
      <c r="BK94" s="367">
        <f t="shared" ref="BK94:CC94" si="271">IF((BK32-BK28)=0,"",BK92/(BK32-BK28))</f>
        <v>-0.18703933449335275</v>
      </c>
      <c r="BL94" s="367">
        <f t="shared" si="271"/>
        <v>-2.6357156815799518E-2</v>
      </c>
      <c r="BM94" s="367">
        <f t="shared" si="271"/>
        <v>-5.4402158818576594E-2</v>
      </c>
      <c r="BN94" s="367">
        <f t="shared" si="271"/>
        <v>-4.7179869552915844E-2</v>
      </c>
      <c r="BO94" s="367">
        <f t="shared" si="271"/>
        <v>-0.26579180684407622</v>
      </c>
      <c r="BP94" s="367">
        <f t="shared" si="271"/>
        <v>-1.6707584897775622E-2</v>
      </c>
      <c r="BQ94" s="367">
        <f t="shared" si="271"/>
        <v>-0.41317768616369688</v>
      </c>
      <c r="BR94" s="367">
        <f t="shared" si="271"/>
        <v>-5.5134584271263103E-2</v>
      </c>
      <c r="BS94" s="368">
        <f t="shared" si="271"/>
        <v>-4.1691505374482137E-2</v>
      </c>
      <c r="BT94" s="369" t="str">
        <f t="shared" si="271"/>
        <v/>
      </c>
      <c r="BU94" s="367">
        <f t="shared" si="271"/>
        <v>-0.2189988443760548</v>
      </c>
      <c r="BV94" s="367" t="str">
        <f t="shared" si="271"/>
        <v/>
      </c>
      <c r="BW94" s="367">
        <f t="shared" si="271"/>
        <v>-0.11479103934249438</v>
      </c>
      <c r="BX94" s="367" t="str">
        <f t="shared" si="271"/>
        <v/>
      </c>
      <c r="BY94" s="367">
        <f t="shared" si="271"/>
        <v>-0.22302460838910707</v>
      </c>
      <c r="BZ94" s="367" t="str">
        <f t="shared" si="271"/>
        <v/>
      </c>
      <c r="CA94" s="367">
        <f t="shared" si="271"/>
        <v>-0.33492563028805811</v>
      </c>
      <c r="CB94" s="370">
        <f t="shared" si="271"/>
        <v>-0.22278507168649003</v>
      </c>
      <c r="CC94" s="369">
        <f t="shared" si="271"/>
        <v>-9.7299253001072769E-2</v>
      </c>
      <c r="CD94" s="290">
        <v>62</v>
      </c>
      <c r="CE94" s="370">
        <f t="shared" ref="CE94:CS94" si="272">IF((CE32-CE28)=0,"",CE92/(CE32-CE28))</f>
        <v>-0.13171962742435309</v>
      </c>
      <c r="CF94" s="370">
        <f t="shared" si="272"/>
        <v>-0.12374421460907348</v>
      </c>
      <c r="CG94" s="370">
        <f t="shared" si="272"/>
        <v>-0.10596022174075496</v>
      </c>
      <c r="CH94" s="370">
        <f t="shared" si="272"/>
        <v>-0.12877873249302729</v>
      </c>
      <c r="CI94" s="403">
        <f t="shared" si="272"/>
        <v>-0.12242055826871635</v>
      </c>
      <c r="CJ94" s="370">
        <f t="shared" si="272"/>
        <v>-5.3576152789653157E-3</v>
      </c>
      <c r="CK94" s="370">
        <f t="shared" si="272"/>
        <v>-4.518603355220055E-2</v>
      </c>
      <c r="CL94" s="370">
        <f t="shared" si="272"/>
        <v>-5.5338448049394987E-2</v>
      </c>
      <c r="CM94" s="370">
        <f t="shared" si="272"/>
        <v>-0.11942337199519322</v>
      </c>
      <c r="CN94" s="403" t="str">
        <f t="shared" si="272"/>
        <v/>
      </c>
      <c r="CO94" s="370">
        <f t="shared" si="272"/>
        <v>-6.3382102026895135E-2</v>
      </c>
      <c r="CP94" s="370">
        <f t="shared" si="272"/>
        <v>-8.1602847460993486E-2</v>
      </c>
      <c r="CQ94" s="370">
        <f t="shared" si="272"/>
        <v>-7.8995120174937164E-2</v>
      </c>
      <c r="CR94" s="370">
        <f t="shared" si="272"/>
        <v>-0.12381518075432021</v>
      </c>
      <c r="CS94" s="403">
        <f t="shared" si="272"/>
        <v>-8.7576796920368724E-2</v>
      </c>
    </row>
    <row r="95" spans="1:97" ht="15.75" customHeight="1">
      <c r="A95" s="133" t="s">
        <v>274</v>
      </c>
      <c r="B95" s="290">
        <v>63</v>
      </c>
      <c r="C95" s="372">
        <f>IF((C32-C28-C25)=0,"",(C73+C66-C64)/(C32-C28-C25))</f>
        <v>2.1189350644706724</v>
      </c>
      <c r="D95" s="372">
        <f t="shared" ref="D95:U95" si="273">IF((D32-D28-D25)=0,"",(D73+D66-D64)/(D32-D28-D25))</f>
        <v>1.8926984796836064</v>
      </c>
      <c r="E95" s="372">
        <f t="shared" si="273"/>
        <v>2.019384320366242</v>
      </c>
      <c r="F95" s="372">
        <f t="shared" si="273"/>
        <v>2.0026755105339338</v>
      </c>
      <c r="G95" s="372">
        <f t="shared" si="273"/>
        <v>2.0242472126537283</v>
      </c>
      <c r="H95" s="372">
        <f t="shared" si="273"/>
        <v>1.9437998809384347</v>
      </c>
      <c r="I95" s="372">
        <f t="shared" si="273"/>
        <v>2.3938750690753419</v>
      </c>
      <c r="J95" s="372">
        <f t="shared" si="273"/>
        <v>1.9414791355148475</v>
      </c>
      <c r="K95" s="368">
        <f t="shared" si="273"/>
        <v>1.9782730470349563</v>
      </c>
      <c r="L95" s="373" t="str">
        <f t="shared" si="273"/>
        <v/>
      </c>
      <c r="M95" s="372">
        <f t="shared" si="273"/>
        <v>0.71634899028642507</v>
      </c>
      <c r="N95" s="372" t="str">
        <f t="shared" si="273"/>
        <v/>
      </c>
      <c r="O95" s="372">
        <f t="shared" si="273"/>
        <v>0.83641328914982305</v>
      </c>
      <c r="P95" s="372" t="str">
        <f t="shared" si="273"/>
        <v/>
      </c>
      <c r="Q95" s="372">
        <f t="shared" si="273"/>
        <v>0.82112216879394495</v>
      </c>
      <c r="R95" s="372" t="str">
        <f t="shared" si="273"/>
        <v/>
      </c>
      <c r="S95" s="372">
        <f t="shared" si="273"/>
        <v>0.80811680280680376</v>
      </c>
      <c r="T95" s="370">
        <f t="shared" si="273"/>
        <v>0.79622193310048117</v>
      </c>
      <c r="U95" s="374">
        <f t="shared" si="273"/>
        <v>1.0281052040228023</v>
      </c>
      <c r="V95" s="290">
        <v>63</v>
      </c>
      <c r="W95" s="372">
        <f>IF((W32-W28-W25)=0,"",(W73+W66-W64)/(W32-W28-W25))</f>
        <v>0.9509817631304659</v>
      </c>
      <c r="X95" s="372">
        <f t="shared" ref="X95:AO95" si="274">IF((X32-X28-X25)=0,"",(X73+X66-X64)/(X32-X28-X25))</f>
        <v>0.71395163087257962</v>
      </c>
      <c r="Y95" s="372">
        <f t="shared" si="274"/>
        <v>1.1764689735821896</v>
      </c>
      <c r="Z95" s="372">
        <f t="shared" si="274"/>
        <v>0.69298686400105947</v>
      </c>
      <c r="AA95" s="372">
        <f t="shared" si="274"/>
        <v>0.61563546695495908</v>
      </c>
      <c r="AB95" s="372">
        <f t="shared" si="274"/>
        <v>0.69724579294211275</v>
      </c>
      <c r="AC95" s="372">
        <f t="shared" si="274"/>
        <v>0.58654503810947767</v>
      </c>
      <c r="AD95" s="372">
        <f t="shared" si="274"/>
        <v>0.66457197502840415</v>
      </c>
      <c r="AE95" s="368">
        <f t="shared" si="274"/>
        <v>0.69886429719642118</v>
      </c>
      <c r="AF95" s="373" t="str">
        <f t="shared" si="274"/>
        <v/>
      </c>
      <c r="AG95" s="372">
        <f t="shared" si="274"/>
        <v>0.73645593378597818</v>
      </c>
      <c r="AH95" s="372" t="str">
        <f t="shared" si="274"/>
        <v/>
      </c>
      <c r="AI95" s="372">
        <f t="shared" si="274"/>
        <v>0.71131888777643804</v>
      </c>
      <c r="AJ95" s="372" t="str">
        <f t="shared" si="274"/>
        <v/>
      </c>
      <c r="AK95" s="372">
        <f t="shared" si="274"/>
        <v>0.72604970090473175</v>
      </c>
      <c r="AL95" s="372" t="str">
        <f t="shared" si="274"/>
        <v/>
      </c>
      <c r="AM95" s="372">
        <f t="shared" si="274"/>
        <v>0.77161280958401479</v>
      </c>
      <c r="AN95" s="370">
        <f t="shared" si="274"/>
        <v>0.73631375367701946</v>
      </c>
      <c r="AO95" s="374">
        <f t="shared" si="274"/>
        <v>0.72438872587521885</v>
      </c>
      <c r="AP95" s="290">
        <v>63</v>
      </c>
      <c r="AQ95" s="372">
        <f>IF((AQ32-AQ28-AQ25)=0,"",(AQ73+AQ66-AQ64)/(AQ32-AQ28-AQ25))</f>
        <v>1.0627176498331219</v>
      </c>
      <c r="AR95" s="372">
        <f t="shared" ref="AR95:BI95" si="275">IF((AR32-AR28-AR25)=0,"",(AR73+AR66-AR64)/(AR32-AR28-AR25))</f>
        <v>0.97164090432484662</v>
      </c>
      <c r="AS95" s="372">
        <f t="shared" si="275"/>
        <v>1.0717959017625298</v>
      </c>
      <c r="AT95" s="372">
        <f t="shared" si="275"/>
        <v>0.97063226604757891</v>
      </c>
      <c r="AU95" s="372">
        <f t="shared" si="275"/>
        <v>1.0394384478085597</v>
      </c>
      <c r="AV95" s="372">
        <f t="shared" si="275"/>
        <v>0.97419049204173624</v>
      </c>
      <c r="AW95" s="372">
        <f t="shared" si="275"/>
        <v>1.000288504010582</v>
      </c>
      <c r="AX95" s="372">
        <f t="shared" si="275"/>
        <v>0.96840097052934015</v>
      </c>
      <c r="AY95" s="368">
        <f t="shared" si="275"/>
        <v>0.97655407241550463</v>
      </c>
      <c r="AZ95" s="373">
        <f t="shared" si="275"/>
        <v>0</v>
      </c>
      <c r="BA95" s="372">
        <f t="shared" si="275"/>
        <v>0.9519116791109139</v>
      </c>
      <c r="BB95" s="372">
        <f t="shared" si="275"/>
        <v>0</v>
      </c>
      <c r="BC95" s="372">
        <f t="shared" si="275"/>
        <v>0.99973219211565234</v>
      </c>
      <c r="BD95" s="372" t="str">
        <f t="shared" si="275"/>
        <v/>
      </c>
      <c r="BE95" s="372">
        <f t="shared" si="275"/>
        <v>1.0221496548749134</v>
      </c>
      <c r="BF95" s="372" t="str">
        <f t="shared" si="275"/>
        <v/>
      </c>
      <c r="BG95" s="372">
        <f t="shared" si="275"/>
        <v>1.0752434066370817</v>
      </c>
      <c r="BH95" s="370">
        <f t="shared" si="275"/>
        <v>1.0135619321509624</v>
      </c>
      <c r="BI95" s="374">
        <f t="shared" si="275"/>
        <v>0.99554364843303944</v>
      </c>
      <c r="BJ95" s="290">
        <v>63</v>
      </c>
      <c r="BK95" s="372">
        <f>IF((BK32-BK28-BK25)=0,"",(BK73+BK66-BK64)/(BK32-BK28-BK25))</f>
        <v>1.1216867440670231</v>
      </c>
      <c r="BL95" s="372">
        <f t="shared" ref="BL95:CC95" si="276">IF((BL32-BL28-BL25)=0,"",(BL73+BL66-BL64)/(BL32-BL28-BL25))</f>
        <v>0.9930714841649585</v>
      </c>
      <c r="BM95" s="372">
        <f t="shared" si="276"/>
        <v>0.99547408515059854</v>
      </c>
      <c r="BN95" s="372">
        <f t="shared" si="276"/>
        <v>1.0173459520198891</v>
      </c>
      <c r="BO95" s="372">
        <f t="shared" si="276"/>
        <v>1.2145951397235937</v>
      </c>
      <c r="BP95" s="372">
        <f t="shared" si="276"/>
        <v>0.99120648060564365</v>
      </c>
      <c r="BQ95" s="372">
        <f t="shared" si="276"/>
        <v>1.3489829993622449</v>
      </c>
      <c r="BR95" s="372">
        <f t="shared" si="276"/>
        <v>1.0227014681980822</v>
      </c>
      <c r="BS95" s="368">
        <f t="shared" si="276"/>
        <v>1.0107048513171755</v>
      </c>
      <c r="BT95" s="373" t="str">
        <f t="shared" si="276"/>
        <v/>
      </c>
      <c r="BU95" s="372">
        <f t="shared" si="276"/>
        <v>1.1467379518085108</v>
      </c>
      <c r="BV95" s="372" t="str">
        <f t="shared" si="276"/>
        <v/>
      </c>
      <c r="BW95" s="372">
        <f t="shared" si="276"/>
        <v>1.0488007068117096</v>
      </c>
      <c r="BX95" s="372" t="str">
        <f t="shared" si="276"/>
        <v/>
      </c>
      <c r="BY95" s="372">
        <f t="shared" si="276"/>
        <v>1.1663586625058722</v>
      </c>
      <c r="BZ95" s="372" t="str">
        <f t="shared" si="276"/>
        <v/>
      </c>
      <c r="CA95" s="372">
        <f t="shared" si="276"/>
        <v>1.2636221066758986</v>
      </c>
      <c r="CB95" s="370">
        <f t="shared" si="276"/>
        <v>1.1562022388548545</v>
      </c>
      <c r="CC95" s="374">
        <f t="shared" si="276"/>
        <v>1.0553822088362375</v>
      </c>
      <c r="CD95" s="290">
        <v>63</v>
      </c>
      <c r="CE95" s="370">
        <f t="shared" ref="CE95:CS95" si="277">IF((CE32-CE28-CE25)=0,"",(CE73+CE66-CE64)/(CE32-CE28-CE25))</f>
        <v>1.0099285489972891</v>
      </c>
      <c r="CF95" s="370">
        <f t="shared" si="277"/>
        <v>1.0154966780832706</v>
      </c>
      <c r="CG95" s="370">
        <f t="shared" si="277"/>
        <v>1.0133515612386177</v>
      </c>
      <c r="CH95" s="370">
        <f t="shared" si="277"/>
        <v>1.011832186578083</v>
      </c>
      <c r="CI95" s="371">
        <f t="shared" si="277"/>
        <v>1.0126672540757362</v>
      </c>
      <c r="CJ95" s="370">
        <f t="shared" si="277"/>
        <v>0.91233548763586914</v>
      </c>
      <c r="CK95" s="370">
        <f t="shared" si="277"/>
        <v>0.96129054974858563</v>
      </c>
      <c r="CL95" s="370">
        <f t="shared" si="277"/>
        <v>0.98279923796767277</v>
      </c>
      <c r="CM95" s="370">
        <f t="shared" si="277"/>
        <v>1.0272150283099941</v>
      </c>
      <c r="CN95" s="371" t="str">
        <f t="shared" si="277"/>
        <v/>
      </c>
      <c r="CO95" s="370">
        <f t="shared" si="277"/>
        <v>0.95714948829565771</v>
      </c>
      <c r="CP95" s="370">
        <f t="shared" si="277"/>
        <v>0.98641860721788055</v>
      </c>
      <c r="CQ95" s="370">
        <f t="shared" si="277"/>
        <v>0.9970770129563763</v>
      </c>
      <c r="CR95" s="370">
        <f t="shared" si="277"/>
        <v>1.0199936605097766</v>
      </c>
      <c r="CS95" s="371">
        <f t="shared" si="277"/>
        <v>0.99086001716099126</v>
      </c>
    </row>
    <row r="96" spans="1:97" ht="15.75" customHeight="1">
      <c r="A96" s="133" t="s">
        <v>276</v>
      </c>
      <c r="B96" s="290">
        <v>64</v>
      </c>
      <c r="C96" s="372">
        <f>IF((C32-C28)=0,"",(C73)/(C32-C28))</f>
        <v>0.20419507958289679</v>
      </c>
      <c r="D96" s="372">
        <f t="shared" ref="D96:U96" si="278">IF((D32-D28)=0,"",(D73)/(D32-D28))</f>
        <v>0.18602908145511557</v>
      </c>
      <c r="E96" s="372">
        <f t="shared" si="278"/>
        <v>0.23599719379778095</v>
      </c>
      <c r="F96" s="372">
        <f t="shared" si="278"/>
        <v>0.22470833712983873</v>
      </c>
      <c r="G96" s="372">
        <f t="shared" si="278"/>
        <v>0.18140145365663321</v>
      </c>
      <c r="H96" s="372">
        <f t="shared" si="278"/>
        <v>0.17392240769089171</v>
      </c>
      <c r="I96" s="372">
        <f t="shared" si="278"/>
        <v>0.18110216556426287</v>
      </c>
      <c r="J96" s="372">
        <f t="shared" si="278"/>
        <v>0.16361024747380701</v>
      </c>
      <c r="K96" s="368">
        <f t="shared" si="278"/>
        <v>0.18842247358421174</v>
      </c>
      <c r="L96" s="373" t="str">
        <f t="shared" si="278"/>
        <v/>
      </c>
      <c r="M96" s="372">
        <f t="shared" si="278"/>
        <v>3.7413735545021497E-2</v>
      </c>
      <c r="N96" s="372" t="str">
        <f t="shared" si="278"/>
        <v/>
      </c>
      <c r="O96" s="372">
        <f t="shared" si="278"/>
        <v>4.4791967442499823E-2</v>
      </c>
      <c r="P96" s="372" t="str">
        <f t="shared" si="278"/>
        <v/>
      </c>
      <c r="Q96" s="372">
        <f t="shared" si="278"/>
        <v>3.6199357915337585E-2</v>
      </c>
      <c r="R96" s="372" t="str">
        <f t="shared" si="278"/>
        <v/>
      </c>
      <c r="S96" s="372">
        <f t="shared" si="278"/>
        <v>3.4206230631341962E-2</v>
      </c>
      <c r="T96" s="370">
        <f t="shared" si="278"/>
        <v>3.8121697732357254E-2</v>
      </c>
      <c r="U96" s="374">
        <f t="shared" si="278"/>
        <v>6.760623957309414E-2</v>
      </c>
      <c r="V96" s="290">
        <v>64</v>
      </c>
      <c r="W96" s="372">
        <f t="shared" ref="W96:AO96" si="279">IF((W32-W28)=0,"",(W73)/(W32-W28))</f>
        <v>8.4095701248888877E-2</v>
      </c>
      <c r="X96" s="372">
        <f t="shared" si="279"/>
        <v>8.0296292446340359E-2</v>
      </c>
      <c r="Y96" s="372">
        <f t="shared" si="279"/>
        <v>9.8830349754973096E-2</v>
      </c>
      <c r="Z96" s="372">
        <f t="shared" si="279"/>
        <v>9.552582024341702E-2</v>
      </c>
      <c r="AA96" s="372">
        <f t="shared" si="279"/>
        <v>7.7706755393367896E-2</v>
      </c>
      <c r="AB96" s="372">
        <f t="shared" si="279"/>
        <v>7.6019995790872472E-2</v>
      </c>
      <c r="AC96" s="372">
        <f t="shared" si="279"/>
        <v>7.8393333741387197E-2</v>
      </c>
      <c r="AD96" s="372">
        <f t="shared" si="279"/>
        <v>7.230905155932392E-2</v>
      </c>
      <c r="AE96" s="368">
        <f t="shared" si="279"/>
        <v>8.1266154365232726E-2</v>
      </c>
      <c r="AF96" s="373" t="str">
        <f t="shared" si="279"/>
        <v/>
      </c>
      <c r="AG96" s="372">
        <f t="shared" si="279"/>
        <v>3.5841812261221288E-2</v>
      </c>
      <c r="AH96" s="372" t="str">
        <f t="shared" si="279"/>
        <v/>
      </c>
      <c r="AI96" s="372">
        <f t="shared" si="279"/>
        <v>4.2882214253727756E-2</v>
      </c>
      <c r="AJ96" s="372" t="str">
        <f t="shared" si="279"/>
        <v/>
      </c>
      <c r="AK96" s="372">
        <f t="shared" si="279"/>
        <v>3.4210804165216969E-2</v>
      </c>
      <c r="AL96" s="372" t="str">
        <f t="shared" si="279"/>
        <v/>
      </c>
      <c r="AM96" s="372">
        <f t="shared" si="279"/>
        <v>3.2467851442790172E-2</v>
      </c>
      <c r="AN96" s="370">
        <f t="shared" si="279"/>
        <v>3.6378572172117263E-2</v>
      </c>
      <c r="AO96" s="374">
        <f t="shared" si="279"/>
        <v>5.0672121823120093E-2</v>
      </c>
      <c r="AP96" s="290">
        <v>64</v>
      </c>
      <c r="AQ96" s="372">
        <f t="shared" ref="AQ96:BI96" si="280">IF((AQ32-AQ28)=0,"",(AQ73)/(AQ32-AQ28))</f>
        <v>4.1921281290943566E-2</v>
      </c>
      <c r="AR96" s="372">
        <f t="shared" si="280"/>
        <v>3.1609693372957222E-2</v>
      </c>
      <c r="AS96" s="372">
        <f t="shared" si="280"/>
        <v>4.9689543913030779E-2</v>
      </c>
      <c r="AT96" s="372">
        <f t="shared" si="280"/>
        <v>3.7569442229152122E-2</v>
      </c>
      <c r="AU96" s="372">
        <f t="shared" si="280"/>
        <v>3.9403224029508799E-2</v>
      </c>
      <c r="AV96" s="372">
        <f t="shared" si="280"/>
        <v>2.9964010420462317E-2</v>
      </c>
      <c r="AW96" s="372">
        <f t="shared" si="280"/>
        <v>3.9152171430114263E-2</v>
      </c>
      <c r="AX96" s="372">
        <f t="shared" si="280"/>
        <v>2.852411121613365E-2</v>
      </c>
      <c r="AY96" s="368">
        <f t="shared" si="280"/>
        <v>3.2629642308880699E-2</v>
      </c>
      <c r="AZ96" s="373">
        <f t="shared" si="280"/>
        <v>0</v>
      </c>
      <c r="BA96" s="372">
        <f t="shared" si="280"/>
        <v>2.7117103768057829E-2</v>
      </c>
      <c r="BB96" s="372">
        <f t="shared" si="280"/>
        <v>0</v>
      </c>
      <c r="BC96" s="372">
        <f t="shared" si="280"/>
        <v>3.2806475678028732E-2</v>
      </c>
      <c r="BD96" s="372" t="str">
        <f t="shared" si="280"/>
        <v/>
      </c>
      <c r="BE96" s="372">
        <f t="shared" si="280"/>
        <v>2.6449291580483657E-2</v>
      </c>
      <c r="BF96" s="372" t="str">
        <f t="shared" si="280"/>
        <v/>
      </c>
      <c r="BG96" s="372">
        <f t="shared" si="280"/>
        <v>2.5470710670603285E-2</v>
      </c>
      <c r="BH96" s="370">
        <f t="shared" si="280"/>
        <v>2.7915943973737589E-2</v>
      </c>
      <c r="BI96" s="374">
        <f t="shared" si="280"/>
        <v>3.0210936296191E-2</v>
      </c>
      <c r="BJ96" s="290">
        <v>64</v>
      </c>
      <c r="BK96" s="372">
        <f t="shared" ref="BK96:CC96" si="281">IF((BK32-BK28)=0,"",(BK73)/(BK32-BK28))</f>
        <v>2.0893058508687921E-2</v>
      </c>
      <c r="BL96" s="372">
        <f t="shared" si="281"/>
        <v>1.0362429777224104E-2</v>
      </c>
      <c r="BM96" s="372">
        <f t="shared" si="281"/>
        <v>2.5137589514045565E-2</v>
      </c>
      <c r="BN96" s="372">
        <f t="shared" si="281"/>
        <v>1.2423502900730275E-2</v>
      </c>
      <c r="BO96" s="372">
        <f t="shared" si="281"/>
        <v>2.0242702619000231E-2</v>
      </c>
      <c r="BP96" s="372">
        <f t="shared" si="281"/>
        <v>9.8790669539406094E-3</v>
      </c>
      <c r="BQ96" s="372">
        <f t="shared" si="281"/>
        <v>1.9983980135675521E-2</v>
      </c>
      <c r="BR96" s="372">
        <f t="shared" si="281"/>
        <v>9.4766491714318463E-3</v>
      </c>
      <c r="BS96" s="368">
        <f t="shared" si="281"/>
        <v>1.0808559261206083E-2</v>
      </c>
      <c r="BT96" s="373" t="str">
        <f t="shared" si="281"/>
        <v/>
      </c>
      <c r="BU96" s="372">
        <f t="shared" si="281"/>
        <v>2.2496118156464247E-2</v>
      </c>
      <c r="BV96" s="372" t="str">
        <f t="shared" si="281"/>
        <v/>
      </c>
      <c r="BW96" s="372">
        <f t="shared" si="281"/>
        <v>2.7479833538749783E-2</v>
      </c>
      <c r="BX96" s="372" t="str">
        <f t="shared" si="281"/>
        <v/>
      </c>
      <c r="BY96" s="372">
        <f t="shared" si="281"/>
        <v>2.1952252223115497E-2</v>
      </c>
      <c r="BZ96" s="372" t="str">
        <f t="shared" si="281"/>
        <v/>
      </c>
      <c r="CA96" s="372">
        <f t="shared" si="281"/>
        <v>2.0834213907620653E-2</v>
      </c>
      <c r="CB96" s="370">
        <f t="shared" si="281"/>
        <v>2.3197054185072164E-2</v>
      </c>
      <c r="CC96" s="374">
        <f t="shared" si="281"/>
        <v>1.4612649672749145E-2</v>
      </c>
      <c r="CD96" s="290">
        <v>64</v>
      </c>
      <c r="CE96" s="370">
        <f t="shared" ref="CE96:CS96" si="282">IF((CE32-CE28)=0,"",(CE73)/(CE32-CE28))</f>
        <v>3.801828512670527E-2</v>
      </c>
      <c r="CF96" s="370">
        <f t="shared" si="282"/>
        <v>4.5190080861095376E-2</v>
      </c>
      <c r="CG96" s="370">
        <f t="shared" si="282"/>
        <v>3.5955706355978244E-2</v>
      </c>
      <c r="CH96" s="370">
        <f t="shared" si="282"/>
        <v>3.4414050102893466E-2</v>
      </c>
      <c r="CI96" s="371">
        <f t="shared" si="282"/>
        <v>3.8301386149461207E-2</v>
      </c>
      <c r="CJ96" s="370">
        <f t="shared" si="282"/>
        <v>2.8959464798594198E-2</v>
      </c>
      <c r="CK96" s="370">
        <f t="shared" si="282"/>
        <v>3.4935934418889585E-2</v>
      </c>
      <c r="CL96" s="370">
        <f t="shared" si="282"/>
        <v>2.8101516898011512E-2</v>
      </c>
      <c r="CM96" s="370">
        <f t="shared" si="282"/>
        <v>2.6942404233123142E-2</v>
      </c>
      <c r="CN96" s="371" t="str">
        <f t="shared" si="282"/>
        <v/>
      </c>
      <c r="CO96" s="370">
        <f t="shared" si="282"/>
        <v>3.3119207043562408E-2</v>
      </c>
      <c r="CP96" s="370">
        <f t="shared" si="282"/>
        <v>3.9689396601383022E-2</v>
      </c>
      <c r="CQ96" s="370">
        <f t="shared" si="282"/>
        <v>3.1771952982528252E-2</v>
      </c>
      <c r="CR96" s="370">
        <f t="shared" si="282"/>
        <v>3.0449916293567289E-2</v>
      </c>
      <c r="CS96" s="371">
        <f t="shared" si="282"/>
        <v>3.3696701922529319E-2</v>
      </c>
    </row>
    <row r="97" spans="1:97" ht="15.75" customHeight="1">
      <c r="A97" s="133" t="s">
        <v>278</v>
      </c>
      <c r="B97" s="290">
        <v>65</v>
      </c>
      <c r="C97" s="372">
        <f t="shared" ref="C97:U97" si="283">IF((C32-C28)=0,"",C88/(C32-C28))</f>
        <v>0.63871344626272553</v>
      </c>
      <c r="D97" s="372">
        <f t="shared" si="283"/>
        <v>0.59755320344475915</v>
      </c>
      <c r="E97" s="372">
        <f t="shared" si="283"/>
        <v>0.5532296568762598</v>
      </c>
      <c r="F97" s="372">
        <f t="shared" si="283"/>
        <v>0.53961672907252956</v>
      </c>
      <c r="G97" s="372">
        <f t="shared" si="283"/>
        <v>0.458790014991041</v>
      </c>
      <c r="H97" s="372">
        <f t="shared" si="283"/>
        <v>0.44895064260041007</v>
      </c>
      <c r="I97" s="372">
        <f t="shared" si="283"/>
        <v>0.58175582234032097</v>
      </c>
      <c r="J97" s="372">
        <f t="shared" si="283"/>
        <v>0.5599437154512813</v>
      </c>
      <c r="K97" s="375">
        <f t="shared" si="283"/>
        <v>0.53850809006144151</v>
      </c>
      <c r="L97" s="373" t="str">
        <f t="shared" si="283"/>
        <v/>
      </c>
      <c r="M97" s="372">
        <f t="shared" si="283"/>
        <v>0.1201785083971228</v>
      </c>
      <c r="N97" s="372" t="str">
        <f t="shared" si="283"/>
        <v/>
      </c>
      <c r="O97" s="372">
        <f t="shared" si="283"/>
        <v>0.10756385485634669</v>
      </c>
      <c r="P97" s="372" t="str">
        <f t="shared" si="283"/>
        <v/>
      </c>
      <c r="Q97" s="372">
        <f t="shared" si="283"/>
        <v>9.3442387404714805E-2</v>
      </c>
      <c r="R97" s="372" t="str">
        <f t="shared" si="283"/>
        <v/>
      </c>
      <c r="S97" s="372">
        <f t="shared" si="283"/>
        <v>0.11706824093865766</v>
      </c>
      <c r="T97" s="376">
        <f t="shared" si="283"/>
        <v>0.10953427566058459</v>
      </c>
      <c r="U97" s="373">
        <f t="shared" si="283"/>
        <v>0.19368617911948152</v>
      </c>
      <c r="V97" s="290">
        <v>65</v>
      </c>
      <c r="W97" s="372">
        <f t="shared" ref="W97:AO97" si="284">IF((W32-W28)=0,"",W88/(W32-W28))</f>
        <v>0.26304774468746489</v>
      </c>
      <c r="X97" s="372">
        <f t="shared" si="284"/>
        <v>0.2579236880639259</v>
      </c>
      <c r="Y97" s="372">
        <f t="shared" si="284"/>
        <v>0.23168021451456181</v>
      </c>
      <c r="Z97" s="372">
        <f t="shared" si="284"/>
        <v>0.22939660949000995</v>
      </c>
      <c r="AA97" s="372">
        <f t="shared" si="284"/>
        <v>0.19653141004763264</v>
      </c>
      <c r="AB97" s="372">
        <f t="shared" si="284"/>
        <v>0.19623248328904089</v>
      </c>
      <c r="AC97" s="372">
        <f t="shared" si="284"/>
        <v>0.25182348424506856</v>
      </c>
      <c r="AD97" s="372">
        <f t="shared" si="284"/>
        <v>0.24747226788082538</v>
      </c>
      <c r="AE97" s="375">
        <f t="shared" si="284"/>
        <v>0.23343272695850037</v>
      </c>
      <c r="AF97" s="373" t="str">
        <f t="shared" si="284"/>
        <v/>
      </c>
      <c r="AG97" s="372">
        <f t="shared" si="284"/>
        <v>0.11512925595520898</v>
      </c>
      <c r="AH97" s="372" t="str">
        <f t="shared" si="284"/>
        <v/>
      </c>
      <c r="AI97" s="372">
        <f t="shared" si="284"/>
        <v>0.10297775546090876</v>
      </c>
      <c r="AJ97" s="372" t="str">
        <f t="shared" si="284"/>
        <v/>
      </c>
      <c r="AK97" s="372">
        <f t="shared" si="284"/>
        <v>8.8309279510136937E-2</v>
      </c>
      <c r="AL97" s="372" t="str">
        <f t="shared" si="284"/>
        <v/>
      </c>
      <c r="AM97" s="372">
        <f t="shared" si="284"/>
        <v>0.1111187694554811</v>
      </c>
      <c r="AN97" s="376">
        <f t="shared" si="284"/>
        <v>0.10463641215920831</v>
      </c>
      <c r="AO97" s="373">
        <f t="shared" si="284"/>
        <v>0.14564901365174818</v>
      </c>
      <c r="AP97" s="290">
        <v>65</v>
      </c>
      <c r="AQ97" s="372">
        <f t="shared" ref="AQ97:BI97" si="285">IF((AQ32-AQ28)=0,"",AQ88/(AQ32-AQ28))</f>
        <v>0.131127968900042</v>
      </c>
      <c r="AR97" s="372">
        <f t="shared" si="285"/>
        <v>0.10153505778328807</v>
      </c>
      <c r="AS97" s="372">
        <f t="shared" si="285"/>
        <v>0.11648328900427096</v>
      </c>
      <c r="AT97" s="372">
        <f t="shared" si="285"/>
        <v>9.0219614402025639E-2</v>
      </c>
      <c r="AU97" s="372">
        <f t="shared" si="285"/>
        <v>9.9656344416138853E-2</v>
      </c>
      <c r="AV97" s="372">
        <f t="shared" si="285"/>
        <v>7.7346915281097731E-2</v>
      </c>
      <c r="AW97" s="372">
        <f t="shared" si="285"/>
        <v>0.12576880909054111</v>
      </c>
      <c r="AX97" s="372">
        <f t="shared" si="285"/>
        <v>9.7621616377448775E-2</v>
      </c>
      <c r="AY97" s="375">
        <f t="shared" si="285"/>
        <v>9.3548878645316177E-2</v>
      </c>
      <c r="AZ97" s="373">
        <f t="shared" si="285"/>
        <v>0</v>
      </c>
      <c r="BA97" s="372">
        <f t="shared" si="285"/>
        <v>8.7104188753716602E-2</v>
      </c>
      <c r="BB97" s="372">
        <f t="shared" si="285"/>
        <v>0</v>
      </c>
      <c r="BC97" s="372">
        <f t="shared" si="285"/>
        <v>7.8781781414485011E-2</v>
      </c>
      <c r="BD97" s="372" t="str">
        <f t="shared" si="285"/>
        <v/>
      </c>
      <c r="BE97" s="372">
        <f t="shared" si="285"/>
        <v>6.827427592014422E-2</v>
      </c>
      <c r="BF97" s="372" t="str">
        <f t="shared" si="285"/>
        <v/>
      </c>
      <c r="BG97" s="372">
        <f t="shared" si="285"/>
        <v>8.7171583615906989E-2</v>
      </c>
      <c r="BH97" s="376">
        <f t="shared" si="285"/>
        <v>8.0291645978671999E-2</v>
      </c>
      <c r="BI97" s="373">
        <f t="shared" si="285"/>
        <v>8.6746290511201946E-2</v>
      </c>
      <c r="BJ97" s="290">
        <v>65</v>
      </c>
      <c r="BK97" s="372">
        <f t="shared" ref="BK97:CC97" si="286">IF((BK32-BK28)=0,"",BK88/(BK32-BK28))</f>
        <v>6.5352590426329571E-2</v>
      </c>
      <c r="BL97" s="372">
        <f t="shared" si="286"/>
        <v>3.3285672650841057E-2</v>
      </c>
      <c r="BM97" s="372">
        <f t="shared" si="286"/>
        <v>5.8928073667977886E-2</v>
      </c>
      <c r="BN97" s="372">
        <f t="shared" si="286"/>
        <v>2.9833917533026617E-2</v>
      </c>
      <c r="BO97" s="372">
        <f t="shared" si="286"/>
        <v>5.119666712048259E-2</v>
      </c>
      <c r="BP97" s="372">
        <f t="shared" si="286"/>
        <v>2.5501104292131899E-2</v>
      </c>
      <c r="BQ97" s="372">
        <f t="shared" si="286"/>
        <v>6.4194686801451961E-2</v>
      </c>
      <c r="BR97" s="372">
        <f t="shared" si="286"/>
        <v>3.2433116073181015E-2</v>
      </c>
      <c r="BS97" s="375">
        <f t="shared" si="286"/>
        <v>3.0986654057306693E-2</v>
      </c>
      <c r="BT97" s="373" t="str">
        <f t="shared" si="286"/>
        <v/>
      </c>
      <c r="BU97" s="372">
        <f t="shared" si="286"/>
        <v>7.2260892567544102E-2</v>
      </c>
      <c r="BV97" s="372" t="str">
        <f t="shared" si="286"/>
        <v/>
      </c>
      <c r="BW97" s="372">
        <f t="shared" si="286"/>
        <v>6.5990332530784762E-2</v>
      </c>
      <c r="BX97" s="372" t="str">
        <f t="shared" si="286"/>
        <v/>
      </c>
      <c r="BY97" s="372">
        <f t="shared" si="286"/>
        <v>5.6665945883234883E-2</v>
      </c>
      <c r="BZ97" s="372" t="str">
        <f t="shared" si="286"/>
        <v/>
      </c>
      <c r="CA97" s="372">
        <f t="shared" si="286"/>
        <v>7.1303523612159553E-2</v>
      </c>
      <c r="CB97" s="376">
        <f t="shared" si="286"/>
        <v>6.658283283163513E-2</v>
      </c>
      <c r="CC97" s="373">
        <f t="shared" si="286"/>
        <v>4.1917044164835396E-2</v>
      </c>
      <c r="CD97" s="290">
        <v>65</v>
      </c>
      <c r="CE97" s="376">
        <f t="shared" ref="CE97:CS97" si="287">IF((CE32-CE28)=0,"",CE88/(CE32-CE28))</f>
        <v>0.12179107842706408</v>
      </c>
      <c r="CF97" s="376">
        <f t="shared" si="287"/>
        <v>0.10824753652580303</v>
      </c>
      <c r="CG97" s="376">
        <f t="shared" si="287"/>
        <v>9.2608660502137161E-2</v>
      </c>
      <c r="CH97" s="376">
        <f t="shared" si="287"/>
        <v>0.1169465459149444</v>
      </c>
      <c r="CI97" s="403">
        <f t="shared" si="287"/>
        <v>0.1097533041929801</v>
      </c>
      <c r="CJ97" s="376">
        <f t="shared" si="287"/>
        <v>9.3022127643096197E-2</v>
      </c>
      <c r="CK97" s="376">
        <f t="shared" si="287"/>
        <v>8.3895483803614793E-2</v>
      </c>
      <c r="CL97" s="376">
        <f t="shared" si="287"/>
        <v>7.2539210081722316E-2</v>
      </c>
      <c r="CM97" s="376">
        <f t="shared" si="287"/>
        <v>9.220834368519927E-2</v>
      </c>
      <c r="CN97" s="403" t="str">
        <f t="shared" si="287"/>
        <v/>
      </c>
      <c r="CO97" s="376">
        <f t="shared" si="287"/>
        <v>0.10623261373123748</v>
      </c>
      <c r="CP97" s="376">
        <f t="shared" si="287"/>
        <v>9.5184240243112991E-2</v>
      </c>
      <c r="CQ97" s="376">
        <f t="shared" si="287"/>
        <v>8.1918107218560687E-2</v>
      </c>
      <c r="CR97" s="376">
        <f t="shared" si="287"/>
        <v>0.10382152024454341</v>
      </c>
      <c r="CS97" s="403">
        <f t="shared" si="287"/>
        <v>9.6716779759377342E-2</v>
      </c>
    </row>
    <row r="99" spans="1:97">
      <c r="K99" s="309"/>
    </row>
    <row r="100" spans="1:97">
      <c r="K100" s="309"/>
    </row>
  </sheetData>
  <sheetProtection algorithmName="SHA-512" hashValue="q6UXh4q5Mncw9/7MrxtGlbI+ehkQ5ywlG3p1yGDUoY8qA9kYxIp0Ru5jH2kbh74YUCZmGk8tB2vukfbFdsmjtQ==" saltValue="LrnhMvxzduxuIxzGkcZ+VA==" spinCount="100000" sheet="1" formatColumns="0"/>
  <mergeCells count="13">
    <mergeCell ref="BI11:BI13"/>
    <mergeCell ref="CD10:CD13"/>
    <mergeCell ref="CC11:CC13"/>
    <mergeCell ref="CS10:CS13"/>
    <mergeCell ref="AP10:AP13"/>
    <mergeCell ref="BJ10:BJ13"/>
    <mergeCell ref="CN10:CN13"/>
    <mergeCell ref="CI10:CI13"/>
    <mergeCell ref="V10:V13"/>
    <mergeCell ref="U11:U13"/>
    <mergeCell ref="AO11:AO13"/>
    <mergeCell ref="G1:I1"/>
    <mergeCell ref="B10:B13"/>
  </mergeCells>
  <pageMargins left="0.25" right="0.25" top="0.5" bottom="0.75" header="0.3" footer="0.3"/>
  <pageSetup paperSize="9" scale="58" fitToHeight="0" orientation="portrait" r:id="rId1"/>
  <headerFooter alignWithMargins="0"/>
  <ignoredErrors>
    <ignoredError sqref="K70"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EA342"/>
  <sheetViews>
    <sheetView zoomScale="106" zoomScaleNormal="106" workbookViewId="0">
      <selection activeCell="E21" sqref="E21"/>
    </sheetView>
  </sheetViews>
  <sheetFormatPr defaultColWidth="9.42578125" defaultRowHeight="12.75"/>
  <cols>
    <col min="1" max="1" width="49.42578125" style="134" bestFit="1" customWidth="1"/>
    <col min="2" max="2" width="8.5703125" style="134" bestFit="1" customWidth="1"/>
    <col min="3" max="21" width="15.5703125" style="134" customWidth="1"/>
    <col min="22" max="22" width="7.42578125" style="134" bestFit="1" customWidth="1"/>
    <col min="23" max="41" width="15.5703125" style="134" customWidth="1"/>
    <col min="42" max="42" width="7.42578125" style="134" bestFit="1" customWidth="1"/>
    <col min="43" max="61" width="15.5703125" style="134" customWidth="1"/>
    <col min="62" max="62" width="7.42578125" style="134" bestFit="1" customWidth="1"/>
    <col min="63" max="81" width="15.5703125" style="134" customWidth="1"/>
    <col min="82" max="82" width="7.42578125" style="134" bestFit="1" customWidth="1"/>
    <col min="83" max="97" width="15.5703125" style="134" customWidth="1"/>
    <col min="98" max="98" width="13.42578125" style="307" bestFit="1" customWidth="1"/>
    <col min="99" max="99" width="11.42578125" style="307" bestFit="1" customWidth="1"/>
    <col min="100" max="100" width="13.42578125" style="307" bestFit="1" customWidth="1"/>
    <col min="101" max="101" width="11.42578125" style="307" bestFit="1" customWidth="1"/>
    <col min="102" max="102" width="13.42578125" style="307" bestFit="1" customWidth="1"/>
    <col min="103" max="131" width="9.42578125" style="307"/>
    <col min="132" max="16384" width="9.42578125" style="134"/>
  </cols>
  <sheetData>
    <row r="1" spans="1:131" s="177" customFormat="1" ht="27" customHeight="1">
      <c r="A1" s="15" t="s">
        <v>1321</v>
      </c>
      <c r="G1" s="677"/>
      <c r="H1" s="677"/>
      <c r="I1" s="677"/>
      <c r="J1" s="620"/>
      <c r="K1" s="620"/>
      <c r="L1" s="178"/>
      <c r="M1" s="178"/>
      <c r="N1" s="178"/>
      <c r="O1" s="178"/>
      <c r="P1" s="178"/>
      <c r="Q1" s="178"/>
      <c r="R1" s="178"/>
      <c r="S1" s="178"/>
      <c r="T1" s="620"/>
      <c r="U1" s="178"/>
      <c r="V1" s="178"/>
      <c r="W1" s="178"/>
      <c r="X1" s="178"/>
      <c r="Y1" s="178"/>
      <c r="Z1" s="178"/>
      <c r="AA1" s="178"/>
      <c r="AB1" s="178"/>
      <c r="AC1" s="178"/>
      <c r="AD1" s="178"/>
      <c r="AE1" s="620"/>
      <c r="AF1" s="178"/>
      <c r="AG1" s="178"/>
      <c r="AH1" s="178"/>
      <c r="AI1" s="178"/>
      <c r="AJ1" s="178"/>
      <c r="AK1" s="178"/>
      <c r="AL1" s="178"/>
      <c r="AM1" s="178"/>
      <c r="AN1" s="620"/>
      <c r="AO1" s="178"/>
      <c r="AP1" s="178"/>
      <c r="AQ1" s="178"/>
      <c r="AR1" s="178"/>
      <c r="AS1" s="178"/>
      <c r="AT1" s="178"/>
      <c r="AU1" s="178"/>
      <c r="AV1" s="178"/>
      <c r="AW1" s="178"/>
      <c r="AX1" s="178"/>
      <c r="AY1" s="620"/>
      <c r="AZ1" s="178"/>
      <c r="BA1" s="178"/>
      <c r="BB1" s="178"/>
      <c r="BC1" s="178"/>
      <c r="BD1" s="178"/>
      <c r="BE1" s="178"/>
      <c r="BF1" s="178"/>
      <c r="BG1" s="178"/>
      <c r="BH1" s="620"/>
      <c r="BI1" s="178"/>
      <c r="BJ1" s="178"/>
      <c r="BK1" s="178"/>
      <c r="BL1" s="178"/>
      <c r="BM1" s="178"/>
      <c r="BN1" s="178"/>
      <c r="BO1" s="178"/>
      <c r="BP1" s="178"/>
      <c r="BQ1" s="178"/>
      <c r="BR1" s="178"/>
      <c r="BS1" s="620"/>
      <c r="BT1" s="178"/>
      <c r="BU1" s="178"/>
      <c r="BV1" s="178"/>
      <c r="BW1" s="178"/>
      <c r="BX1" s="178"/>
      <c r="BY1" s="178"/>
      <c r="BZ1" s="178"/>
      <c r="CA1" s="178"/>
      <c r="CB1" s="620"/>
      <c r="CC1" s="178"/>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178"/>
      <c r="DI1" s="178"/>
      <c r="DJ1" s="178"/>
      <c r="DK1" s="178"/>
      <c r="DL1" s="178"/>
      <c r="DM1" s="178"/>
      <c r="DN1" s="178"/>
      <c r="DO1" s="178"/>
      <c r="DP1" s="178"/>
      <c r="DQ1" s="178"/>
      <c r="DR1" s="178"/>
      <c r="DS1" s="178"/>
      <c r="DT1" s="178"/>
      <c r="DU1" s="178"/>
      <c r="DV1" s="178"/>
      <c r="DW1" s="178"/>
      <c r="DX1" s="178"/>
      <c r="DY1" s="178"/>
      <c r="DZ1" s="178"/>
      <c r="EA1" s="178"/>
    </row>
    <row r="2" spans="1:131" s="177" customFormat="1" ht="15.75">
      <c r="A2" s="137" t="s">
        <v>1303</v>
      </c>
      <c r="B2" s="377" t="str">
        <f>'Schedule 3A_Income Statement'!B2</f>
        <v>CCA Senior Care Options-Commonwealth Care Alliance</v>
      </c>
      <c r="C2" s="378"/>
      <c r="D2" s="378"/>
      <c r="E2" s="378"/>
      <c r="F2" s="379"/>
      <c r="G2" s="405"/>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78"/>
      <c r="BE2" s="178"/>
      <c r="BF2" s="178"/>
      <c r="BG2" s="178"/>
      <c r="BH2" s="178"/>
      <c r="BI2" s="178"/>
      <c r="BJ2" s="178"/>
      <c r="BK2" s="178"/>
      <c r="BL2" s="178"/>
      <c r="BM2" s="178"/>
      <c r="BN2" s="178"/>
      <c r="BO2" s="178"/>
      <c r="BP2" s="178"/>
      <c r="BQ2" s="178"/>
      <c r="BR2" s="178"/>
      <c r="BS2" s="178"/>
      <c r="BT2" s="178"/>
      <c r="BU2" s="178"/>
      <c r="BV2" s="178"/>
      <c r="BW2" s="178"/>
      <c r="BX2" s="178"/>
      <c r="BY2" s="178"/>
      <c r="BZ2" s="178"/>
      <c r="CA2" s="178"/>
      <c r="CB2" s="178"/>
      <c r="CC2" s="178"/>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row>
    <row r="3" spans="1:131" s="177" customFormat="1" ht="15.75">
      <c r="A3" s="137" t="s">
        <v>1285</v>
      </c>
      <c r="B3" s="475" t="str">
        <f>'Schedule 3A_Income Statement'!B3</f>
        <v>January 2024 - December 2024</v>
      </c>
      <c r="C3" s="476"/>
      <c r="D3" s="476"/>
      <c r="E3" s="476"/>
      <c r="F3" s="477"/>
      <c r="G3" s="405"/>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Q3" s="178"/>
      <c r="AR3" s="178"/>
      <c r="AS3" s="178"/>
      <c r="AT3" s="178"/>
      <c r="AU3" s="178"/>
      <c r="AV3" s="178"/>
      <c r="AW3" s="178"/>
      <c r="AX3" s="178"/>
      <c r="AY3" s="178"/>
      <c r="AZ3" s="178"/>
      <c r="BA3" s="178"/>
      <c r="BB3" s="178"/>
      <c r="BC3" s="178"/>
      <c r="BD3" s="178"/>
      <c r="BE3" s="178"/>
      <c r="BF3" s="178"/>
      <c r="BG3" s="178"/>
      <c r="BH3" s="178"/>
      <c r="BI3" s="178"/>
      <c r="BJ3" s="178"/>
      <c r="BK3" s="178"/>
      <c r="BL3" s="178"/>
      <c r="BM3" s="178"/>
      <c r="BN3" s="178"/>
      <c r="BO3" s="178"/>
      <c r="BP3" s="178"/>
      <c r="BQ3" s="178"/>
      <c r="BR3" s="178"/>
      <c r="BS3" s="178"/>
      <c r="BT3" s="178"/>
      <c r="BU3" s="178"/>
      <c r="BV3" s="178"/>
      <c r="BW3" s="178"/>
      <c r="BX3" s="178"/>
      <c r="BY3" s="178"/>
      <c r="BZ3" s="178"/>
      <c r="CA3" s="178"/>
      <c r="CB3" s="178"/>
      <c r="CC3" s="178"/>
      <c r="CD3" s="178"/>
      <c r="CE3" s="178"/>
      <c r="CF3" s="178"/>
      <c r="CG3" s="178"/>
      <c r="CH3" s="178"/>
      <c r="CI3" s="178"/>
      <c r="CJ3" s="178"/>
      <c r="CK3" s="178"/>
      <c r="CL3" s="178"/>
      <c r="CM3" s="178"/>
      <c r="CN3" s="178"/>
      <c r="CO3" s="178"/>
      <c r="CP3" s="178"/>
      <c r="CQ3" s="178"/>
      <c r="CR3" s="178"/>
      <c r="CS3" s="178"/>
      <c r="CT3" s="178"/>
      <c r="CU3" s="178"/>
      <c r="CV3" s="178"/>
      <c r="CW3" s="178"/>
      <c r="CX3" s="178"/>
      <c r="CY3" s="178"/>
      <c r="CZ3" s="178"/>
      <c r="DA3" s="178"/>
      <c r="DB3" s="178"/>
      <c r="DC3" s="178"/>
      <c r="DD3" s="178"/>
      <c r="DE3" s="178"/>
      <c r="DF3" s="178"/>
      <c r="DG3" s="178"/>
      <c r="DH3" s="178"/>
      <c r="DI3" s="178"/>
      <c r="DJ3" s="178"/>
      <c r="DK3" s="178"/>
      <c r="DL3" s="178"/>
      <c r="DM3" s="178"/>
      <c r="DN3" s="178"/>
      <c r="DO3" s="178"/>
      <c r="DP3" s="178"/>
      <c r="DQ3" s="178"/>
      <c r="DR3" s="178"/>
      <c r="DS3" s="178"/>
      <c r="DT3" s="178"/>
      <c r="DU3" s="178"/>
      <c r="DV3" s="178"/>
      <c r="DW3" s="178"/>
      <c r="DX3" s="178"/>
      <c r="DY3" s="178"/>
      <c r="DZ3" s="178"/>
      <c r="EA3" s="178"/>
    </row>
    <row r="4" spans="1:131" s="177" customFormat="1" ht="15.75">
      <c r="A4" s="137" t="s">
        <v>1306</v>
      </c>
      <c r="B4" s="381">
        <f>'Schedule 3A_Income Statement'!B4</f>
        <v>45657</v>
      </c>
      <c r="C4" s="378"/>
      <c r="D4" s="378"/>
      <c r="E4" s="378"/>
      <c r="F4" s="379"/>
      <c r="G4" s="405"/>
      <c r="H4" s="178"/>
      <c r="I4" s="178"/>
      <c r="J4" s="178"/>
      <c r="K4" s="178"/>
      <c r="L4" s="178"/>
      <c r="M4" s="178"/>
      <c r="N4" s="178"/>
      <c r="O4" s="178"/>
      <c r="P4" s="178"/>
      <c r="Q4" s="178"/>
      <c r="R4" s="178"/>
      <c r="S4" s="178"/>
      <c r="T4" s="178"/>
      <c r="U4" s="178"/>
      <c r="V4" s="178"/>
      <c r="W4" s="178"/>
      <c r="X4" s="178"/>
      <c r="Y4" s="178"/>
      <c r="Z4" s="178"/>
      <c r="AA4" s="178"/>
      <c r="AB4" s="178"/>
      <c r="AC4" s="178"/>
      <c r="AD4" s="178"/>
      <c r="AE4" s="178"/>
      <c r="AF4" s="178"/>
      <c r="AG4" s="178"/>
      <c r="AH4" s="178"/>
      <c r="AI4" s="178"/>
      <c r="AJ4" s="178"/>
      <c r="AK4" s="178"/>
      <c r="AL4" s="178"/>
      <c r="AM4" s="178"/>
      <c r="AN4" s="178"/>
      <c r="AO4" s="178"/>
      <c r="AP4" s="178"/>
      <c r="AQ4" s="178"/>
      <c r="AR4" s="178"/>
      <c r="AS4" s="178"/>
      <c r="AT4" s="178"/>
      <c r="AU4" s="178"/>
      <c r="AV4" s="178"/>
      <c r="AW4" s="178"/>
      <c r="AX4" s="178"/>
      <c r="AY4" s="178"/>
      <c r="AZ4" s="178"/>
      <c r="BA4" s="178"/>
      <c r="BB4" s="178"/>
      <c r="BC4" s="178"/>
      <c r="BD4" s="178"/>
      <c r="BE4" s="178"/>
      <c r="BF4" s="178"/>
      <c r="BG4" s="178"/>
      <c r="BH4" s="178"/>
      <c r="BI4" s="178"/>
      <c r="BJ4" s="178"/>
      <c r="BK4" s="178"/>
      <c r="BL4" s="178"/>
      <c r="BM4" s="178"/>
      <c r="BN4" s="178"/>
      <c r="BO4" s="178"/>
      <c r="BP4" s="178"/>
      <c r="BQ4" s="178"/>
      <c r="BR4" s="178"/>
      <c r="BS4" s="178"/>
      <c r="BT4" s="178"/>
      <c r="BU4" s="178"/>
      <c r="BV4" s="178"/>
      <c r="BW4" s="178"/>
      <c r="BX4" s="178"/>
      <c r="BY4" s="178"/>
      <c r="BZ4" s="178"/>
      <c r="CA4" s="178"/>
      <c r="CB4" s="178"/>
      <c r="CC4" s="178"/>
      <c r="CD4" s="178"/>
      <c r="CE4" s="178"/>
      <c r="CF4" s="178"/>
      <c r="CG4" s="178"/>
      <c r="CH4" s="178"/>
      <c r="CI4" s="178"/>
      <c r="CJ4" s="178"/>
      <c r="CK4" s="178"/>
      <c r="CL4" s="178"/>
      <c r="CM4" s="178"/>
      <c r="CN4" s="178"/>
      <c r="CO4" s="178"/>
      <c r="CP4" s="178"/>
      <c r="CQ4" s="178"/>
      <c r="CR4" s="178"/>
      <c r="CS4" s="178"/>
      <c r="CT4" s="178"/>
      <c r="CU4" s="178"/>
      <c r="CV4" s="178"/>
      <c r="CW4" s="178"/>
      <c r="CX4" s="178"/>
      <c r="CY4" s="178"/>
      <c r="CZ4" s="178"/>
      <c r="DA4" s="178"/>
      <c r="DB4" s="178"/>
      <c r="DC4" s="178"/>
      <c r="DD4" s="178"/>
      <c r="DE4" s="178"/>
      <c r="DF4" s="178"/>
      <c r="DG4" s="178"/>
      <c r="DH4" s="178"/>
      <c r="DI4" s="178"/>
      <c r="DJ4" s="178"/>
      <c r="DK4" s="178"/>
      <c r="DL4" s="178"/>
      <c r="DM4" s="178"/>
      <c r="DN4" s="178"/>
      <c r="DO4" s="178"/>
      <c r="DP4" s="178"/>
      <c r="DQ4" s="178"/>
      <c r="DR4" s="178"/>
      <c r="DS4" s="178"/>
      <c r="DT4" s="178"/>
      <c r="DU4" s="178"/>
      <c r="DV4" s="178"/>
      <c r="DW4" s="178"/>
      <c r="DX4" s="178"/>
      <c r="DY4" s="178"/>
      <c r="DZ4" s="178"/>
      <c r="EA4" s="178"/>
    </row>
    <row r="5" spans="1:131" s="177" customFormat="1" ht="15.75">
      <c r="A5" s="137" t="s">
        <v>1307</v>
      </c>
      <c r="B5" s="377" t="str">
        <f>'Schedule 3A_Income Statement'!B5</f>
        <v>CCA</v>
      </c>
      <c r="C5" s="378"/>
      <c r="D5" s="378"/>
      <c r="E5" s="378"/>
      <c r="F5" s="379"/>
      <c r="G5" s="405"/>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8"/>
      <c r="AG5" s="178"/>
      <c r="AH5" s="178"/>
      <c r="AI5" s="178"/>
      <c r="AJ5" s="178"/>
      <c r="AK5" s="178"/>
      <c r="AL5" s="178"/>
      <c r="AM5" s="178"/>
      <c r="AN5" s="178"/>
      <c r="AO5" s="178"/>
      <c r="AP5" s="178"/>
      <c r="AQ5" s="178"/>
      <c r="AR5" s="178"/>
      <c r="AS5" s="178"/>
      <c r="AT5" s="178"/>
      <c r="AU5" s="178"/>
      <c r="AV5" s="178"/>
      <c r="AW5" s="178"/>
      <c r="AX5" s="178"/>
      <c r="AY5" s="178"/>
      <c r="AZ5" s="178"/>
      <c r="BA5" s="178"/>
      <c r="BB5" s="178"/>
      <c r="BC5" s="178"/>
      <c r="BD5" s="178"/>
      <c r="BE5" s="178"/>
      <c r="BF5" s="178"/>
      <c r="BG5" s="178"/>
      <c r="BH5" s="178"/>
      <c r="BI5" s="178"/>
      <c r="BJ5" s="178"/>
      <c r="BK5" s="178"/>
      <c r="BL5" s="178"/>
      <c r="BM5" s="178"/>
      <c r="BN5" s="178"/>
      <c r="BO5" s="178"/>
      <c r="BP5" s="178"/>
      <c r="BQ5" s="178"/>
      <c r="BR5" s="178"/>
      <c r="BS5" s="178"/>
      <c r="BT5" s="178"/>
      <c r="BU5" s="178"/>
      <c r="BV5" s="178"/>
      <c r="BW5" s="178"/>
      <c r="BX5" s="178"/>
      <c r="BY5" s="178"/>
      <c r="BZ5" s="178"/>
      <c r="CA5" s="178"/>
      <c r="CB5" s="178"/>
      <c r="CC5" s="178"/>
      <c r="CD5" s="178"/>
      <c r="CE5" s="178"/>
      <c r="CF5" s="178"/>
      <c r="CG5" s="178"/>
      <c r="CH5" s="178"/>
      <c r="CI5" s="178"/>
      <c r="CJ5" s="178"/>
      <c r="CK5" s="178"/>
      <c r="CL5" s="178"/>
      <c r="CM5" s="178"/>
      <c r="CN5" s="178"/>
      <c r="CO5" s="178"/>
      <c r="CP5" s="178"/>
      <c r="CQ5" s="178"/>
      <c r="CR5" s="178"/>
      <c r="CS5" s="178"/>
      <c r="CT5" s="178"/>
      <c r="CU5" s="178"/>
      <c r="CV5" s="178"/>
      <c r="CW5" s="178"/>
      <c r="CX5" s="178"/>
      <c r="CY5" s="178"/>
      <c r="CZ5" s="178"/>
      <c r="DA5" s="178"/>
      <c r="DB5" s="178"/>
      <c r="DC5" s="178"/>
      <c r="DD5" s="178"/>
      <c r="DE5" s="178"/>
      <c r="DF5" s="178"/>
      <c r="DG5" s="178"/>
      <c r="DH5" s="178"/>
      <c r="DI5" s="178"/>
      <c r="DJ5" s="178"/>
      <c r="DK5" s="178"/>
      <c r="DL5" s="178"/>
      <c r="DM5" s="178"/>
      <c r="DN5" s="178"/>
      <c r="DO5" s="178"/>
      <c r="DP5" s="178"/>
      <c r="DQ5" s="178"/>
      <c r="DR5" s="178"/>
      <c r="DS5" s="178"/>
      <c r="DT5" s="178"/>
      <c r="DU5" s="178"/>
      <c r="DV5" s="178"/>
      <c r="DW5" s="178"/>
      <c r="DX5" s="178"/>
      <c r="DY5" s="178"/>
      <c r="DZ5" s="178"/>
      <c r="EA5" s="178"/>
    </row>
    <row r="6" spans="1:131" s="177" customFormat="1" ht="15.75">
      <c r="A6" s="137" t="s">
        <v>1288</v>
      </c>
      <c r="B6" s="381">
        <f>'Schedule 3A_Income Statement'!B6</f>
        <v>45957</v>
      </c>
      <c r="C6" s="378"/>
      <c r="D6" s="378"/>
      <c r="E6" s="378"/>
      <c r="F6" s="379"/>
      <c r="G6" s="405"/>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8"/>
      <c r="AY6" s="178"/>
      <c r="AZ6" s="178"/>
      <c r="BA6" s="178"/>
      <c r="BB6" s="178"/>
      <c r="BC6" s="178"/>
      <c r="BD6" s="178"/>
      <c r="BE6" s="178"/>
      <c r="BF6" s="178"/>
      <c r="BG6" s="178"/>
      <c r="BH6" s="178"/>
      <c r="BI6" s="178"/>
      <c r="BJ6" s="178"/>
      <c r="BK6" s="178"/>
      <c r="BL6" s="178"/>
      <c r="BM6" s="178"/>
      <c r="BN6" s="178"/>
      <c r="BO6" s="178"/>
      <c r="BP6" s="178"/>
      <c r="BQ6" s="178"/>
      <c r="BR6" s="178"/>
      <c r="BS6" s="178"/>
      <c r="BT6" s="178"/>
      <c r="BU6" s="178"/>
      <c r="BV6" s="178"/>
      <c r="BW6" s="178"/>
      <c r="BX6" s="178"/>
      <c r="BY6" s="178"/>
      <c r="BZ6" s="178"/>
      <c r="CA6" s="178"/>
      <c r="CB6" s="178"/>
      <c r="CC6" s="178"/>
      <c r="CD6" s="178"/>
      <c r="CE6" s="178"/>
      <c r="CF6" s="178"/>
      <c r="CG6" s="178"/>
      <c r="CH6" s="178"/>
      <c r="CI6" s="178"/>
      <c r="CJ6" s="178"/>
      <c r="CK6" s="178"/>
      <c r="CL6" s="178"/>
      <c r="CM6" s="178"/>
      <c r="CN6" s="178"/>
      <c r="CO6" s="178"/>
      <c r="CP6" s="178"/>
      <c r="CQ6" s="178"/>
      <c r="CR6" s="178"/>
      <c r="CS6" s="178"/>
      <c r="CT6" s="178"/>
      <c r="CU6" s="178"/>
      <c r="CV6" s="178"/>
      <c r="CW6" s="178"/>
      <c r="CX6" s="178"/>
      <c r="CY6" s="178"/>
      <c r="CZ6" s="178"/>
      <c r="DA6" s="178"/>
      <c r="DB6" s="178"/>
      <c r="DC6" s="178"/>
      <c r="DD6" s="178"/>
      <c r="DE6" s="178"/>
      <c r="DF6" s="178"/>
      <c r="DG6" s="178"/>
      <c r="DH6" s="178"/>
      <c r="DI6" s="178"/>
      <c r="DJ6" s="178"/>
      <c r="DK6" s="178"/>
      <c r="DL6" s="178"/>
      <c r="DM6" s="178"/>
      <c r="DN6" s="178"/>
      <c r="DO6" s="178"/>
      <c r="DP6" s="178"/>
      <c r="DQ6" s="178"/>
      <c r="DR6" s="178"/>
      <c r="DS6" s="178"/>
      <c r="DT6" s="178"/>
      <c r="DU6" s="178"/>
      <c r="DV6" s="178"/>
      <c r="DW6" s="178"/>
      <c r="DX6" s="178"/>
      <c r="DY6" s="178"/>
      <c r="DZ6" s="178"/>
      <c r="EA6" s="178"/>
    </row>
    <row r="7" spans="1:131" s="177" customFormat="1">
      <c r="A7" s="227" t="s">
        <v>1289</v>
      </c>
      <c r="B7" s="179"/>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8"/>
      <c r="AN7" s="178"/>
      <c r="AO7" s="178"/>
      <c r="AP7" s="178"/>
      <c r="AQ7" s="178"/>
      <c r="AR7" s="178"/>
      <c r="AS7" s="178"/>
      <c r="AT7" s="178"/>
      <c r="AU7" s="178"/>
      <c r="AV7" s="178"/>
      <c r="AW7" s="178"/>
      <c r="AX7" s="178"/>
      <c r="AY7" s="178"/>
      <c r="AZ7" s="178"/>
      <c r="BA7" s="178"/>
      <c r="BB7" s="178"/>
      <c r="BC7" s="178"/>
      <c r="BD7" s="178"/>
      <c r="BE7" s="178"/>
      <c r="BF7" s="178"/>
      <c r="BG7" s="178"/>
      <c r="BH7" s="178"/>
      <c r="BI7" s="178"/>
      <c r="BJ7" s="178"/>
      <c r="BK7" s="178"/>
      <c r="BL7" s="178"/>
      <c r="BM7" s="178"/>
      <c r="BN7" s="178"/>
      <c r="BO7" s="178"/>
      <c r="BP7" s="178"/>
      <c r="BQ7" s="178"/>
      <c r="BR7" s="178"/>
      <c r="BS7" s="178"/>
      <c r="BT7" s="178"/>
      <c r="BU7" s="178"/>
      <c r="BV7" s="178"/>
      <c r="BW7" s="178"/>
      <c r="BX7" s="178"/>
      <c r="BY7" s="178"/>
      <c r="BZ7" s="178"/>
      <c r="CA7" s="178"/>
      <c r="CB7" s="178"/>
      <c r="CC7" s="178"/>
      <c r="CD7" s="178"/>
      <c r="CE7" s="178"/>
      <c r="CF7" s="178"/>
      <c r="CG7" s="178"/>
      <c r="CH7" s="178"/>
      <c r="CI7" s="178"/>
      <c r="CJ7" s="178"/>
      <c r="CK7" s="178"/>
      <c r="CL7" s="178"/>
      <c r="CM7" s="178"/>
      <c r="CN7" s="178"/>
      <c r="CO7" s="178"/>
      <c r="CP7" s="178"/>
      <c r="CQ7" s="178"/>
      <c r="CR7" s="178"/>
      <c r="CS7" s="178"/>
      <c r="CT7" s="178"/>
      <c r="CU7" s="178"/>
      <c r="CV7" s="178"/>
      <c r="CW7" s="178"/>
      <c r="CX7" s="178"/>
      <c r="CY7" s="178"/>
      <c r="CZ7" s="178"/>
      <c r="DA7" s="178"/>
      <c r="DB7" s="178"/>
      <c r="DC7" s="178"/>
      <c r="DD7" s="178"/>
      <c r="DE7" s="178"/>
      <c r="DF7" s="178"/>
      <c r="DG7" s="178"/>
      <c r="DH7" s="178"/>
      <c r="DI7" s="178"/>
      <c r="DJ7" s="178"/>
      <c r="DK7" s="178"/>
      <c r="DL7" s="178"/>
      <c r="DM7" s="178"/>
      <c r="DN7" s="178"/>
      <c r="DO7" s="178"/>
      <c r="DP7" s="178"/>
      <c r="DQ7" s="178"/>
      <c r="DR7" s="178"/>
      <c r="DS7" s="178"/>
      <c r="DT7" s="178"/>
      <c r="DU7" s="178"/>
      <c r="DV7" s="178"/>
      <c r="DW7" s="178"/>
      <c r="DX7" s="178"/>
      <c r="DY7" s="178"/>
      <c r="DZ7" s="178"/>
      <c r="EA7" s="178"/>
    </row>
    <row r="8" spans="1:131" s="177" customFormat="1">
      <c r="A8" s="227"/>
      <c r="B8" s="179"/>
      <c r="G8" s="178"/>
      <c r="H8" s="178"/>
      <c r="I8" s="178"/>
      <c r="J8" s="178"/>
      <c r="K8" s="178"/>
      <c r="L8" s="178"/>
      <c r="M8" s="178"/>
      <c r="N8" s="178"/>
      <c r="O8" s="178"/>
      <c r="P8" s="178"/>
      <c r="Q8" s="178"/>
      <c r="R8" s="178"/>
      <c r="S8" s="178"/>
      <c r="T8" s="178"/>
      <c r="U8" s="178"/>
      <c r="V8" s="334"/>
      <c r="W8" s="178"/>
      <c r="X8" s="178"/>
      <c r="Y8" s="178"/>
      <c r="Z8" s="178"/>
      <c r="AA8" s="178"/>
      <c r="AB8" s="178"/>
      <c r="AC8" s="178"/>
      <c r="AD8" s="178"/>
      <c r="AE8" s="178"/>
      <c r="AF8" s="178"/>
      <c r="AG8" s="178"/>
      <c r="AH8" s="178"/>
      <c r="AI8" s="178"/>
      <c r="AJ8" s="178"/>
      <c r="AK8" s="178"/>
      <c r="AL8" s="178"/>
      <c r="AM8" s="178"/>
      <c r="AN8" s="178"/>
      <c r="AO8" s="178"/>
      <c r="AP8" s="334"/>
      <c r="AQ8" s="178"/>
      <c r="AR8" s="178"/>
      <c r="AS8" s="178"/>
      <c r="AT8" s="178"/>
      <c r="AU8" s="178"/>
      <c r="AV8" s="178"/>
      <c r="AW8" s="178"/>
      <c r="AX8" s="178"/>
      <c r="AY8" s="178"/>
      <c r="AZ8" s="178"/>
      <c r="BA8" s="178"/>
      <c r="BB8" s="178"/>
      <c r="BC8" s="178"/>
      <c r="BD8" s="178"/>
      <c r="BE8" s="178"/>
      <c r="BF8" s="178"/>
      <c r="BG8" s="178"/>
      <c r="BH8" s="178"/>
      <c r="BI8" s="178"/>
      <c r="BJ8" s="178"/>
      <c r="BK8" s="178"/>
      <c r="BL8" s="178"/>
      <c r="BM8" s="178"/>
      <c r="BN8" s="178"/>
      <c r="BO8" s="178"/>
      <c r="BP8" s="178"/>
      <c r="BQ8" s="178"/>
      <c r="BR8" s="178"/>
      <c r="BS8" s="178"/>
      <c r="BT8" s="178"/>
      <c r="BU8" s="178"/>
      <c r="BV8" s="178"/>
      <c r="BW8" s="178"/>
      <c r="BX8" s="178"/>
      <c r="BY8" s="178"/>
      <c r="BZ8" s="178"/>
      <c r="CA8" s="178"/>
      <c r="CB8" s="178"/>
      <c r="CC8" s="178"/>
      <c r="CD8" s="178"/>
      <c r="CE8" s="178"/>
      <c r="CF8" s="178"/>
      <c r="CG8" s="178"/>
      <c r="CH8" s="178"/>
      <c r="CI8" s="178"/>
      <c r="CJ8" s="178"/>
      <c r="CK8" s="178"/>
      <c r="CL8" s="178"/>
      <c r="CM8" s="178"/>
      <c r="CN8" s="178"/>
      <c r="CO8" s="178"/>
      <c r="CP8" s="178"/>
      <c r="CQ8" s="178"/>
      <c r="CR8" s="178"/>
      <c r="CS8" s="178"/>
      <c r="CT8" s="178"/>
      <c r="CU8" s="178"/>
      <c r="CV8" s="178"/>
      <c r="CW8" s="178"/>
      <c r="CX8" s="178"/>
      <c r="CY8" s="178"/>
      <c r="CZ8" s="178"/>
      <c r="DA8" s="178"/>
      <c r="DB8" s="178"/>
      <c r="DC8" s="178"/>
      <c r="DD8" s="178"/>
      <c r="DE8" s="178"/>
      <c r="DF8" s="178"/>
      <c r="DG8" s="178"/>
      <c r="DH8" s="178"/>
      <c r="DI8" s="178"/>
      <c r="DJ8" s="178"/>
      <c r="DK8" s="178"/>
      <c r="DL8" s="178"/>
      <c r="DM8" s="178"/>
      <c r="DN8" s="178"/>
      <c r="DO8" s="178"/>
      <c r="DP8" s="178"/>
      <c r="DQ8" s="178"/>
      <c r="DR8" s="178"/>
      <c r="DS8" s="178"/>
      <c r="DT8" s="178"/>
      <c r="DU8" s="178"/>
      <c r="DV8" s="178"/>
      <c r="DW8" s="178"/>
      <c r="DX8" s="178"/>
      <c r="DY8" s="178"/>
      <c r="DZ8" s="178"/>
      <c r="EA8" s="178"/>
    </row>
    <row r="9" spans="1:131" s="177" customFormat="1">
      <c r="A9" s="227"/>
      <c r="B9" s="179"/>
      <c r="G9" s="178"/>
      <c r="H9" s="178"/>
      <c r="I9" s="178"/>
      <c r="J9" s="178"/>
      <c r="K9" s="178"/>
      <c r="L9" s="178"/>
      <c r="M9" s="178"/>
      <c r="N9" s="178"/>
      <c r="O9" s="178"/>
      <c r="P9" s="178"/>
      <c r="Q9" s="178"/>
      <c r="R9" s="178"/>
      <c r="S9" s="178"/>
      <c r="T9" s="178"/>
      <c r="U9" s="178"/>
      <c r="V9" s="334"/>
      <c r="W9" s="178"/>
      <c r="X9" s="178"/>
      <c r="Y9" s="178"/>
      <c r="Z9" s="178"/>
      <c r="AA9" s="178"/>
      <c r="AB9" s="178"/>
      <c r="AC9" s="178"/>
      <c r="AD9" s="178"/>
      <c r="AE9" s="178"/>
      <c r="AF9" s="178"/>
      <c r="AG9" s="178"/>
      <c r="AH9" s="178"/>
      <c r="AI9" s="178"/>
      <c r="AJ9" s="178"/>
      <c r="AK9" s="178"/>
      <c r="AL9" s="178"/>
      <c r="AM9" s="178"/>
      <c r="AN9" s="178"/>
      <c r="AO9" s="178"/>
      <c r="AP9" s="334"/>
      <c r="AQ9" s="178"/>
      <c r="AR9" s="178"/>
      <c r="AS9" s="178"/>
      <c r="AT9" s="178"/>
      <c r="AU9" s="178"/>
      <c r="AV9" s="178"/>
      <c r="AW9" s="178"/>
      <c r="AX9" s="178"/>
      <c r="AY9" s="178"/>
      <c r="AZ9" s="178"/>
      <c r="BA9" s="178"/>
      <c r="BB9" s="178"/>
      <c r="BC9" s="178"/>
      <c r="BD9" s="178"/>
      <c r="BE9" s="178"/>
      <c r="BF9" s="178"/>
      <c r="BG9" s="178"/>
      <c r="BH9" s="178"/>
      <c r="BI9" s="178"/>
      <c r="BJ9" s="178"/>
      <c r="BK9" s="178"/>
      <c r="BL9" s="178"/>
      <c r="BM9" s="178"/>
      <c r="BN9" s="178"/>
      <c r="BO9" s="178"/>
      <c r="BP9" s="178"/>
      <c r="BQ9" s="178"/>
      <c r="BR9" s="178"/>
      <c r="BS9" s="178"/>
      <c r="BT9" s="178"/>
      <c r="BU9" s="178"/>
      <c r="BV9" s="178"/>
      <c r="BW9" s="178"/>
      <c r="BX9" s="178"/>
      <c r="BY9" s="178"/>
      <c r="BZ9" s="178"/>
      <c r="CA9" s="178"/>
      <c r="CB9" s="178"/>
      <c r="CC9" s="178"/>
      <c r="CD9" s="178"/>
      <c r="CE9" s="178"/>
      <c r="CF9" s="178"/>
      <c r="CG9" s="178"/>
      <c r="CH9" s="178"/>
      <c r="CI9" s="178"/>
      <c r="CJ9" s="178"/>
      <c r="CK9" s="178"/>
      <c r="CL9" s="178"/>
      <c r="CM9" s="178"/>
      <c r="CN9" s="178"/>
      <c r="CO9" s="178"/>
      <c r="CP9" s="178"/>
      <c r="CQ9" s="178"/>
      <c r="CR9" s="178"/>
      <c r="CS9" s="178"/>
      <c r="CT9" s="178"/>
      <c r="CU9" s="178"/>
      <c r="CV9" s="178"/>
      <c r="CW9" s="178"/>
      <c r="CX9" s="178"/>
      <c r="CY9" s="178"/>
      <c r="CZ9" s="178"/>
      <c r="DA9" s="178"/>
      <c r="DB9" s="178"/>
      <c r="DC9" s="178"/>
      <c r="DD9" s="178"/>
      <c r="DE9" s="178"/>
      <c r="DF9" s="178"/>
      <c r="DG9" s="178"/>
      <c r="DH9" s="178"/>
      <c r="DI9" s="178"/>
      <c r="DJ9" s="178"/>
      <c r="DK9" s="178"/>
      <c r="DL9" s="178"/>
      <c r="DM9" s="178"/>
      <c r="DN9" s="178"/>
      <c r="DO9" s="178"/>
      <c r="DP9" s="178"/>
      <c r="DQ9" s="178"/>
      <c r="DR9" s="178"/>
      <c r="DS9" s="178"/>
      <c r="DT9" s="178"/>
      <c r="DU9" s="178"/>
      <c r="DV9" s="178"/>
      <c r="DW9" s="178"/>
      <c r="DX9" s="178"/>
      <c r="DY9" s="178"/>
      <c r="DZ9" s="178"/>
      <c r="EA9" s="178"/>
    </row>
    <row r="10" spans="1:131" s="177" customFormat="1" ht="15.75" customHeight="1">
      <c r="A10" s="384"/>
      <c r="B10" s="669" t="s">
        <v>1322</v>
      </c>
      <c r="C10" s="385" t="s">
        <v>404</v>
      </c>
      <c r="D10" s="386"/>
      <c r="E10" s="386"/>
      <c r="F10" s="386"/>
      <c r="G10" s="386"/>
      <c r="H10" s="386"/>
      <c r="I10" s="386"/>
      <c r="J10" s="386"/>
      <c r="K10" s="386"/>
      <c r="L10" s="386"/>
      <c r="M10" s="386"/>
      <c r="N10" s="386"/>
      <c r="O10" s="386"/>
      <c r="P10" s="386"/>
      <c r="Q10" s="386"/>
      <c r="R10" s="386"/>
      <c r="S10" s="386"/>
      <c r="T10" s="386"/>
      <c r="U10" s="387"/>
      <c r="V10" s="669" t="s">
        <v>1322</v>
      </c>
      <c r="W10" s="385" t="s">
        <v>409</v>
      </c>
      <c r="X10" s="386"/>
      <c r="Y10" s="386"/>
      <c r="Z10" s="386"/>
      <c r="AA10" s="386"/>
      <c r="AB10" s="386"/>
      <c r="AC10" s="386"/>
      <c r="AD10" s="386"/>
      <c r="AE10" s="386"/>
      <c r="AF10" s="386"/>
      <c r="AG10" s="386"/>
      <c r="AH10" s="386"/>
      <c r="AI10" s="386"/>
      <c r="AJ10" s="386"/>
      <c r="AK10" s="386"/>
      <c r="AL10" s="386"/>
      <c r="AM10" s="386"/>
      <c r="AN10" s="386"/>
      <c r="AO10" s="387"/>
      <c r="AP10" s="669" t="s">
        <v>1322</v>
      </c>
      <c r="AQ10" s="385" t="s">
        <v>411</v>
      </c>
      <c r="AR10" s="386"/>
      <c r="AS10" s="386"/>
      <c r="AT10" s="386"/>
      <c r="AU10" s="386"/>
      <c r="AV10" s="386"/>
      <c r="AW10" s="386"/>
      <c r="AX10" s="386"/>
      <c r="AY10" s="386"/>
      <c r="AZ10" s="386"/>
      <c r="BA10" s="386"/>
      <c r="BB10" s="386"/>
      <c r="BC10" s="386"/>
      <c r="BD10" s="386"/>
      <c r="BE10" s="386"/>
      <c r="BF10" s="386"/>
      <c r="BG10" s="386"/>
      <c r="BH10" s="386"/>
      <c r="BI10" s="386"/>
      <c r="BJ10" s="669" t="s">
        <v>1322</v>
      </c>
      <c r="BK10" s="386" t="s">
        <v>1323</v>
      </c>
      <c r="BL10" s="386"/>
      <c r="BM10" s="386"/>
      <c r="BN10" s="386"/>
      <c r="BO10" s="386"/>
      <c r="BP10" s="386"/>
      <c r="BQ10" s="386"/>
      <c r="BR10" s="386"/>
      <c r="BS10" s="386"/>
      <c r="BT10" s="386"/>
      <c r="BU10" s="386"/>
      <c r="BV10" s="386"/>
      <c r="BW10" s="386"/>
      <c r="BX10" s="386"/>
      <c r="BY10" s="386"/>
      <c r="BZ10" s="386"/>
      <c r="CA10" s="386"/>
      <c r="CB10" s="386"/>
      <c r="CC10" s="386"/>
      <c r="CD10" s="669" t="s">
        <v>1322</v>
      </c>
      <c r="CE10" s="583"/>
      <c r="CF10" s="584"/>
      <c r="CG10" s="584"/>
      <c r="CH10" s="585"/>
      <c r="CI10" s="674" t="s">
        <v>1324</v>
      </c>
      <c r="CJ10" s="583"/>
      <c r="CK10" s="584"/>
      <c r="CL10" s="584"/>
      <c r="CM10" s="585"/>
      <c r="CN10" s="674" t="s">
        <v>1324</v>
      </c>
      <c r="CO10" s="583"/>
      <c r="CP10" s="584"/>
      <c r="CQ10" s="584"/>
      <c r="CR10" s="585"/>
      <c r="CS10" s="674" t="s">
        <v>1324</v>
      </c>
      <c r="CT10" s="178"/>
      <c r="CU10" s="178"/>
      <c r="CV10" s="178"/>
      <c r="CW10" s="178"/>
      <c r="CX10" s="178"/>
      <c r="CY10" s="178"/>
      <c r="CZ10" s="178"/>
      <c r="DA10" s="178"/>
      <c r="DB10" s="178"/>
      <c r="DC10" s="178"/>
      <c r="DD10" s="178"/>
      <c r="DE10" s="178"/>
      <c r="DF10" s="178"/>
      <c r="DG10" s="178"/>
      <c r="DH10" s="178"/>
      <c r="DI10" s="178"/>
      <c r="DJ10" s="178"/>
      <c r="DK10" s="178"/>
      <c r="DL10" s="178"/>
      <c r="DM10" s="178"/>
      <c r="DN10" s="178"/>
      <c r="DO10" s="178"/>
      <c r="DP10" s="178"/>
      <c r="DQ10" s="178"/>
      <c r="DR10" s="178"/>
      <c r="DS10" s="178"/>
      <c r="DT10" s="178"/>
      <c r="DU10" s="178"/>
      <c r="DV10" s="178"/>
      <c r="DW10" s="178"/>
      <c r="DX10" s="178"/>
      <c r="DY10" s="178"/>
      <c r="DZ10" s="178"/>
      <c r="EA10" s="178"/>
    </row>
    <row r="11" spans="1:131" s="177" customFormat="1" ht="32.1" customHeight="1">
      <c r="A11" s="136" t="s">
        <v>1325</v>
      </c>
      <c r="B11" s="669"/>
      <c r="C11" s="385" t="s">
        <v>1326</v>
      </c>
      <c r="D11" s="386"/>
      <c r="E11" s="386"/>
      <c r="F11" s="386"/>
      <c r="G11" s="386"/>
      <c r="H11" s="386"/>
      <c r="I11" s="386"/>
      <c r="J11" s="386"/>
      <c r="K11" s="388"/>
      <c r="L11" s="389" t="s">
        <v>1327</v>
      </c>
      <c r="M11" s="386"/>
      <c r="N11" s="386"/>
      <c r="O11" s="386"/>
      <c r="P11" s="386"/>
      <c r="Q11" s="386"/>
      <c r="R11" s="386"/>
      <c r="S11" s="386"/>
      <c r="T11" s="386"/>
      <c r="U11" s="670" t="s">
        <v>1328</v>
      </c>
      <c r="V11" s="669"/>
      <c r="W11" s="386" t="s">
        <v>1326</v>
      </c>
      <c r="X11" s="386"/>
      <c r="Y11" s="386"/>
      <c r="Z11" s="386"/>
      <c r="AA11" s="386"/>
      <c r="AB11" s="386"/>
      <c r="AC11" s="386"/>
      <c r="AD11" s="386"/>
      <c r="AE11" s="388"/>
      <c r="AF11" s="389" t="s">
        <v>1327</v>
      </c>
      <c r="AG11" s="386"/>
      <c r="AH11" s="386"/>
      <c r="AI11" s="386"/>
      <c r="AJ11" s="386"/>
      <c r="AK11" s="386"/>
      <c r="AL11" s="386"/>
      <c r="AM11" s="386"/>
      <c r="AN11" s="386"/>
      <c r="AO11" s="670" t="s">
        <v>1328</v>
      </c>
      <c r="AP11" s="669"/>
      <c r="AQ11" s="385" t="s">
        <v>1326</v>
      </c>
      <c r="AR11" s="386"/>
      <c r="AS11" s="386"/>
      <c r="AT11" s="386"/>
      <c r="AU11" s="386"/>
      <c r="AV11" s="386"/>
      <c r="AW11" s="386"/>
      <c r="AX11" s="386"/>
      <c r="AY11" s="388"/>
      <c r="AZ11" s="389" t="s">
        <v>1327</v>
      </c>
      <c r="BA11" s="386"/>
      <c r="BB11" s="386"/>
      <c r="BC11" s="386"/>
      <c r="BD11" s="386"/>
      <c r="BE11" s="386"/>
      <c r="BF11" s="386"/>
      <c r="BG11" s="386"/>
      <c r="BH11" s="386"/>
      <c r="BI11" s="678" t="s">
        <v>1328</v>
      </c>
      <c r="BJ11" s="669"/>
      <c r="BK11" s="386" t="s">
        <v>1326</v>
      </c>
      <c r="BL11" s="386"/>
      <c r="BM11" s="386"/>
      <c r="BN11" s="386"/>
      <c r="BO11" s="386"/>
      <c r="BP11" s="386"/>
      <c r="BQ11" s="386"/>
      <c r="BR11" s="386"/>
      <c r="BS11" s="388"/>
      <c r="BT11" s="389" t="s">
        <v>1327</v>
      </c>
      <c r="BU11" s="386"/>
      <c r="BV11" s="386"/>
      <c r="BW11" s="386"/>
      <c r="BX11" s="386"/>
      <c r="BY11" s="386"/>
      <c r="BZ11" s="386"/>
      <c r="CA11" s="386"/>
      <c r="CB11" s="386"/>
      <c r="CC11" s="678" t="s">
        <v>1328</v>
      </c>
      <c r="CD11" s="669"/>
      <c r="CE11" s="582" t="s">
        <v>1326</v>
      </c>
      <c r="CF11" s="582"/>
      <c r="CG11" s="582"/>
      <c r="CH11" s="582"/>
      <c r="CI11" s="675"/>
      <c r="CJ11" s="582" t="s">
        <v>1327</v>
      </c>
      <c r="CK11" s="582"/>
      <c r="CL11" s="582"/>
      <c r="CM11" s="582"/>
      <c r="CN11" s="675"/>
      <c r="CO11" s="582" t="s">
        <v>1329</v>
      </c>
      <c r="CP11" s="582"/>
      <c r="CQ11" s="582"/>
      <c r="CR11" s="582"/>
      <c r="CS11" s="675"/>
      <c r="CT11" s="178"/>
      <c r="CU11" s="178"/>
      <c r="CV11" s="178"/>
      <c r="CW11" s="178"/>
      <c r="CX11" s="178"/>
      <c r="CY11" s="178"/>
      <c r="CZ11" s="178"/>
      <c r="DA11" s="178"/>
      <c r="DB11" s="178"/>
      <c r="DC11" s="178"/>
      <c r="DD11" s="178"/>
      <c r="DE11" s="178"/>
      <c r="DF11" s="178"/>
      <c r="DG11" s="178"/>
      <c r="DH11" s="178"/>
      <c r="DI11" s="178"/>
      <c r="DJ11" s="178"/>
      <c r="DK11" s="178"/>
      <c r="DL11" s="178"/>
      <c r="DM11" s="178"/>
      <c r="DN11" s="178"/>
      <c r="DO11" s="178"/>
      <c r="DP11" s="178"/>
      <c r="DQ11" s="178"/>
      <c r="DR11" s="178"/>
      <c r="DS11" s="178"/>
      <c r="DT11" s="178"/>
      <c r="DU11" s="178"/>
      <c r="DV11" s="178"/>
      <c r="DW11" s="178"/>
      <c r="DX11" s="178"/>
      <c r="DY11" s="178"/>
      <c r="DZ11" s="178"/>
      <c r="EA11" s="178"/>
    </row>
    <row r="12" spans="1:131" ht="12.75" customHeight="1">
      <c r="A12" s="102" t="s">
        <v>1330</v>
      </c>
      <c r="B12" s="669"/>
      <c r="C12" s="172" t="s">
        <v>1291</v>
      </c>
      <c r="D12" s="173"/>
      <c r="E12" s="172" t="s">
        <v>1298</v>
      </c>
      <c r="F12" s="173"/>
      <c r="G12" s="172" t="s">
        <v>1299</v>
      </c>
      <c r="H12" s="173"/>
      <c r="I12" s="172" t="s">
        <v>1300</v>
      </c>
      <c r="J12" s="173"/>
      <c r="K12" s="79"/>
      <c r="L12" s="174" t="s">
        <v>1291</v>
      </c>
      <c r="M12" s="173"/>
      <c r="N12" s="172" t="s">
        <v>1298</v>
      </c>
      <c r="O12" s="173"/>
      <c r="P12" s="172" t="s">
        <v>1299</v>
      </c>
      <c r="Q12" s="173"/>
      <c r="R12" s="172" t="s">
        <v>1300</v>
      </c>
      <c r="S12" s="173"/>
      <c r="T12" s="391"/>
      <c r="U12" s="671"/>
      <c r="V12" s="669"/>
      <c r="W12" s="175" t="s">
        <v>1291</v>
      </c>
      <c r="X12" s="173"/>
      <c r="Y12" s="172" t="s">
        <v>1298</v>
      </c>
      <c r="Z12" s="173"/>
      <c r="AA12" s="172" t="s">
        <v>1299</v>
      </c>
      <c r="AB12" s="173"/>
      <c r="AC12" s="172" t="s">
        <v>1300</v>
      </c>
      <c r="AD12" s="173"/>
      <c r="AE12" s="79"/>
      <c r="AF12" s="174" t="s">
        <v>1291</v>
      </c>
      <c r="AG12" s="173"/>
      <c r="AH12" s="172" t="s">
        <v>1298</v>
      </c>
      <c r="AI12" s="173"/>
      <c r="AJ12" s="172" t="s">
        <v>1299</v>
      </c>
      <c r="AK12" s="173"/>
      <c r="AL12" s="172" t="s">
        <v>1300</v>
      </c>
      <c r="AM12" s="173"/>
      <c r="AN12" s="391"/>
      <c r="AO12" s="671"/>
      <c r="AP12" s="669"/>
      <c r="AQ12" s="172" t="s">
        <v>1291</v>
      </c>
      <c r="AR12" s="173"/>
      <c r="AS12" s="172" t="s">
        <v>1298</v>
      </c>
      <c r="AT12" s="173"/>
      <c r="AU12" s="172" t="s">
        <v>1299</v>
      </c>
      <c r="AV12" s="173"/>
      <c r="AW12" s="172" t="s">
        <v>1300</v>
      </c>
      <c r="AX12" s="173"/>
      <c r="AY12" s="79"/>
      <c r="AZ12" s="174" t="s">
        <v>1291</v>
      </c>
      <c r="BA12" s="173"/>
      <c r="BB12" s="172" t="s">
        <v>1298</v>
      </c>
      <c r="BC12" s="173"/>
      <c r="BD12" s="172" t="s">
        <v>1299</v>
      </c>
      <c r="BE12" s="173"/>
      <c r="BF12" s="172" t="s">
        <v>1300</v>
      </c>
      <c r="BG12" s="173"/>
      <c r="BH12" s="391"/>
      <c r="BI12" s="679"/>
      <c r="BJ12" s="669"/>
      <c r="BK12" s="175" t="s">
        <v>1291</v>
      </c>
      <c r="BL12" s="173"/>
      <c r="BM12" s="172" t="s">
        <v>1298</v>
      </c>
      <c r="BN12" s="173"/>
      <c r="BO12" s="172" t="s">
        <v>1299</v>
      </c>
      <c r="BP12" s="173"/>
      <c r="BQ12" s="172" t="s">
        <v>1300</v>
      </c>
      <c r="BR12" s="173"/>
      <c r="BS12" s="79"/>
      <c r="BT12" s="174" t="s">
        <v>1291</v>
      </c>
      <c r="BU12" s="173"/>
      <c r="BV12" s="172" t="s">
        <v>1298</v>
      </c>
      <c r="BW12" s="173"/>
      <c r="BX12" s="172" t="s">
        <v>1299</v>
      </c>
      <c r="BY12" s="173"/>
      <c r="BZ12" s="172" t="s">
        <v>1300</v>
      </c>
      <c r="CA12" s="173"/>
      <c r="CB12" s="391"/>
      <c r="CC12" s="679"/>
      <c r="CD12" s="669"/>
      <c r="CE12" s="172" t="s">
        <v>1291</v>
      </c>
      <c r="CF12" s="172" t="s">
        <v>1298</v>
      </c>
      <c r="CG12" s="172" t="s">
        <v>1299</v>
      </c>
      <c r="CH12" s="173" t="s">
        <v>1300</v>
      </c>
      <c r="CI12" s="675"/>
      <c r="CJ12" s="172" t="s">
        <v>1291</v>
      </c>
      <c r="CK12" s="172" t="s">
        <v>1298</v>
      </c>
      <c r="CL12" s="172" t="s">
        <v>1299</v>
      </c>
      <c r="CM12" s="173" t="s">
        <v>1300</v>
      </c>
      <c r="CN12" s="675"/>
      <c r="CO12" s="172" t="s">
        <v>1291</v>
      </c>
      <c r="CP12" s="172" t="s">
        <v>1298</v>
      </c>
      <c r="CQ12" s="172" t="s">
        <v>1299</v>
      </c>
      <c r="CR12" s="173" t="s">
        <v>1300</v>
      </c>
      <c r="CS12" s="675"/>
    </row>
    <row r="13" spans="1:131" s="244" customFormat="1" ht="46.5" customHeight="1">
      <c r="A13" s="390"/>
      <c r="B13" s="669"/>
      <c r="C13" s="550" t="s">
        <v>408</v>
      </c>
      <c r="D13" s="550" t="s">
        <v>406</v>
      </c>
      <c r="E13" s="550" t="s">
        <v>408</v>
      </c>
      <c r="F13" s="550" t="s">
        <v>406</v>
      </c>
      <c r="G13" s="550" t="s">
        <v>408</v>
      </c>
      <c r="H13" s="550" t="s">
        <v>406</v>
      </c>
      <c r="I13" s="550" t="s">
        <v>408</v>
      </c>
      <c r="J13" s="550" t="s">
        <v>406</v>
      </c>
      <c r="K13" s="551" t="s">
        <v>1331</v>
      </c>
      <c r="L13" s="552" t="s">
        <v>408</v>
      </c>
      <c r="M13" s="550" t="s">
        <v>406</v>
      </c>
      <c r="N13" s="550" t="s">
        <v>408</v>
      </c>
      <c r="O13" s="550" t="s">
        <v>406</v>
      </c>
      <c r="P13" s="550" t="s">
        <v>408</v>
      </c>
      <c r="Q13" s="550" t="s">
        <v>406</v>
      </c>
      <c r="R13" s="550" t="s">
        <v>408</v>
      </c>
      <c r="S13" s="550" t="s">
        <v>406</v>
      </c>
      <c r="T13" s="550" t="s">
        <v>1332</v>
      </c>
      <c r="U13" s="672"/>
      <c r="V13" s="669"/>
      <c r="W13" s="553" t="s">
        <v>408</v>
      </c>
      <c r="X13" s="550" t="s">
        <v>406</v>
      </c>
      <c r="Y13" s="550" t="s">
        <v>408</v>
      </c>
      <c r="Z13" s="550" t="s">
        <v>406</v>
      </c>
      <c r="AA13" s="550" t="s">
        <v>408</v>
      </c>
      <c r="AB13" s="550" t="s">
        <v>406</v>
      </c>
      <c r="AC13" s="550" t="s">
        <v>408</v>
      </c>
      <c r="AD13" s="550" t="s">
        <v>406</v>
      </c>
      <c r="AE13" s="551" t="s">
        <v>1331</v>
      </c>
      <c r="AF13" s="552" t="s">
        <v>408</v>
      </c>
      <c r="AG13" s="550" t="s">
        <v>406</v>
      </c>
      <c r="AH13" s="550" t="s">
        <v>408</v>
      </c>
      <c r="AI13" s="550" t="s">
        <v>406</v>
      </c>
      <c r="AJ13" s="550" t="s">
        <v>408</v>
      </c>
      <c r="AK13" s="550" t="s">
        <v>406</v>
      </c>
      <c r="AL13" s="550" t="s">
        <v>408</v>
      </c>
      <c r="AM13" s="550" t="s">
        <v>406</v>
      </c>
      <c r="AN13" s="550" t="s">
        <v>1332</v>
      </c>
      <c r="AO13" s="672"/>
      <c r="AP13" s="669"/>
      <c r="AQ13" s="550" t="s">
        <v>408</v>
      </c>
      <c r="AR13" s="550" t="s">
        <v>406</v>
      </c>
      <c r="AS13" s="550" t="s">
        <v>408</v>
      </c>
      <c r="AT13" s="550" t="s">
        <v>406</v>
      </c>
      <c r="AU13" s="550" t="s">
        <v>408</v>
      </c>
      <c r="AV13" s="550" t="s">
        <v>406</v>
      </c>
      <c r="AW13" s="550" t="s">
        <v>408</v>
      </c>
      <c r="AX13" s="550" t="s">
        <v>406</v>
      </c>
      <c r="AY13" s="551" t="s">
        <v>1331</v>
      </c>
      <c r="AZ13" s="552" t="s">
        <v>408</v>
      </c>
      <c r="BA13" s="550" t="s">
        <v>406</v>
      </c>
      <c r="BB13" s="550" t="s">
        <v>408</v>
      </c>
      <c r="BC13" s="550" t="s">
        <v>406</v>
      </c>
      <c r="BD13" s="550" t="s">
        <v>408</v>
      </c>
      <c r="BE13" s="550" t="s">
        <v>406</v>
      </c>
      <c r="BF13" s="550" t="s">
        <v>408</v>
      </c>
      <c r="BG13" s="550" t="s">
        <v>406</v>
      </c>
      <c r="BH13" s="550" t="s">
        <v>1332</v>
      </c>
      <c r="BI13" s="680"/>
      <c r="BJ13" s="669"/>
      <c r="BK13" s="553" t="s">
        <v>408</v>
      </c>
      <c r="BL13" s="550" t="s">
        <v>406</v>
      </c>
      <c r="BM13" s="550" t="s">
        <v>408</v>
      </c>
      <c r="BN13" s="550" t="s">
        <v>406</v>
      </c>
      <c r="BO13" s="550" t="s">
        <v>408</v>
      </c>
      <c r="BP13" s="550" t="s">
        <v>406</v>
      </c>
      <c r="BQ13" s="550" t="s">
        <v>408</v>
      </c>
      <c r="BR13" s="550" t="s">
        <v>406</v>
      </c>
      <c r="BS13" s="551" t="s">
        <v>1331</v>
      </c>
      <c r="BT13" s="552" t="s">
        <v>408</v>
      </c>
      <c r="BU13" s="550" t="s">
        <v>406</v>
      </c>
      <c r="BV13" s="550" t="s">
        <v>408</v>
      </c>
      <c r="BW13" s="550" t="s">
        <v>406</v>
      </c>
      <c r="BX13" s="550" t="s">
        <v>408</v>
      </c>
      <c r="BY13" s="550" t="s">
        <v>406</v>
      </c>
      <c r="BZ13" s="550" t="s">
        <v>408</v>
      </c>
      <c r="CA13" s="550" t="s">
        <v>406</v>
      </c>
      <c r="CB13" s="550" t="s">
        <v>1332</v>
      </c>
      <c r="CC13" s="680"/>
      <c r="CD13" s="669"/>
      <c r="CE13" s="554" t="s">
        <v>54</v>
      </c>
      <c r="CF13" s="554" t="s">
        <v>54</v>
      </c>
      <c r="CG13" s="554" t="s">
        <v>54</v>
      </c>
      <c r="CH13" s="554" t="s">
        <v>54</v>
      </c>
      <c r="CI13" s="676"/>
      <c r="CJ13" s="554" t="s">
        <v>54</v>
      </c>
      <c r="CK13" s="554" t="s">
        <v>54</v>
      </c>
      <c r="CL13" s="554" t="s">
        <v>54</v>
      </c>
      <c r="CM13" s="554" t="s">
        <v>54</v>
      </c>
      <c r="CN13" s="676"/>
      <c r="CO13" s="554" t="s">
        <v>54</v>
      </c>
      <c r="CP13" s="554" t="s">
        <v>54</v>
      </c>
      <c r="CQ13" s="554" t="s">
        <v>54</v>
      </c>
      <c r="CR13" s="554" t="s">
        <v>54</v>
      </c>
      <c r="CS13" s="676"/>
      <c r="CT13" s="354"/>
      <c r="CU13" s="354"/>
      <c r="CV13" s="354"/>
      <c r="CW13" s="354"/>
      <c r="CX13" s="354"/>
      <c r="CY13" s="354"/>
      <c r="CZ13" s="354"/>
      <c r="DA13" s="354"/>
      <c r="DB13" s="354"/>
      <c r="DC13" s="354"/>
      <c r="DD13" s="354"/>
      <c r="DE13" s="354"/>
      <c r="DF13" s="354"/>
      <c r="DG13" s="354"/>
      <c r="DH13" s="354"/>
      <c r="DI13" s="354"/>
      <c r="DJ13" s="354"/>
      <c r="DK13" s="354"/>
      <c r="DL13" s="354"/>
      <c r="DM13" s="354"/>
      <c r="DN13" s="354"/>
      <c r="DO13" s="354"/>
      <c r="DP13" s="354"/>
      <c r="DQ13" s="354"/>
      <c r="DR13" s="354"/>
      <c r="DS13" s="354"/>
      <c r="DT13" s="354"/>
      <c r="DU13" s="354"/>
      <c r="DV13" s="354"/>
      <c r="DW13" s="354"/>
      <c r="DX13" s="354"/>
      <c r="DY13" s="354"/>
      <c r="DZ13" s="354"/>
      <c r="EA13" s="354"/>
    </row>
    <row r="14" spans="1:131" ht="15.75" customHeight="1">
      <c r="A14" s="16" t="s">
        <v>1293</v>
      </c>
      <c r="B14" s="138"/>
      <c r="C14" s="574">
        <f>INDEX('Schedule 1_Enrollment'!$D$12:$K$35,MATCH(C12,'Schedule 1_Enrollment'!$B$10:$B$31,0)+1,MATCH(C10,'Schedule 1_Enrollment'!$D$10:$K$10,0)+IF(C13="Dual Eligible",1,0))</f>
        <v>184</v>
      </c>
      <c r="D14" s="574">
        <f>INDEX('Schedule 1_Enrollment'!$D$12:$K$35,MATCH(C12,'Schedule 1_Enrollment'!$B$10:$B$31,0)+1,MATCH(C10,'Schedule 1_Enrollment'!$D$10:$K$10,0)+IF(D13="Dual Eligible",1,0))</f>
        <v>3755</v>
      </c>
      <c r="E14" s="574">
        <f>INDEX('Schedule 1_Enrollment'!$D$12:$K$35,MATCH(E12,'Schedule 1_Enrollment'!$B$10:$B$31,0)+1,MATCH(C10,'Schedule 1_Enrollment'!$D$10:$K$10,0)+IF(E13="Dual Eligible",1,0))</f>
        <v>223</v>
      </c>
      <c r="F14" s="574">
        <f>INDEX('Schedule 1_Enrollment'!$D$12:$K$35,MATCH(E12,'Schedule 1_Enrollment'!$B$10:$B$31,0)+1,MATCH(C10,'Schedule 1_Enrollment'!$D$10:$K$10,0)+IF(F13="Dual Eligible",1,0))</f>
        <v>3883</v>
      </c>
      <c r="G14" s="574">
        <f>INDEX('Schedule 1_Enrollment'!$D$12:$K$35,MATCH(G12,'Schedule 1_Enrollment'!$B$10:$B$31,0)+1,MATCH(C10,'Schedule 1_Enrollment'!$D$10:$K$10,0)+IF(G13="Dual Eligible",1,0))</f>
        <v>246</v>
      </c>
      <c r="H14" s="574">
        <f>INDEX('Schedule 1_Enrollment'!$D$12:$K$35,MATCH(G12,'Schedule 1_Enrollment'!$B$10:$B$31,0)+1,MATCH(C10,'Schedule 1_Enrollment'!$D$10:$K$10,0)+IF(H13="Dual Eligible",1,0))</f>
        <v>3941</v>
      </c>
      <c r="I14" s="574">
        <f>INDEX('Schedule 1_Enrollment'!$D$12:$K$35,MATCH(I12,'Schedule 1_Enrollment'!$B$10:$B$31,0)+1,MATCH(C10,'Schedule 1_Enrollment'!$D$10:$K$10,0)+IF(I13="Dual Eligible",1,0))</f>
        <v>235</v>
      </c>
      <c r="J14" s="574">
        <f>INDEX('Schedule 1_Enrollment'!$D$12:$K$35,MATCH(I12,'Schedule 1_Enrollment'!$B$10:$B$31,0)+1,MATCH(C10,'Schedule 1_Enrollment'!$D$10:$K$10,0)+IF(J13="Dual Eligible",1,0))</f>
        <v>4108</v>
      </c>
      <c r="K14" s="577">
        <f>SUM(C14:J14)</f>
        <v>16575</v>
      </c>
      <c r="L14" s="576">
        <f>INDEX('Schedule 1_Enrollment'!$D$12:$K$35,MATCH(L12,'Schedule 1_Enrollment'!$B$10:$B$31,0)+1,MATCH(C10,'Schedule 1_Enrollment'!$D$10:$K$10,0)+IF(L13="Dual Eligible",1,0))</f>
        <v>184</v>
      </c>
      <c r="M14" s="574">
        <f>INDEX('Schedule 1_Enrollment'!$D$12:$K$35,MATCH(L12,'Schedule 1_Enrollment'!$B$10:$B$31,0)+1,MATCH(C10,'Schedule 1_Enrollment'!$D$10:$K$10,0)+IF(M13="Dual Eligible",1,0))</f>
        <v>3755</v>
      </c>
      <c r="N14" s="574">
        <f>INDEX('Schedule 1_Enrollment'!$D$12:$K$35,MATCH(N12,'Schedule 1_Enrollment'!$B$10:$B$31,0)+1,MATCH(C10,'Schedule 1_Enrollment'!$D$10:$K$10,0)+IF(N13="Dual Eligible",1,0))</f>
        <v>223</v>
      </c>
      <c r="O14" s="574">
        <f>INDEX('Schedule 1_Enrollment'!$D$12:$K$35,MATCH(N12,'Schedule 1_Enrollment'!$B$10:$B$31,0)+1,MATCH(C10,'Schedule 1_Enrollment'!$D$10:$K$10,0)+IF(O13="Dual Eligible",1,0))</f>
        <v>3883</v>
      </c>
      <c r="P14" s="574">
        <f>INDEX('Schedule 1_Enrollment'!$D$12:$K$35,MATCH(P12,'Schedule 1_Enrollment'!$B$10:$B$31,0)+1,MATCH(C10,'Schedule 1_Enrollment'!$D$10:$K$10,0)+IF(P13="Dual Eligible",1,0))</f>
        <v>246</v>
      </c>
      <c r="Q14" s="574">
        <f>INDEX('Schedule 1_Enrollment'!$D$12:$K$35,MATCH(P12,'Schedule 1_Enrollment'!$B$10:$B$31,0)+1,MATCH(C10,'Schedule 1_Enrollment'!$D$10:$K$10,0)+IF(Q13="Dual Eligible",1,0))</f>
        <v>3941</v>
      </c>
      <c r="R14" s="574">
        <f>INDEX('Schedule 1_Enrollment'!$D$12:$K$35,MATCH(R12,'Schedule 1_Enrollment'!$B$10:$B$31,0)+1,MATCH(C10,'Schedule 1_Enrollment'!$D$10:$K$10,0)+IF(R13="Dual Eligible",1,0))</f>
        <v>235</v>
      </c>
      <c r="S14" s="574">
        <f>INDEX('Schedule 1_Enrollment'!$D$12:$K$35,MATCH(R12,'Schedule 1_Enrollment'!$B$10:$B$31,0)+1,MATCH(C10,'Schedule 1_Enrollment'!$D$10:$K$10,0)+IF(S13="Dual Eligible",1,0))</f>
        <v>4108</v>
      </c>
      <c r="T14" s="577">
        <f>SUM(L14:S14)</f>
        <v>16575</v>
      </c>
      <c r="U14" s="574">
        <f>T14</f>
        <v>16575</v>
      </c>
      <c r="V14" s="138"/>
      <c r="W14" s="574">
        <f>INDEX('Schedule 1_Enrollment'!$D$12:$K$35,MATCH(W12,'Schedule 1_Enrollment'!$B$10:$B$31,0)+1,MATCH(W10,'Schedule 1_Enrollment'!$D$10:$K$10,0)+IF(W13="Dual Eligible",1,0))</f>
        <v>30</v>
      </c>
      <c r="X14" s="574">
        <f>INDEX('Schedule 1_Enrollment'!$D$12:$K$35,MATCH(W12,'Schedule 1_Enrollment'!$B$10:$B$31,0)+1,MATCH(W10,'Schedule 1_Enrollment'!$D$10:$K$10,0)+IF(X13="Dual Eligible",1,0))</f>
        <v>1572</v>
      </c>
      <c r="Y14" s="574">
        <f>INDEX('Schedule 1_Enrollment'!$D$12:$K$35,MATCH(Y12,'Schedule 1_Enrollment'!$B$10:$B$31,0)+1,MATCH(W10,'Schedule 1_Enrollment'!$D$10:$K$10,0)+IF(Y13="Dual Eligible",1,0))</f>
        <v>25</v>
      </c>
      <c r="Z14" s="574">
        <f>INDEX('Schedule 1_Enrollment'!$D$12:$K$35,MATCH(Y12,'Schedule 1_Enrollment'!$B$10:$B$31,0)+1,MATCH(W10,'Schedule 1_Enrollment'!$D$10:$K$10,0)+IF(Z13="Dual Eligible",1,0))</f>
        <v>1510</v>
      </c>
      <c r="AA14" s="574">
        <f>INDEX('Schedule 1_Enrollment'!$D$12:$K$35,MATCH(AA12,'Schedule 1_Enrollment'!$B$10:$B$31,0)+1,MATCH(W10,'Schedule 1_Enrollment'!$D$10:$K$10,0)+IF(AA13="Dual Eligible",1,0))</f>
        <v>23</v>
      </c>
      <c r="AB14" s="574">
        <f>INDEX('Schedule 1_Enrollment'!$D$12:$K$35,MATCH(AA12,'Schedule 1_Enrollment'!$B$10:$B$31,0)+1,MATCH(W10,'Schedule 1_Enrollment'!$D$10:$K$10,0)+IF(AB13="Dual Eligible",1,0))</f>
        <v>1467</v>
      </c>
      <c r="AC14" s="574">
        <f>INDEX('Schedule 1_Enrollment'!$D$12:$K$35,MATCH(AC12,'Schedule 1_Enrollment'!$B$10:$B$31,0)+1,MATCH(W10,'Schedule 1_Enrollment'!$D$10:$K$10,0)+IF(AC13="Dual Eligible",1,0))</f>
        <v>23</v>
      </c>
      <c r="AD14" s="574">
        <f>INDEX('Schedule 1_Enrollment'!$D$12:$K$35,MATCH(AC12,'Schedule 1_Enrollment'!$B$10:$B$31,0)+1,MATCH(W10,'Schedule 1_Enrollment'!$D$10:$K$10,0)+IF(AD13="Dual Eligible",1,0))</f>
        <v>1444</v>
      </c>
      <c r="AE14" s="577">
        <f>SUM(W14:AD14)</f>
        <v>6094</v>
      </c>
      <c r="AF14" s="576">
        <f>INDEX('Schedule 1_Enrollment'!$D$12:$K$35,MATCH(AF12,'Schedule 1_Enrollment'!$B$10:$B$31,0)+1,MATCH(W10,'Schedule 1_Enrollment'!$D$10:$K$10,0)+IF(AF13="Dual Eligible",1,0))</f>
        <v>30</v>
      </c>
      <c r="AG14" s="574">
        <f>INDEX('Schedule 1_Enrollment'!$D$12:$K$35,MATCH(AF12,'Schedule 1_Enrollment'!$B$10:$B$31,0)+1,MATCH(W10,'Schedule 1_Enrollment'!$D$10:$K$10,0)+IF(AG13="Dual Eligible",1,0))</f>
        <v>1572</v>
      </c>
      <c r="AH14" s="574">
        <f>INDEX('Schedule 1_Enrollment'!$D$12:$K$35,MATCH(AH12,'Schedule 1_Enrollment'!$B$10:$B$31,0)+1,MATCH(W10,'Schedule 1_Enrollment'!$D$10:$K$10,0)+IF(AH13="Dual Eligible",1,0))</f>
        <v>25</v>
      </c>
      <c r="AI14" s="574">
        <f>INDEX('Schedule 1_Enrollment'!$D$12:$K$35,MATCH(AH12,'Schedule 1_Enrollment'!$B$10:$B$31,0)+1,MATCH(W10,'Schedule 1_Enrollment'!$D$10:$K$10,0)+IF(AI13="Dual Eligible",1,0))</f>
        <v>1510</v>
      </c>
      <c r="AJ14" s="574">
        <f>INDEX('Schedule 1_Enrollment'!$D$12:$K$35,MATCH(AJ12,'Schedule 1_Enrollment'!$B$10:$B$31,0)+1,MATCH(W10,'Schedule 1_Enrollment'!$D$10:$K$10,0)+IF(AJ13="Dual Eligible",1,0))</f>
        <v>23</v>
      </c>
      <c r="AK14" s="574">
        <f>INDEX('Schedule 1_Enrollment'!$D$12:$K$35,MATCH(AJ12,'Schedule 1_Enrollment'!$B$10:$B$31,0)+1,MATCH(W10,'Schedule 1_Enrollment'!$D$10:$K$10,0)+IF(AK13="Dual Eligible",1,0))</f>
        <v>1467</v>
      </c>
      <c r="AL14" s="574">
        <f>INDEX('Schedule 1_Enrollment'!$D$12:$K$35,MATCH(AL12,'Schedule 1_Enrollment'!$B$10:$B$31,0)+1,MATCH(W10,'Schedule 1_Enrollment'!$D$10:$K$10,0)+IF(AL13="Dual Eligible",1,0))</f>
        <v>23</v>
      </c>
      <c r="AM14" s="574">
        <f>INDEX('Schedule 1_Enrollment'!$D$12:$K$35,MATCH(AL12,'Schedule 1_Enrollment'!$B$10:$B$31,0)+1,MATCH(W10,'Schedule 1_Enrollment'!$D$10:$K$10,0)+IF(AM13="Dual Eligible",1,0))</f>
        <v>1444</v>
      </c>
      <c r="AN14" s="577">
        <f>SUM(AF14:AM14)</f>
        <v>6094</v>
      </c>
      <c r="AO14" s="574">
        <f>AN14</f>
        <v>6094</v>
      </c>
      <c r="AP14" s="138"/>
      <c r="AQ14" s="574">
        <f>INDEX('Schedule 1_Enrollment'!$D$12:$K$35,MATCH(AQ12,'Schedule 1_Enrollment'!$B$10:$B$31,0)+1,MATCH(AQ10,'Schedule 1_Enrollment'!$D$10:$K$10,0)+IF(AQ13="Dual Eligible",1,0))</f>
        <v>328</v>
      </c>
      <c r="AR14" s="574">
        <f>INDEX('Schedule 1_Enrollment'!$D$12:$K$35,MATCH(AQ12,'Schedule 1_Enrollment'!$B$10:$B$31,0)+1,MATCH(AQ10,'Schedule 1_Enrollment'!$D$10:$K$10,0)+IF(AR13="Dual Eligible",1,0))</f>
        <v>16012</v>
      </c>
      <c r="AS14" s="574">
        <f>INDEX('Schedule 1_Enrollment'!$D$12:$K$35,MATCH(AS12,'Schedule 1_Enrollment'!$B$10:$B$31,0)+1,MATCH(AQ10,'Schedule 1_Enrollment'!$D$10:$K$10,0)+IF(AS13="Dual Eligible",1,0))</f>
        <v>343</v>
      </c>
      <c r="AT14" s="574">
        <f>INDEX('Schedule 1_Enrollment'!$D$12:$K$35,MATCH(AS12,'Schedule 1_Enrollment'!$B$10:$B$31,0)+1,MATCH(AQ10,'Schedule 1_Enrollment'!$D$10:$K$10,0)+IF(AT13="Dual Eligible",1,0))</f>
        <v>16683</v>
      </c>
      <c r="AU14" s="574">
        <f>INDEX('Schedule 1_Enrollment'!$D$12:$K$35,MATCH(AU12,'Schedule 1_Enrollment'!$B$10:$B$31,0)+1,MATCH(AQ10,'Schedule 1_Enrollment'!$D$10:$K$10,0)+IF(AU13="Dual Eligible",1,0))</f>
        <v>378</v>
      </c>
      <c r="AV14" s="574">
        <f>INDEX('Schedule 1_Enrollment'!$D$12:$K$35,MATCH(AU12,'Schedule 1_Enrollment'!$B$10:$B$31,0)+1,MATCH(AQ10,'Schedule 1_Enrollment'!$D$10:$K$10,0)+IF(AV13="Dual Eligible",1,0))</f>
        <v>17595</v>
      </c>
      <c r="AW14" s="574">
        <f>INDEX('Schedule 1_Enrollment'!$D$12:$K$35,MATCH(AW12,'Schedule 1_Enrollment'!$B$10:$B$31,0)+1,MATCH(AQ10,'Schedule 1_Enrollment'!$D$10:$K$10,0)+IF(AW13="Dual Eligible",1,0))</f>
        <v>415</v>
      </c>
      <c r="AX14" s="574">
        <f>INDEX('Schedule 1_Enrollment'!$D$12:$K$35,MATCH(AW12,'Schedule 1_Enrollment'!$B$10:$B$31,0)+1,MATCH(AQ10,'Schedule 1_Enrollment'!$D$10:$K$10,0)+IF(AX13="Dual Eligible",1,0))</f>
        <v>18285</v>
      </c>
      <c r="AY14" s="577">
        <f>SUM(AQ14:AX14)</f>
        <v>70039</v>
      </c>
      <c r="AZ14" s="576">
        <f>INDEX('Schedule 1_Enrollment'!$D$12:$K$35,MATCH(AZ12,'Schedule 1_Enrollment'!$B$10:$B$31,0)+1,MATCH(AQ10,'Schedule 1_Enrollment'!$D$10:$K$10,0)+IF(AZ13="Dual Eligible",1,0))</f>
        <v>328</v>
      </c>
      <c r="BA14" s="574">
        <f>INDEX('Schedule 1_Enrollment'!$D$12:$K$35,MATCH(AZ12,'Schedule 1_Enrollment'!$B$10:$B$31,0)+1,MATCH(AQ10,'Schedule 1_Enrollment'!$D$10:$K$10,0)+IF(BA13="Dual Eligible",1,0))</f>
        <v>16012</v>
      </c>
      <c r="BB14" s="574">
        <f>INDEX('Schedule 1_Enrollment'!$D$12:$K$35,MATCH(BB12,'Schedule 1_Enrollment'!$B$10:$B$31,0)+1,MATCH(AQ10,'Schedule 1_Enrollment'!$D$10:$K$10,0)+IF(BB13="Dual Eligible",1,0))</f>
        <v>343</v>
      </c>
      <c r="BC14" s="574">
        <f>INDEX('Schedule 1_Enrollment'!$D$12:$K$35,MATCH(BB12,'Schedule 1_Enrollment'!$B$10:$B$31,0)+1,MATCH(AQ10,'Schedule 1_Enrollment'!$D$10:$K$10,0)+IF(BC13="Dual Eligible",1,0))</f>
        <v>16683</v>
      </c>
      <c r="BD14" s="574">
        <f>INDEX('Schedule 1_Enrollment'!$D$12:$K$35,MATCH(BD12,'Schedule 1_Enrollment'!$B$10:$B$31,0)+1,MATCH(AQ10,'Schedule 1_Enrollment'!$D$10:$K$10,0)+IF(BD13="Dual Eligible",1,0))</f>
        <v>378</v>
      </c>
      <c r="BE14" s="574">
        <f>INDEX('Schedule 1_Enrollment'!$D$12:$K$35,MATCH(BD12,'Schedule 1_Enrollment'!$B$10:$B$31,0)+1,MATCH(AQ10,'Schedule 1_Enrollment'!$D$10:$K$10,0)+IF(BE13="Dual Eligible",1,0))</f>
        <v>17595</v>
      </c>
      <c r="BF14" s="574">
        <f>INDEX('Schedule 1_Enrollment'!$D$12:$K$35,MATCH(BF12,'Schedule 1_Enrollment'!$B$10:$B$31,0)+1,MATCH(AQ10,'Schedule 1_Enrollment'!$D$10:$K$10,0)+IF(BF13="Dual Eligible",1,0))</f>
        <v>415</v>
      </c>
      <c r="BG14" s="574">
        <f>INDEX('Schedule 1_Enrollment'!$D$12:$K$35,MATCH(BF12,'Schedule 1_Enrollment'!$B$10:$B$31,0)+1,MATCH(AQ10,'Schedule 1_Enrollment'!$D$10:$K$10,0)+IF(BG13="Dual Eligible",1,0))</f>
        <v>18285</v>
      </c>
      <c r="BH14" s="577">
        <f>SUM(AZ14:BG14)</f>
        <v>70039</v>
      </c>
      <c r="BI14" s="574">
        <f>BH14</f>
        <v>70039</v>
      </c>
      <c r="BJ14" s="138"/>
      <c r="BK14" s="574">
        <f>INDEX('Schedule 1_Enrollment'!$D$12:$K$35,MATCH(BK12,'Schedule 1_Enrollment'!$B$10:$B$31,0)+1,MATCH(IF(BK10="Institutional (All: Tier 1, Tier 2 and Tier 3)","Institutional (All Tiers)",BK10),'Schedule 1_Enrollment'!$D$10:$K$10,0)+IF(BK13="Dual Eligible",1,0))</f>
        <v>4</v>
      </c>
      <c r="BL14" s="574">
        <f>INDEX('Schedule 1_Enrollment'!$D$12:$K$35,MATCH(BK12,'Schedule 1_Enrollment'!$B$10:$B$31,0)+1,MATCH(IF(BK10="Institutional (All: Tier 1, Tier 2 and Tier 3)","Institutional (All Tiers)",BK10),'Schedule 1_Enrollment'!$D$10:$K$10,0)+IF(BL13="Dual Eligible",1,0))</f>
        <v>530</v>
      </c>
      <c r="BM14" s="574">
        <f>INDEX('Schedule 1_Enrollment'!$D$12:$K$35,MATCH(BM12,'Schedule 1_Enrollment'!$B$10:$B$31,0)+1,MATCH(IF(BK10="Institutional (All: Tier 1, Tier 2 and Tier 3)","Institutional (All Tiers)",BK10),'Schedule 1_Enrollment'!$D$10:$K$10,0)+IF(BM13="Dual Eligible",1,0))</f>
        <v>3</v>
      </c>
      <c r="BN14" s="574">
        <f>INDEX('Schedule 1_Enrollment'!$D$12:$K$35,MATCH(BM12,'Schedule 1_Enrollment'!$B$10:$B$31,0)+1,MATCH(IF(BK10="Institutional (All: Tier 1, Tier 2 and Tier 3)","Institutional (All Tiers)",BK10),'Schedule 1_Enrollment'!$D$10:$K$10,0)+IF(BN13="Dual Eligible",1,0))</f>
        <v>555</v>
      </c>
      <c r="BO14" s="574">
        <f>INDEX('Schedule 1_Enrollment'!$D$12:$K$35,MATCH(BO12,'Schedule 1_Enrollment'!$B$10:$B$31,0)+1,MATCH(IF(BK10="Institutional (All: Tier 1, Tier 2 and Tier 3)","Institutional (All Tiers)",BK10),'Schedule 1_Enrollment'!$D$10:$K$10,0)+IF(BO13="Dual Eligible",1,0))</f>
        <v>8</v>
      </c>
      <c r="BP14" s="574">
        <f>INDEX('Schedule 1_Enrollment'!$D$12:$K$35,MATCH(BO12,'Schedule 1_Enrollment'!$B$10:$B$31,0)+1,MATCH(IF(BK10="Institutional (All: Tier 1, Tier 2 and Tier 3)","Institutional (All Tiers)",BK10),'Schedule 1_Enrollment'!$D$10:$K$10,0)+IF(BP13="Dual Eligible",1,0))</f>
        <v>538</v>
      </c>
      <c r="BQ14" s="574">
        <f>INDEX('Schedule 1_Enrollment'!$D$12:$K$35,MATCH(BQ12,'Schedule 1_Enrollment'!$B$10:$B$31,0)+1,MATCH(IF(BK10="Institutional (All: Tier 1, Tier 2 and Tier 3)","Institutional (All Tiers)",BK10),'Schedule 1_Enrollment'!$D$10:$K$10,0)+IF(BQ13="Dual Eligible",1,0))</f>
        <v>7</v>
      </c>
      <c r="BR14" s="574">
        <f>INDEX('Schedule 1_Enrollment'!$D$12:$K$35,MATCH(BQ12,'Schedule 1_Enrollment'!$B$10:$B$31,0)+1,MATCH(IF(BK10="Institutional (All: Tier 1, Tier 2 and Tier 3)","Institutional (All Tiers)",BK10),'Schedule 1_Enrollment'!$D$10:$K$10,0)+IF(BR13="Dual Eligible",1,0))</f>
        <v>561</v>
      </c>
      <c r="BS14" s="577">
        <f>SUM(BK14:BR14)</f>
        <v>2206</v>
      </c>
      <c r="BT14" s="576">
        <f>INDEX('Schedule 1_Enrollment'!$D$12:$K$35,MATCH(BT12,'Schedule 1_Enrollment'!$B$10:$B$31,0)+1,MATCH(IF(BK10="Institutional (All: Tier 1, Tier 2 and Tier 3)","Institutional (All Tiers)",BK10),'Schedule 1_Enrollment'!$D$10:$K$10,0)+IF(BT13="Dual Eligible",1,0))</f>
        <v>4</v>
      </c>
      <c r="BU14" s="574">
        <f>INDEX('Schedule 1_Enrollment'!$D$12:$K$35,MATCH(BT12,'Schedule 1_Enrollment'!$B$10:$B$31,0)+1,MATCH(IF(BK10="Institutional (All: Tier 1, Tier 2 and Tier 3)","Institutional (All Tiers)",BK10),'Schedule 1_Enrollment'!$D$10:$K$10,0)+IF(BU13="Dual Eligible",1,0))</f>
        <v>530</v>
      </c>
      <c r="BV14" s="574">
        <f>INDEX('Schedule 1_Enrollment'!$D$12:$K$35,MATCH(BV12,'Schedule 1_Enrollment'!$B$10:$B$31,0)+1,MATCH(IF(BK10="Institutional (All: Tier 1, Tier 2 and Tier 3)","Institutional (All Tiers)",BK10),'Schedule 1_Enrollment'!$D$10:$K$10,0)+IF(BV13="Dual Eligible",1,0))</f>
        <v>3</v>
      </c>
      <c r="BW14" s="574">
        <f>INDEX('Schedule 1_Enrollment'!$D$12:$K$35,MATCH(BV12,'Schedule 1_Enrollment'!$B$10:$B$31,0)+1,MATCH(IF(BK10="Institutional (All: Tier 1, Tier 2 and Tier 3)","Institutional (All Tiers)",BK10),'Schedule 1_Enrollment'!$D$10:$K$10,0)+IF(BW13="Dual Eligible",1,0))</f>
        <v>555</v>
      </c>
      <c r="BX14" s="574">
        <f>INDEX('Schedule 1_Enrollment'!$D$12:$K$35,MATCH(BX12,'Schedule 1_Enrollment'!$B$10:$B$31,0)+1,MATCH(IF(BK10="Institutional (All: Tier 1, Tier 2 and Tier 3)","Institutional (All Tiers)",BK10),'Schedule 1_Enrollment'!$D$10:$K$10,0)+IF(BX13="Dual Eligible",1,0))</f>
        <v>8</v>
      </c>
      <c r="BY14" s="574">
        <f>INDEX('Schedule 1_Enrollment'!$D$12:$K$35,MATCH(BX12,'Schedule 1_Enrollment'!$B$10:$B$31,0)+1,MATCH(IF(BK10="Institutional (All: Tier 1, Tier 2 and Tier 3)","Institutional (All Tiers)",BK10),'Schedule 1_Enrollment'!$D$10:$K$10,0)+IF(BY13="Dual Eligible",1,0))</f>
        <v>538</v>
      </c>
      <c r="BZ14" s="574">
        <f>INDEX('Schedule 1_Enrollment'!$D$12:$K$35,MATCH(BZ12,'Schedule 1_Enrollment'!$B$10:$B$31,0)+1,MATCH(IF(BK10="Institutional (All: Tier 1, Tier 2 and Tier 3)","Institutional (All Tiers)",BK10),'Schedule 1_Enrollment'!$D$10:$K$10,0)+IF(BZ13="Dual Eligible",1,0))</f>
        <v>7</v>
      </c>
      <c r="CA14" s="574">
        <f>INDEX('Schedule 1_Enrollment'!$D$12:$K$35,MATCH(BZ12,'Schedule 1_Enrollment'!$B$10:$B$31,0)+1,MATCH(IF(BK10="Institutional (All: Tier 1, Tier 2 and Tier 3)","Institutional (All Tiers)",BK10),'Schedule 1_Enrollment'!$D$10:$K$10,0)+IF(CA13="Dual Eligible",1,0))</f>
        <v>561</v>
      </c>
      <c r="CB14" s="577">
        <f>SUM(BT14:CA14)</f>
        <v>2206</v>
      </c>
      <c r="CC14" s="574">
        <f>CB14</f>
        <v>2206</v>
      </c>
      <c r="CD14" s="138"/>
      <c r="CE14" s="574">
        <f>+C14+D14+W14+X14+AQ14+AR14+BK14+BL14</f>
        <v>22415</v>
      </c>
      <c r="CF14" s="574">
        <f>+E14+F14+Y14+Z14+AS14+AT14+BM14+BN14</f>
        <v>23225</v>
      </c>
      <c r="CG14" s="574">
        <f>+G14+H14+AA14+AB14+AU14+AV14+BO14+BP14</f>
        <v>24196</v>
      </c>
      <c r="CH14" s="574">
        <f>+I14+J14+AC14+AD14+AW14+AX14+BQ14+BR14</f>
        <v>25078</v>
      </c>
      <c r="CI14" s="575">
        <f>SUM(K14,AE14,AY14,BS14)</f>
        <v>94914</v>
      </c>
      <c r="CJ14" s="574">
        <f>L14+M14+AF14+AG14+AZ14+BA14+BT14+BU14</f>
        <v>22415</v>
      </c>
      <c r="CK14" s="574">
        <f>N14+O14+AH14+AI14+BB14+BC14+BV14+BW14</f>
        <v>23225</v>
      </c>
      <c r="CL14" s="574">
        <f>P14+Q14+AJ14+AK14+BD14+BE14+BX14+BY14</f>
        <v>24196</v>
      </c>
      <c r="CM14" s="574">
        <f>+R14+S14+AL14+AM14+BF14+BG14+BZ14+CA14</f>
        <v>25078</v>
      </c>
      <c r="CN14" s="575">
        <f>SUM(T14,AN14,BH14,CB14)</f>
        <v>94914</v>
      </c>
      <c r="CO14" s="574">
        <f>+C14+D14+W14+X14+AQ14+AR14+BK14+BL14</f>
        <v>22415</v>
      </c>
      <c r="CP14" s="574">
        <f>+E14+F14+Y14+Z14+AS14+AT14+BM14+BN14</f>
        <v>23225</v>
      </c>
      <c r="CQ14" s="574">
        <f>+G14+H14+AA14+AB14+AU14+AV14+BO14+BP14</f>
        <v>24196</v>
      </c>
      <c r="CR14" s="574">
        <f>+I14+J14+AC14+AD14+AW14+AX14+BQ14+BR14</f>
        <v>25078</v>
      </c>
      <c r="CS14" s="575">
        <f t="shared" ref="CS14" si="0">SUM(CC14,BI14,AO14,U14)</f>
        <v>94914</v>
      </c>
    </row>
    <row r="15" spans="1:131" ht="15.75" customHeight="1">
      <c r="A15" s="16" t="s">
        <v>169</v>
      </c>
      <c r="B15" s="191"/>
      <c r="C15" s="103"/>
      <c r="D15" s="103"/>
      <c r="E15" s="103"/>
      <c r="F15" s="103"/>
      <c r="G15" s="103"/>
      <c r="H15" s="103"/>
      <c r="I15" s="103"/>
      <c r="J15" s="103"/>
      <c r="K15" s="355"/>
      <c r="L15" s="356"/>
      <c r="M15" s="103"/>
      <c r="N15" s="103"/>
      <c r="O15" s="103"/>
      <c r="P15" s="103"/>
      <c r="Q15" s="103"/>
      <c r="R15" s="103"/>
      <c r="S15" s="103"/>
      <c r="T15" s="103"/>
      <c r="U15" s="356"/>
      <c r="V15" s="191"/>
      <c r="W15" s="103"/>
      <c r="X15" s="103"/>
      <c r="Y15" s="103"/>
      <c r="Z15" s="103"/>
      <c r="AA15" s="103"/>
      <c r="AB15" s="103"/>
      <c r="AC15" s="103"/>
      <c r="AD15" s="103"/>
      <c r="AE15" s="355"/>
      <c r="AF15" s="356"/>
      <c r="AG15" s="103"/>
      <c r="AH15" s="103"/>
      <c r="AI15" s="103"/>
      <c r="AJ15" s="103"/>
      <c r="AK15" s="103"/>
      <c r="AL15" s="103"/>
      <c r="AM15" s="103"/>
      <c r="AN15" s="103"/>
      <c r="AO15" s="356"/>
      <c r="AP15" s="191"/>
      <c r="AQ15" s="103"/>
      <c r="AR15" s="103"/>
      <c r="AS15" s="103"/>
      <c r="AT15" s="103"/>
      <c r="AU15" s="103"/>
      <c r="AV15" s="103"/>
      <c r="AW15" s="103"/>
      <c r="AX15" s="103"/>
      <c r="AY15" s="355"/>
      <c r="AZ15" s="356"/>
      <c r="BA15" s="103"/>
      <c r="BB15" s="103"/>
      <c r="BC15" s="103"/>
      <c r="BD15" s="103"/>
      <c r="BE15" s="103"/>
      <c r="BF15" s="103"/>
      <c r="BG15" s="103"/>
      <c r="BH15" s="103"/>
      <c r="BI15" s="356"/>
      <c r="BJ15" s="191"/>
      <c r="BK15" s="103"/>
      <c r="BL15" s="103"/>
      <c r="BM15" s="103"/>
      <c r="BN15" s="103"/>
      <c r="BO15" s="103"/>
      <c r="BP15" s="103"/>
      <c r="BQ15" s="103"/>
      <c r="BR15" s="103"/>
      <c r="BS15" s="355"/>
      <c r="BT15" s="356"/>
      <c r="BU15" s="103"/>
      <c r="BV15" s="103"/>
      <c r="BW15" s="103"/>
      <c r="BX15" s="103"/>
      <c r="BY15" s="103"/>
      <c r="BZ15" s="103"/>
      <c r="CA15" s="103"/>
      <c r="CB15" s="103"/>
      <c r="CC15" s="356"/>
      <c r="CD15" s="191"/>
      <c r="CE15" s="197"/>
      <c r="CF15" s="197"/>
      <c r="CG15" s="197"/>
      <c r="CH15" s="197"/>
      <c r="CI15" s="191"/>
      <c r="CJ15" s="197"/>
      <c r="CK15" s="197"/>
      <c r="CL15" s="197"/>
      <c r="CM15" s="197"/>
      <c r="CN15" s="191"/>
      <c r="CO15" s="197"/>
      <c r="CP15" s="197"/>
      <c r="CQ15" s="197"/>
      <c r="CR15" s="197"/>
      <c r="CS15" s="191"/>
    </row>
    <row r="16" spans="1:131" ht="15.75" customHeight="1">
      <c r="A16" s="133" t="s">
        <v>171</v>
      </c>
      <c r="B16" s="290">
        <v>1</v>
      </c>
      <c r="C16" s="230">
        <v>471564.76692083525</v>
      </c>
      <c r="D16" s="230">
        <v>2096574.4645185461</v>
      </c>
      <c r="E16" s="230">
        <v>519645.01473572291</v>
      </c>
      <c r="F16" s="230">
        <v>2135947.0127661158</v>
      </c>
      <c r="G16" s="230">
        <v>621258.01397045352</v>
      </c>
      <c r="H16" s="230">
        <v>2252500.0320536671</v>
      </c>
      <c r="I16" s="230">
        <v>660240.94947047043</v>
      </c>
      <c r="J16" s="230">
        <v>2302623.1857935418</v>
      </c>
      <c r="K16" s="392">
        <f t="shared" ref="K16:K23" si="1">SUM(C16:J16)</f>
        <v>11060353.440229353</v>
      </c>
      <c r="L16" s="393">
        <v>0</v>
      </c>
      <c r="M16" s="230">
        <v>0</v>
      </c>
      <c r="N16" s="230">
        <v>0</v>
      </c>
      <c r="O16" s="230">
        <v>0</v>
      </c>
      <c r="P16" s="230">
        <v>0</v>
      </c>
      <c r="Q16" s="230">
        <v>0</v>
      </c>
      <c r="R16" s="230">
        <v>0</v>
      </c>
      <c r="S16" s="230">
        <v>0</v>
      </c>
      <c r="T16" s="394">
        <f t="shared" ref="T16:T23" si="2">SUM(L16:S16)</f>
        <v>0</v>
      </c>
      <c r="U16" s="395">
        <f t="shared" ref="U16:U23" si="3">SUM(K16,T16)</f>
        <v>11060353.440229353</v>
      </c>
      <c r="V16" s="290">
        <v>1</v>
      </c>
      <c r="W16" s="230">
        <v>93226.702619568154</v>
      </c>
      <c r="X16" s="230">
        <v>1825589.6872503017</v>
      </c>
      <c r="Y16" s="230">
        <v>77358.327705599106</v>
      </c>
      <c r="Z16" s="230">
        <v>1715212.726643468</v>
      </c>
      <c r="AA16" s="230">
        <v>69424.140248614596</v>
      </c>
      <c r="AB16" s="230">
        <v>1641261.4005359835</v>
      </c>
      <c r="AC16" s="230">
        <v>59268.33820504976</v>
      </c>
      <c r="AD16" s="230">
        <v>1724108.1359592655</v>
      </c>
      <c r="AE16" s="392">
        <f t="shared" ref="AE16:AE23" si="4">SUM(W16:AD16)</f>
        <v>7205449.4591678502</v>
      </c>
      <c r="AF16" s="393">
        <v>0</v>
      </c>
      <c r="AG16" s="230">
        <v>0</v>
      </c>
      <c r="AH16" s="230">
        <v>0</v>
      </c>
      <c r="AI16" s="230">
        <v>0</v>
      </c>
      <c r="AJ16" s="230">
        <v>0</v>
      </c>
      <c r="AK16" s="230">
        <v>0</v>
      </c>
      <c r="AL16" s="230">
        <v>0</v>
      </c>
      <c r="AM16" s="230">
        <v>0</v>
      </c>
      <c r="AN16" s="394">
        <f t="shared" ref="AN16:AN23" si="5">SUM(AF16:AM16)</f>
        <v>0</v>
      </c>
      <c r="AO16" s="395">
        <f t="shared" ref="AO16:AO23" si="6">SUM(AE16,AN16)</f>
        <v>7205449.4591678502</v>
      </c>
      <c r="AP16" s="290">
        <v>1</v>
      </c>
      <c r="AQ16" s="230">
        <v>5014084.8493454577</v>
      </c>
      <c r="AR16" s="230">
        <v>39814336.035827518</v>
      </c>
      <c r="AS16" s="230">
        <v>5248143.3592795366</v>
      </c>
      <c r="AT16" s="230">
        <v>41137638.482478365</v>
      </c>
      <c r="AU16" s="230">
        <v>5520594.3915500324</v>
      </c>
      <c r="AV16" s="230">
        <v>42833888.67550835</v>
      </c>
      <c r="AW16" s="230">
        <v>5726312.4481754489</v>
      </c>
      <c r="AX16" s="230">
        <v>44032426.926511563</v>
      </c>
      <c r="AY16" s="392">
        <f t="shared" ref="AY16:AY23" si="7">SUM(AQ16:AX16)</f>
        <v>189327425.16867629</v>
      </c>
      <c r="AZ16" s="393">
        <v>0</v>
      </c>
      <c r="BA16" s="230">
        <v>0</v>
      </c>
      <c r="BB16" s="230">
        <v>0</v>
      </c>
      <c r="BC16" s="230">
        <v>0</v>
      </c>
      <c r="BD16" s="230">
        <v>0</v>
      </c>
      <c r="BE16" s="230">
        <v>0</v>
      </c>
      <c r="BF16" s="230">
        <v>0</v>
      </c>
      <c r="BG16" s="230">
        <v>0</v>
      </c>
      <c r="BH16" s="394">
        <f t="shared" ref="BH16:BH23" si="8">SUM(AZ16:BG16)</f>
        <v>0</v>
      </c>
      <c r="BI16" s="395">
        <f t="shared" ref="BI16:BI23" si="9">SUM(AY16,BH16)</f>
        <v>189327425.16867629</v>
      </c>
      <c r="BJ16" s="290">
        <v>1</v>
      </c>
      <c r="BK16" s="230">
        <v>162811.35890984244</v>
      </c>
      <c r="BL16" s="230">
        <v>6685473.7296651416</v>
      </c>
      <c r="BM16" s="230">
        <v>218170.3085726017</v>
      </c>
      <c r="BN16" s="230">
        <v>6721739.479602199</v>
      </c>
      <c r="BO16" s="230">
        <v>229626.80776528423</v>
      </c>
      <c r="BP16" s="230">
        <v>6810711.5147930626</v>
      </c>
      <c r="BQ16" s="230">
        <v>300341.75198622636</v>
      </c>
      <c r="BR16" s="230">
        <v>6643319.745334628</v>
      </c>
      <c r="BS16" s="392">
        <f t="shared" ref="BS16:BS23" si="10">SUM(BK16:BR16)</f>
        <v>27772194.696628988</v>
      </c>
      <c r="BT16" s="393">
        <v>0</v>
      </c>
      <c r="BU16" s="230">
        <v>0</v>
      </c>
      <c r="BV16" s="230">
        <v>0</v>
      </c>
      <c r="BW16" s="230">
        <v>0</v>
      </c>
      <c r="BX16" s="230">
        <v>0</v>
      </c>
      <c r="BY16" s="230">
        <v>0</v>
      </c>
      <c r="BZ16" s="230">
        <v>0</v>
      </c>
      <c r="CA16" s="230">
        <v>0</v>
      </c>
      <c r="CB16" s="394">
        <f t="shared" ref="CB16:CB23" si="11">SUM(BT16:CA16)</f>
        <v>0</v>
      </c>
      <c r="CC16" s="395">
        <f t="shared" ref="CC16:CC23" si="12">SUM(BS16,CB16)</f>
        <v>27772194.696628988</v>
      </c>
      <c r="CD16" s="290">
        <v>1</v>
      </c>
      <c r="CE16" s="394">
        <f>+C16+D16+W16+X16+AQ16+AR16+BK16+BL16</f>
        <v>56163661.595057219</v>
      </c>
      <c r="CF16" s="394">
        <f>+E16+F16+Y16+Z16+AS16+AT16+BM16+BN16</f>
        <v>57773854.711783618</v>
      </c>
      <c r="CG16" s="394">
        <f>+G16+H16+AA16+AB16+AU16+AV16+BO16+BP16</f>
        <v>59979264.976425447</v>
      </c>
      <c r="CH16" s="394">
        <f>+I16+J16+AC16+AD16+AW16+AX16+BQ16+BR16</f>
        <v>61448641.481436193</v>
      </c>
      <c r="CI16" s="396">
        <f>SUM(K16,AE16,AY16,BS16)</f>
        <v>235365422.76470247</v>
      </c>
      <c r="CJ16" s="394">
        <f>L16+M16+AF16+AG16+AZ16+BA16+BT16+BU16</f>
        <v>0</v>
      </c>
      <c r="CK16" s="394">
        <f>N16+O16+AH16+AI16+BB16+BC16+BV16+BW16</f>
        <v>0</v>
      </c>
      <c r="CL16" s="394">
        <f>P16+Q16+AJ16+AK16+BD16+BE16+BX16+BY16</f>
        <v>0</v>
      </c>
      <c r="CM16" s="394">
        <f>+R16+S16+AL16+AM16+BF16+BG16+BZ16+CA16</f>
        <v>0</v>
      </c>
      <c r="CN16" s="396">
        <f>SUM(T16,AN16,BH16,CB16)</f>
        <v>0</v>
      </c>
      <c r="CO16" s="394">
        <f>+C16+D16+L16+M16+W16+X16+AF16+AG16+AQ16+AR16+AZ16+BA16+BK16+BL16+BT16+BU16</f>
        <v>56163661.595057219</v>
      </c>
      <c r="CP16" s="394">
        <f>+E16+F16+N16+O16+Y16+Z16+AH16+AI16+AS16+AT16+BB16+BC16+BM16+BN16+BV16+BW16</f>
        <v>57773854.711783618</v>
      </c>
      <c r="CQ16" s="394">
        <f>+G16+H16+P16+Q16+AA16+AB16+AJ16+AK16+AU16+AV16+BD16+BE16+BO16+BP16+BX16+BY16</f>
        <v>59979264.976425447</v>
      </c>
      <c r="CR16" s="394">
        <f>+I16+J16+R16+S16+AC16+AD16+AL16+AM16+AW16+AX16+BF16+BG16+BQ16+BR16+BZ16+CA16</f>
        <v>61448641.481436193</v>
      </c>
      <c r="CS16" s="396">
        <f t="shared" ref="CS16" si="13">SUM(CC16,BI16,AO16,U16)</f>
        <v>235365422.76470247</v>
      </c>
      <c r="CT16" s="309"/>
      <c r="CU16" s="309"/>
      <c r="CV16" s="309"/>
      <c r="CW16" s="309"/>
      <c r="CX16" s="309"/>
    </row>
    <row r="17" spans="1:131" ht="15.75" customHeight="1">
      <c r="A17" s="87" t="s">
        <v>1333</v>
      </c>
      <c r="B17" s="290"/>
      <c r="C17" s="230">
        <v>0</v>
      </c>
      <c r="D17" s="230">
        <v>0</v>
      </c>
      <c r="E17" s="230">
        <v>0</v>
      </c>
      <c r="F17" s="230">
        <v>0</v>
      </c>
      <c r="G17" s="230">
        <v>0</v>
      </c>
      <c r="H17" s="230">
        <v>0</v>
      </c>
      <c r="I17" s="230">
        <v>0</v>
      </c>
      <c r="J17" s="230">
        <v>0</v>
      </c>
      <c r="K17" s="392">
        <f t="shared" si="1"/>
        <v>0</v>
      </c>
      <c r="L17" s="397">
        <v>0</v>
      </c>
      <c r="M17" s="228">
        <v>7065238.2685114294</v>
      </c>
      <c r="N17" s="228">
        <v>0</v>
      </c>
      <c r="O17" s="228">
        <v>7264568.8243240118</v>
      </c>
      <c r="P17" s="228">
        <v>0</v>
      </c>
      <c r="Q17" s="228">
        <v>7315785.1936307149</v>
      </c>
      <c r="R17" s="228">
        <v>0</v>
      </c>
      <c r="S17" s="228">
        <v>7460501.8761485554</v>
      </c>
      <c r="T17" s="394">
        <f t="shared" si="2"/>
        <v>29106094.162614711</v>
      </c>
      <c r="U17" s="395">
        <f t="shared" si="3"/>
        <v>29106094.162614711</v>
      </c>
      <c r="V17" s="290"/>
      <c r="W17" s="230">
        <v>0</v>
      </c>
      <c r="X17" s="230">
        <v>0</v>
      </c>
      <c r="Y17" s="230">
        <v>0</v>
      </c>
      <c r="Z17" s="230">
        <v>0</v>
      </c>
      <c r="AA17" s="230">
        <v>0</v>
      </c>
      <c r="AB17" s="230">
        <v>0</v>
      </c>
      <c r="AC17" s="230">
        <v>0</v>
      </c>
      <c r="AD17" s="230">
        <v>0</v>
      </c>
      <c r="AE17" s="392">
        <f t="shared" si="4"/>
        <v>0</v>
      </c>
      <c r="AF17" s="397">
        <v>0</v>
      </c>
      <c r="AG17" s="228">
        <v>2935792.232508637</v>
      </c>
      <c r="AH17" s="228">
        <v>0</v>
      </c>
      <c r="AI17" s="228">
        <v>2735425.8768463344</v>
      </c>
      <c r="AJ17" s="228">
        <v>0</v>
      </c>
      <c r="AK17" s="228">
        <v>2650264.7069100551</v>
      </c>
      <c r="AL17" s="228">
        <v>0</v>
      </c>
      <c r="AM17" s="228">
        <v>2789969.8494775095</v>
      </c>
      <c r="AN17" s="394">
        <f t="shared" si="5"/>
        <v>11111452.665742535</v>
      </c>
      <c r="AO17" s="395">
        <f t="shared" si="6"/>
        <v>11111452.665742535</v>
      </c>
      <c r="AP17" s="290"/>
      <c r="AQ17" s="230">
        <v>0</v>
      </c>
      <c r="AR17" s="230">
        <v>0</v>
      </c>
      <c r="AS17" s="230">
        <v>0</v>
      </c>
      <c r="AT17" s="230">
        <v>0</v>
      </c>
      <c r="AU17" s="230">
        <v>0</v>
      </c>
      <c r="AV17" s="230">
        <v>0</v>
      </c>
      <c r="AW17" s="230">
        <v>0</v>
      </c>
      <c r="AX17" s="230">
        <v>0</v>
      </c>
      <c r="AY17" s="392">
        <f t="shared" si="7"/>
        <v>0</v>
      </c>
      <c r="AZ17" s="397">
        <v>-1.3389697381187308E-12</v>
      </c>
      <c r="BA17" s="228">
        <v>36286483.714234315</v>
      </c>
      <c r="BB17" s="228">
        <v>0</v>
      </c>
      <c r="BC17" s="228">
        <v>36720162.202214435</v>
      </c>
      <c r="BD17" s="228">
        <v>0</v>
      </c>
      <c r="BE17" s="228">
        <v>37695663.238739543</v>
      </c>
      <c r="BF17" s="228">
        <v>0</v>
      </c>
      <c r="BG17" s="228">
        <v>38247483.348830186</v>
      </c>
      <c r="BH17" s="394">
        <f t="shared" si="8"/>
        <v>148949792.50401849</v>
      </c>
      <c r="BI17" s="395">
        <f t="shared" si="9"/>
        <v>148949792.50401849</v>
      </c>
      <c r="BJ17" s="290"/>
      <c r="BK17" s="230">
        <v>0</v>
      </c>
      <c r="BL17" s="230">
        <v>0</v>
      </c>
      <c r="BM17" s="230">
        <v>0</v>
      </c>
      <c r="BN17" s="230">
        <v>0</v>
      </c>
      <c r="BO17" s="230">
        <v>0</v>
      </c>
      <c r="BP17" s="230">
        <v>0</v>
      </c>
      <c r="BQ17" s="230">
        <v>0</v>
      </c>
      <c r="BR17" s="230">
        <v>0</v>
      </c>
      <c r="BS17" s="392">
        <f t="shared" si="10"/>
        <v>0</v>
      </c>
      <c r="BT17" s="397">
        <v>0</v>
      </c>
      <c r="BU17" s="228">
        <v>2515792.2012107368</v>
      </c>
      <c r="BV17" s="228">
        <v>0</v>
      </c>
      <c r="BW17" s="228">
        <v>2532600.5822978895</v>
      </c>
      <c r="BX17" s="228">
        <v>0</v>
      </c>
      <c r="BY17" s="228">
        <v>2503434.7414411395</v>
      </c>
      <c r="BZ17" s="228">
        <v>0</v>
      </c>
      <c r="CA17" s="228">
        <v>2383501.4756165291</v>
      </c>
      <c r="CB17" s="394">
        <f t="shared" si="11"/>
        <v>9935329.0005662963</v>
      </c>
      <c r="CC17" s="395">
        <f t="shared" si="12"/>
        <v>9935329.0005662963</v>
      </c>
      <c r="CD17" s="290"/>
      <c r="CE17" s="394">
        <f t="shared" ref="CE17:CE23" si="14">+C17+D17+W17+X17+AQ17+AR17+BK17+BL17</f>
        <v>0</v>
      </c>
      <c r="CF17" s="394">
        <f t="shared" ref="CF17:CF23" si="15">+E17+F17+Y17+Z17+AS17+AT17+BM17+BN17</f>
        <v>0</v>
      </c>
      <c r="CG17" s="394">
        <f t="shared" ref="CG17:CG23" si="16">+G17+H17+AA17+AB17+AU17+AV17+BO17+BP17</f>
        <v>0</v>
      </c>
      <c r="CH17" s="394">
        <f t="shared" ref="CH17:CH23" si="17">+I17+J17+AC17+AD17+AW17+AX17+BQ17+BR17</f>
        <v>0</v>
      </c>
      <c r="CI17" s="396">
        <f t="shared" ref="CI17:CI23" si="18">SUM(K17,AE17,AY17,BS17)</f>
        <v>0</v>
      </c>
      <c r="CJ17" s="394">
        <f t="shared" ref="CJ17:CJ23" si="19">L17+M17+AF17+AG17+AZ17+BA17+BT17+BU17</f>
        <v>48803306.416465119</v>
      </c>
      <c r="CK17" s="394">
        <f t="shared" ref="CK17:CK23" si="20">N17+O17+AH17+AI17+BB17+BC17+BV17+BW17</f>
        <v>49252757.485682674</v>
      </c>
      <c r="CL17" s="394">
        <f t="shared" ref="CL17:CL23" si="21">P17+Q17+AJ17+AK17+BD17+BE17+BX17+BY17</f>
        <v>50165147.88072145</v>
      </c>
      <c r="CM17" s="394">
        <f t="shared" ref="CM17:CM23" si="22">+R17+S17+AL17+AM17+BF17+BG17+BZ17+CA17</f>
        <v>50881456.550072782</v>
      </c>
      <c r="CN17" s="396">
        <f t="shared" ref="CN17:CN23" si="23">SUM(T17,AN17,BH17,CB17)</f>
        <v>199102668.33294204</v>
      </c>
      <c r="CO17" s="394">
        <f t="shared" ref="CO17:CO23" si="24">+C17+D17+L17+M17+W17+X17+AF17+AG17+AQ17+AR17+AZ17+BA17+BK17+BL17+BT17+BU17</f>
        <v>48803306.416465119</v>
      </c>
      <c r="CP17" s="394">
        <f t="shared" ref="CP17:CP23" si="25">+E17+F17+N17+O17+Y17+Z17+AH17+AI17+AS17+AT17+BB17+BC17+BM17+BN17+BV17+BW17</f>
        <v>49252757.485682674</v>
      </c>
      <c r="CQ17" s="394">
        <f t="shared" ref="CQ17:CQ23" si="26">+G17+H17+P17+Q17+AA17+AB17+AJ17+AK17+AU17+AV17+BD17+BE17+BO17+BP17+BX17+BY17</f>
        <v>50165147.88072145</v>
      </c>
      <c r="CR17" s="394">
        <f t="shared" ref="CR17:CR23" si="27">+I17+J17+R17+S17+AC17+AD17+AL17+AM17+AW17+AX17+BF17+BG17+BQ17+BR17+BZ17+CA17</f>
        <v>50881456.550072782</v>
      </c>
      <c r="CS17" s="396">
        <f t="shared" ref="CS17:CS23" si="28">SUM(CC17,BI17,AO17,U17)</f>
        <v>199102668.33294204</v>
      </c>
      <c r="CT17" s="309"/>
      <c r="CV17" s="309"/>
      <c r="CX17" s="309"/>
    </row>
    <row r="18" spans="1:131" ht="15.75" customHeight="1">
      <c r="A18" s="87" t="s">
        <v>1334</v>
      </c>
      <c r="B18" s="290"/>
      <c r="C18" s="228">
        <v>0</v>
      </c>
      <c r="D18" s="228">
        <v>0</v>
      </c>
      <c r="E18" s="228">
        <v>0</v>
      </c>
      <c r="F18" s="228">
        <v>0</v>
      </c>
      <c r="G18" s="228">
        <v>0</v>
      </c>
      <c r="H18" s="228">
        <v>0</v>
      </c>
      <c r="I18" s="228">
        <v>0</v>
      </c>
      <c r="J18" s="228">
        <v>0</v>
      </c>
      <c r="K18" s="392">
        <f t="shared" si="1"/>
        <v>0</v>
      </c>
      <c r="L18" s="397">
        <v>0</v>
      </c>
      <c r="M18" s="228">
        <v>559350.27040860313</v>
      </c>
      <c r="N18" s="228">
        <v>0</v>
      </c>
      <c r="O18" s="228">
        <v>583423.19438346266</v>
      </c>
      <c r="P18" s="228">
        <v>0</v>
      </c>
      <c r="Q18" s="228">
        <v>581778.43947255565</v>
      </c>
      <c r="R18" s="228">
        <v>0</v>
      </c>
      <c r="S18" s="228">
        <v>588149.84364056122</v>
      </c>
      <c r="T18" s="394">
        <f t="shared" si="2"/>
        <v>2312701.7479051827</v>
      </c>
      <c r="U18" s="395">
        <f t="shared" si="3"/>
        <v>2312701.7479051827</v>
      </c>
      <c r="V18" s="290"/>
      <c r="W18" s="228">
        <v>0</v>
      </c>
      <c r="X18" s="228">
        <v>0</v>
      </c>
      <c r="Y18" s="228">
        <v>0</v>
      </c>
      <c r="Z18" s="228">
        <v>0</v>
      </c>
      <c r="AA18" s="228">
        <v>0</v>
      </c>
      <c r="AB18" s="228">
        <v>0</v>
      </c>
      <c r="AC18" s="228">
        <v>0</v>
      </c>
      <c r="AD18" s="228">
        <v>0</v>
      </c>
      <c r="AE18" s="392">
        <f t="shared" si="4"/>
        <v>0</v>
      </c>
      <c r="AF18" s="397">
        <v>0</v>
      </c>
      <c r="AG18" s="228">
        <v>249474.73444763047</v>
      </c>
      <c r="AH18" s="228">
        <v>0</v>
      </c>
      <c r="AI18" s="228">
        <v>233266.15673803788</v>
      </c>
      <c r="AJ18" s="228">
        <v>0</v>
      </c>
      <c r="AK18" s="228">
        <v>229720.29933508392</v>
      </c>
      <c r="AL18" s="228">
        <v>0</v>
      </c>
      <c r="AM18" s="228">
        <v>242735.88149952778</v>
      </c>
      <c r="AN18" s="394">
        <f t="shared" si="5"/>
        <v>955197.07202027994</v>
      </c>
      <c r="AO18" s="395">
        <f t="shared" si="6"/>
        <v>955197.07202027994</v>
      </c>
      <c r="AP18" s="290"/>
      <c r="AQ18" s="228">
        <v>0</v>
      </c>
      <c r="AR18" s="228">
        <v>0</v>
      </c>
      <c r="AS18" s="228">
        <v>0</v>
      </c>
      <c r="AT18" s="228">
        <v>0</v>
      </c>
      <c r="AU18" s="228">
        <v>0</v>
      </c>
      <c r="AV18" s="228">
        <v>0</v>
      </c>
      <c r="AW18" s="228">
        <v>0</v>
      </c>
      <c r="AX18" s="228">
        <v>0</v>
      </c>
      <c r="AY18" s="392">
        <f t="shared" si="7"/>
        <v>0</v>
      </c>
      <c r="AZ18" s="397">
        <v>0</v>
      </c>
      <c r="BA18" s="228">
        <v>2544900.7626228696</v>
      </c>
      <c r="BB18" s="228">
        <v>0</v>
      </c>
      <c r="BC18" s="228">
        <v>2596707.5954551334</v>
      </c>
      <c r="BD18" s="228">
        <v>0</v>
      </c>
      <c r="BE18" s="228">
        <v>2699175.3288954832</v>
      </c>
      <c r="BF18" s="228">
        <v>0</v>
      </c>
      <c r="BG18" s="228">
        <v>2763956.6987012913</v>
      </c>
      <c r="BH18" s="394">
        <f t="shared" si="8"/>
        <v>10604740.385674778</v>
      </c>
      <c r="BI18" s="395">
        <f t="shared" si="9"/>
        <v>10604740.385674778</v>
      </c>
      <c r="BJ18" s="290"/>
      <c r="BK18" s="228">
        <v>0</v>
      </c>
      <c r="BL18" s="228">
        <v>0</v>
      </c>
      <c r="BM18" s="228">
        <v>0</v>
      </c>
      <c r="BN18" s="228">
        <v>0</v>
      </c>
      <c r="BO18" s="228">
        <v>0</v>
      </c>
      <c r="BP18" s="228">
        <v>0</v>
      </c>
      <c r="BQ18" s="228">
        <v>0</v>
      </c>
      <c r="BR18" s="228">
        <v>0</v>
      </c>
      <c r="BS18" s="392">
        <f t="shared" si="10"/>
        <v>0</v>
      </c>
      <c r="BT18" s="397">
        <v>0</v>
      </c>
      <c r="BU18" s="228">
        <v>173162.57252135253</v>
      </c>
      <c r="BV18" s="228">
        <v>0</v>
      </c>
      <c r="BW18" s="228">
        <v>174795.35842412466</v>
      </c>
      <c r="BX18" s="228">
        <v>0</v>
      </c>
      <c r="BY18" s="228">
        <v>173114.41086614301</v>
      </c>
      <c r="BZ18" s="228">
        <v>0</v>
      </c>
      <c r="CA18" s="228">
        <v>166139.00480461423</v>
      </c>
      <c r="CB18" s="394">
        <f t="shared" si="11"/>
        <v>687211.3466162344</v>
      </c>
      <c r="CC18" s="395">
        <f t="shared" si="12"/>
        <v>687211.3466162344</v>
      </c>
      <c r="CD18" s="290"/>
      <c r="CE18" s="394">
        <f t="shared" si="14"/>
        <v>0</v>
      </c>
      <c r="CF18" s="394">
        <f t="shared" si="15"/>
        <v>0</v>
      </c>
      <c r="CG18" s="394">
        <f t="shared" si="16"/>
        <v>0</v>
      </c>
      <c r="CH18" s="394">
        <f t="shared" si="17"/>
        <v>0</v>
      </c>
      <c r="CI18" s="396">
        <f t="shared" si="18"/>
        <v>0</v>
      </c>
      <c r="CJ18" s="394">
        <f t="shared" si="19"/>
        <v>3526888.3400004557</v>
      </c>
      <c r="CK18" s="394">
        <f t="shared" si="20"/>
        <v>3588192.3050007587</v>
      </c>
      <c r="CL18" s="394">
        <f t="shared" si="21"/>
        <v>3683788.4785692659</v>
      </c>
      <c r="CM18" s="394">
        <f t="shared" si="22"/>
        <v>3760981.4286459945</v>
      </c>
      <c r="CN18" s="396">
        <f t="shared" si="23"/>
        <v>14559850.552216476</v>
      </c>
      <c r="CO18" s="394">
        <f t="shared" si="24"/>
        <v>3526888.3400004557</v>
      </c>
      <c r="CP18" s="394">
        <f t="shared" si="25"/>
        <v>3588192.3050007587</v>
      </c>
      <c r="CQ18" s="394">
        <f t="shared" si="26"/>
        <v>3683788.4785692659</v>
      </c>
      <c r="CR18" s="394">
        <f t="shared" si="27"/>
        <v>3760981.4286459945</v>
      </c>
      <c r="CS18" s="396">
        <f t="shared" si="28"/>
        <v>14559850.552216474</v>
      </c>
      <c r="CV18" s="309"/>
      <c r="CX18" s="309"/>
    </row>
    <row r="19" spans="1:131" ht="15.75" customHeight="1">
      <c r="A19" s="87" t="s">
        <v>1335</v>
      </c>
      <c r="B19" s="290"/>
      <c r="C19" s="228">
        <v>0</v>
      </c>
      <c r="D19" s="228">
        <v>0</v>
      </c>
      <c r="E19" s="228">
        <v>0</v>
      </c>
      <c r="F19" s="228">
        <v>0</v>
      </c>
      <c r="G19" s="228">
        <v>0</v>
      </c>
      <c r="H19" s="228">
        <v>0</v>
      </c>
      <c r="I19" s="228">
        <v>0</v>
      </c>
      <c r="J19" s="228">
        <v>0</v>
      </c>
      <c r="K19" s="392">
        <f t="shared" si="1"/>
        <v>0</v>
      </c>
      <c r="L19" s="397">
        <v>0</v>
      </c>
      <c r="M19" s="228">
        <v>2236873.736574389</v>
      </c>
      <c r="N19" s="228">
        <v>0</v>
      </c>
      <c r="O19" s="228">
        <v>2318248.3163950494</v>
      </c>
      <c r="P19" s="228">
        <v>0</v>
      </c>
      <c r="Q19" s="228">
        <v>2377797.5493746102</v>
      </c>
      <c r="R19" s="228">
        <v>0</v>
      </c>
      <c r="S19" s="228">
        <v>2403095.1104858853</v>
      </c>
      <c r="T19" s="394">
        <f t="shared" si="2"/>
        <v>9336014.7128299344</v>
      </c>
      <c r="U19" s="395">
        <f t="shared" si="3"/>
        <v>9336014.7128299344</v>
      </c>
      <c r="V19" s="290"/>
      <c r="W19" s="228">
        <v>0</v>
      </c>
      <c r="X19" s="228">
        <v>0</v>
      </c>
      <c r="Y19" s="228">
        <v>0</v>
      </c>
      <c r="Z19" s="228">
        <v>0</v>
      </c>
      <c r="AA19" s="228">
        <v>0</v>
      </c>
      <c r="AB19" s="228">
        <v>0</v>
      </c>
      <c r="AC19" s="228">
        <v>0</v>
      </c>
      <c r="AD19" s="228">
        <v>0</v>
      </c>
      <c r="AE19" s="392">
        <f t="shared" si="4"/>
        <v>0</v>
      </c>
      <c r="AF19" s="397">
        <v>0</v>
      </c>
      <c r="AG19" s="228">
        <v>870743.3962340306</v>
      </c>
      <c r="AH19" s="228">
        <v>0</v>
      </c>
      <c r="AI19" s="228">
        <v>819181.77256799326</v>
      </c>
      <c r="AJ19" s="228">
        <v>0</v>
      </c>
      <c r="AK19" s="228">
        <v>784720.42505953717</v>
      </c>
      <c r="AL19" s="228">
        <v>0</v>
      </c>
      <c r="AM19" s="228">
        <v>824402.87386153662</v>
      </c>
      <c r="AN19" s="394">
        <f t="shared" si="5"/>
        <v>3299048.4677230977</v>
      </c>
      <c r="AO19" s="395">
        <f t="shared" si="6"/>
        <v>3299048.4677230977</v>
      </c>
      <c r="AP19" s="290"/>
      <c r="AQ19" s="228">
        <v>0</v>
      </c>
      <c r="AR19" s="228">
        <v>0</v>
      </c>
      <c r="AS19" s="228">
        <v>0</v>
      </c>
      <c r="AT19" s="228">
        <v>0</v>
      </c>
      <c r="AU19" s="228">
        <v>0</v>
      </c>
      <c r="AV19" s="228">
        <v>0</v>
      </c>
      <c r="AW19" s="228">
        <v>0</v>
      </c>
      <c r="AX19" s="228">
        <v>0</v>
      </c>
      <c r="AY19" s="392">
        <f t="shared" si="7"/>
        <v>0</v>
      </c>
      <c r="AZ19" s="397">
        <v>-8.8377959842495286E-14</v>
      </c>
      <c r="BA19" s="228">
        <v>7646025.4985653479</v>
      </c>
      <c r="BB19" s="228">
        <v>0</v>
      </c>
      <c r="BC19" s="228">
        <v>7895999.366241388</v>
      </c>
      <c r="BD19" s="228">
        <v>0</v>
      </c>
      <c r="BE19" s="228">
        <v>8227608.6089313719</v>
      </c>
      <c r="BF19" s="228">
        <v>0</v>
      </c>
      <c r="BG19" s="228">
        <v>8459750.9344230723</v>
      </c>
      <c r="BH19" s="394">
        <f t="shared" si="8"/>
        <v>32229384.408161178</v>
      </c>
      <c r="BI19" s="395">
        <f t="shared" si="9"/>
        <v>32229384.408161178</v>
      </c>
      <c r="BJ19" s="290"/>
      <c r="BK19" s="228">
        <v>0</v>
      </c>
      <c r="BL19" s="228">
        <v>0</v>
      </c>
      <c r="BM19" s="228">
        <v>0</v>
      </c>
      <c r="BN19" s="228">
        <v>0</v>
      </c>
      <c r="BO19" s="228">
        <v>0</v>
      </c>
      <c r="BP19" s="228">
        <v>0</v>
      </c>
      <c r="BQ19" s="228">
        <v>0</v>
      </c>
      <c r="BR19" s="228">
        <v>0</v>
      </c>
      <c r="BS19" s="392">
        <f t="shared" si="10"/>
        <v>0</v>
      </c>
      <c r="BT19" s="397">
        <v>0</v>
      </c>
      <c r="BU19" s="228">
        <v>414185.55937086826</v>
      </c>
      <c r="BV19" s="228">
        <v>0</v>
      </c>
      <c r="BW19" s="228">
        <v>419641.89608114323</v>
      </c>
      <c r="BX19" s="228">
        <v>0</v>
      </c>
      <c r="BY19" s="228">
        <v>423114.11035131809</v>
      </c>
      <c r="BZ19" s="228">
        <v>0</v>
      </c>
      <c r="CA19" s="228">
        <v>410217.31449066836</v>
      </c>
      <c r="CB19" s="394">
        <f t="shared" si="11"/>
        <v>1667158.8802939979</v>
      </c>
      <c r="CC19" s="395">
        <f t="shared" si="12"/>
        <v>1667158.8802939979</v>
      </c>
      <c r="CD19" s="290"/>
      <c r="CE19" s="394">
        <f t="shared" si="14"/>
        <v>0</v>
      </c>
      <c r="CF19" s="394">
        <f t="shared" si="15"/>
        <v>0</v>
      </c>
      <c r="CG19" s="394">
        <f t="shared" si="16"/>
        <v>0</v>
      </c>
      <c r="CH19" s="394">
        <f t="shared" si="17"/>
        <v>0</v>
      </c>
      <c r="CI19" s="396">
        <f t="shared" si="18"/>
        <v>0</v>
      </c>
      <c r="CJ19" s="394">
        <f t="shared" si="19"/>
        <v>11167828.190744635</v>
      </c>
      <c r="CK19" s="394">
        <f t="shared" si="20"/>
        <v>11453071.351285575</v>
      </c>
      <c r="CL19" s="394">
        <f t="shared" si="21"/>
        <v>11813240.693716837</v>
      </c>
      <c r="CM19" s="394">
        <f t="shared" si="22"/>
        <v>12097466.233261162</v>
      </c>
      <c r="CN19" s="396">
        <f t="shared" si="23"/>
        <v>46531606.469008207</v>
      </c>
      <c r="CO19" s="394">
        <f t="shared" si="24"/>
        <v>11167828.190744635</v>
      </c>
      <c r="CP19" s="394">
        <f t="shared" si="25"/>
        <v>11453071.351285575</v>
      </c>
      <c r="CQ19" s="394">
        <f t="shared" si="26"/>
        <v>11813240.693716837</v>
      </c>
      <c r="CR19" s="394">
        <f t="shared" si="27"/>
        <v>12097466.233261162</v>
      </c>
      <c r="CS19" s="396">
        <f t="shared" si="28"/>
        <v>46531606.469008207</v>
      </c>
    </row>
    <row r="20" spans="1:131" ht="15.75" customHeight="1">
      <c r="A20" s="133" t="s">
        <v>173</v>
      </c>
      <c r="B20" s="290">
        <v>2</v>
      </c>
      <c r="C20" s="229">
        <f t="shared" ref="C20:J20" si="29">SUM(C17:C19)</f>
        <v>0</v>
      </c>
      <c r="D20" s="229">
        <f t="shared" si="29"/>
        <v>0</v>
      </c>
      <c r="E20" s="229">
        <f t="shared" si="29"/>
        <v>0</v>
      </c>
      <c r="F20" s="229">
        <f t="shared" si="29"/>
        <v>0</v>
      </c>
      <c r="G20" s="229">
        <f t="shared" si="29"/>
        <v>0</v>
      </c>
      <c r="H20" s="229">
        <f t="shared" si="29"/>
        <v>0</v>
      </c>
      <c r="I20" s="229">
        <f t="shared" si="29"/>
        <v>0</v>
      </c>
      <c r="J20" s="229">
        <f t="shared" si="29"/>
        <v>0</v>
      </c>
      <c r="K20" s="392">
        <f t="shared" si="1"/>
        <v>0</v>
      </c>
      <c r="L20" s="398">
        <f t="shared" ref="L20:S20" si="30">SUM(L17:L19)</f>
        <v>0</v>
      </c>
      <c r="M20" s="229">
        <f t="shared" si="30"/>
        <v>9861462.2754944228</v>
      </c>
      <c r="N20" s="229">
        <f t="shared" si="30"/>
        <v>0</v>
      </c>
      <c r="O20" s="229">
        <f t="shared" si="30"/>
        <v>10166240.335102525</v>
      </c>
      <c r="P20" s="229">
        <f t="shared" si="30"/>
        <v>0</v>
      </c>
      <c r="Q20" s="229">
        <f t="shared" si="30"/>
        <v>10275361.18247788</v>
      </c>
      <c r="R20" s="229">
        <f t="shared" si="30"/>
        <v>0</v>
      </c>
      <c r="S20" s="229">
        <f t="shared" si="30"/>
        <v>10451746.830275003</v>
      </c>
      <c r="T20" s="394">
        <f t="shared" si="2"/>
        <v>40754810.623349831</v>
      </c>
      <c r="U20" s="395">
        <f t="shared" si="3"/>
        <v>40754810.623349831</v>
      </c>
      <c r="V20" s="290">
        <v>2</v>
      </c>
      <c r="W20" s="229">
        <f t="shared" ref="W20:AD20" si="31">SUM(W17:W19)</f>
        <v>0</v>
      </c>
      <c r="X20" s="229">
        <f t="shared" si="31"/>
        <v>0</v>
      </c>
      <c r="Y20" s="229">
        <f t="shared" si="31"/>
        <v>0</v>
      </c>
      <c r="Z20" s="229">
        <f t="shared" si="31"/>
        <v>0</v>
      </c>
      <c r="AA20" s="229">
        <f t="shared" si="31"/>
        <v>0</v>
      </c>
      <c r="AB20" s="229">
        <f t="shared" si="31"/>
        <v>0</v>
      </c>
      <c r="AC20" s="229">
        <f t="shared" si="31"/>
        <v>0</v>
      </c>
      <c r="AD20" s="229">
        <f t="shared" si="31"/>
        <v>0</v>
      </c>
      <c r="AE20" s="392">
        <f t="shared" si="4"/>
        <v>0</v>
      </c>
      <c r="AF20" s="398">
        <f t="shared" ref="AF20:AM20" si="32">SUM(AF17:AF19)</f>
        <v>0</v>
      </c>
      <c r="AG20" s="229">
        <f t="shared" si="32"/>
        <v>4056010.363190298</v>
      </c>
      <c r="AH20" s="229">
        <f t="shared" si="32"/>
        <v>0</v>
      </c>
      <c r="AI20" s="229">
        <f t="shared" si="32"/>
        <v>3787873.8061523652</v>
      </c>
      <c r="AJ20" s="229">
        <f t="shared" si="32"/>
        <v>0</v>
      </c>
      <c r="AK20" s="229">
        <f t="shared" si="32"/>
        <v>3664705.4313046765</v>
      </c>
      <c r="AL20" s="229">
        <f t="shared" si="32"/>
        <v>0</v>
      </c>
      <c r="AM20" s="229">
        <f t="shared" si="32"/>
        <v>3857108.6048385743</v>
      </c>
      <c r="AN20" s="394">
        <f t="shared" si="5"/>
        <v>15365698.205485914</v>
      </c>
      <c r="AO20" s="395">
        <f t="shared" si="6"/>
        <v>15365698.205485914</v>
      </c>
      <c r="AP20" s="290">
        <v>2</v>
      </c>
      <c r="AQ20" s="229">
        <f t="shared" ref="AQ20:AX20" si="33">SUM(AQ17:AQ19)</f>
        <v>0</v>
      </c>
      <c r="AR20" s="229">
        <f t="shared" si="33"/>
        <v>0</v>
      </c>
      <c r="AS20" s="229">
        <f t="shared" si="33"/>
        <v>0</v>
      </c>
      <c r="AT20" s="229">
        <f t="shared" si="33"/>
        <v>0</v>
      </c>
      <c r="AU20" s="229">
        <f t="shared" si="33"/>
        <v>0</v>
      </c>
      <c r="AV20" s="229">
        <f t="shared" si="33"/>
        <v>0</v>
      </c>
      <c r="AW20" s="229">
        <f t="shared" si="33"/>
        <v>0</v>
      </c>
      <c r="AX20" s="229">
        <f t="shared" si="33"/>
        <v>0</v>
      </c>
      <c r="AY20" s="392">
        <f t="shared" si="7"/>
        <v>0</v>
      </c>
      <c r="AZ20" s="398">
        <f t="shared" ref="AZ20:BG20" si="34">SUM(AZ17:AZ19)</f>
        <v>-1.4273476979612262E-12</v>
      </c>
      <c r="BA20" s="229">
        <f t="shared" si="34"/>
        <v>46477409.975422531</v>
      </c>
      <c r="BB20" s="229">
        <f t="shared" si="34"/>
        <v>0</v>
      </c>
      <c r="BC20" s="229">
        <f t="shared" si="34"/>
        <v>47212869.163910955</v>
      </c>
      <c r="BD20" s="229">
        <f t="shared" si="34"/>
        <v>0</v>
      </c>
      <c r="BE20" s="229">
        <f t="shared" si="34"/>
        <v>48622447.1765664</v>
      </c>
      <c r="BF20" s="229">
        <f t="shared" si="34"/>
        <v>0</v>
      </c>
      <c r="BG20" s="229">
        <f t="shared" si="34"/>
        <v>49471190.981954552</v>
      </c>
      <c r="BH20" s="394">
        <f t="shared" si="8"/>
        <v>191783917.29785442</v>
      </c>
      <c r="BI20" s="395">
        <f t="shared" si="9"/>
        <v>191783917.29785442</v>
      </c>
      <c r="BJ20" s="290">
        <v>2</v>
      </c>
      <c r="BK20" s="229">
        <f t="shared" ref="BK20:BR20" si="35">SUM(BK17:BK19)</f>
        <v>0</v>
      </c>
      <c r="BL20" s="229">
        <f t="shared" si="35"/>
        <v>0</v>
      </c>
      <c r="BM20" s="229">
        <f t="shared" si="35"/>
        <v>0</v>
      </c>
      <c r="BN20" s="229">
        <f t="shared" si="35"/>
        <v>0</v>
      </c>
      <c r="BO20" s="229">
        <f t="shared" si="35"/>
        <v>0</v>
      </c>
      <c r="BP20" s="229">
        <f t="shared" si="35"/>
        <v>0</v>
      </c>
      <c r="BQ20" s="229">
        <f t="shared" si="35"/>
        <v>0</v>
      </c>
      <c r="BR20" s="229">
        <f t="shared" si="35"/>
        <v>0</v>
      </c>
      <c r="BS20" s="392">
        <f t="shared" si="10"/>
        <v>0</v>
      </c>
      <c r="BT20" s="398">
        <f t="shared" ref="BT20:CA20" si="36">SUM(BT17:BT19)</f>
        <v>0</v>
      </c>
      <c r="BU20" s="229">
        <f t="shared" si="36"/>
        <v>3103140.3331029578</v>
      </c>
      <c r="BV20" s="229">
        <f t="shared" si="36"/>
        <v>0</v>
      </c>
      <c r="BW20" s="229">
        <f t="shared" si="36"/>
        <v>3127037.8368031573</v>
      </c>
      <c r="BX20" s="229">
        <f t="shared" si="36"/>
        <v>0</v>
      </c>
      <c r="BY20" s="229">
        <f t="shared" si="36"/>
        <v>3099663.2626586007</v>
      </c>
      <c r="BZ20" s="229">
        <f t="shared" si="36"/>
        <v>0</v>
      </c>
      <c r="CA20" s="229">
        <f t="shared" si="36"/>
        <v>2959857.7949118121</v>
      </c>
      <c r="CB20" s="394">
        <f t="shared" si="11"/>
        <v>12289699.22747653</v>
      </c>
      <c r="CC20" s="395">
        <f t="shared" si="12"/>
        <v>12289699.22747653</v>
      </c>
      <c r="CD20" s="290">
        <v>2</v>
      </c>
      <c r="CE20" s="394">
        <f t="shared" si="14"/>
        <v>0</v>
      </c>
      <c r="CF20" s="394">
        <f t="shared" si="15"/>
        <v>0</v>
      </c>
      <c r="CG20" s="394">
        <f t="shared" si="16"/>
        <v>0</v>
      </c>
      <c r="CH20" s="394">
        <f t="shared" si="17"/>
        <v>0</v>
      </c>
      <c r="CI20" s="396">
        <f t="shared" si="18"/>
        <v>0</v>
      </c>
      <c r="CJ20" s="394">
        <f t="shared" si="19"/>
        <v>63498022.947210208</v>
      </c>
      <c r="CK20" s="394">
        <f t="shared" si="20"/>
        <v>64294021.141969003</v>
      </c>
      <c r="CL20" s="394">
        <f t="shared" si="21"/>
        <v>65662177.053007558</v>
      </c>
      <c r="CM20" s="394">
        <f t="shared" si="22"/>
        <v>66739904.211979941</v>
      </c>
      <c r="CN20" s="396">
        <f t="shared" si="23"/>
        <v>260194125.35416669</v>
      </c>
      <c r="CO20" s="394">
        <f t="shared" si="24"/>
        <v>63498022.947210208</v>
      </c>
      <c r="CP20" s="394">
        <f t="shared" si="25"/>
        <v>64294021.141969003</v>
      </c>
      <c r="CQ20" s="394">
        <f t="shared" si="26"/>
        <v>65662177.053007558</v>
      </c>
      <c r="CR20" s="394">
        <f t="shared" si="27"/>
        <v>66739904.211979941</v>
      </c>
      <c r="CS20" s="396">
        <f t="shared" si="28"/>
        <v>260194125.35416669</v>
      </c>
      <c r="CT20" s="309"/>
      <c r="CU20" s="309"/>
      <c r="CV20" s="309"/>
      <c r="CW20" s="309"/>
      <c r="CX20" s="309"/>
    </row>
    <row r="21" spans="1:131" ht="15.75" customHeight="1">
      <c r="A21" s="87" t="s">
        <v>175</v>
      </c>
      <c r="B21" s="290">
        <v>3</v>
      </c>
      <c r="C21" s="228">
        <v>0</v>
      </c>
      <c r="D21" s="228">
        <v>0</v>
      </c>
      <c r="E21" s="228">
        <v>0</v>
      </c>
      <c r="F21" s="228">
        <v>0</v>
      </c>
      <c r="G21" s="228">
        <v>0</v>
      </c>
      <c r="H21" s="228">
        <v>0</v>
      </c>
      <c r="I21" s="228">
        <v>0</v>
      </c>
      <c r="J21" s="228">
        <v>0</v>
      </c>
      <c r="K21" s="392">
        <f t="shared" si="1"/>
        <v>0</v>
      </c>
      <c r="L21" s="397">
        <v>0</v>
      </c>
      <c r="M21" s="228">
        <v>0</v>
      </c>
      <c r="N21" s="228">
        <v>0</v>
      </c>
      <c r="O21" s="228">
        <v>0</v>
      </c>
      <c r="P21" s="228">
        <v>0</v>
      </c>
      <c r="Q21" s="228">
        <v>0</v>
      </c>
      <c r="R21" s="228">
        <v>0</v>
      </c>
      <c r="S21" s="228">
        <v>0</v>
      </c>
      <c r="T21" s="394">
        <f t="shared" si="2"/>
        <v>0</v>
      </c>
      <c r="U21" s="395">
        <f t="shared" si="3"/>
        <v>0</v>
      </c>
      <c r="V21" s="290">
        <v>3</v>
      </c>
      <c r="W21" s="228">
        <v>0</v>
      </c>
      <c r="X21" s="228">
        <v>0</v>
      </c>
      <c r="Y21" s="228">
        <v>0</v>
      </c>
      <c r="Z21" s="228">
        <v>0</v>
      </c>
      <c r="AA21" s="228">
        <v>0</v>
      </c>
      <c r="AB21" s="228">
        <v>0</v>
      </c>
      <c r="AC21" s="228">
        <v>0</v>
      </c>
      <c r="AD21" s="228">
        <v>0</v>
      </c>
      <c r="AE21" s="392">
        <f t="shared" si="4"/>
        <v>0</v>
      </c>
      <c r="AF21" s="397">
        <v>0</v>
      </c>
      <c r="AG21" s="228">
        <v>0</v>
      </c>
      <c r="AH21" s="228">
        <v>0</v>
      </c>
      <c r="AI21" s="228">
        <v>0</v>
      </c>
      <c r="AJ21" s="228">
        <v>0</v>
      </c>
      <c r="AK21" s="228">
        <v>0</v>
      </c>
      <c r="AL21" s="228">
        <v>0</v>
      </c>
      <c r="AM21" s="228">
        <v>0</v>
      </c>
      <c r="AN21" s="394">
        <f t="shared" si="5"/>
        <v>0</v>
      </c>
      <c r="AO21" s="395">
        <f t="shared" si="6"/>
        <v>0</v>
      </c>
      <c r="AP21" s="290">
        <v>3</v>
      </c>
      <c r="AQ21" s="228">
        <v>0</v>
      </c>
      <c r="AR21" s="228">
        <v>0</v>
      </c>
      <c r="AS21" s="228">
        <v>0</v>
      </c>
      <c r="AT21" s="228">
        <v>0</v>
      </c>
      <c r="AU21" s="228">
        <v>0</v>
      </c>
      <c r="AV21" s="228">
        <v>0</v>
      </c>
      <c r="AW21" s="228">
        <v>0</v>
      </c>
      <c r="AX21" s="228">
        <v>0</v>
      </c>
      <c r="AY21" s="392">
        <f t="shared" si="7"/>
        <v>0</v>
      </c>
      <c r="AZ21" s="397">
        <v>0</v>
      </c>
      <c r="BA21" s="228">
        <v>0</v>
      </c>
      <c r="BB21" s="228">
        <v>0</v>
      </c>
      <c r="BC21" s="228">
        <v>0</v>
      </c>
      <c r="BD21" s="228">
        <v>0</v>
      </c>
      <c r="BE21" s="228">
        <v>0</v>
      </c>
      <c r="BF21" s="228">
        <v>0</v>
      </c>
      <c r="BG21" s="228">
        <v>0</v>
      </c>
      <c r="BH21" s="394">
        <f t="shared" si="8"/>
        <v>0</v>
      </c>
      <c r="BI21" s="395">
        <f t="shared" si="9"/>
        <v>0</v>
      </c>
      <c r="BJ21" s="290">
        <v>3</v>
      </c>
      <c r="BK21" s="228">
        <v>0</v>
      </c>
      <c r="BL21" s="228">
        <v>0</v>
      </c>
      <c r="BM21" s="228">
        <v>0</v>
      </c>
      <c r="BN21" s="228">
        <v>0</v>
      </c>
      <c r="BO21" s="228">
        <v>0</v>
      </c>
      <c r="BP21" s="228">
        <v>0</v>
      </c>
      <c r="BQ21" s="228">
        <v>0</v>
      </c>
      <c r="BR21" s="228">
        <v>0</v>
      </c>
      <c r="BS21" s="392">
        <f t="shared" si="10"/>
        <v>0</v>
      </c>
      <c r="BT21" s="397">
        <v>0</v>
      </c>
      <c r="BU21" s="228">
        <v>0</v>
      </c>
      <c r="BV21" s="228">
        <v>0</v>
      </c>
      <c r="BW21" s="228">
        <v>0</v>
      </c>
      <c r="BX21" s="228">
        <v>0</v>
      </c>
      <c r="BY21" s="228">
        <v>0</v>
      </c>
      <c r="BZ21" s="228">
        <v>0</v>
      </c>
      <c r="CA21" s="228">
        <v>0</v>
      </c>
      <c r="CB21" s="394">
        <f t="shared" si="11"/>
        <v>0</v>
      </c>
      <c r="CC21" s="395">
        <f t="shared" si="12"/>
        <v>0</v>
      </c>
      <c r="CD21" s="290">
        <v>3</v>
      </c>
      <c r="CE21" s="394">
        <f t="shared" si="14"/>
        <v>0</v>
      </c>
      <c r="CF21" s="394">
        <f t="shared" si="15"/>
        <v>0</v>
      </c>
      <c r="CG21" s="394">
        <f t="shared" si="16"/>
        <v>0</v>
      </c>
      <c r="CH21" s="394">
        <f t="shared" si="17"/>
        <v>0</v>
      </c>
      <c r="CI21" s="396">
        <f t="shared" si="18"/>
        <v>0</v>
      </c>
      <c r="CJ21" s="394">
        <f t="shared" si="19"/>
        <v>0</v>
      </c>
      <c r="CK21" s="394">
        <f t="shared" si="20"/>
        <v>0</v>
      </c>
      <c r="CL21" s="394">
        <f t="shared" si="21"/>
        <v>0</v>
      </c>
      <c r="CM21" s="394">
        <f t="shared" si="22"/>
        <v>0</v>
      </c>
      <c r="CN21" s="396">
        <f t="shared" si="23"/>
        <v>0</v>
      </c>
      <c r="CO21" s="394">
        <f t="shared" si="24"/>
        <v>0</v>
      </c>
      <c r="CP21" s="394">
        <f t="shared" si="25"/>
        <v>0</v>
      </c>
      <c r="CQ21" s="394">
        <f t="shared" si="26"/>
        <v>0</v>
      </c>
      <c r="CR21" s="394">
        <f t="shared" si="27"/>
        <v>0</v>
      </c>
      <c r="CS21" s="396">
        <f t="shared" si="28"/>
        <v>0</v>
      </c>
      <c r="CT21" s="309"/>
      <c r="CV21" s="309"/>
      <c r="CX21" s="309"/>
    </row>
    <row r="22" spans="1:131" ht="15.75" customHeight="1">
      <c r="A22" s="87" t="s">
        <v>177</v>
      </c>
      <c r="B22" s="290">
        <v>4</v>
      </c>
      <c r="C22" s="228">
        <v>0</v>
      </c>
      <c r="D22" s="228">
        <v>0</v>
      </c>
      <c r="E22" s="228">
        <v>0</v>
      </c>
      <c r="F22" s="228">
        <v>0</v>
      </c>
      <c r="G22" s="228">
        <v>0</v>
      </c>
      <c r="H22" s="228">
        <v>0</v>
      </c>
      <c r="I22" s="228">
        <v>0</v>
      </c>
      <c r="J22" s="228">
        <v>0</v>
      </c>
      <c r="K22" s="392">
        <f t="shared" si="1"/>
        <v>0</v>
      </c>
      <c r="L22" s="397">
        <v>0</v>
      </c>
      <c r="M22" s="228">
        <v>-1270.7245070539911</v>
      </c>
      <c r="N22" s="228">
        <v>0</v>
      </c>
      <c r="O22" s="228">
        <v>-1318.6443900626527</v>
      </c>
      <c r="P22" s="228">
        <v>0</v>
      </c>
      <c r="Q22" s="228">
        <v>-1344.9586764596854</v>
      </c>
      <c r="R22" s="228">
        <v>0</v>
      </c>
      <c r="S22" s="228">
        <v>-1359.3504169614928</v>
      </c>
      <c r="T22" s="394">
        <f t="shared" si="2"/>
        <v>-5293.6779905378216</v>
      </c>
      <c r="U22" s="395">
        <f t="shared" si="3"/>
        <v>-5293.6779905378216</v>
      </c>
      <c r="V22" s="290">
        <v>4</v>
      </c>
      <c r="W22" s="228">
        <v>0</v>
      </c>
      <c r="X22" s="228">
        <v>0</v>
      </c>
      <c r="Y22" s="228">
        <v>0</v>
      </c>
      <c r="Z22" s="228">
        <v>0</v>
      </c>
      <c r="AA22" s="228">
        <v>0</v>
      </c>
      <c r="AB22" s="228">
        <v>0</v>
      </c>
      <c r="AC22" s="228">
        <v>0</v>
      </c>
      <c r="AD22" s="228">
        <v>0</v>
      </c>
      <c r="AE22" s="392">
        <f t="shared" si="4"/>
        <v>0</v>
      </c>
      <c r="AF22" s="397">
        <v>0</v>
      </c>
      <c r="AG22" s="228">
        <v>-509.07532027066776</v>
      </c>
      <c r="AH22" s="228">
        <v>0</v>
      </c>
      <c r="AI22" s="228">
        <v>-478.27762469229583</v>
      </c>
      <c r="AJ22" s="228">
        <v>0</v>
      </c>
      <c r="AK22" s="228">
        <v>-461.00551537453748</v>
      </c>
      <c r="AL22" s="228">
        <v>0</v>
      </c>
      <c r="AM22" s="228">
        <v>-484.95376818093598</v>
      </c>
      <c r="AN22" s="394">
        <f t="shared" si="5"/>
        <v>-1933.3122285184372</v>
      </c>
      <c r="AO22" s="395">
        <f t="shared" si="6"/>
        <v>-1933.3122285184372</v>
      </c>
      <c r="AP22" s="290">
        <v>4</v>
      </c>
      <c r="AQ22" s="228">
        <v>0</v>
      </c>
      <c r="AR22" s="228">
        <v>0</v>
      </c>
      <c r="AS22" s="228">
        <v>0</v>
      </c>
      <c r="AT22" s="228">
        <v>0</v>
      </c>
      <c r="AU22" s="228">
        <v>0</v>
      </c>
      <c r="AV22" s="228">
        <v>0</v>
      </c>
      <c r="AW22" s="228">
        <v>0</v>
      </c>
      <c r="AX22" s="228">
        <v>0</v>
      </c>
      <c r="AY22" s="392">
        <f t="shared" si="7"/>
        <v>0</v>
      </c>
      <c r="AZ22" s="397">
        <v>4.0162747753697871E-17</v>
      </c>
      <c r="BA22" s="228">
        <v>-4631.1953968395828</v>
      </c>
      <c r="BB22" s="228">
        <v>0</v>
      </c>
      <c r="BC22" s="228">
        <v>-4768.337532424629</v>
      </c>
      <c r="BD22" s="228">
        <v>0</v>
      </c>
      <c r="BE22" s="228">
        <v>-4965.6007882078638</v>
      </c>
      <c r="BF22" s="228">
        <v>0</v>
      </c>
      <c r="BG22" s="228">
        <v>-5100.5356916338133</v>
      </c>
      <c r="BH22" s="394">
        <f t="shared" si="8"/>
        <v>-19465.669409105889</v>
      </c>
      <c r="BI22" s="395">
        <f t="shared" si="9"/>
        <v>-19465.669409105889</v>
      </c>
      <c r="BJ22" s="290">
        <v>4</v>
      </c>
      <c r="BK22" s="228">
        <v>0</v>
      </c>
      <c r="BL22" s="228">
        <v>0</v>
      </c>
      <c r="BM22" s="228">
        <v>0</v>
      </c>
      <c r="BN22" s="228">
        <v>0</v>
      </c>
      <c r="BO22" s="228">
        <v>0</v>
      </c>
      <c r="BP22" s="228">
        <v>0</v>
      </c>
      <c r="BQ22" s="228">
        <v>0</v>
      </c>
      <c r="BR22" s="228">
        <v>0</v>
      </c>
      <c r="BS22" s="392">
        <f t="shared" si="10"/>
        <v>0</v>
      </c>
      <c r="BT22" s="397">
        <v>0</v>
      </c>
      <c r="BU22" s="228">
        <v>-266.91626404177578</v>
      </c>
      <c r="BV22" s="228">
        <v>0</v>
      </c>
      <c r="BW22" s="228">
        <v>-270.13786639388104</v>
      </c>
      <c r="BX22" s="228">
        <v>0</v>
      </c>
      <c r="BY22" s="228">
        <v>-270.95189506403398</v>
      </c>
      <c r="BZ22" s="228">
        <v>0</v>
      </c>
      <c r="CA22" s="228">
        <v>-261.92111143275986</v>
      </c>
      <c r="CB22" s="394">
        <f t="shared" si="11"/>
        <v>-1069.9271369324506</v>
      </c>
      <c r="CC22" s="395">
        <f t="shared" si="12"/>
        <v>-1069.9271369324506</v>
      </c>
      <c r="CD22" s="290">
        <v>4</v>
      </c>
      <c r="CE22" s="394">
        <f t="shared" si="14"/>
        <v>0</v>
      </c>
      <c r="CF22" s="394">
        <f t="shared" si="15"/>
        <v>0</v>
      </c>
      <c r="CG22" s="394">
        <f t="shared" si="16"/>
        <v>0</v>
      </c>
      <c r="CH22" s="394">
        <f t="shared" si="17"/>
        <v>0</v>
      </c>
      <c r="CI22" s="396">
        <f t="shared" si="18"/>
        <v>0</v>
      </c>
      <c r="CJ22" s="394">
        <f t="shared" si="19"/>
        <v>-6677.9114882060185</v>
      </c>
      <c r="CK22" s="394">
        <f t="shared" si="20"/>
        <v>-6835.3974135734588</v>
      </c>
      <c r="CL22" s="394">
        <f t="shared" si="21"/>
        <v>-7042.516875106121</v>
      </c>
      <c r="CM22" s="394">
        <f t="shared" si="22"/>
        <v>-7206.7609882090019</v>
      </c>
      <c r="CN22" s="396">
        <f t="shared" si="23"/>
        <v>-27762.586765094595</v>
      </c>
      <c r="CO22" s="394">
        <f t="shared" si="24"/>
        <v>-6677.9114882060185</v>
      </c>
      <c r="CP22" s="394">
        <f t="shared" si="25"/>
        <v>-6835.3974135734588</v>
      </c>
      <c r="CQ22" s="394">
        <f t="shared" si="26"/>
        <v>-7042.516875106121</v>
      </c>
      <c r="CR22" s="394">
        <f t="shared" si="27"/>
        <v>-7206.7609882090019</v>
      </c>
      <c r="CS22" s="396">
        <f t="shared" si="28"/>
        <v>-27762.586765094595</v>
      </c>
      <c r="CT22" s="309"/>
      <c r="CV22" s="309"/>
      <c r="CX22" s="309"/>
    </row>
    <row r="23" spans="1:131" ht="15.75" customHeight="1">
      <c r="A23" s="133" t="s">
        <v>179</v>
      </c>
      <c r="B23" s="290">
        <v>5</v>
      </c>
      <c r="C23" s="135">
        <f t="shared" ref="C23:J23" si="37">C16+C20+C21+C22</f>
        <v>471564.76692083525</v>
      </c>
      <c r="D23" s="135">
        <f t="shared" si="37"/>
        <v>2096574.4645185461</v>
      </c>
      <c r="E23" s="135">
        <f t="shared" si="37"/>
        <v>519645.01473572291</v>
      </c>
      <c r="F23" s="135">
        <f t="shared" si="37"/>
        <v>2135947.0127661158</v>
      </c>
      <c r="G23" s="135">
        <f t="shared" si="37"/>
        <v>621258.01397045352</v>
      </c>
      <c r="H23" s="135">
        <f t="shared" si="37"/>
        <v>2252500.0320536671</v>
      </c>
      <c r="I23" s="135">
        <f t="shared" si="37"/>
        <v>660240.94947047043</v>
      </c>
      <c r="J23" s="135">
        <f t="shared" si="37"/>
        <v>2302623.1857935418</v>
      </c>
      <c r="K23" s="392">
        <f t="shared" si="1"/>
        <v>11060353.440229353</v>
      </c>
      <c r="L23" s="215">
        <f t="shared" ref="L23:S23" si="38">L16+L20+L21+L22</f>
        <v>0</v>
      </c>
      <c r="M23" s="135">
        <f t="shared" si="38"/>
        <v>9860191.5509873684</v>
      </c>
      <c r="N23" s="135">
        <f t="shared" si="38"/>
        <v>0</v>
      </c>
      <c r="O23" s="135">
        <f t="shared" si="38"/>
        <v>10164921.690712461</v>
      </c>
      <c r="P23" s="135">
        <f t="shared" si="38"/>
        <v>0</v>
      </c>
      <c r="Q23" s="135">
        <f t="shared" si="38"/>
        <v>10274016.223801421</v>
      </c>
      <c r="R23" s="135">
        <f t="shared" si="38"/>
        <v>0</v>
      </c>
      <c r="S23" s="135">
        <f t="shared" si="38"/>
        <v>10450387.479858041</v>
      </c>
      <c r="T23" s="394">
        <f t="shared" si="2"/>
        <v>40749516.94535929</v>
      </c>
      <c r="U23" s="215">
        <f t="shared" si="3"/>
        <v>51809870.385588646</v>
      </c>
      <c r="V23" s="290">
        <v>5</v>
      </c>
      <c r="W23" s="135">
        <f t="shared" ref="W23:AD23" si="39">W16+W20+W21+W22</f>
        <v>93226.702619568154</v>
      </c>
      <c r="X23" s="135">
        <f t="shared" si="39"/>
        <v>1825589.6872503017</v>
      </c>
      <c r="Y23" s="135">
        <f t="shared" si="39"/>
        <v>77358.327705599106</v>
      </c>
      <c r="Z23" s="135">
        <f t="shared" si="39"/>
        <v>1715212.726643468</v>
      </c>
      <c r="AA23" s="135">
        <f t="shared" si="39"/>
        <v>69424.140248614596</v>
      </c>
      <c r="AB23" s="135">
        <f t="shared" si="39"/>
        <v>1641261.4005359835</v>
      </c>
      <c r="AC23" s="135">
        <f t="shared" si="39"/>
        <v>59268.33820504976</v>
      </c>
      <c r="AD23" s="135">
        <f t="shared" si="39"/>
        <v>1724108.1359592655</v>
      </c>
      <c r="AE23" s="392">
        <f t="shared" si="4"/>
        <v>7205449.4591678502</v>
      </c>
      <c r="AF23" s="215">
        <f t="shared" ref="AF23:AM23" si="40">AF16+AF20+AF21+AF22</f>
        <v>0</v>
      </c>
      <c r="AG23" s="135">
        <f t="shared" si="40"/>
        <v>4055501.2878700271</v>
      </c>
      <c r="AH23" s="135">
        <f t="shared" si="40"/>
        <v>0</v>
      </c>
      <c r="AI23" s="135">
        <f t="shared" si="40"/>
        <v>3787395.5285276729</v>
      </c>
      <c r="AJ23" s="135">
        <f t="shared" si="40"/>
        <v>0</v>
      </c>
      <c r="AK23" s="135">
        <f t="shared" si="40"/>
        <v>3664244.4257893017</v>
      </c>
      <c r="AL23" s="135">
        <f t="shared" si="40"/>
        <v>0</v>
      </c>
      <c r="AM23" s="135">
        <f t="shared" si="40"/>
        <v>3856623.6510703932</v>
      </c>
      <c r="AN23" s="394">
        <f t="shared" si="5"/>
        <v>15363764.893257396</v>
      </c>
      <c r="AO23" s="215">
        <f t="shared" si="6"/>
        <v>22569214.352425247</v>
      </c>
      <c r="AP23" s="290">
        <v>5</v>
      </c>
      <c r="AQ23" s="135">
        <f t="shared" ref="AQ23:AX23" si="41">AQ16+AQ20+AQ21+AQ22</f>
        <v>5014084.8493454577</v>
      </c>
      <c r="AR23" s="135">
        <f t="shared" si="41"/>
        <v>39814336.035827518</v>
      </c>
      <c r="AS23" s="135">
        <f t="shared" si="41"/>
        <v>5248143.3592795366</v>
      </c>
      <c r="AT23" s="135">
        <f t="shared" si="41"/>
        <v>41137638.482478365</v>
      </c>
      <c r="AU23" s="135">
        <f t="shared" si="41"/>
        <v>5520594.3915500324</v>
      </c>
      <c r="AV23" s="135">
        <f t="shared" si="41"/>
        <v>42833888.67550835</v>
      </c>
      <c r="AW23" s="135">
        <f t="shared" si="41"/>
        <v>5726312.4481754489</v>
      </c>
      <c r="AX23" s="135">
        <f t="shared" si="41"/>
        <v>44032426.926511563</v>
      </c>
      <c r="AY23" s="392">
        <f t="shared" si="7"/>
        <v>189327425.16867629</v>
      </c>
      <c r="AZ23" s="215">
        <f t="shared" ref="AZ23:BG23" si="42">AZ16+AZ20+AZ21+AZ22</f>
        <v>-1.4273075352134726E-12</v>
      </c>
      <c r="BA23" s="135">
        <f t="shared" si="42"/>
        <v>46472778.780025691</v>
      </c>
      <c r="BB23" s="135">
        <f t="shared" si="42"/>
        <v>0</v>
      </c>
      <c r="BC23" s="135">
        <f t="shared" si="42"/>
        <v>47208100.826378532</v>
      </c>
      <c r="BD23" s="135">
        <f t="shared" si="42"/>
        <v>0</v>
      </c>
      <c r="BE23" s="135">
        <f t="shared" si="42"/>
        <v>48617481.575778194</v>
      </c>
      <c r="BF23" s="135">
        <f t="shared" si="42"/>
        <v>0</v>
      </c>
      <c r="BG23" s="135">
        <f t="shared" si="42"/>
        <v>49466090.446262918</v>
      </c>
      <c r="BH23" s="394">
        <f t="shared" si="8"/>
        <v>191764451.62844533</v>
      </c>
      <c r="BI23" s="215">
        <f t="shared" si="9"/>
        <v>381091876.79712164</v>
      </c>
      <c r="BJ23" s="290">
        <v>5</v>
      </c>
      <c r="BK23" s="135">
        <f t="shared" ref="BK23:BR23" si="43">BK16+BK20+BK21+BK22</f>
        <v>162811.35890984244</v>
      </c>
      <c r="BL23" s="135">
        <f t="shared" si="43"/>
        <v>6685473.7296651416</v>
      </c>
      <c r="BM23" s="135">
        <f t="shared" si="43"/>
        <v>218170.3085726017</v>
      </c>
      <c r="BN23" s="135">
        <f t="shared" si="43"/>
        <v>6721739.479602199</v>
      </c>
      <c r="BO23" s="135">
        <f t="shared" si="43"/>
        <v>229626.80776528423</v>
      </c>
      <c r="BP23" s="135">
        <f t="shared" si="43"/>
        <v>6810711.5147930626</v>
      </c>
      <c r="BQ23" s="135">
        <f t="shared" si="43"/>
        <v>300341.75198622636</v>
      </c>
      <c r="BR23" s="135">
        <f t="shared" si="43"/>
        <v>6643319.745334628</v>
      </c>
      <c r="BS23" s="392">
        <f t="shared" si="10"/>
        <v>27772194.696628988</v>
      </c>
      <c r="BT23" s="215">
        <f t="shared" ref="BT23:CA23" si="44">BT16+BT20+BT21+BT22</f>
        <v>0</v>
      </c>
      <c r="BU23" s="135">
        <f t="shared" si="44"/>
        <v>3102873.416838916</v>
      </c>
      <c r="BV23" s="135">
        <f t="shared" si="44"/>
        <v>0</v>
      </c>
      <c r="BW23" s="135">
        <f t="shared" si="44"/>
        <v>3126767.6989367637</v>
      </c>
      <c r="BX23" s="135">
        <f t="shared" si="44"/>
        <v>0</v>
      </c>
      <c r="BY23" s="135">
        <f t="shared" si="44"/>
        <v>3099392.3107635365</v>
      </c>
      <c r="BZ23" s="135">
        <f t="shared" si="44"/>
        <v>0</v>
      </c>
      <c r="CA23" s="135">
        <f t="shared" si="44"/>
        <v>2959595.8738003792</v>
      </c>
      <c r="CB23" s="394">
        <f t="shared" si="11"/>
        <v>12288629.300339594</v>
      </c>
      <c r="CC23" s="215">
        <f t="shared" si="12"/>
        <v>40060823.996968582</v>
      </c>
      <c r="CD23" s="290">
        <v>5</v>
      </c>
      <c r="CE23" s="394">
        <f t="shared" si="14"/>
        <v>56163661.595057219</v>
      </c>
      <c r="CF23" s="394">
        <f t="shared" si="15"/>
        <v>57773854.711783618</v>
      </c>
      <c r="CG23" s="394">
        <f t="shared" si="16"/>
        <v>59979264.976425447</v>
      </c>
      <c r="CH23" s="394">
        <f t="shared" si="17"/>
        <v>61448641.481436193</v>
      </c>
      <c r="CI23" s="396">
        <f t="shared" si="18"/>
        <v>235365422.76470247</v>
      </c>
      <c r="CJ23" s="394">
        <f t="shared" si="19"/>
        <v>63491345.035722002</v>
      </c>
      <c r="CK23" s="394">
        <f t="shared" si="20"/>
        <v>64287185.744555429</v>
      </c>
      <c r="CL23" s="394">
        <f t="shared" si="21"/>
        <v>65655134.536132455</v>
      </c>
      <c r="CM23" s="394">
        <f t="shared" si="22"/>
        <v>66732697.450991735</v>
      </c>
      <c r="CN23" s="396">
        <f t="shared" si="23"/>
        <v>260166362.76740158</v>
      </c>
      <c r="CO23" s="394">
        <f t="shared" si="24"/>
        <v>119655006.63077922</v>
      </c>
      <c r="CP23" s="394">
        <f t="shared" si="25"/>
        <v>122061040.45633903</v>
      </c>
      <c r="CQ23" s="394">
        <f t="shared" si="26"/>
        <v>125634399.51255791</v>
      </c>
      <c r="CR23" s="394">
        <f t="shared" si="27"/>
        <v>128181338.93242791</v>
      </c>
      <c r="CS23" s="396">
        <f t="shared" si="28"/>
        <v>495531785.53210413</v>
      </c>
      <c r="CT23" s="309"/>
      <c r="CV23" s="309"/>
      <c r="CX23" s="309"/>
    </row>
    <row r="24" spans="1:131" ht="15.75" customHeight="1">
      <c r="A24" s="133" t="s">
        <v>1336</v>
      </c>
      <c r="B24" s="191"/>
      <c r="C24" s="176"/>
      <c r="D24" s="176"/>
      <c r="E24" s="176"/>
      <c r="F24" s="176"/>
      <c r="G24" s="176"/>
      <c r="H24" s="176"/>
      <c r="I24" s="176"/>
      <c r="J24" s="176"/>
      <c r="K24" s="361"/>
      <c r="L24" s="362"/>
      <c r="M24" s="176"/>
      <c r="N24" s="176"/>
      <c r="O24" s="176"/>
      <c r="P24" s="176"/>
      <c r="Q24" s="176"/>
      <c r="R24" s="176"/>
      <c r="S24" s="176"/>
      <c r="T24" s="176"/>
      <c r="U24" s="362"/>
      <c r="V24" s="191"/>
      <c r="W24" s="176"/>
      <c r="X24" s="176"/>
      <c r="Y24" s="176"/>
      <c r="Z24" s="176"/>
      <c r="AA24" s="176"/>
      <c r="AB24" s="176"/>
      <c r="AC24" s="176"/>
      <c r="AD24" s="176"/>
      <c r="AE24" s="361"/>
      <c r="AF24" s="362"/>
      <c r="AG24" s="176"/>
      <c r="AH24" s="176"/>
      <c r="AI24" s="176"/>
      <c r="AJ24" s="176"/>
      <c r="AK24" s="176"/>
      <c r="AL24" s="176"/>
      <c r="AM24" s="176"/>
      <c r="AN24" s="176"/>
      <c r="AO24" s="362"/>
      <c r="AP24" s="191"/>
      <c r="AQ24" s="176"/>
      <c r="AR24" s="176"/>
      <c r="AS24" s="176"/>
      <c r="AT24" s="176"/>
      <c r="AU24" s="176"/>
      <c r="AV24" s="176"/>
      <c r="AW24" s="176"/>
      <c r="AX24" s="176"/>
      <c r="AY24" s="361"/>
      <c r="AZ24" s="362"/>
      <c r="BA24" s="176"/>
      <c r="BB24" s="176"/>
      <c r="BC24" s="176"/>
      <c r="BD24" s="176"/>
      <c r="BE24" s="176"/>
      <c r="BF24" s="176"/>
      <c r="BG24" s="176"/>
      <c r="BH24" s="176"/>
      <c r="BI24" s="362"/>
      <c r="BJ24" s="191"/>
      <c r="BK24" s="176"/>
      <c r="BL24" s="176"/>
      <c r="BM24" s="176"/>
      <c r="BN24" s="176"/>
      <c r="BO24" s="176"/>
      <c r="BP24" s="176"/>
      <c r="BQ24" s="176"/>
      <c r="BR24" s="176"/>
      <c r="BS24" s="361"/>
      <c r="BT24" s="362"/>
      <c r="BU24" s="176"/>
      <c r="BV24" s="176"/>
      <c r="BW24" s="176"/>
      <c r="BX24" s="176"/>
      <c r="BY24" s="176"/>
      <c r="BZ24" s="176"/>
      <c r="CA24" s="176"/>
      <c r="CB24" s="176"/>
      <c r="CC24" s="362"/>
      <c r="CD24" s="191"/>
      <c r="CE24" s="176"/>
      <c r="CF24" s="176"/>
      <c r="CG24" s="176"/>
      <c r="CH24" s="176"/>
      <c r="CI24" s="399"/>
      <c r="CJ24" s="176"/>
      <c r="CK24" s="176"/>
      <c r="CL24" s="176"/>
      <c r="CM24" s="176"/>
      <c r="CN24" s="399"/>
      <c r="CO24" s="176"/>
      <c r="CP24" s="176"/>
      <c r="CQ24" s="176"/>
      <c r="CR24" s="176"/>
      <c r="CS24" s="399"/>
    </row>
    <row r="25" spans="1:131" ht="15.75" customHeight="1">
      <c r="A25" s="87" t="s">
        <v>181</v>
      </c>
      <c r="B25" s="290">
        <v>6</v>
      </c>
      <c r="C25" s="228">
        <v>0</v>
      </c>
      <c r="D25" s="228">
        <v>0</v>
      </c>
      <c r="E25" s="228">
        <v>0</v>
      </c>
      <c r="F25" s="228">
        <v>0</v>
      </c>
      <c r="G25" s="228">
        <v>0</v>
      </c>
      <c r="H25" s="228">
        <v>0</v>
      </c>
      <c r="I25" s="228">
        <v>0</v>
      </c>
      <c r="J25" s="228">
        <v>0</v>
      </c>
      <c r="K25" s="392">
        <f t="shared" ref="K25:K30" si="45">SUM(C25:J25)</f>
        <v>0</v>
      </c>
      <c r="L25" s="397">
        <v>0</v>
      </c>
      <c r="M25" s="228">
        <v>0</v>
      </c>
      <c r="N25" s="228">
        <v>0</v>
      </c>
      <c r="O25" s="228">
        <v>0</v>
      </c>
      <c r="P25" s="228">
        <v>0</v>
      </c>
      <c r="Q25" s="228">
        <v>0</v>
      </c>
      <c r="R25" s="228">
        <v>0</v>
      </c>
      <c r="S25" s="228">
        <v>0</v>
      </c>
      <c r="T25" s="394">
        <f t="shared" ref="T25:T30" si="46">SUM(L25:S25)</f>
        <v>0</v>
      </c>
      <c r="U25" s="395">
        <f t="shared" ref="U25:U30" si="47">SUM(K25,T25)</f>
        <v>0</v>
      </c>
      <c r="V25" s="290">
        <v>6</v>
      </c>
      <c r="W25" s="228">
        <v>0</v>
      </c>
      <c r="X25" s="228">
        <v>0</v>
      </c>
      <c r="Y25" s="228">
        <v>0</v>
      </c>
      <c r="Z25" s="228">
        <v>0</v>
      </c>
      <c r="AA25" s="228">
        <v>0</v>
      </c>
      <c r="AB25" s="228">
        <v>0</v>
      </c>
      <c r="AC25" s="228">
        <v>0</v>
      </c>
      <c r="AD25" s="228">
        <v>0</v>
      </c>
      <c r="AE25" s="392">
        <f t="shared" ref="AE25:AE30" si="48">SUM(W25:AD25)</f>
        <v>0</v>
      </c>
      <c r="AF25" s="397">
        <v>0</v>
      </c>
      <c r="AG25" s="228">
        <v>0</v>
      </c>
      <c r="AH25" s="228">
        <v>0</v>
      </c>
      <c r="AI25" s="228">
        <v>0</v>
      </c>
      <c r="AJ25" s="228">
        <v>0</v>
      </c>
      <c r="AK25" s="228">
        <v>0</v>
      </c>
      <c r="AL25" s="228">
        <v>0</v>
      </c>
      <c r="AM25" s="228">
        <v>0</v>
      </c>
      <c r="AN25" s="394">
        <f t="shared" ref="AN25:AN30" si="49">SUM(AF25:AM25)</f>
        <v>0</v>
      </c>
      <c r="AO25" s="395">
        <f t="shared" ref="AO25:AO30" si="50">SUM(AE25,AN25)</f>
        <v>0</v>
      </c>
      <c r="AP25" s="290">
        <v>6</v>
      </c>
      <c r="AQ25" s="228">
        <v>0</v>
      </c>
      <c r="AR25" s="228">
        <v>0</v>
      </c>
      <c r="AS25" s="228">
        <v>0</v>
      </c>
      <c r="AT25" s="228">
        <v>0</v>
      </c>
      <c r="AU25" s="228">
        <v>0</v>
      </c>
      <c r="AV25" s="228">
        <v>0</v>
      </c>
      <c r="AW25" s="228">
        <v>0</v>
      </c>
      <c r="AX25" s="228">
        <v>0</v>
      </c>
      <c r="AY25" s="392">
        <f t="shared" ref="AY25:AY30" si="51">SUM(AQ25:AX25)</f>
        <v>0</v>
      </c>
      <c r="AZ25" s="397">
        <v>0</v>
      </c>
      <c r="BA25" s="228">
        <v>0</v>
      </c>
      <c r="BB25" s="228">
        <v>0</v>
      </c>
      <c r="BC25" s="228">
        <v>0</v>
      </c>
      <c r="BD25" s="228">
        <v>0</v>
      </c>
      <c r="BE25" s="228">
        <v>0</v>
      </c>
      <c r="BF25" s="228">
        <v>0</v>
      </c>
      <c r="BG25" s="228">
        <v>0</v>
      </c>
      <c r="BH25" s="394">
        <f t="shared" ref="BH25:BH30" si="52">SUM(AZ25:BG25)</f>
        <v>0</v>
      </c>
      <c r="BI25" s="395">
        <f t="shared" ref="BI25:BI30" si="53">SUM(AY25,BH25)</f>
        <v>0</v>
      </c>
      <c r="BJ25" s="290">
        <v>6</v>
      </c>
      <c r="BK25" s="228">
        <v>0</v>
      </c>
      <c r="BL25" s="228">
        <v>0</v>
      </c>
      <c r="BM25" s="228">
        <v>0</v>
      </c>
      <c r="BN25" s="228">
        <v>0</v>
      </c>
      <c r="BO25" s="228">
        <v>0</v>
      </c>
      <c r="BP25" s="228">
        <v>0</v>
      </c>
      <c r="BQ25" s="228">
        <v>0</v>
      </c>
      <c r="BR25" s="228">
        <v>0</v>
      </c>
      <c r="BS25" s="392">
        <f t="shared" ref="BS25:BS30" si="54">SUM(BK25:BR25)</f>
        <v>0</v>
      </c>
      <c r="BT25" s="397">
        <v>0</v>
      </c>
      <c r="BU25" s="228">
        <v>0</v>
      </c>
      <c r="BV25" s="228">
        <v>0</v>
      </c>
      <c r="BW25" s="228">
        <v>0</v>
      </c>
      <c r="BX25" s="228">
        <v>0</v>
      </c>
      <c r="BY25" s="228">
        <v>0</v>
      </c>
      <c r="BZ25" s="228">
        <v>0</v>
      </c>
      <c r="CA25" s="228">
        <v>0</v>
      </c>
      <c r="CB25" s="394">
        <f t="shared" ref="CB25:CB30" si="55">SUM(BT25:CA25)</f>
        <v>0</v>
      </c>
      <c r="CC25" s="395">
        <f t="shared" ref="CC25:CC30" si="56">SUM(BS25,CB25)</f>
        <v>0</v>
      </c>
      <c r="CD25" s="290">
        <v>6</v>
      </c>
      <c r="CE25" s="394">
        <f t="shared" ref="CE25:CE30" si="57">+C25+D25+W25+X25+AQ25+AR25+BK25+BL25</f>
        <v>0</v>
      </c>
      <c r="CF25" s="394">
        <f t="shared" ref="CF25:CF30" si="58">+E25+F25+Y25+Z25+AS25+AT25+BM25+BN25</f>
        <v>0</v>
      </c>
      <c r="CG25" s="394">
        <f t="shared" ref="CG25:CG30" si="59">+G25+H25+AA25+AB25+AU25+AV25+BO25+BP25</f>
        <v>0</v>
      </c>
      <c r="CH25" s="394">
        <f t="shared" ref="CH25:CH30" si="60">+I25+J25+AC25+AD25+AW25+AX25+BQ25+BR25</f>
        <v>0</v>
      </c>
      <c r="CI25" s="396">
        <f t="shared" ref="CI25:CI30" si="61">SUM(K25,AE25,AY25,BS25)</f>
        <v>0</v>
      </c>
      <c r="CJ25" s="394">
        <f t="shared" ref="CJ25:CJ30" si="62">L25+M25+AF25+AG25+AZ25+BA25+BT25+BU25</f>
        <v>0</v>
      </c>
      <c r="CK25" s="394">
        <f t="shared" ref="CK25:CK30" si="63">N25+O25+AH25+AI25+BB25+BC25+BV25+BW25</f>
        <v>0</v>
      </c>
      <c r="CL25" s="394">
        <f t="shared" ref="CL25:CL30" si="64">P25+Q25+AJ25+AK25+BD25+BE25+BX25+BY25</f>
        <v>0</v>
      </c>
      <c r="CM25" s="394">
        <f t="shared" ref="CM25:CM30" si="65">+R25+S25+AL25+AM25+BF25+BG25+BZ25+CA25</f>
        <v>0</v>
      </c>
      <c r="CN25" s="396">
        <f t="shared" ref="CN25:CN30" si="66">SUM(T25,AN25,BH25,CB25)</f>
        <v>0</v>
      </c>
      <c r="CO25" s="394">
        <f t="shared" ref="CO25:CO30" si="67">+C25+D25+L25+M25+W25+X25+AF25+AG25+AQ25+AR25+AZ25+BA25+BK25+BL25+BT25+BU25</f>
        <v>0</v>
      </c>
      <c r="CP25" s="394">
        <f t="shared" ref="CP25:CP30" si="68">+E25+F25+N25+O25+Y25+Z25+AH25+AI25+AS25+AT25+BB25+BC25+BM25+BN25+BV25+BW25</f>
        <v>0</v>
      </c>
      <c r="CQ25" s="394">
        <f t="shared" ref="CQ25:CQ30" si="69">+G25+H25+P25+Q25+AA25+AB25+AJ25+AK25+AU25+AV25+BD25+BE25+BO25+BP25+BX25+BY25</f>
        <v>0</v>
      </c>
      <c r="CR25" s="394">
        <f t="shared" ref="CR25:CR30" si="70">+I25+J25+R25+S25+AC25+AD25+AL25+AM25+AW25+AX25+BF25+BG25+BQ25+BR25+BZ25+CA25</f>
        <v>0</v>
      </c>
      <c r="CS25" s="396">
        <f t="shared" ref="CS25:CS30" si="71">SUM(CC25,BI25,AO25,U25)</f>
        <v>0</v>
      </c>
      <c r="CT25" s="309"/>
      <c r="CU25" s="309"/>
      <c r="CV25" s="309"/>
      <c r="CW25" s="309"/>
      <c r="CX25" s="309"/>
    </row>
    <row r="26" spans="1:131" ht="15.75" customHeight="1">
      <c r="A26" s="87" t="s">
        <v>183</v>
      </c>
      <c r="B26" s="290">
        <v>7</v>
      </c>
      <c r="C26" s="228">
        <v>0</v>
      </c>
      <c r="D26" s="228">
        <v>0</v>
      </c>
      <c r="E26" s="228">
        <v>0</v>
      </c>
      <c r="F26" s="228">
        <v>0</v>
      </c>
      <c r="G26" s="228">
        <v>0</v>
      </c>
      <c r="H26" s="228">
        <v>0</v>
      </c>
      <c r="I26" s="228">
        <v>0</v>
      </c>
      <c r="J26" s="228">
        <v>0</v>
      </c>
      <c r="K26" s="392">
        <f t="shared" si="45"/>
        <v>0</v>
      </c>
      <c r="L26" s="397">
        <v>0</v>
      </c>
      <c r="M26" s="228">
        <v>0</v>
      </c>
      <c r="N26" s="228">
        <v>0</v>
      </c>
      <c r="O26" s="228">
        <v>0</v>
      </c>
      <c r="P26" s="228">
        <v>0</v>
      </c>
      <c r="Q26" s="228">
        <v>0</v>
      </c>
      <c r="R26" s="228">
        <v>0</v>
      </c>
      <c r="S26" s="228">
        <v>0</v>
      </c>
      <c r="T26" s="394">
        <f t="shared" si="46"/>
        <v>0</v>
      </c>
      <c r="U26" s="395">
        <f t="shared" si="47"/>
        <v>0</v>
      </c>
      <c r="V26" s="290">
        <v>7</v>
      </c>
      <c r="W26" s="228">
        <v>0</v>
      </c>
      <c r="X26" s="228">
        <v>0</v>
      </c>
      <c r="Y26" s="228">
        <v>0</v>
      </c>
      <c r="Z26" s="228">
        <v>0</v>
      </c>
      <c r="AA26" s="228">
        <v>0</v>
      </c>
      <c r="AB26" s="228">
        <v>0</v>
      </c>
      <c r="AC26" s="228">
        <v>0</v>
      </c>
      <c r="AD26" s="228">
        <v>0</v>
      </c>
      <c r="AE26" s="392">
        <f t="shared" si="48"/>
        <v>0</v>
      </c>
      <c r="AF26" s="397">
        <v>0</v>
      </c>
      <c r="AG26" s="228">
        <v>0</v>
      </c>
      <c r="AH26" s="228">
        <v>0</v>
      </c>
      <c r="AI26" s="228">
        <v>0</v>
      </c>
      <c r="AJ26" s="228">
        <v>0</v>
      </c>
      <c r="AK26" s="228">
        <v>0</v>
      </c>
      <c r="AL26" s="228">
        <v>0</v>
      </c>
      <c r="AM26" s="228">
        <v>0</v>
      </c>
      <c r="AN26" s="394">
        <f t="shared" si="49"/>
        <v>0</v>
      </c>
      <c r="AO26" s="395">
        <f t="shared" si="50"/>
        <v>0</v>
      </c>
      <c r="AP26" s="290">
        <v>7</v>
      </c>
      <c r="AQ26" s="228">
        <v>0</v>
      </c>
      <c r="AR26" s="228">
        <v>0</v>
      </c>
      <c r="AS26" s="228">
        <v>0</v>
      </c>
      <c r="AT26" s="228">
        <v>0</v>
      </c>
      <c r="AU26" s="228">
        <v>0</v>
      </c>
      <c r="AV26" s="228">
        <v>0</v>
      </c>
      <c r="AW26" s="228">
        <v>0</v>
      </c>
      <c r="AX26" s="228">
        <v>0</v>
      </c>
      <c r="AY26" s="392">
        <f t="shared" si="51"/>
        <v>0</v>
      </c>
      <c r="AZ26" s="397">
        <v>0</v>
      </c>
      <c r="BA26" s="228">
        <v>0</v>
      </c>
      <c r="BB26" s="228">
        <v>0</v>
      </c>
      <c r="BC26" s="228">
        <v>0</v>
      </c>
      <c r="BD26" s="228">
        <v>0</v>
      </c>
      <c r="BE26" s="228">
        <v>0</v>
      </c>
      <c r="BF26" s="228">
        <v>0</v>
      </c>
      <c r="BG26" s="228">
        <v>0</v>
      </c>
      <c r="BH26" s="394">
        <f t="shared" si="52"/>
        <v>0</v>
      </c>
      <c r="BI26" s="395">
        <f t="shared" si="53"/>
        <v>0</v>
      </c>
      <c r="BJ26" s="290">
        <v>7</v>
      </c>
      <c r="BK26" s="228">
        <v>0</v>
      </c>
      <c r="BL26" s="228">
        <v>0</v>
      </c>
      <c r="BM26" s="228">
        <v>0</v>
      </c>
      <c r="BN26" s="228">
        <v>0</v>
      </c>
      <c r="BO26" s="228">
        <v>0</v>
      </c>
      <c r="BP26" s="228">
        <v>0</v>
      </c>
      <c r="BQ26" s="228">
        <v>0</v>
      </c>
      <c r="BR26" s="228">
        <v>0</v>
      </c>
      <c r="BS26" s="392">
        <f t="shared" si="54"/>
        <v>0</v>
      </c>
      <c r="BT26" s="397">
        <v>0</v>
      </c>
      <c r="BU26" s="228">
        <v>0</v>
      </c>
      <c r="BV26" s="228">
        <v>0</v>
      </c>
      <c r="BW26" s="228">
        <v>0</v>
      </c>
      <c r="BX26" s="228">
        <v>0</v>
      </c>
      <c r="BY26" s="228">
        <v>0</v>
      </c>
      <c r="BZ26" s="228">
        <v>0</v>
      </c>
      <c r="CA26" s="228">
        <v>0</v>
      </c>
      <c r="CB26" s="394">
        <f t="shared" si="55"/>
        <v>0</v>
      </c>
      <c r="CC26" s="395">
        <f t="shared" si="56"/>
        <v>0</v>
      </c>
      <c r="CD26" s="290">
        <v>7</v>
      </c>
      <c r="CE26" s="394">
        <f t="shared" si="57"/>
        <v>0</v>
      </c>
      <c r="CF26" s="394">
        <f t="shared" si="58"/>
        <v>0</v>
      </c>
      <c r="CG26" s="394">
        <f t="shared" si="59"/>
        <v>0</v>
      </c>
      <c r="CH26" s="394">
        <f t="shared" si="60"/>
        <v>0</v>
      </c>
      <c r="CI26" s="396">
        <f t="shared" si="61"/>
        <v>0</v>
      </c>
      <c r="CJ26" s="394">
        <f t="shared" si="62"/>
        <v>0</v>
      </c>
      <c r="CK26" s="394">
        <f t="shared" si="63"/>
        <v>0</v>
      </c>
      <c r="CL26" s="394">
        <f t="shared" si="64"/>
        <v>0</v>
      </c>
      <c r="CM26" s="394">
        <f t="shared" si="65"/>
        <v>0</v>
      </c>
      <c r="CN26" s="396">
        <f t="shared" si="66"/>
        <v>0</v>
      </c>
      <c r="CO26" s="394">
        <f t="shared" si="67"/>
        <v>0</v>
      </c>
      <c r="CP26" s="394">
        <f t="shared" si="68"/>
        <v>0</v>
      </c>
      <c r="CQ26" s="394">
        <f t="shared" si="69"/>
        <v>0</v>
      </c>
      <c r="CR26" s="394">
        <f t="shared" si="70"/>
        <v>0</v>
      </c>
      <c r="CS26" s="396">
        <f t="shared" si="71"/>
        <v>0</v>
      </c>
      <c r="CT26" s="309"/>
      <c r="CV26" s="309"/>
      <c r="CX26" s="309"/>
    </row>
    <row r="27" spans="1:131" ht="15.75" customHeight="1">
      <c r="A27" s="87" t="s">
        <v>185</v>
      </c>
      <c r="B27" s="290">
        <v>8</v>
      </c>
      <c r="C27" s="228">
        <v>0</v>
      </c>
      <c r="D27" s="228">
        <v>0</v>
      </c>
      <c r="E27" s="228">
        <v>0</v>
      </c>
      <c r="F27" s="228">
        <v>0</v>
      </c>
      <c r="G27" s="228">
        <v>0</v>
      </c>
      <c r="H27" s="228">
        <v>0</v>
      </c>
      <c r="I27" s="228">
        <v>0</v>
      </c>
      <c r="J27" s="228">
        <v>0</v>
      </c>
      <c r="K27" s="392">
        <f t="shared" si="45"/>
        <v>0</v>
      </c>
      <c r="L27" s="397">
        <v>0</v>
      </c>
      <c r="M27" s="228">
        <v>0</v>
      </c>
      <c r="N27" s="228">
        <v>0</v>
      </c>
      <c r="O27" s="228">
        <v>0</v>
      </c>
      <c r="P27" s="228">
        <v>0</v>
      </c>
      <c r="Q27" s="228">
        <v>0</v>
      </c>
      <c r="R27" s="228">
        <v>0</v>
      </c>
      <c r="S27" s="228">
        <v>0</v>
      </c>
      <c r="T27" s="394">
        <f t="shared" si="46"/>
        <v>0</v>
      </c>
      <c r="U27" s="395">
        <f t="shared" si="47"/>
        <v>0</v>
      </c>
      <c r="V27" s="290">
        <v>8</v>
      </c>
      <c r="W27" s="228">
        <v>0</v>
      </c>
      <c r="X27" s="228">
        <v>0</v>
      </c>
      <c r="Y27" s="228">
        <v>0</v>
      </c>
      <c r="Z27" s="228">
        <v>0</v>
      </c>
      <c r="AA27" s="228">
        <v>0</v>
      </c>
      <c r="AB27" s="228">
        <v>0</v>
      </c>
      <c r="AC27" s="228">
        <v>0</v>
      </c>
      <c r="AD27" s="228">
        <v>0</v>
      </c>
      <c r="AE27" s="392">
        <f t="shared" si="48"/>
        <v>0</v>
      </c>
      <c r="AF27" s="397">
        <v>0</v>
      </c>
      <c r="AG27" s="228">
        <v>0</v>
      </c>
      <c r="AH27" s="228">
        <v>0</v>
      </c>
      <c r="AI27" s="228">
        <v>0</v>
      </c>
      <c r="AJ27" s="228">
        <v>0</v>
      </c>
      <c r="AK27" s="228">
        <v>0</v>
      </c>
      <c r="AL27" s="228">
        <v>0</v>
      </c>
      <c r="AM27" s="228">
        <v>0</v>
      </c>
      <c r="AN27" s="394">
        <f t="shared" si="49"/>
        <v>0</v>
      </c>
      <c r="AO27" s="395">
        <f t="shared" si="50"/>
        <v>0</v>
      </c>
      <c r="AP27" s="290">
        <v>8</v>
      </c>
      <c r="AQ27" s="228">
        <v>0</v>
      </c>
      <c r="AR27" s="228">
        <v>0</v>
      </c>
      <c r="AS27" s="228">
        <v>0</v>
      </c>
      <c r="AT27" s="228">
        <v>0</v>
      </c>
      <c r="AU27" s="228">
        <v>0</v>
      </c>
      <c r="AV27" s="228">
        <v>0</v>
      </c>
      <c r="AW27" s="228">
        <v>0</v>
      </c>
      <c r="AX27" s="228">
        <v>0</v>
      </c>
      <c r="AY27" s="392">
        <f t="shared" si="51"/>
        <v>0</v>
      </c>
      <c r="AZ27" s="397">
        <v>0</v>
      </c>
      <c r="BA27" s="228">
        <v>0</v>
      </c>
      <c r="BB27" s="228">
        <v>0</v>
      </c>
      <c r="BC27" s="228">
        <v>0</v>
      </c>
      <c r="BD27" s="228">
        <v>0</v>
      </c>
      <c r="BE27" s="228">
        <v>0</v>
      </c>
      <c r="BF27" s="228">
        <v>0</v>
      </c>
      <c r="BG27" s="228">
        <v>0</v>
      </c>
      <c r="BH27" s="394">
        <f t="shared" si="52"/>
        <v>0</v>
      </c>
      <c r="BI27" s="395">
        <f t="shared" si="53"/>
        <v>0</v>
      </c>
      <c r="BJ27" s="290">
        <v>8</v>
      </c>
      <c r="BK27" s="228">
        <v>0</v>
      </c>
      <c r="BL27" s="228">
        <v>0</v>
      </c>
      <c r="BM27" s="228">
        <v>0</v>
      </c>
      <c r="BN27" s="228">
        <v>0</v>
      </c>
      <c r="BO27" s="228">
        <v>0</v>
      </c>
      <c r="BP27" s="228">
        <v>0</v>
      </c>
      <c r="BQ27" s="228">
        <v>0</v>
      </c>
      <c r="BR27" s="228">
        <v>0</v>
      </c>
      <c r="BS27" s="392">
        <f t="shared" si="54"/>
        <v>0</v>
      </c>
      <c r="BT27" s="397">
        <v>0</v>
      </c>
      <c r="BU27" s="228">
        <v>0</v>
      </c>
      <c r="BV27" s="228">
        <v>0</v>
      </c>
      <c r="BW27" s="228">
        <v>0</v>
      </c>
      <c r="BX27" s="228">
        <v>0</v>
      </c>
      <c r="BY27" s="228">
        <v>0</v>
      </c>
      <c r="BZ27" s="228">
        <v>0</v>
      </c>
      <c r="CA27" s="228">
        <v>0</v>
      </c>
      <c r="CB27" s="394">
        <f t="shared" si="55"/>
        <v>0</v>
      </c>
      <c r="CC27" s="395">
        <f t="shared" si="56"/>
        <v>0</v>
      </c>
      <c r="CD27" s="290">
        <v>8</v>
      </c>
      <c r="CE27" s="394">
        <f t="shared" si="57"/>
        <v>0</v>
      </c>
      <c r="CF27" s="394">
        <f t="shared" si="58"/>
        <v>0</v>
      </c>
      <c r="CG27" s="394">
        <f t="shared" si="59"/>
        <v>0</v>
      </c>
      <c r="CH27" s="394">
        <f t="shared" si="60"/>
        <v>0</v>
      </c>
      <c r="CI27" s="396">
        <f t="shared" si="61"/>
        <v>0</v>
      </c>
      <c r="CJ27" s="394">
        <f t="shared" si="62"/>
        <v>0</v>
      </c>
      <c r="CK27" s="394">
        <f t="shared" si="63"/>
        <v>0</v>
      </c>
      <c r="CL27" s="394">
        <f t="shared" si="64"/>
        <v>0</v>
      </c>
      <c r="CM27" s="394">
        <f t="shared" si="65"/>
        <v>0</v>
      </c>
      <c r="CN27" s="396">
        <f t="shared" si="66"/>
        <v>0</v>
      </c>
      <c r="CO27" s="394">
        <f t="shared" si="67"/>
        <v>0</v>
      </c>
      <c r="CP27" s="394">
        <f t="shared" si="68"/>
        <v>0</v>
      </c>
      <c r="CQ27" s="394">
        <f t="shared" si="69"/>
        <v>0</v>
      </c>
      <c r="CR27" s="394">
        <f t="shared" si="70"/>
        <v>0</v>
      </c>
      <c r="CS27" s="396">
        <f t="shared" si="71"/>
        <v>0</v>
      </c>
      <c r="CT27" s="309"/>
      <c r="CV27" s="309"/>
      <c r="CX27" s="309"/>
    </row>
    <row r="28" spans="1:131" ht="15.75" customHeight="1">
      <c r="A28" s="87" t="s">
        <v>187</v>
      </c>
      <c r="B28" s="290">
        <v>9</v>
      </c>
      <c r="C28" s="228">
        <v>0</v>
      </c>
      <c r="D28" s="228">
        <v>0</v>
      </c>
      <c r="E28" s="228">
        <v>0</v>
      </c>
      <c r="F28" s="228">
        <v>0</v>
      </c>
      <c r="G28" s="228">
        <v>0</v>
      </c>
      <c r="H28" s="228">
        <v>0</v>
      </c>
      <c r="I28" s="228">
        <v>0</v>
      </c>
      <c r="J28" s="228">
        <v>0</v>
      </c>
      <c r="K28" s="392">
        <f t="shared" si="45"/>
        <v>0</v>
      </c>
      <c r="L28" s="397">
        <v>0</v>
      </c>
      <c r="M28" s="228">
        <v>0</v>
      </c>
      <c r="N28" s="228">
        <v>0</v>
      </c>
      <c r="O28" s="228">
        <v>0</v>
      </c>
      <c r="P28" s="228">
        <v>0</v>
      </c>
      <c r="Q28" s="228">
        <v>0</v>
      </c>
      <c r="R28" s="228">
        <v>0</v>
      </c>
      <c r="S28" s="228">
        <v>0</v>
      </c>
      <c r="T28" s="394">
        <f t="shared" si="46"/>
        <v>0</v>
      </c>
      <c r="U28" s="395">
        <f t="shared" si="47"/>
        <v>0</v>
      </c>
      <c r="V28" s="290">
        <v>9</v>
      </c>
      <c r="W28" s="228">
        <v>0</v>
      </c>
      <c r="X28" s="228">
        <v>0</v>
      </c>
      <c r="Y28" s="228">
        <v>0</v>
      </c>
      <c r="Z28" s="228">
        <v>0</v>
      </c>
      <c r="AA28" s="228">
        <v>0</v>
      </c>
      <c r="AB28" s="228">
        <v>0</v>
      </c>
      <c r="AC28" s="228">
        <v>0</v>
      </c>
      <c r="AD28" s="228">
        <v>0</v>
      </c>
      <c r="AE28" s="392">
        <f t="shared" si="48"/>
        <v>0</v>
      </c>
      <c r="AF28" s="397">
        <v>0</v>
      </c>
      <c r="AG28" s="228">
        <v>0</v>
      </c>
      <c r="AH28" s="228">
        <v>0</v>
      </c>
      <c r="AI28" s="228">
        <v>0</v>
      </c>
      <c r="AJ28" s="228">
        <v>0</v>
      </c>
      <c r="AK28" s="228">
        <v>0</v>
      </c>
      <c r="AL28" s="228">
        <v>0</v>
      </c>
      <c r="AM28" s="228">
        <v>0</v>
      </c>
      <c r="AN28" s="394">
        <f t="shared" si="49"/>
        <v>0</v>
      </c>
      <c r="AO28" s="395">
        <f t="shared" si="50"/>
        <v>0</v>
      </c>
      <c r="AP28" s="290">
        <v>9</v>
      </c>
      <c r="AQ28" s="228">
        <v>0</v>
      </c>
      <c r="AR28" s="228">
        <v>0</v>
      </c>
      <c r="AS28" s="228">
        <v>0</v>
      </c>
      <c r="AT28" s="228">
        <v>0</v>
      </c>
      <c r="AU28" s="228">
        <v>0</v>
      </c>
      <c r="AV28" s="228">
        <v>0</v>
      </c>
      <c r="AW28" s="228">
        <v>0</v>
      </c>
      <c r="AX28" s="228">
        <v>0</v>
      </c>
      <c r="AY28" s="392">
        <f t="shared" si="51"/>
        <v>0</v>
      </c>
      <c r="AZ28" s="397">
        <v>0</v>
      </c>
      <c r="BA28" s="228">
        <v>0</v>
      </c>
      <c r="BB28" s="228">
        <v>0</v>
      </c>
      <c r="BC28" s="228">
        <v>0</v>
      </c>
      <c r="BD28" s="228">
        <v>0</v>
      </c>
      <c r="BE28" s="228">
        <v>0</v>
      </c>
      <c r="BF28" s="228">
        <v>0</v>
      </c>
      <c r="BG28" s="228">
        <v>0</v>
      </c>
      <c r="BH28" s="394">
        <f t="shared" si="52"/>
        <v>0</v>
      </c>
      <c r="BI28" s="395">
        <f t="shared" si="53"/>
        <v>0</v>
      </c>
      <c r="BJ28" s="290">
        <v>9</v>
      </c>
      <c r="BK28" s="228">
        <v>0</v>
      </c>
      <c r="BL28" s="228">
        <v>0</v>
      </c>
      <c r="BM28" s="228">
        <v>0</v>
      </c>
      <c r="BN28" s="228">
        <v>0</v>
      </c>
      <c r="BO28" s="228">
        <v>0</v>
      </c>
      <c r="BP28" s="228">
        <v>0</v>
      </c>
      <c r="BQ28" s="228">
        <v>0</v>
      </c>
      <c r="BR28" s="228">
        <v>0</v>
      </c>
      <c r="BS28" s="392">
        <f t="shared" si="54"/>
        <v>0</v>
      </c>
      <c r="BT28" s="397">
        <v>0</v>
      </c>
      <c r="BU28" s="228">
        <v>0</v>
      </c>
      <c r="BV28" s="228">
        <v>0</v>
      </c>
      <c r="BW28" s="228">
        <v>0</v>
      </c>
      <c r="BX28" s="228">
        <v>0</v>
      </c>
      <c r="BY28" s="228">
        <v>0</v>
      </c>
      <c r="BZ28" s="228">
        <v>0</v>
      </c>
      <c r="CA28" s="228">
        <v>0</v>
      </c>
      <c r="CB28" s="394">
        <f t="shared" si="55"/>
        <v>0</v>
      </c>
      <c r="CC28" s="395">
        <f t="shared" si="56"/>
        <v>0</v>
      </c>
      <c r="CD28" s="290">
        <v>9</v>
      </c>
      <c r="CE28" s="394">
        <f t="shared" si="57"/>
        <v>0</v>
      </c>
      <c r="CF28" s="394">
        <f t="shared" si="58"/>
        <v>0</v>
      </c>
      <c r="CG28" s="394">
        <f t="shared" si="59"/>
        <v>0</v>
      </c>
      <c r="CH28" s="394">
        <f t="shared" si="60"/>
        <v>0</v>
      </c>
      <c r="CI28" s="396">
        <f t="shared" si="61"/>
        <v>0</v>
      </c>
      <c r="CJ28" s="394">
        <f t="shared" si="62"/>
        <v>0</v>
      </c>
      <c r="CK28" s="394">
        <f t="shared" si="63"/>
        <v>0</v>
      </c>
      <c r="CL28" s="394">
        <f t="shared" si="64"/>
        <v>0</v>
      </c>
      <c r="CM28" s="394">
        <f t="shared" si="65"/>
        <v>0</v>
      </c>
      <c r="CN28" s="396">
        <f t="shared" si="66"/>
        <v>0</v>
      </c>
      <c r="CO28" s="394">
        <f t="shared" si="67"/>
        <v>0</v>
      </c>
      <c r="CP28" s="394">
        <f t="shared" si="68"/>
        <v>0</v>
      </c>
      <c r="CQ28" s="394">
        <f t="shared" si="69"/>
        <v>0</v>
      </c>
      <c r="CR28" s="394">
        <f t="shared" si="70"/>
        <v>0</v>
      </c>
      <c r="CS28" s="396">
        <f t="shared" si="71"/>
        <v>0</v>
      </c>
      <c r="CT28" s="309"/>
      <c r="CV28" s="309"/>
      <c r="CX28" s="309"/>
    </row>
    <row r="29" spans="1:131" ht="15.75" customHeight="1">
      <c r="A29" s="87" t="s">
        <v>189</v>
      </c>
      <c r="B29" s="290">
        <v>10</v>
      </c>
      <c r="C29" s="228">
        <v>0</v>
      </c>
      <c r="D29" s="228">
        <v>0</v>
      </c>
      <c r="E29" s="228">
        <v>0</v>
      </c>
      <c r="F29" s="228">
        <v>0</v>
      </c>
      <c r="G29" s="228">
        <v>0</v>
      </c>
      <c r="H29" s="228">
        <v>0</v>
      </c>
      <c r="I29" s="228">
        <v>0</v>
      </c>
      <c r="J29" s="228">
        <v>0</v>
      </c>
      <c r="K29" s="392">
        <f t="shared" si="45"/>
        <v>0</v>
      </c>
      <c r="L29" s="397">
        <v>0</v>
      </c>
      <c r="M29" s="228">
        <v>0</v>
      </c>
      <c r="N29" s="228">
        <v>0</v>
      </c>
      <c r="O29" s="228">
        <v>0</v>
      </c>
      <c r="P29" s="228">
        <v>0</v>
      </c>
      <c r="Q29" s="228">
        <v>0</v>
      </c>
      <c r="R29" s="228">
        <v>0</v>
      </c>
      <c r="S29" s="228">
        <v>0</v>
      </c>
      <c r="T29" s="394">
        <f t="shared" si="46"/>
        <v>0</v>
      </c>
      <c r="U29" s="395">
        <f t="shared" si="47"/>
        <v>0</v>
      </c>
      <c r="V29" s="290">
        <v>10</v>
      </c>
      <c r="W29" s="228">
        <v>0</v>
      </c>
      <c r="X29" s="228">
        <v>0</v>
      </c>
      <c r="Y29" s="228">
        <v>0</v>
      </c>
      <c r="Z29" s="228">
        <v>0</v>
      </c>
      <c r="AA29" s="228">
        <v>0</v>
      </c>
      <c r="AB29" s="228">
        <v>0</v>
      </c>
      <c r="AC29" s="228">
        <v>0</v>
      </c>
      <c r="AD29" s="228">
        <v>0</v>
      </c>
      <c r="AE29" s="392">
        <f t="shared" si="48"/>
        <v>0</v>
      </c>
      <c r="AF29" s="397">
        <v>0</v>
      </c>
      <c r="AG29" s="228">
        <v>0</v>
      </c>
      <c r="AH29" s="228">
        <v>0</v>
      </c>
      <c r="AI29" s="228">
        <v>0</v>
      </c>
      <c r="AJ29" s="228">
        <v>0</v>
      </c>
      <c r="AK29" s="228">
        <v>0</v>
      </c>
      <c r="AL29" s="228">
        <v>0</v>
      </c>
      <c r="AM29" s="228">
        <v>0</v>
      </c>
      <c r="AN29" s="394">
        <f t="shared" si="49"/>
        <v>0</v>
      </c>
      <c r="AO29" s="395">
        <f t="shared" si="50"/>
        <v>0</v>
      </c>
      <c r="AP29" s="290">
        <v>10</v>
      </c>
      <c r="AQ29" s="228">
        <v>0</v>
      </c>
      <c r="AR29" s="228">
        <v>0</v>
      </c>
      <c r="AS29" s="228">
        <v>0</v>
      </c>
      <c r="AT29" s="228">
        <v>0</v>
      </c>
      <c r="AU29" s="228">
        <v>0</v>
      </c>
      <c r="AV29" s="228">
        <v>0</v>
      </c>
      <c r="AW29" s="228">
        <v>0</v>
      </c>
      <c r="AX29" s="228">
        <v>0</v>
      </c>
      <c r="AY29" s="392">
        <f t="shared" si="51"/>
        <v>0</v>
      </c>
      <c r="AZ29" s="397">
        <v>0</v>
      </c>
      <c r="BA29" s="228">
        <v>0</v>
      </c>
      <c r="BB29" s="228">
        <v>0</v>
      </c>
      <c r="BC29" s="228">
        <v>0</v>
      </c>
      <c r="BD29" s="228">
        <v>0</v>
      </c>
      <c r="BE29" s="228">
        <v>0</v>
      </c>
      <c r="BF29" s="228">
        <v>0</v>
      </c>
      <c r="BG29" s="228">
        <v>0</v>
      </c>
      <c r="BH29" s="394">
        <f t="shared" si="52"/>
        <v>0</v>
      </c>
      <c r="BI29" s="395">
        <f t="shared" si="53"/>
        <v>0</v>
      </c>
      <c r="BJ29" s="290">
        <v>10</v>
      </c>
      <c r="BK29" s="228">
        <v>0</v>
      </c>
      <c r="BL29" s="228">
        <v>0</v>
      </c>
      <c r="BM29" s="228">
        <v>0</v>
      </c>
      <c r="BN29" s="228">
        <v>0</v>
      </c>
      <c r="BO29" s="228">
        <v>0</v>
      </c>
      <c r="BP29" s="228">
        <v>0</v>
      </c>
      <c r="BQ29" s="228">
        <v>0</v>
      </c>
      <c r="BR29" s="228">
        <v>0</v>
      </c>
      <c r="BS29" s="392">
        <f t="shared" si="54"/>
        <v>0</v>
      </c>
      <c r="BT29" s="397">
        <v>0</v>
      </c>
      <c r="BU29" s="228">
        <v>0</v>
      </c>
      <c r="BV29" s="228">
        <v>0</v>
      </c>
      <c r="BW29" s="228">
        <v>0</v>
      </c>
      <c r="BX29" s="228">
        <v>0</v>
      </c>
      <c r="BY29" s="228">
        <v>0</v>
      </c>
      <c r="BZ29" s="228">
        <v>0</v>
      </c>
      <c r="CA29" s="228">
        <v>0</v>
      </c>
      <c r="CB29" s="394">
        <f t="shared" si="55"/>
        <v>0</v>
      </c>
      <c r="CC29" s="395">
        <f t="shared" si="56"/>
        <v>0</v>
      </c>
      <c r="CD29" s="290">
        <v>10</v>
      </c>
      <c r="CE29" s="394">
        <f t="shared" si="57"/>
        <v>0</v>
      </c>
      <c r="CF29" s="394">
        <f t="shared" si="58"/>
        <v>0</v>
      </c>
      <c r="CG29" s="394">
        <f t="shared" si="59"/>
        <v>0</v>
      </c>
      <c r="CH29" s="394">
        <f t="shared" si="60"/>
        <v>0</v>
      </c>
      <c r="CI29" s="396">
        <f t="shared" si="61"/>
        <v>0</v>
      </c>
      <c r="CJ29" s="394">
        <f t="shared" si="62"/>
        <v>0</v>
      </c>
      <c r="CK29" s="394">
        <f t="shared" si="63"/>
        <v>0</v>
      </c>
      <c r="CL29" s="394">
        <f t="shared" si="64"/>
        <v>0</v>
      </c>
      <c r="CM29" s="394">
        <f t="shared" si="65"/>
        <v>0</v>
      </c>
      <c r="CN29" s="396">
        <f t="shared" si="66"/>
        <v>0</v>
      </c>
      <c r="CO29" s="394">
        <f t="shared" si="67"/>
        <v>0</v>
      </c>
      <c r="CP29" s="394">
        <f t="shared" si="68"/>
        <v>0</v>
      </c>
      <c r="CQ29" s="394">
        <f t="shared" si="69"/>
        <v>0</v>
      </c>
      <c r="CR29" s="394">
        <f t="shared" si="70"/>
        <v>0</v>
      </c>
      <c r="CS29" s="396">
        <f t="shared" si="71"/>
        <v>0</v>
      </c>
      <c r="CT29" s="309"/>
      <c r="CV29" s="309"/>
      <c r="CX29" s="309"/>
    </row>
    <row r="30" spans="1:131" ht="15.75" customHeight="1">
      <c r="A30" s="133" t="s">
        <v>191</v>
      </c>
      <c r="B30" s="290">
        <v>11</v>
      </c>
      <c r="C30" s="135">
        <f t="shared" ref="C30:J30" si="72">SUM(C25:C29)</f>
        <v>0</v>
      </c>
      <c r="D30" s="135">
        <f t="shared" si="72"/>
        <v>0</v>
      </c>
      <c r="E30" s="135">
        <f t="shared" si="72"/>
        <v>0</v>
      </c>
      <c r="F30" s="135">
        <f t="shared" si="72"/>
        <v>0</v>
      </c>
      <c r="G30" s="135">
        <f t="shared" si="72"/>
        <v>0</v>
      </c>
      <c r="H30" s="135">
        <f t="shared" si="72"/>
        <v>0</v>
      </c>
      <c r="I30" s="135">
        <f t="shared" si="72"/>
        <v>0</v>
      </c>
      <c r="J30" s="135">
        <f t="shared" si="72"/>
        <v>0</v>
      </c>
      <c r="K30" s="392">
        <f t="shared" si="45"/>
        <v>0</v>
      </c>
      <c r="L30" s="215">
        <f t="shared" ref="L30:S30" si="73">SUM(L25:L29)</f>
        <v>0</v>
      </c>
      <c r="M30" s="135">
        <f t="shared" si="73"/>
        <v>0</v>
      </c>
      <c r="N30" s="135">
        <f t="shared" si="73"/>
        <v>0</v>
      </c>
      <c r="O30" s="135">
        <f t="shared" si="73"/>
        <v>0</v>
      </c>
      <c r="P30" s="135">
        <f t="shared" si="73"/>
        <v>0</v>
      </c>
      <c r="Q30" s="135">
        <f t="shared" si="73"/>
        <v>0</v>
      </c>
      <c r="R30" s="135">
        <f t="shared" si="73"/>
        <v>0</v>
      </c>
      <c r="S30" s="135">
        <f t="shared" si="73"/>
        <v>0</v>
      </c>
      <c r="T30" s="394">
        <f t="shared" si="46"/>
        <v>0</v>
      </c>
      <c r="U30" s="395">
        <f t="shared" si="47"/>
        <v>0</v>
      </c>
      <c r="V30" s="290">
        <v>11</v>
      </c>
      <c r="W30" s="135">
        <f t="shared" ref="W30:AD30" si="74">SUM(W25:W29)</f>
        <v>0</v>
      </c>
      <c r="X30" s="135">
        <f t="shared" si="74"/>
        <v>0</v>
      </c>
      <c r="Y30" s="135">
        <f t="shared" si="74"/>
        <v>0</v>
      </c>
      <c r="Z30" s="135">
        <f t="shared" si="74"/>
        <v>0</v>
      </c>
      <c r="AA30" s="135">
        <f t="shared" si="74"/>
        <v>0</v>
      </c>
      <c r="AB30" s="135">
        <f t="shared" si="74"/>
        <v>0</v>
      </c>
      <c r="AC30" s="135">
        <f t="shared" si="74"/>
        <v>0</v>
      </c>
      <c r="AD30" s="135">
        <f t="shared" si="74"/>
        <v>0</v>
      </c>
      <c r="AE30" s="392">
        <f t="shared" si="48"/>
        <v>0</v>
      </c>
      <c r="AF30" s="215">
        <f t="shared" ref="AF30:AM30" si="75">SUM(AF25:AF29)</f>
        <v>0</v>
      </c>
      <c r="AG30" s="135">
        <f t="shared" si="75"/>
        <v>0</v>
      </c>
      <c r="AH30" s="135">
        <f t="shared" si="75"/>
        <v>0</v>
      </c>
      <c r="AI30" s="135">
        <f t="shared" si="75"/>
        <v>0</v>
      </c>
      <c r="AJ30" s="135">
        <f t="shared" si="75"/>
        <v>0</v>
      </c>
      <c r="AK30" s="135">
        <f t="shared" si="75"/>
        <v>0</v>
      </c>
      <c r="AL30" s="135">
        <f t="shared" si="75"/>
        <v>0</v>
      </c>
      <c r="AM30" s="135">
        <f t="shared" si="75"/>
        <v>0</v>
      </c>
      <c r="AN30" s="394">
        <f t="shared" si="49"/>
        <v>0</v>
      </c>
      <c r="AO30" s="395">
        <f t="shared" si="50"/>
        <v>0</v>
      </c>
      <c r="AP30" s="290">
        <v>11</v>
      </c>
      <c r="AQ30" s="135">
        <f t="shared" ref="AQ30:AX30" si="76">SUM(AQ25:AQ29)</f>
        <v>0</v>
      </c>
      <c r="AR30" s="135">
        <f t="shared" si="76"/>
        <v>0</v>
      </c>
      <c r="AS30" s="135">
        <f t="shared" si="76"/>
        <v>0</v>
      </c>
      <c r="AT30" s="135">
        <f t="shared" si="76"/>
        <v>0</v>
      </c>
      <c r="AU30" s="135">
        <f t="shared" si="76"/>
        <v>0</v>
      </c>
      <c r="AV30" s="135">
        <f t="shared" si="76"/>
        <v>0</v>
      </c>
      <c r="AW30" s="135">
        <f t="shared" si="76"/>
        <v>0</v>
      </c>
      <c r="AX30" s="135">
        <f t="shared" si="76"/>
        <v>0</v>
      </c>
      <c r="AY30" s="392">
        <f t="shared" si="51"/>
        <v>0</v>
      </c>
      <c r="AZ30" s="215">
        <f t="shared" ref="AZ30:BG30" si="77">SUM(AZ25:AZ29)</f>
        <v>0</v>
      </c>
      <c r="BA30" s="135">
        <f t="shared" si="77"/>
        <v>0</v>
      </c>
      <c r="BB30" s="135">
        <f t="shared" si="77"/>
        <v>0</v>
      </c>
      <c r="BC30" s="135">
        <f t="shared" si="77"/>
        <v>0</v>
      </c>
      <c r="BD30" s="135">
        <f t="shared" si="77"/>
        <v>0</v>
      </c>
      <c r="BE30" s="135">
        <f t="shared" si="77"/>
        <v>0</v>
      </c>
      <c r="BF30" s="135">
        <f t="shared" si="77"/>
        <v>0</v>
      </c>
      <c r="BG30" s="135">
        <f t="shared" si="77"/>
        <v>0</v>
      </c>
      <c r="BH30" s="394">
        <f t="shared" si="52"/>
        <v>0</v>
      </c>
      <c r="BI30" s="395">
        <f t="shared" si="53"/>
        <v>0</v>
      </c>
      <c r="BJ30" s="290">
        <v>11</v>
      </c>
      <c r="BK30" s="135">
        <f t="shared" ref="BK30:BR30" si="78">SUM(BK25:BK29)</f>
        <v>0</v>
      </c>
      <c r="BL30" s="135">
        <f t="shared" si="78"/>
        <v>0</v>
      </c>
      <c r="BM30" s="135">
        <f t="shared" si="78"/>
        <v>0</v>
      </c>
      <c r="BN30" s="135">
        <f t="shared" si="78"/>
        <v>0</v>
      </c>
      <c r="BO30" s="135">
        <f t="shared" si="78"/>
        <v>0</v>
      </c>
      <c r="BP30" s="135">
        <f t="shared" si="78"/>
        <v>0</v>
      </c>
      <c r="BQ30" s="135">
        <f t="shared" si="78"/>
        <v>0</v>
      </c>
      <c r="BR30" s="135">
        <f t="shared" si="78"/>
        <v>0</v>
      </c>
      <c r="BS30" s="392">
        <f t="shared" si="54"/>
        <v>0</v>
      </c>
      <c r="BT30" s="215">
        <f t="shared" ref="BT30:CA30" si="79">SUM(BT25:BT29)</f>
        <v>0</v>
      </c>
      <c r="BU30" s="135">
        <f t="shared" si="79"/>
        <v>0</v>
      </c>
      <c r="BV30" s="135">
        <f t="shared" si="79"/>
        <v>0</v>
      </c>
      <c r="BW30" s="135">
        <f t="shared" si="79"/>
        <v>0</v>
      </c>
      <c r="BX30" s="135">
        <f t="shared" si="79"/>
        <v>0</v>
      </c>
      <c r="BY30" s="135">
        <f t="shared" si="79"/>
        <v>0</v>
      </c>
      <c r="BZ30" s="135">
        <f t="shared" si="79"/>
        <v>0</v>
      </c>
      <c r="CA30" s="135">
        <f t="shared" si="79"/>
        <v>0</v>
      </c>
      <c r="CB30" s="394">
        <f t="shared" si="55"/>
        <v>0</v>
      </c>
      <c r="CC30" s="395">
        <f t="shared" si="56"/>
        <v>0</v>
      </c>
      <c r="CD30" s="290">
        <v>11</v>
      </c>
      <c r="CE30" s="394">
        <f t="shared" si="57"/>
        <v>0</v>
      </c>
      <c r="CF30" s="394">
        <f t="shared" si="58"/>
        <v>0</v>
      </c>
      <c r="CG30" s="394">
        <f t="shared" si="59"/>
        <v>0</v>
      </c>
      <c r="CH30" s="394">
        <f t="shared" si="60"/>
        <v>0</v>
      </c>
      <c r="CI30" s="396">
        <f t="shared" si="61"/>
        <v>0</v>
      </c>
      <c r="CJ30" s="394">
        <f t="shared" si="62"/>
        <v>0</v>
      </c>
      <c r="CK30" s="394">
        <f t="shared" si="63"/>
        <v>0</v>
      </c>
      <c r="CL30" s="394">
        <f t="shared" si="64"/>
        <v>0</v>
      </c>
      <c r="CM30" s="394">
        <f t="shared" si="65"/>
        <v>0</v>
      </c>
      <c r="CN30" s="396">
        <f t="shared" si="66"/>
        <v>0</v>
      </c>
      <c r="CO30" s="394">
        <f t="shared" si="67"/>
        <v>0</v>
      </c>
      <c r="CP30" s="394">
        <f t="shared" si="68"/>
        <v>0</v>
      </c>
      <c r="CQ30" s="394">
        <f t="shared" si="69"/>
        <v>0</v>
      </c>
      <c r="CR30" s="394">
        <f t="shared" si="70"/>
        <v>0</v>
      </c>
      <c r="CS30" s="396">
        <f t="shared" si="71"/>
        <v>0</v>
      </c>
    </row>
    <row r="31" spans="1:131" ht="15.75" customHeight="1">
      <c r="A31" s="133" t="s">
        <v>1337</v>
      </c>
      <c r="B31" s="290"/>
      <c r="C31" s="185" t="s">
        <v>1312</v>
      </c>
      <c r="D31" s="185" t="s">
        <v>1312</v>
      </c>
      <c r="E31" s="185" t="s">
        <v>1312</v>
      </c>
      <c r="F31" s="185" t="s">
        <v>1312</v>
      </c>
      <c r="G31" s="185" t="s">
        <v>1312</v>
      </c>
      <c r="H31" s="185" t="s">
        <v>1312</v>
      </c>
      <c r="I31" s="185" t="s">
        <v>1312</v>
      </c>
      <c r="J31" s="185" t="s">
        <v>1312</v>
      </c>
      <c r="K31" s="358"/>
      <c r="L31" s="359" t="s">
        <v>1312</v>
      </c>
      <c r="M31" s="185" t="s">
        <v>1312</v>
      </c>
      <c r="N31" s="185" t="s">
        <v>1312</v>
      </c>
      <c r="O31" s="185" t="s">
        <v>1312</v>
      </c>
      <c r="P31" s="185" t="s">
        <v>1312</v>
      </c>
      <c r="Q31" s="185" t="s">
        <v>1312</v>
      </c>
      <c r="R31" s="185" t="s">
        <v>1312</v>
      </c>
      <c r="S31" s="185" t="s">
        <v>1312</v>
      </c>
      <c r="T31" s="360"/>
      <c r="U31" s="359" t="s">
        <v>1312</v>
      </c>
      <c r="V31" s="290"/>
      <c r="W31" s="185" t="s">
        <v>1312</v>
      </c>
      <c r="X31" s="185" t="s">
        <v>1312</v>
      </c>
      <c r="Y31" s="185" t="s">
        <v>1312</v>
      </c>
      <c r="Z31" s="185" t="s">
        <v>1312</v>
      </c>
      <c r="AA31" s="185" t="s">
        <v>1312</v>
      </c>
      <c r="AB31" s="185" t="s">
        <v>1312</v>
      </c>
      <c r="AC31" s="185" t="s">
        <v>1312</v>
      </c>
      <c r="AD31" s="185" t="s">
        <v>1312</v>
      </c>
      <c r="AE31" s="358"/>
      <c r="AF31" s="359" t="s">
        <v>1312</v>
      </c>
      <c r="AG31" s="185" t="s">
        <v>1312</v>
      </c>
      <c r="AH31" s="185" t="s">
        <v>1312</v>
      </c>
      <c r="AI31" s="185" t="s">
        <v>1312</v>
      </c>
      <c r="AJ31" s="185" t="s">
        <v>1312</v>
      </c>
      <c r="AK31" s="185" t="s">
        <v>1312</v>
      </c>
      <c r="AL31" s="185" t="s">
        <v>1312</v>
      </c>
      <c r="AM31" s="185" t="s">
        <v>1312</v>
      </c>
      <c r="AN31" s="360"/>
      <c r="AO31" s="359" t="s">
        <v>1312</v>
      </c>
      <c r="AP31" s="290"/>
      <c r="AQ31" s="185" t="s">
        <v>1312</v>
      </c>
      <c r="AR31" s="185" t="s">
        <v>1312</v>
      </c>
      <c r="AS31" s="185" t="s">
        <v>1312</v>
      </c>
      <c r="AT31" s="185" t="s">
        <v>1312</v>
      </c>
      <c r="AU31" s="185" t="s">
        <v>1312</v>
      </c>
      <c r="AV31" s="185" t="s">
        <v>1312</v>
      </c>
      <c r="AW31" s="185" t="s">
        <v>1312</v>
      </c>
      <c r="AX31" s="185" t="s">
        <v>1312</v>
      </c>
      <c r="AY31" s="358"/>
      <c r="AZ31" s="359" t="s">
        <v>1312</v>
      </c>
      <c r="BA31" s="185" t="s">
        <v>1312</v>
      </c>
      <c r="BB31" s="185" t="s">
        <v>1312</v>
      </c>
      <c r="BC31" s="185" t="s">
        <v>1312</v>
      </c>
      <c r="BD31" s="185" t="s">
        <v>1312</v>
      </c>
      <c r="BE31" s="185" t="s">
        <v>1312</v>
      </c>
      <c r="BF31" s="185" t="s">
        <v>1312</v>
      </c>
      <c r="BG31" s="185" t="s">
        <v>1312</v>
      </c>
      <c r="BH31" s="360"/>
      <c r="BI31" s="359" t="s">
        <v>1312</v>
      </c>
      <c r="BJ31" s="290"/>
      <c r="BK31" s="185" t="s">
        <v>1312</v>
      </c>
      <c r="BL31" s="185" t="s">
        <v>1312</v>
      </c>
      <c r="BM31" s="185" t="s">
        <v>1312</v>
      </c>
      <c r="BN31" s="185" t="s">
        <v>1312</v>
      </c>
      <c r="BO31" s="185" t="s">
        <v>1312</v>
      </c>
      <c r="BP31" s="185" t="s">
        <v>1312</v>
      </c>
      <c r="BQ31" s="185" t="s">
        <v>1312</v>
      </c>
      <c r="BR31" s="185" t="s">
        <v>1312</v>
      </c>
      <c r="BS31" s="358"/>
      <c r="BT31" s="359" t="s">
        <v>1312</v>
      </c>
      <c r="BU31" s="185" t="s">
        <v>1312</v>
      </c>
      <c r="BV31" s="185" t="s">
        <v>1312</v>
      </c>
      <c r="BW31" s="185" t="s">
        <v>1312</v>
      </c>
      <c r="BX31" s="185" t="s">
        <v>1312</v>
      </c>
      <c r="BY31" s="185" t="s">
        <v>1312</v>
      </c>
      <c r="BZ31" s="185" t="s">
        <v>1312</v>
      </c>
      <c r="CA31" s="185" t="s">
        <v>1312</v>
      </c>
      <c r="CB31" s="360"/>
      <c r="CC31" s="359" t="s">
        <v>1312</v>
      </c>
      <c r="CD31" s="290"/>
      <c r="CE31" s="360"/>
      <c r="CF31" s="360"/>
      <c r="CG31" s="360"/>
      <c r="CH31" s="360"/>
      <c r="CI31" s="185"/>
      <c r="CJ31" s="360"/>
      <c r="CK31" s="360"/>
      <c r="CL31" s="360"/>
      <c r="CM31" s="360"/>
      <c r="CN31" s="185"/>
      <c r="CO31" s="360"/>
      <c r="CP31" s="360"/>
      <c r="CQ31" s="360"/>
      <c r="CR31" s="360"/>
      <c r="CS31" s="185"/>
    </row>
    <row r="32" spans="1:131" s="14" customFormat="1" ht="15.75" customHeight="1">
      <c r="A32" s="16" t="s">
        <v>193</v>
      </c>
      <c r="B32" s="290">
        <v>12</v>
      </c>
      <c r="C32" s="214">
        <f t="shared" ref="C32:U32" si="80">C23+C30</f>
        <v>471564.76692083525</v>
      </c>
      <c r="D32" s="214">
        <f t="shared" si="80"/>
        <v>2096574.4645185461</v>
      </c>
      <c r="E32" s="214">
        <f t="shared" si="80"/>
        <v>519645.01473572291</v>
      </c>
      <c r="F32" s="214">
        <f t="shared" si="80"/>
        <v>2135947.0127661158</v>
      </c>
      <c r="G32" s="214">
        <f t="shared" si="80"/>
        <v>621258.01397045352</v>
      </c>
      <c r="H32" s="214">
        <f t="shared" si="80"/>
        <v>2252500.0320536671</v>
      </c>
      <c r="I32" s="214">
        <f t="shared" si="80"/>
        <v>660240.94947047043</v>
      </c>
      <c r="J32" s="214">
        <f t="shared" si="80"/>
        <v>2302623.1857935418</v>
      </c>
      <c r="K32" s="219">
        <f t="shared" si="80"/>
        <v>11060353.440229353</v>
      </c>
      <c r="L32" s="216">
        <f t="shared" si="80"/>
        <v>0</v>
      </c>
      <c r="M32" s="214">
        <f t="shared" si="80"/>
        <v>9860191.5509873684</v>
      </c>
      <c r="N32" s="214">
        <f t="shared" si="80"/>
        <v>0</v>
      </c>
      <c r="O32" s="214">
        <f t="shared" si="80"/>
        <v>10164921.690712461</v>
      </c>
      <c r="P32" s="214">
        <f t="shared" si="80"/>
        <v>0</v>
      </c>
      <c r="Q32" s="214">
        <f t="shared" si="80"/>
        <v>10274016.223801421</v>
      </c>
      <c r="R32" s="214">
        <f t="shared" si="80"/>
        <v>0</v>
      </c>
      <c r="S32" s="214">
        <f t="shared" si="80"/>
        <v>10450387.479858041</v>
      </c>
      <c r="T32" s="217">
        <f t="shared" si="80"/>
        <v>40749516.94535929</v>
      </c>
      <c r="U32" s="216">
        <f t="shared" si="80"/>
        <v>51809870.385588646</v>
      </c>
      <c r="V32" s="290">
        <v>12</v>
      </c>
      <c r="W32" s="214">
        <f t="shared" ref="W32:AO32" si="81">W23+W30</f>
        <v>93226.702619568154</v>
      </c>
      <c r="X32" s="214">
        <f t="shared" si="81"/>
        <v>1825589.6872503017</v>
      </c>
      <c r="Y32" s="214">
        <f t="shared" si="81"/>
        <v>77358.327705599106</v>
      </c>
      <c r="Z32" s="214">
        <f t="shared" si="81"/>
        <v>1715212.726643468</v>
      </c>
      <c r="AA32" s="214">
        <f t="shared" si="81"/>
        <v>69424.140248614596</v>
      </c>
      <c r="AB32" s="214">
        <f t="shared" si="81"/>
        <v>1641261.4005359835</v>
      </c>
      <c r="AC32" s="214">
        <f t="shared" si="81"/>
        <v>59268.33820504976</v>
      </c>
      <c r="AD32" s="214">
        <f t="shared" si="81"/>
        <v>1724108.1359592655</v>
      </c>
      <c r="AE32" s="219">
        <f t="shared" si="81"/>
        <v>7205449.4591678502</v>
      </c>
      <c r="AF32" s="216">
        <f t="shared" si="81"/>
        <v>0</v>
      </c>
      <c r="AG32" s="214">
        <f t="shared" si="81"/>
        <v>4055501.2878700271</v>
      </c>
      <c r="AH32" s="214">
        <f t="shared" si="81"/>
        <v>0</v>
      </c>
      <c r="AI32" s="214">
        <f t="shared" si="81"/>
        <v>3787395.5285276729</v>
      </c>
      <c r="AJ32" s="214">
        <f t="shared" si="81"/>
        <v>0</v>
      </c>
      <c r="AK32" s="214">
        <f t="shared" si="81"/>
        <v>3664244.4257893017</v>
      </c>
      <c r="AL32" s="214">
        <f t="shared" si="81"/>
        <v>0</v>
      </c>
      <c r="AM32" s="214">
        <f t="shared" si="81"/>
        <v>3856623.6510703932</v>
      </c>
      <c r="AN32" s="217">
        <f t="shared" si="81"/>
        <v>15363764.893257396</v>
      </c>
      <c r="AO32" s="216">
        <f t="shared" si="81"/>
        <v>22569214.352425247</v>
      </c>
      <c r="AP32" s="290">
        <v>12</v>
      </c>
      <c r="AQ32" s="214">
        <f t="shared" ref="AQ32:BI32" si="82">AQ23+AQ30</f>
        <v>5014084.8493454577</v>
      </c>
      <c r="AR32" s="214">
        <f t="shared" si="82"/>
        <v>39814336.035827518</v>
      </c>
      <c r="AS32" s="214">
        <f t="shared" si="82"/>
        <v>5248143.3592795366</v>
      </c>
      <c r="AT32" s="214">
        <f t="shared" si="82"/>
        <v>41137638.482478365</v>
      </c>
      <c r="AU32" s="214">
        <f t="shared" si="82"/>
        <v>5520594.3915500324</v>
      </c>
      <c r="AV32" s="214">
        <f t="shared" si="82"/>
        <v>42833888.67550835</v>
      </c>
      <c r="AW32" s="214">
        <f t="shared" si="82"/>
        <v>5726312.4481754489</v>
      </c>
      <c r="AX32" s="214">
        <f t="shared" si="82"/>
        <v>44032426.926511563</v>
      </c>
      <c r="AY32" s="219">
        <f t="shared" si="82"/>
        <v>189327425.16867629</v>
      </c>
      <c r="AZ32" s="216">
        <f t="shared" si="82"/>
        <v>-1.4273075352134726E-12</v>
      </c>
      <c r="BA32" s="214">
        <f t="shared" si="82"/>
        <v>46472778.780025691</v>
      </c>
      <c r="BB32" s="214">
        <f t="shared" si="82"/>
        <v>0</v>
      </c>
      <c r="BC32" s="214">
        <f t="shared" si="82"/>
        <v>47208100.826378532</v>
      </c>
      <c r="BD32" s="214">
        <f t="shared" si="82"/>
        <v>0</v>
      </c>
      <c r="BE32" s="214">
        <f t="shared" si="82"/>
        <v>48617481.575778194</v>
      </c>
      <c r="BF32" s="214">
        <f t="shared" si="82"/>
        <v>0</v>
      </c>
      <c r="BG32" s="214">
        <f t="shared" si="82"/>
        <v>49466090.446262918</v>
      </c>
      <c r="BH32" s="217">
        <f t="shared" si="82"/>
        <v>191764451.62844533</v>
      </c>
      <c r="BI32" s="216">
        <f t="shared" si="82"/>
        <v>381091876.79712164</v>
      </c>
      <c r="BJ32" s="290">
        <v>12</v>
      </c>
      <c r="BK32" s="214">
        <f t="shared" ref="BK32:CC32" si="83">BK23+BK30</f>
        <v>162811.35890984244</v>
      </c>
      <c r="BL32" s="214">
        <f t="shared" si="83"/>
        <v>6685473.7296651416</v>
      </c>
      <c r="BM32" s="214">
        <f t="shared" si="83"/>
        <v>218170.3085726017</v>
      </c>
      <c r="BN32" s="214">
        <f t="shared" si="83"/>
        <v>6721739.479602199</v>
      </c>
      <c r="BO32" s="214">
        <f t="shared" si="83"/>
        <v>229626.80776528423</v>
      </c>
      <c r="BP32" s="214">
        <f t="shared" si="83"/>
        <v>6810711.5147930626</v>
      </c>
      <c r="BQ32" s="214">
        <f t="shared" si="83"/>
        <v>300341.75198622636</v>
      </c>
      <c r="BR32" s="214">
        <f t="shared" si="83"/>
        <v>6643319.745334628</v>
      </c>
      <c r="BS32" s="219">
        <f t="shared" si="83"/>
        <v>27772194.696628988</v>
      </c>
      <c r="BT32" s="216">
        <f t="shared" si="83"/>
        <v>0</v>
      </c>
      <c r="BU32" s="214">
        <f t="shared" si="83"/>
        <v>3102873.416838916</v>
      </c>
      <c r="BV32" s="214">
        <f t="shared" si="83"/>
        <v>0</v>
      </c>
      <c r="BW32" s="214">
        <f t="shared" si="83"/>
        <v>3126767.6989367637</v>
      </c>
      <c r="BX32" s="214">
        <f t="shared" si="83"/>
        <v>0</v>
      </c>
      <c r="BY32" s="214">
        <f t="shared" si="83"/>
        <v>3099392.3107635365</v>
      </c>
      <c r="BZ32" s="214">
        <f t="shared" si="83"/>
        <v>0</v>
      </c>
      <c r="CA32" s="214">
        <f t="shared" si="83"/>
        <v>2959595.8738003792</v>
      </c>
      <c r="CB32" s="217">
        <f t="shared" si="83"/>
        <v>12288629.300339594</v>
      </c>
      <c r="CC32" s="216">
        <f t="shared" si="83"/>
        <v>40060823.996968582</v>
      </c>
      <c r="CD32" s="290">
        <v>12</v>
      </c>
      <c r="CE32" s="217">
        <f t="shared" ref="CE32:CH32" si="84">CE23+CE30</f>
        <v>56163661.595057219</v>
      </c>
      <c r="CF32" s="217">
        <f t="shared" si="84"/>
        <v>57773854.711783618</v>
      </c>
      <c r="CG32" s="217">
        <f t="shared" si="84"/>
        <v>59979264.976425447</v>
      </c>
      <c r="CH32" s="217">
        <f t="shared" si="84"/>
        <v>61448641.481436193</v>
      </c>
      <c r="CI32" s="214">
        <f>SUM(BS32,AY32,AE32,K32)</f>
        <v>235365422.76470247</v>
      </c>
      <c r="CJ32" s="217">
        <f t="shared" ref="CJ32:CM32" si="85">CJ23+CJ30</f>
        <v>63491345.035722002</v>
      </c>
      <c r="CK32" s="217">
        <f t="shared" si="85"/>
        <v>64287185.744555429</v>
      </c>
      <c r="CL32" s="217">
        <f t="shared" si="85"/>
        <v>65655134.536132455</v>
      </c>
      <c r="CM32" s="217">
        <f t="shared" si="85"/>
        <v>66732697.450991735</v>
      </c>
      <c r="CN32" s="214">
        <f>SUM(BX32,BD32,AJ32,P32)</f>
        <v>0</v>
      </c>
      <c r="CO32" s="217">
        <f t="shared" ref="CO32:CR32" si="86">CO23+CO30</f>
        <v>119655006.63077922</v>
      </c>
      <c r="CP32" s="217">
        <f t="shared" si="86"/>
        <v>122061040.45633903</v>
      </c>
      <c r="CQ32" s="217">
        <f t="shared" si="86"/>
        <v>125634399.51255791</v>
      </c>
      <c r="CR32" s="217">
        <f t="shared" si="86"/>
        <v>128181338.93242791</v>
      </c>
      <c r="CS32" s="214">
        <f>SUM(CC32,BI32,AO32,U32)</f>
        <v>495531785.53210413</v>
      </c>
      <c r="CT32" s="307"/>
      <c r="CU32" s="307"/>
      <c r="CV32" s="307"/>
      <c r="CW32" s="307"/>
      <c r="CX32" s="307"/>
      <c r="CY32" s="308"/>
      <c r="CZ32" s="308"/>
      <c r="DA32" s="308"/>
      <c r="DB32" s="308"/>
      <c r="DC32" s="308"/>
      <c r="DD32" s="308"/>
      <c r="DE32" s="308"/>
      <c r="DF32" s="308"/>
      <c r="DG32" s="308"/>
      <c r="DH32" s="308"/>
      <c r="DI32" s="308"/>
      <c r="DJ32" s="308"/>
      <c r="DK32" s="308"/>
      <c r="DL32" s="308"/>
      <c r="DM32" s="308"/>
      <c r="DN32" s="308"/>
      <c r="DO32" s="308"/>
      <c r="DP32" s="308"/>
      <c r="DQ32" s="308"/>
      <c r="DR32" s="308"/>
      <c r="DS32" s="308"/>
      <c r="DT32" s="308"/>
      <c r="DU32" s="308"/>
      <c r="DV32" s="308"/>
      <c r="DW32" s="308"/>
      <c r="DX32" s="308"/>
      <c r="DY32" s="308"/>
      <c r="DZ32" s="308"/>
      <c r="EA32" s="308"/>
    </row>
    <row r="33" spans="1:102" ht="15.75" customHeight="1">
      <c r="B33" s="191"/>
      <c r="C33" s="176"/>
      <c r="D33" s="176"/>
      <c r="E33" s="176"/>
      <c r="F33" s="176"/>
      <c r="G33" s="176"/>
      <c r="H33" s="176"/>
      <c r="I33" s="176"/>
      <c r="J33" s="176"/>
      <c r="K33" s="361"/>
      <c r="L33" s="362"/>
      <c r="M33" s="176"/>
      <c r="N33" s="176"/>
      <c r="O33" s="176"/>
      <c r="P33" s="176"/>
      <c r="Q33" s="176"/>
      <c r="R33" s="176"/>
      <c r="S33" s="176"/>
      <c r="T33" s="176"/>
      <c r="U33" s="362"/>
      <c r="V33" s="191"/>
      <c r="W33" s="176"/>
      <c r="X33" s="176"/>
      <c r="Y33" s="176"/>
      <c r="Z33" s="176"/>
      <c r="AA33" s="176"/>
      <c r="AB33" s="176"/>
      <c r="AC33" s="176"/>
      <c r="AD33" s="176"/>
      <c r="AE33" s="361"/>
      <c r="AF33" s="362"/>
      <c r="AG33" s="176"/>
      <c r="AH33" s="176"/>
      <c r="AI33" s="176"/>
      <c r="AJ33" s="176"/>
      <c r="AK33" s="176"/>
      <c r="AL33" s="176"/>
      <c r="AM33" s="176"/>
      <c r="AN33" s="176"/>
      <c r="AO33" s="362"/>
      <c r="AP33" s="191"/>
      <c r="AQ33" s="176"/>
      <c r="AR33" s="176"/>
      <c r="AS33" s="176"/>
      <c r="AT33" s="176"/>
      <c r="AU33" s="176"/>
      <c r="AV33" s="176"/>
      <c r="AW33" s="176"/>
      <c r="AX33" s="176"/>
      <c r="AY33" s="361"/>
      <c r="AZ33" s="362"/>
      <c r="BA33" s="176"/>
      <c r="BB33" s="176"/>
      <c r="BC33" s="176"/>
      <c r="BD33" s="176"/>
      <c r="BE33" s="176"/>
      <c r="BF33" s="176"/>
      <c r="BG33" s="176"/>
      <c r="BH33" s="176"/>
      <c r="BI33" s="362"/>
      <c r="BJ33" s="191"/>
      <c r="BK33" s="176"/>
      <c r="BL33" s="176"/>
      <c r="BM33" s="176"/>
      <c r="BN33" s="176"/>
      <c r="BO33" s="176"/>
      <c r="BP33" s="176"/>
      <c r="BQ33" s="176"/>
      <c r="BR33" s="176"/>
      <c r="BS33" s="361"/>
      <c r="BT33" s="362"/>
      <c r="BU33" s="176"/>
      <c r="BV33" s="176"/>
      <c r="BW33" s="176"/>
      <c r="BX33" s="176"/>
      <c r="BY33" s="176"/>
      <c r="BZ33" s="176"/>
      <c r="CA33" s="176"/>
      <c r="CB33" s="176"/>
      <c r="CC33" s="362"/>
      <c r="CD33" s="191"/>
      <c r="CE33" s="176"/>
      <c r="CF33" s="176"/>
      <c r="CG33" s="176"/>
      <c r="CH33" s="176"/>
      <c r="CI33" s="399"/>
      <c r="CJ33" s="176"/>
      <c r="CK33" s="176"/>
      <c r="CL33" s="176"/>
      <c r="CM33" s="176"/>
      <c r="CN33" s="399"/>
      <c r="CO33" s="176"/>
      <c r="CP33" s="176"/>
      <c r="CQ33" s="176"/>
      <c r="CR33" s="176"/>
      <c r="CS33" s="399"/>
      <c r="CT33" s="309"/>
      <c r="CU33" s="309"/>
      <c r="CV33" s="309"/>
      <c r="CW33" s="309"/>
      <c r="CX33" s="309"/>
    </row>
    <row r="34" spans="1:102" ht="15.75" customHeight="1">
      <c r="A34" s="16" t="s">
        <v>195</v>
      </c>
      <c r="B34" s="191"/>
      <c r="C34" s="176"/>
      <c r="D34" s="176"/>
      <c r="E34" s="176"/>
      <c r="F34" s="176"/>
      <c r="G34" s="176"/>
      <c r="H34" s="176"/>
      <c r="I34" s="176"/>
      <c r="J34" s="176"/>
      <c r="K34" s="361"/>
      <c r="L34" s="362"/>
      <c r="M34" s="176"/>
      <c r="N34" s="176"/>
      <c r="O34" s="176"/>
      <c r="P34" s="176"/>
      <c r="Q34" s="176"/>
      <c r="R34" s="176"/>
      <c r="S34" s="176"/>
      <c r="T34" s="176"/>
      <c r="U34" s="362"/>
      <c r="V34" s="191"/>
      <c r="W34" s="176"/>
      <c r="X34" s="176"/>
      <c r="Y34" s="176"/>
      <c r="Z34" s="176"/>
      <c r="AA34" s="176"/>
      <c r="AB34" s="176"/>
      <c r="AC34" s="176"/>
      <c r="AD34" s="176"/>
      <c r="AE34" s="361"/>
      <c r="AF34" s="362"/>
      <c r="AG34" s="176"/>
      <c r="AH34" s="176"/>
      <c r="AI34" s="176"/>
      <c r="AJ34" s="176"/>
      <c r="AK34" s="176"/>
      <c r="AL34" s="176"/>
      <c r="AM34" s="176"/>
      <c r="AN34" s="176"/>
      <c r="AO34" s="362"/>
      <c r="AP34" s="191"/>
      <c r="AQ34" s="176"/>
      <c r="AR34" s="176"/>
      <c r="AS34" s="176"/>
      <c r="AT34" s="176"/>
      <c r="AU34" s="176"/>
      <c r="AV34" s="176"/>
      <c r="AW34" s="176"/>
      <c r="AX34" s="176"/>
      <c r="AY34" s="361"/>
      <c r="AZ34" s="362"/>
      <c r="BA34" s="176"/>
      <c r="BB34" s="176"/>
      <c r="BC34" s="176"/>
      <c r="BD34" s="176"/>
      <c r="BE34" s="176"/>
      <c r="BF34" s="176"/>
      <c r="BG34" s="176"/>
      <c r="BH34" s="176"/>
      <c r="BI34" s="362"/>
      <c r="BJ34" s="191"/>
      <c r="BK34" s="176"/>
      <c r="BL34" s="176"/>
      <c r="BM34" s="176"/>
      <c r="BN34" s="176"/>
      <c r="BO34" s="176"/>
      <c r="BP34" s="176"/>
      <c r="BQ34" s="176"/>
      <c r="BR34" s="176"/>
      <c r="BS34" s="361"/>
      <c r="BT34" s="362"/>
      <c r="BU34" s="176"/>
      <c r="BV34" s="176"/>
      <c r="BW34" s="176"/>
      <c r="BX34" s="176"/>
      <c r="BY34" s="176"/>
      <c r="BZ34" s="176"/>
      <c r="CA34" s="176"/>
      <c r="CB34" s="176"/>
      <c r="CC34" s="362"/>
      <c r="CD34" s="191"/>
      <c r="CE34" s="176"/>
      <c r="CF34" s="176"/>
      <c r="CG34" s="176"/>
      <c r="CH34" s="176"/>
      <c r="CI34" s="399"/>
      <c r="CJ34" s="176"/>
      <c r="CK34" s="176"/>
      <c r="CL34" s="176"/>
      <c r="CM34" s="176"/>
      <c r="CN34" s="399"/>
      <c r="CO34" s="176"/>
      <c r="CP34" s="176"/>
      <c r="CQ34" s="176"/>
      <c r="CR34" s="176"/>
      <c r="CS34" s="399"/>
      <c r="CT34" s="309"/>
      <c r="CV34" s="309"/>
      <c r="CX34" s="309"/>
    </row>
    <row r="35" spans="1:102" ht="15.75" customHeight="1">
      <c r="A35" s="87" t="s">
        <v>197</v>
      </c>
      <c r="B35" s="290">
        <v>13</v>
      </c>
      <c r="C35" s="228">
        <v>191485.59978080966</v>
      </c>
      <c r="D35" s="228">
        <v>175641.63294563885</v>
      </c>
      <c r="E35" s="228">
        <v>97375.0534367207</v>
      </c>
      <c r="F35" s="228">
        <v>264633.96283097047</v>
      </c>
      <c r="G35" s="228">
        <v>108718.94234510942</v>
      </c>
      <c r="H35" s="228">
        <v>182743.69641031686</v>
      </c>
      <c r="I35" s="228">
        <v>361043.52288454416</v>
      </c>
      <c r="J35" s="228">
        <v>221887.2396915</v>
      </c>
      <c r="K35" s="392">
        <f t="shared" ref="K35:K64" si="87">SUM(C35:J35)</f>
        <v>1603529.6503256103</v>
      </c>
      <c r="L35" s="397">
        <v>0</v>
      </c>
      <c r="M35" s="228">
        <v>895385.63799565379</v>
      </c>
      <c r="N35" s="228">
        <v>0</v>
      </c>
      <c r="O35" s="228">
        <v>1538866.7360210151</v>
      </c>
      <c r="P35" s="228">
        <v>0</v>
      </c>
      <c r="Q35" s="228">
        <v>1555379.4671601651</v>
      </c>
      <c r="R35" s="228">
        <v>0</v>
      </c>
      <c r="S35" s="228">
        <v>1310141.578487043</v>
      </c>
      <c r="T35" s="394">
        <f t="shared" ref="T35:T64" si="88">SUM(L35:S35)</f>
        <v>5299773.4196638772</v>
      </c>
      <c r="U35" s="395">
        <f t="shared" ref="U35:U64" si="89">SUM(T35,K35)</f>
        <v>6903303.0699894875</v>
      </c>
      <c r="V35" s="290">
        <v>13</v>
      </c>
      <c r="W35" s="228">
        <v>0</v>
      </c>
      <c r="X35" s="228">
        <v>71496.29187676782</v>
      </c>
      <c r="Y35" s="228">
        <v>6139.452775054614</v>
      </c>
      <c r="Z35" s="228">
        <v>28951.0467791105</v>
      </c>
      <c r="AA35" s="228">
        <v>0</v>
      </c>
      <c r="AB35" s="228">
        <v>37939.569952282</v>
      </c>
      <c r="AC35" s="228">
        <v>0</v>
      </c>
      <c r="AD35" s="228">
        <v>23577.328944523888</v>
      </c>
      <c r="AE35" s="392">
        <f t="shared" ref="AE35:AE64" si="90">SUM(W35:AD35)</f>
        <v>168103.69032773882</v>
      </c>
      <c r="AF35" s="397">
        <v>0</v>
      </c>
      <c r="AG35" s="228">
        <v>613656.62725840695</v>
      </c>
      <c r="AH35" s="228">
        <v>0</v>
      </c>
      <c r="AI35" s="228">
        <v>303352.27016766474</v>
      </c>
      <c r="AJ35" s="228">
        <v>0</v>
      </c>
      <c r="AK35" s="228">
        <v>299113.03371104028</v>
      </c>
      <c r="AL35" s="228">
        <v>0</v>
      </c>
      <c r="AM35" s="228">
        <v>355838.55220842053</v>
      </c>
      <c r="AN35" s="394">
        <f t="shared" ref="AN35:AN64" si="91">SUM(AF35:AM35)</f>
        <v>1571960.4833455326</v>
      </c>
      <c r="AO35" s="395">
        <f t="shared" ref="AO35:AO64" si="92">SUM(AN35,AE35)</f>
        <v>1740064.1736732714</v>
      </c>
      <c r="AP35" s="290">
        <v>13</v>
      </c>
      <c r="AQ35" s="228">
        <v>586354.85997586441</v>
      </c>
      <c r="AR35" s="228">
        <v>1512875.9531642837</v>
      </c>
      <c r="AS35" s="228">
        <v>338435.18812440004</v>
      </c>
      <c r="AT35" s="228">
        <v>939072.09210258035</v>
      </c>
      <c r="AU35" s="228">
        <v>291108.87340615038</v>
      </c>
      <c r="AV35" s="228">
        <v>838536.01851987559</v>
      </c>
      <c r="AW35" s="228">
        <v>246260.77179679181</v>
      </c>
      <c r="AX35" s="228">
        <v>816273.55073878169</v>
      </c>
      <c r="AY35" s="392">
        <f t="shared" ref="AY35:AY64" si="93">SUM(AQ35:AX35)</f>
        <v>5568917.3078287281</v>
      </c>
      <c r="AZ35" s="397">
        <v>0</v>
      </c>
      <c r="BA35" s="228">
        <v>10287836.457268344</v>
      </c>
      <c r="BB35" s="228">
        <v>0</v>
      </c>
      <c r="BC35" s="228">
        <v>8450786.158926364</v>
      </c>
      <c r="BD35" s="228">
        <v>0</v>
      </c>
      <c r="BE35" s="228">
        <v>9315620.767803615</v>
      </c>
      <c r="BF35" s="228">
        <v>0</v>
      </c>
      <c r="BG35" s="228">
        <v>10523059.922964068</v>
      </c>
      <c r="BH35" s="394">
        <f t="shared" ref="BH35:BH64" si="94">SUM(AZ35:BG35)</f>
        <v>38577303.306962393</v>
      </c>
      <c r="BI35" s="395">
        <f t="shared" ref="BI35:BI64" si="95">SUM(BH35,AY35)</f>
        <v>44146220.614791125</v>
      </c>
      <c r="BJ35" s="290">
        <v>13</v>
      </c>
      <c r="BK35" s="228">
        <v>9751.45572321896</v>
      </c>
      <c r="BL35" s="228">
        <v>98503.227451297804</v>
      </c>
      <c r="BM35" s="228">
        <v>11609.006829665963</v>
      </c>
      <c r="BN35" s="228">
        <v>37596.010158660589</v>
      </c>
      <c r="BO35" s="228">
        <v>40145.343117423952</v>
      </c>
      <c r="BP35" s="228">
        <v>21801.777972682194</v>
      </c>
      <c r="BQ35" s="228">
        <v>65045.244331280628</v>
      </c>
      <c r="BR35" s="228">
        <v>40316.698874309492</v>
      </c>
      <c r="BS35" s="392">
        <f t="shared" ref="BS35:BS64" si="96">SUM(BK35:BR35)</f>
        <v>324768.7644585396</v>
      </c>
      <c r="BT35" s="397">
        <v>0</v>
      </c>
      <c r="BU35" s="228">
        <v>1002351.4501022148</v>
      </c>
      <c r="BV35" s="228">
        <v>0</v>
      </c>
      <c r="BW35" s="228">
        <v>638189.53509108094</v>
      </c>
      <c r="BX35" s="228">
        <v>0</v>
      </c>
      <c r="BY35" s="228">
        <v>820903.36670480319</v>
      </c>
      <c r="BZ35" s="228">
        <v>0</v>
      </c>
      <c r="CA35" s="228">
        <v>1239399.8172512073</v>
      </c>
      <c r="CB35" s="394">
        <f t="shared" ref="CB35:CB64" si="97">SUM(BT35:CA35)</f>
        <v>3700844.1691493066</v>
      </c>
      <c r="CC35" s="395">
        <f t="shared" ref="CC35:CC64" si="98">SUM(CB35,BS35)</f>
        <v>4025612.933607846</v>
      </c>
      <c r="CD35" s="290">
        <v>13</v>
      </c>
      <c r="CE35" s="394">
        <f t="shared" ref="CE35:CE64" si="99">+C35+D35+W35+X35+AQ35+AR35+BK35+BL35</f>
        <v>2646109.0209178813</v>
      </c>
      <c r="CF35" s="394">
        <f t="shared" ref="CF35:CF64" si="100">+E35+F35+Y35+Z35+AS35+AT35+BM35+BN35</f>
        <v>1723811.8130371633</v>
      </c>
      <c r="CG35" s="394">
        <f t="shared" ref="CG35:CG64" si="101">+G35+H35+AA35+AB35+AU35+AV35+BO35+BP35</f>
        <v>1520994.2217238406</v>
      </c>
      <c r="CH35" s="394">
        <f t="shared" ref="CH35:CH64" si="102">+I35+J35+AC35+AD35+AW35+AX35+BQ35+BR35</f>
        <v>1774404.3572617318</v>
      </c>
      <c r="CI35" s="396">
        <f t="shared" ref="CI35:CI64" si="103">SUM(K35,AE35,AY35,BS35)</f>
        <v>7665319.4129406167</v>
      </c>
      <c r="CJ35" s="394">
        <f t="shared" ref="CJ35:CJ64" si="104">L35+M35+AF35+AG35+AZ35+BA35+BT35+BU35</f>
        <v>12799230.17262462</v>
      </c>
      <c r="CK35" s="394">
        <f t="shared" ref="CK35:CK64" si="105">N35+O35+AH35+AI35+BB35+BC35+BV35+BW35</f>
        <v>10931194.700206125</v>
      </c>
      <c r="CL35" s="394">
        <f t="shared" ref="CL35:CL64" si="106">P35+Q35+AJ35+AK35+BD35+BE35+BX35+BY35</f>
        <v>11991016.635379624</v>
      </c>
      <c r="CM35" s="394">
        <f t="shared" ref="CM35:CM64" si="107">+R35+S35+AL35+AM35+BF35+BG35+BZ35+CA35</f>
        <v>13428439.87091074</v>
      </c>
      <c r="CN35" s="396">
        <f t="shared" ref="CN35:CN64" si="108">SUM(T35,AN35,BH35,CB35)</f>
        <v>49149881.37912111</v>
      </c>
      <c r="CO35" s="394">
        <f t="shared" ref="CO35:CO64" si="109">+C35+D35+L35+M35+W35+X35+AF35+AG35+AQ35+AR35+AZ35+BA35+BK35+BL35+BT35+BU35</f>
        <v>15445339.193542501</v>
      </c>
      <c r="CP35" s="394">
        <f t="shared" ref="CP35:CP64" si="110">+E35+F35+N35+O35+Y35+Z35+AH35+AI35+AS35+AT35+BB35+BC35+BM35+BN35+BV35+BW35</f>
        <v>12655006.513243288</v>
      </c>
      <c r="CQ35" s="394">
        <f t="shared" ref="CQ35:CQ64" si="111">+G35+H35+P35+Q35+AA35+AB35+AJ35+AK35+AU35+AV35+BD35+BE35+BO35+BP35+BX35+BY35</f>
        <v>13512010.857103461</v>
      </c>
      <c r="CR35" s="394">
        <f t="shared" ref="CR35:CR64" si="112">+I35+J35+R35+S35+AC35+AD35+AL35+AM35+AW35+AX35+BF35+BG35+BQ35+BR35+BZ35+CA35</f>
        <v>15202844.22817247</v>
      </c>
      <c r="CS35" s="396">
        <f t="shared" ref="CS35:CS64" si="113">SUM(CC35,BI35,AO35,U35)</f>
        <v>56815200.792061731</v>
      </c>
      <c r="CT35" s="309"/>
      <c r="CV35" s="309"/>
      <c r="CX35" s="309"/>
    </row>
    <row r="36" spans="1:102" ht="15.75" customHeight="1">
      <c r="A36" s="87" t="s">
        <v>199</v>
      </c>
      <c r="B36" s="290">
        <v>14</v>
      </c>
      <c r="C36" s="228">
        <v>0</v>
      </c>
      <c r="D36" s="228">
        <v>27539.012599991402</v>
      </c>
      <c r="E36" s="228">
        <v>0</v>
      </c>
      <c r="F36" s="228">
        <v>16913.493577499121</v>
      </c>
      <c r="G36" s="228">
        <v>0</v>
      </c>
      <c r="H36" s="228">
        <v>32971.466095755997</v>
      </c>
      <c r="I36" s="228">
        <v>0</v>
      </c>
      <c r="J36" s="228">
        <v>11204.789128762135</v>
      </c>
      <c r="K36" s="392">
        <f t="shared" si="87"/>
        <v>88628.761402008648</v>
      </c>
      <c r="L36" s="397">
        <v>0</v>
      </c>
      <c r="M36" s="228">
        <v>174659.99451153787</v>
      </c>
      <c r="N36" s="228">
        <v>0</v>
      </c>
      <c r="O36" s="228">
        <v>193527.85211326496</v>
      </c>
      <c r="P36" s="228">
        <v>0</v>
      </c>
      <c r="Q36" s="228">
        <v>175554.57332780235</v>
      </c>
      <c r="R36" s="228">
        <v>0</v>
      </c>
      <c r="S36" s="228">
        <v>104699.02531436755</v>
      </c>
      <c r="T36" s="394">
        <f t="shared" si="88"/>
        <v>648441.44526697276</v>
      </c>
      <c r="U36" s="395">
        <f t="shared" si="89"/>
        <v>737070.20666898135</v>
      </c>
      <c r="V36" s="290">
        <v>14</v>
      </c>
      <c r="W36" s="228">
        <v>0</v>
      </c>
      <c r="X36" s="228">
        <v>10278.206878608498</v>
      </c>
      <c r="Y36" s="228">
        <v>0</v>
      </c>
      <c r="Z36" s="228">
        <v>3255.5056306100423</v>
      </c>
      <c r="AA36" s="228">
        <v>0</v>
      </c>
      <c r="AB36" s="228">
        <v>9806.0858550614903</v>
      </c>
      <c r="AC36" s="228">
        <v>0</v>
      </c>
      <c r="AD36" s="228">
        <v>11436.140501039077</v>
      </c>
      <c r="AE36" s="392">
        <f t="shared" si="90"/>
        <v>34775.938865319113</v>
      </c>
      <c r="AF36" s="397">
        <v>0</v>
      </c>
      <c r="AG36" s="228">
        <v>99058.899908873253</v>
      </c>
      <c r="AH36" s="228">
        <v>0</v>
      </c>
      <c r="AI36" s="228">
        <v>26425.756298056098</v>
      </c>
      <c r="AJ36" s="228">
        <v>0</v>
      </c>
      <c r="AK36" s="228">
        <v>62089.944976568957</v>
      </c>
      <c r="AL36" s="228">
        <v>0</v>
      </c>
      <c r="AM36" s="228">
        <v>77116.75347694743</v>
      </c>
      <c r="AN36" s="394">
        <f t="shared" si="91"/>
        <v>264691.35466044571</v>
      </c>
      <c r="AO36" s="395">
        <f t="shared" si="92"/>
        <v>299467.29352576484</v>
      </c>
      <c r="AP36" s="290">
        <v>14</v>
      </c>
      <c r="AQ36" s="228">
        <v>0</v>
      </c>
      <c r="AR36" s="228">
        <v>49865.680380783953</v>
      </c>
      <c r="AS36" s="228">
        <v>21253.097804976838</v>
      </c>
      <c r="AT36" s="228">
        <v>54177.466342510197</v>
      </c>
      <c r="AU36" s="228">
        <v>0</v>
      </c>
      <c r="AV36" s="228">
        <v>46493.498444597717</v>
      </c>
      <c r="AW36" s="228">
        <v>0</v>
      </c>
      <c r="AX36" s="228">
        <v>34121.291805688728</v>
      </c>
      <c r="AY36" s="392">
        <f t="shared" si="93"/>
        <v>205911.03477855746</v>
      </c>
      <c r="AZ36" s="397">
        <v>0</v>
      </c>
      <c r="BA36" s="228">
        <v>573422.59560620936</v>
      </c>
      <c r="BB36" s="228">
        <v>0</v>
      </c>
      <c r="BC36" s="228">
        <v>561667.29678005481</v>
      </c>
      <c r="BD36" s="228">
        <v>0</v>
      </c>
      <c r="BE36" s="228">
        <v>741082.28800237982</v>
      </c>
      <c r="BF36" s="228">
        <v>0</v>
      </c>
      <c r="BG36" s="228">
        <v>515369.74420488282</v>
      </c>
      <c r="BH36" s="394">
        <f t="shared" si="94"/>
        <v>2391541.9245935269</v>
      </c>
      <c r="BI36" s="395">
        <f t="shared" si="95"/>
        <v>2597452.9593720841</v>
      </c>
      <c r="BJ36" s="290">
        <v>14</v>
      </c>
      <c r="BK36" s="228">
        <v>0</v>
      </c>
      <c r="BL36" s="228">
        <v>4874.9675189700301</v>
      </c>
      <c r="BM36" s="228">
        <v>0</v>
      </c>
      <c r="BN36" s="228">
        <v>11169.606582366991</v>
      </c>
      <c r="BO36" s="228">
        <v>0</v>
      </c>
      <c r="BP36" s="228">
        <v>1634.8540471806302</v>
      </c>
      <c r="BQ36" s="228">
        <v>8536.4685383459873</v>
      </c>
      <c r="BR36" s="228">
        <v>0</v>
      </c>
      <c r="BS36" s="392">
        <f t="shared" si="96"/>
        <v>26215.896686863638</v>
      </c>
      <c r="BT36" s="397">
        <v>0</v>
      </c>
      <c r="BU36" s="228">
        <v>27552.927744719429</v>
      </c>
      <c r="BV36" s="228">
        <v>0</v>
      </c>
      <c r="BW36" s="228">
        <v>191253.81539865714</v>
      </c>
      <c r="BX36" s="228">
        <v>0</v>
      </c>
      <c r="BY36" s="228">
        <v>10374.781779910672</v>
      </c>
      <c r="BZ36" s="228">
        <v>0</v>
      </c>
      <c r="CA36" s="228">
        <v>27247.031823133369</v>
      </c>
      <c r="CB36" s="394">
        <f t="shared" si="97"/>
        <v>256428.55674642063</v>
      </c>
      <c r="CC36" s="395">
        <f t="shared" si="98"/>
        <v>282644.45343328424</v>
      </c>
      <c r="CD36" s="290">
        <v>14</v>
      </c>
      <c r="CE36" s="394">
        <f t="shared" si="99"/>
        <v>92557.867378353883</v>
      </c>
      <c r="CF36" s="394">
        <f t="shared" si="100"/>
        <v>106769.16993796319</v>
      </c>
      <c r="CG36" s="394">
        <f t="shared" si="101"/>
        <v>90905.904442595842</v>
      </c>
      <c r="CH36" s="394">
        <f t="shared" si="102"/>
        <v>65298.689973835928</v>
      </c>
      <c r="CI36" s="396">
        <f t="shared" si="103"/>
        <v>355531.63173274882</v>
      </c>
      <c r="CJ36" s="394">
        <f t="shared" si="104"/>
        <v>874694.41777133988</v>
      </c>
      <c r="CK36" s="394">
        <f t="shared" si="105"/>
        <v>972874.72059003299</v>
      </c>
      <c r="CL36" s="394">
        <f t="shared" si="106"/>
        <v>989101.58808666177</v>
      </c>
      <c r="CM36" s="394">
        <f t="shared" si="107"/>
        <v>724432.55481933116</v>
      </c>
      <c r="CN36" s="396">
        <f t="shared" si="108"/>
        <v>3561103.2812673659</v>
      </c>
      <c r="CO36" s="394">
        <f t="shared" si="109"/>
        <v>967252.28514969384</v>
      </c>
      <c r="CP36" s="394">
        <f t="shared" si="110"/>
        <v>1079643.8905279962</v>
      </c>
      <c r="CQ36" s="394">
        <f t="shared" si="111"/>
        <v>1080007.4925292577</v>
      </c>
      <c r="CR36" s="394">
        <f t="shared" si="112"/>
        <v>789731.2447931671</v>
      </c>
      <c r="CS36" s="396">
        <f t="shared" si="113"/>
        <v>3916634.9130001143</v>
      </c>
      <c r="CT36" s="309"/>
      <c r="CV36" s="309"/>
      <c r="CX36" s="309"/>
    </row>
    <row r="37" spans="1:102" ht="15.75" customHeight="1">
      <c r="A37" s="87" t="s">
        <v>200</v>
      </c>
      <c r="B37" s="290">
        <v>15</v>
      </c>
      <c r="C37" s="228">
        <v>186613.66405786877</v>
      </c>
      <c r="D37" s="228">
        <v>328230.77068103448</v>
      </c>
      <c r="E37" s="228">
        <v>149086.99092947083</v>
      </c>
      <c r="F37" s="228">
        <v>275687.45699204359</v>
      </c>
      <c r="G37" s="228">
        <v>146870.70265996244</v>
      </c>
      <c r="H37" s="228">
        <v>290538.4347212346</v>
      </c>
      <c r="I37" s="228">
        <v>154051.26560328747</v>
      </c>
      <c r="J37" s="228">
        <v>232769.1005852042</v>
      </c>
      <c r="K37" s="392">
        <f t="shared" si="87"/>
        <v>1763848.3862301065</v>
      </c>
      <c r="L37" s="397">
        <v>0</v>
      </c>
      <c r="M37" s="228">
        <v>1179642.2226444304</v>
      </c>
      <c r="N37" s="228">
        <v>0</v>
      </c>
      <c r="O37" s="228">
        <v>1623075.1629138882</v>
      </c>
      <c r="P37" s="228">
        <v>0</v>
      </c>
      <c r="Q37" s="228">
        <v>1878987.7073189819</v>
      </c>
      <c r="R37" s="228">
        <v>0</v>
      </c>
      <c r="S37" s="228">
        <v>1641750.1594970389</v>
      </c>
      <c r="T37" s="394">
        <f t="shared" si="88"/>
        <v>6323455.2523743398</v>
      </c>
      <c r="U37" s="395">
        <f t="shared" si="89"/>
        <v>8087303.6386044463</v>
      </c>
      <c r="V37" s="290">
        <v>15</v>
      </c>
      <c r="W37" s="228">
        <v>12171.424286324203</v>
      </c>
      <c r="X37" s="228">
        <v>133483.62900629165</v>
      </c>
      <c r="Y37" s="228">
        <v>17046.879153867976</v>
      </c>
      <c r="Z37" s="228">
        <v>95823.373306215231</v>
      </c>
      <c r="AA37" s="228">
        <v>6548.9645678535362</v>
      </c>
      <c r="AB37" s="228">
        <v>96311.196996069615</v>
      </c>
      <c r="AC37" s="228">
        <v>6528.6943951903968</v>
      </c>
      <c r="AD37" s="228">
        <v>86384.917467873616</v>
      </c>
      <c r="AE37" s="392">
        <f t="shared" si="90"/>
        <v>454299.07917968626</v>
      </c>
      <c r="AF37" s="397">
        <v>0</v>
      </c>
      <c r="AG37" s="228">
        <v>500946.61073887383</v>
      </c>
      <c r="AH37" s="228">
        <v>0</v>
      </c>
      <c r="AI37" s="228">
        <v>427776.36609211512</v>
      </c>
      <c r="AJ37" s="228">
        <v>0</v>
      </c>
      <c r="AK37" s="228">
        <v>423735.12073356262</v>
      </c>
      <c r="AL37" s="228">
        <v>0</v>
      </c>
      <c r="AM37" s="228">
        <v>520231.99622899457</v>
      </c>
      <c r="AN37" s="394">
        <f t="shared" si="91"/>
        <v>1872690.0937935461</v>
      </c>
      <c r="AO37" s="395">
        <f t="shared" si="92"/>
        <v>2326989.1729732323</v>
      </c>
      <c r="AP37" s="290">
        <v>15</v>
      </c>
      <c r="AQ37" s="228">
        <v>435719.84808419889</v>
      </c>
      <c r="AR37" s="228">
        <v>1549782.890451276</v>
      </c>
      <c r="AS37" s="228">
        <v>475582.69610689004</v>
      </c>
      <c r="AT37" s="228">
        <v>1256422.9740753523</v>
      </c>
      <c r="AU37" s="228">
        <v>466930.01497977704</v>
      </c>
      <c r="AV37" s="228">
        <v>1086694.1269657812</v>
      </c>
      <c r="AW37" s="228">
        <v>468738.761228049</v>
      </c>
      <c r="AX37" s="228">
        <v>996654.50361262693</v>
      </c>
      <c r="AY37" s="392">
        <f t="shared" si="93"/>
        <v>6736525.8155039521</v>
      </c>
      <c r="AZ37" s="397">
        <v>0</v>
      </c>
      <c r="BA37" s="228">
        <v>6033821.3891163077</v>
      </c>
      <c r="BB37" s="228">
        <v>0</v>
      </c>
      <c r="BC37" s="228">
        <v>7192500.0979703991</v>
      </c>
      <c r="BD37" s="228">
        <v>0</v>
      </c>
      <c r="BE37" s="228">
        <v>7315078.6956709735</v>
      </c>
      <c r="BF37" s="228">
        <v>0</v>
      </c>
      <c r="BG37" s="228">
        <v>7245531.6598162558</v>
      </c>
      <c r="BH37" s="394">
        <f t="shared" si="94"/>
        <v>27786931.842573933</v>
      </c>
      <c r="BI37" s="395">
        <f t="shared" si="95"/>
        <v>34523457.658077888</v>
      </c>
      <c r="BJ37" s="290">
        <v>15</v>
      </c>
      <c r="BK37" s="228">
        <v>6370.5095475974995</v>
      </c>
      <c r="BL37" s="228">
        <v>76156.041343267614</v>
      </c>
      <c r="BM37" s="228">
        <v>2066.3204755568318</v>
      </c>
      <c r="BN37" s="228">
        <v>38686.853813762158</v>
      </c>
      <c r="BO37" s="228">
        <v>3148.2712453487025</v>
      </c>
      <c r="BP37" s="228">
        <v>25859.072085729786</v>
      </c>
      <c r="BQ37" s="228">
        <v>14716.300988904139</v>
      </c>
      <c r="BR37" s="228">
        <v>38320.316420864729</v>
      </c>
      <c r="BS37" s="392">
        <f t="shared" si="96"/>
        <v>205323.68592103146</v>
      </c>
      <c r="BT37" s="397">
        <v>0</v>
      </c>
      <c r="BU37" s="228">
        <v>292588.8536637979</v>
      </c>
      <c r="BV37" s="228">
        <v>0</v>
      </c>
      <c r="BW37" s="228">
        <v>286605.77539025206</v>
      </c>
      <c r="BX37" s="228">
        <v>0</v>
      </c>
      <c r="BY37" s="228">
        <v>319858.46604033624</v>
      </c>
      <c r="BZ37" s="228">
        <v>0</v>
      </c>
      <c r="CA37" s="228">
        <v>306674.27995147579</v>
      </c>
      <c r="CB37" s="394">
        <f t="shared" si="97"/>
        <v>1205727.375045862</v>
      </c>
      <c r="CC37" s="395">
        <f t="shared" si="98"/>
        <v>1411051.0609668936</v>
      </c>
      <c r="CD37" s="290">
        <v>15</v>
      </c>
      <c r="CE37" s="394">
        <f t="shared" si="99"/>
        <v>2728528.7774578589</v>
      </c>
      <c r="CF37" s="394">
        <f t="shared" si="100"/>
        <v>2310403.5448531592</v>
      </c>
      <c r="CG37" s="394">
        <f t="shared" si="101"/>
        <v>2122900.7842217567</v>
      </c>
      <c r="CH37" s="394">
        <f t="shared" si="102"/>
        <v>1998163.8603020008</v>
      </c>
      <c r="CI37" s="396">
        <f t="shared" si="103"/>
        <v>9159996.9668347761</v>
      </c>
      <c r="CJ37" s="394">
        <f t="shared" si="104"/>
        <v>8006999.0761634093</v>
      </c>
      <c r="CK37" s="394">
        <f t="shared" si="105"/>
        <v>9529957.4023666549</v>
      </c>
      <c r="CL37" s="394">
        <f t="shared" si="106"/>
        <v>9937659.9897638541</v>
      </c>
      <c r="CM37" s="394">
        <f t="shared" si="107"/>
        <v>9714188.0954937637</v>
      </c>
      <c r="CN37" s="396">
        <f t="shared" si="108"/>
        <v>37188804.563787684</v>
      </c>
      <c r="CO37" s="394">
        <f t="shared" si="109"/>
        <v>10735527.853621269</v>
      </c>
      <c r="CP37" s="394">
        <f t="shared" si="110"/>
        <v>11840360.947219813</v>
      </c>
      <c r="CQ37" s="394">
        <f t="shared" si="111"/>
        <v>12060560.773985609</v>
      </c>
      <c r="CR37" s="394">
        <f t="shared" si="112"/>
        <v>11712351.955795765</v>
      </c>
      <c r="CS37" s="396">
        <f t="shared" si="113"/>
        <v>46348801.53062246</v>
      </c>
    </row>
    <row r="38" spans="1:102" ht="15.75" customHeight="1">
      <c r="A38" s="87" t="s">
        <v>201</v>
      </c>
      <c r="B38" s="290">
        <v>16</v>
      </c>
      <c r="C38" s="228">
        <v>1683.7604228470991</v>
      </c>
      <c r="D38" s="228">
        <v>45664.625225668256</v>
      </c>
      <c r="E38" s="228">
        <v>1189.6047879882142</v>
      </c>
      <c r="F38" s="228">
        <v>56225.235022649758</v>
      </c>
      <c r="G38" s="228">
        <v>1354.5658944772879</v>
      </c>
      <c r="H38" s="228">
        <v>55848.174129200161</v>
      </c>
      <c r="I38" s="228">
        <v>1288.3492790992657</v>
      </c>
      <c r="J38" s="228">
        <v>57619.177882968805</v>
      </c>
      <c r="K38" s="392">
        <f t="shared" si="87"/>
        <v>220873.49264489883</v>
      </c>
      <c r="L38" s="397">
        <v>0</v>
      </c>
      <c r="M38" s="228">
        <v>42765.925418912535</v>
      </c>
      <c r="N38" s="228">
        <v>0</v>
      </c>
      <c r="O38" s="228">
        <v>61518.132643966441</v>
      </c>
      <c r="P38" s="228">
        <v>0</v>
      </c>
      <c r="Q38" s="228">
        <v>58361.203297359934</v>
      </c>
      <c r="R38" s="228">
        <v>0</v>
      </c>
      <c r="S38" s="228">
        <v>49363.455629508906</v>
      </c>
      <c r="T38" s="394">
        <f t="shared" si="88"/>
        <v>212008.71698974783</v>
      </c>
      <c r="U38" s="395">
        <f t="shared" si="89"/>
        <v>432882.20963464666</v>
      </c>
      <c r="V38" s="290">
        <v>16</v>
      </c>
      <c r="W38" s="228">
        <v>2247.9623171662884</v>
      </c>
      <c r="X38" s="228">
        <v>39797.740353152978</v>
      </c>
      <c r="Y38" s="228">
        <v>2716.2900117072659</v>
      </c>
      <c r="Z38" s="228">
        <v>37363.022058088318</v>
      </c>
      <c r="AA38" s="228">
        <v>1457.845809632378</v>
      </c>
      <c r="AB38" s="228">
        <v>28540.266634681404</v>
      </c>
      <c r="AC38" s="228">
        <v>1507.6295646394276</v>
      </c>
      <c r="AD38" s="228">
        <v>35861.322809940437</v>
      </c>
      <c r="AE38" s="392">
        <f t="shared" si="90"/>
        <v>149492.0795590085</v>
      </c>
      <c r="AF38" s="397">
        <v>0</v>
      </c>
      <c r="AG38" s="228">
        <v>57521.068710022642</v>
      </c>
      <c r="AH38" s="228">
        <v>0</v>
      </c>
      <c r="AI38" s="228">
        <v>67732.762825658167</v>
      </c>
      <c r="AJ38" s="228">
        <v>0</v>
      </c>
      <c r="AK38" s="228">
        <v>63093.401035520656</v>
      </c>
      <c r="AL38" s="228">
        <v>0</v>
      </c>
      <c r="AM38" s="228">
        <v>65293.536720410069</v>
      </c>
      <c r="AN38" s="394">
        <f t="shared" si="91"/>
        <v>253640.76929161153</v>
      </c>
      <c r="AO38" s="395">
        <f t="shared" si="92"/>
        <v>403132.84885062004</v>
      </c>
      <c r="AP38" s="290">
        <v>16</v>
      </c>
      <c r="AQ38" s="228">
        <v>8221.9107648204172</v>
      </c>
      <c r="AR38" s="228">
        <v>281557.79889684723</v>
      </c>
      <c r="AS38" s="228">
        <v>7544.6719912298968</v>
      </c>
      <c r="AT38" s="228">
        <v>271254.46144122869</v>
      </c>
      <c r="AU38" s="228">
        <v>28885.814070276643</v>
      </c>
      <c r="AV38" s="228">
        <v>264916.08795521338</v>
      </c>
      <c r="AW38" s="228">
        <v>9953.1838592784734</v>
      </c>
      <c r="AX38" s="228">
        <v>272264.78097139613</v>
      </c>
      <c r="AY38" s="392">
        <f t="shared" si="93"/>
        <v>1144598.7099502909</v>
      </c>
      <c r="AZ38" s="397">
        <v>0</v>
      </c>
      <c r="BA38" s="228">
        <v>304199.4052324238</v>
      </c>
      <c r="BB38" s="228">
        <v>0</v>
      </c>
      <c r="BC38" s="228">
        <v>345545.75733934314</v>
      </c>
      <c r="BD38" s="228">
        <v>0</v>
      </c>
      <c r="BE38" s="228">
        <v>332531.83832101949</v>
      </c>
      <c r="BF38" s="228">
        <v>0</v>
      </c>
      <c r="BG38" s="228">
        <v>335613.38554808736</v>
      </c>
      <c r="BH38" s="394">
        <f t="shared" si="94"/>
        <v>1317890.3864408736</v>
      </c>
      <c r="BI38" s="395">
        <f t="shared" si="95"/>
        <v>2462489.0963911647</v>
      </c>
      <c r="BJ38" s="290">
        <v>16</v>
      </c>
      <c r="BK38" s="228">
        <v>0</v>
      </c>
      <c r="BL38" s="228">
        <v>10146.299711436817</v>
      </c>
      <c r="BM38" s="228">
        <v>0</v>
      </c>
      <c r="BN38" s="228">
        <v>9600.1701886529045</v>
      </c>
      <c r="BO38" s="228">
        <v>634.85080399416972</v>
      </c>
      <c r="BP38" s="228">
        <v>7265.5392287633103</v>
      </c>
      <c r="BQ38" s="228">
        <v>1399.3570578260524</v>
      </c>
      <c r="BR38" s="228">
        <v>6635.0601601854969</v>
      </c>
      <c r="BS38" s="392">
        <f t="shared" si="96"/>
        <v>35681.277150858754</v>
      </c>
      <c r="BT38" s="397">
        <v>0</v>
      </c>
      <c r="BU38" s="228">
        <v>25066.566399139869</v>
      </c>
      <c r="BV38" s="228">
        <v>0</v>
      </c>
      <c r="BW38" s="228">
        <v>29545.660773662425</v>
      </c>
      <c r="BX38" s="228">
        <v>0</v>
      </c>
      <c r="BY38" s="228">
        <v>25257.025161494417</v>
      </c>
      <c r="BZ38" s="228">
        <v>0</v>
      </c>
      <c r="CA38" s="228">
        <v>22062.343295447445</v>
      </c>
      <c r="CB38" s="394">
        <f t="shared" si="97"/>
        <v>101931.59562974414</v>
      </c>
      <c r="CC38" s="395">
        <f t="shared" si="98"/>
        <v>137612.87278060289</v>
      </c>
      <c r="CD38" s="290">
        <v>16</v>
      </c>
      <c r="CE38" s="394">
        <f t="shared" si="99"/>
        <v>389320.09769193904</v>
      </c>
      <c r="CF38" s="394">
        <f t="shared" si="100"/>
        <v>385893.4555015451</v>
      </c>
      <c r="CG38" s="394">
        <f t="shared" si="101"/>
        <v>388903.14452623873</v>
      </c>
      <c r="CH38" s="394">
        <f t="shared" si="102"/>
        <v>386528.86158533412</v>
      </c>
      <c r="CI38" s="396">
        <f t="shared" si="103"/>
        <v>1550645.5593050569</v>
      </c>
      <c r="CJ38" s="394">
        <f t="shared" si="104"/>
        <v>429552.96576049883</v>
      </c>
      <c r="CK38" s="394">
        <f t="shared" si="105"/>
        <v>504342.31358263019</v>
      </c>
      <c r="CL38" s="394">
        <f t="shared" si="106"/>
        <v>479243.46781539451</v>
      </c>
      <c r="CM38" s="394">
        <f t="shared" si="107"/>
        <v>472332.72119345382</v>
      </c>
      <c r="CN38" s="396">
        <f t="shared" si="108"/>
        <v>1885471.4683519772</v>
      </c>
      <c r="CO38" s="394">
        <f t="shared" si="109"/>
        <v>818873.06345243787</v>
      </c>
      <c r="CP38" s="394">
        <f t="shared" si="110"/>
        <v>890235.76908417523</v>
      </c>
      <c r="CQ38" s="394">
        <f t="shared" si="111"/>
        <v>868146.61234163318</v>
      </c>
      <c r="CR38" s="394">
        <f t="shared" si="112"/>
        <v>858861.58277878771</v>
      </c>
      <c r="CS38" s="396">
        <f t="shared" si="113"/>
        <v>3436117.0276570343</v>
      </c>
    </row>
    <row r="39" spans="1:102" ht="15.75" customHeight="1">
      <c r="A39" s="87" t="s">
        <v>202</v>
      </c>
      <c r="B39" s="290">
        <v>17</v>
      </c>
      <c r="C39" s="228">
        <v>38824.356402969301</v>
      </c>
      <c r="D39" s="228">
        <v>183358.49510725512</v>
      </c>
      <c r="E39" s="228">
        <v>39499.534607216468</v>
      </c>
      <c r="F39" s="228">
        <v>142612.56263180191</v>
      </c>
      <c r="G39" s="228">
        <v>54704.172052843693</v>
      </c>
      <c r="H39" s="228">
        <v>134822.69373187129</v>
      </c>
      <c r="I39" s="228">
        <v>69792.31037551639</v>
      </c>
      <c r="J39" s="228">
        <v>119231.22066548844</v>
      </c>
      <c r="K39" s="392">
        <f t="shared" si="87"/>
        <v>782845.34557496256</v>
      </c>
      <c r="L39" s="397">
        <v>0</v>
      </c>
      <c r="M39" s="228">
        <v>477617.37217919005</v>
      </c>
      <c r="N39" s="228">
        <v>0</v>
      </c>
      <c r="O39" s="228">
        <v>624464.8917848675</v>
      </c>
      <c r="P39" s="228">
        <v>0</v>
      </c>
      <c r="Q39" s="228">
        <v>682685.6759800486</v>
      </c>
      <c r="R39" s="228">
        <v>0</v>
      </c>
      <c r="S39" s="228">
        <v>675003.59290811513</v>
      </c>
      <c r="T39" s="394">
        <f t="shared" si="88"/>
        <v>2459771.5328522213</v>
      </c>
      <c r="U39" s="395">
        <f t="shared" si="89"/>
        <v>3242616.8784271837</v>
      </c>
      <c r="V39" s="290">
        <v>17</v>
      </c>
      <c r="W39" s="228">
        <v>4106.0476029899482</v>
      </c>
      <c r="X39" s="228">
        <v>86225.039459672684</v>
      </c>
      <c r="Y39" s="228">
        <v>6347.3322111394064</v>
      </c>
      <c r="Z39" s="228">
        <v>48435.307145330677</v>
      </c>
      <c r="AA39" s="228">
        <v>3833.2245403450006</v>
      </c>
      <c r="AB39" s="228">
        <v>44885.298903631352</v>
      </c>
      <c r="AC39" s="228">
        <v>2501.5661385536055</v>
      </c>
      <c r="AD39" s="228">
        <v>46253.058131590682</v>
      </c>
      <c r="AE39" s="392">
        <f t="shared" si="90"/>
        <v>242586.87413325338</v>
      </c>
      <c r="AF39" s="397">
        <v>0</v>
      </c>
      <c r="AG39" s="228">
        <v>245179.90075746976</v>
      </c>
      <c r="AH39" s="228">
        <v>0</v>
      </c>
      <c r="AI39" s="228">
        <v>221796.63072212556</v>
      </c>
      <c r="AJ39" s="228">
        <v>0</v>
      </c>
      <c r="AK39" s="228">
        <v>208371.80988753866</v>
      </c>
      <c r="AL39" s="228">
        <v>0</v>
      </c>
      <c r="AM39" s="228">
        <v>243879.14490577875</v>
      </c>
      <c r="AN39" s="394">
        <f t="shared" si="91"/>
        <v>919227.48627291271</v>
      </c>
      <c r="AO39" s="395">
        <f t="shared" si="92"/>
        <v>1161814.3604061662</v>
      </c>
      <c r="AP39" s="290">
        <v>17</v>
      </c>
      <c r="AQ39" s="228">
        <v>172210.34653608417</v>
      </c>
      <c r="AR39" s="228">
        <v>771901.05405499088</v>
      </c>
      <c r="AS39" s="228">
        <v>153278.74150905074</v>
      </c>
      <c r="AT39" s="228">
        <v>572717.33495455538</v>
      </c>
      <c r="AU39" s="228">
        <v>161318.9044251107</v>
      </c>
      <c r="AV39" s="228">
        <v>558586.98788751697</v>
      </c>
      <c r="AW39" s="228">
        <v>153591.76080684291</v>
      </c>
      <c r="AX39" s="228">
        <v>531501.71921938343</v>
      </c>
      <c r="AY39" s="392">
        <f t="shared" si="93"/>
        <v>3075106.8493935349</v>
      </c>
      <c r="AZ39" s="397">
        <v>0</v>
      </c>
      <c r="BA39" s="228">
        <v>2905855.2037184658</v>
      </c>
      <c r="BB39" s="228">
        <v>0</v>
      </c>
      <c r="BC39" s="228">
        <v>3200210.5533371833</v>
      </c>
      <c r="BD39" s="228">
        <v>0</v>
      </c>
      <c r="BE39" s="228">
        <v>3463738.7222497915</v>
      </c>
      <c r="BF39" s="228">
        <v>0</v>
      </c>
      <c r="BG39" s="228">
        <v>3596300.3523404659</v>
      </c>
      <c r="BH39" s="394">
        <f t="shared" si="94"/>
        <v>13166104.831645906</v>
      </c>
      <c r="BI39" s="395">
        <f t="shared" si="95"/>
        <v>16241211.681039441</v>
      </c>
      <c r="BJ39" s="290">
        <v>17</v>
      </c>
      <c r="BK39" s="228">
        <v>7329.094015327365</v>
      </c>
      <c r="BL39" s="228">
        <v>75127.890197783243</v>
      </c>
      <c r="BM39" s="228">
        <v>10092.163060886984</v>
      </c>
      <c r="BN39" s="228">
        <v>46431.972026568241</v>
      </c>
      <c r="BO39" s="228">
        <v>15049.584812014924</v>
      </c>
      <c r="BP39" s="228">
        <v>36329.664043341669</v>
      </c>
      <c r="BQ39" s="228">
        <v>19246.33761835394</v>
      </c>
      <c r="BR39" s="228">
        <v>47525.536442385543</v>
      </c>
      <c r="BS39" s="392">
        <f t="shared" si="96"/>
        <v>257132.24221666195</v>
      </c>
      <c r="BT39" s="397">
        <v>0</v>
      </c>
      <c r="BU39" s="228">
        <v>355931.13914008054</v>
      </c>
      <c r="BV39" s="228">
        <v>0</v>
      </c>
      <c r="BW39" s="228">
        <v>374687.1118131142</v>
      </c>
      <c r="BX39" s="228">
        <v>0</v>
      </c>
      <c r="BY39" s="228">
        <v>398089.17426371243</v>
      </c>
      <c r="BZ39" s="228">
        <v>0</v>
      </c>
      <c r="CA39" s="228">
        <v>439930.19857284392</v>
      </c>
      <c r="CB39" s="394">
        <f t="shared" si="97"/>
        <v>1568637.623789751</v>
      </c>
      <c r="CC39" s="395">
        <f t="shared" si="98"/>
        <v>1825769.866006413</v>
      </c>
      <c r="CD39" s="290">
        <v>17</v>
      </c>
      <c r="CE39" s="394">
        <f t="shared" si="99"/>
        <v>1339082.3233770726</v>
      </c>
      <c r="CF39" s="394">
        <f t="shared" si="100"/>
        <v>1019414.9481465499</v>
      </c>
      <c r="CG39" s="394">
        <f t="shared" si="101"/>
        <v>1009530.5303966756</v>
      </c>
      <c r="CH39" s="394">
        <f t="shared" si="102"/>
        <v>989643.50939811487</v>
      </c>
      <c r="CI39" s="396">
        <f t="shared" si="103"/>
        <v>4357671.3113184124</v>
      </c>
      <c r="CJ39" s="394">
        <f t="shared" si="104"/>
        <v>3984583.6157952063</v>
      </c>
      <c r="CK39" s="394">
        <f t="shared" si="105"/>
        <v>4421159.1876572901</v>
      </c>
      <c r="CL39" s="394">
        <f t="shared" si="106"/>
        <v>4752885.3823810909</v>
      </c>
      <c r="CM39" s="394">
        <f t="shared" si="107"/>
        <v>4955113.2887272043</v>
      </c>
      <c r="CN39" s="396">
        <f t="shared" si="108"/>
        <v>18113741.47456079</v>
      </c>
      <c r="CO39" s="394">
        <f t="shared" si="109"/>
        <v>5323665.9391722791</v>
      </c>
      <c r="CP39" s="394">
        <f t="shared" si="110"/>
        <v>5440574.1358038401</v>
      </c>
      <c r="CQ39" s="394">
        <f t="shared" si="111"/>
        <v>5762415.9127777675</v>
      </c>
      <c r="CR39" s="394">
        <f t="shared" si="112"/>
        <v>5944756.7981253192</v>
      </c>
      <c r="CS39" s="396">
        <f t="shared" si="113"/>
        <v>22471412.785879206</v>
      </c>
    </row>
    <row r="40" spans="1:102" ht="15.75" customHeight="1">
      <c r="A40" s="87" t="s">
        <v>203</v>
      </c>
      <c r="B40" s="290">
        <v>18</v>
      </c>
      <c r="C40" s="228">
        <v>2328.2774643685771</v>
      </c>
      <c r="D40" s="228">
        <v>14101.937689518898</v>
      </c>
      <c r="E40" s="228">
        <v>2533.738947031532</v>
      </c>
      <c r="F40" s="228">
        <v>11374.265084071943</v>
      </c>
      <c r="G40" s="228">
        <v>1531.5801655590726</v>
      </c>
      <c r="H40" s="228">
        <v>10791.307272198743</v>
      </c>
      <c r="I40" s="228">
        <v>3497.3154782844035</v>
      </c>
      <c r="J40" s="228">
        <v>8543.1871257395615</v>
      </c>
      <c r="K40" s="392">
        <f t="shared" si="87"/>
        <v>54701.609226772736</v>
      </c>
      <c r="L40" s="397">
        <v>0</v>
      </c>
      <c r="M40" s="228">
        <v>31085.01921390061</v>
      </c>
      <c r="N40" s="228">
        <v>0</v>
      </c>
      <c r="O40" s="228">
        <v>35904.575679127171</v>
      </c>
      <c r="P40" s="228">
        <v>0</v>
      </c>
      <c r="Q40" s="228">
        <v>37234.909437087641</v>
      </c>
      <c r="R40" s="228">
        <v>0</v>
      </c>
      <c r="S40" s="228">
        <v>38516.786898221384</v>
      </c>
      <c r="T40" s="394">
        <f t="shared" si="88"/>
        <v>142741.29122833681</v>
      </c>
      <c r="U40" s="395">
        <f t="shared" si="89"/>
        <v>197442.90045510954</v>
      </c>
      <c r="V40" s="290">
        <v>18</v>
      </c>
      <c r="W40" s="228">
        <v>209.30884156589914</v>
      </c>
      <c r="X40" s="228">
        <v>6006.8223979275017</v>
      </c>
      <c r="Y40" s="228">
        <v>473.00145560543763</v>
      </c>
      <c r="Z40" s="228">
        <v>4510.9768899359024</v>
      </c>
      <c r="AA40" s="228">
        <v>98.393519428388601</v>
      </c>
      <c r="AB40" s="228">
        <v>3575.343297891769</v>
      </c>
      <c r="AC40" s="228">
        <v>339.80272411789372</v>
      </c>
      <c r="AD40" s="228">
        <v>3870.6224561558556</v>
      </c>
      <c r="AE40" s="392">
        <f t="shared" si="90"/>
        <v>19084.271582628648</v>
      </c>
      <c r="AF40" s="397">
        <v>0</v>
      </c>
      <c r="AG40" s="228">
        <v>13767.321977905647</v>
      </c>
      <c r="AH40" s="228">
        <v>0</v>
      </c>
      <c r="AI40" s="228">
        <v>14732.312812410844</v>
      </c>
      <c r="AJ40" s="228">
        <v>0</v>
      </c>
      <c r="AK40" s="228">
        <v>13179.272249714175</v>
      </c>
      <c r="AL40" s="228">
        <v>0</v>
      </c>
      <c r="AM40" s="228">
        <v>14726.487956151181</v>
      </c>
      <c r="AN40" s="394">
        <f t="shared" si="91"/>
        <v>56405.394996181843</v>
      </c>
      <c r="AO40" s="395">
        <f t="shared" si="92"/>
        <v>75489.666578810487</v>
      </c>
      <c r="AP40" s="290">
        <v>18</v>
      </c>
      <c r="AQ40" s="228">
        <v>10843.195081594667</v>
      </c>
      <c r="AR40" s="228">
        <v>81729.906207858119</v>
      </c>
      <c r="AS40" s="228">
        <v>11030.70469196484</v>
      </c>
      <c r="AT40" s="228">
        <v>68653.260628030723</v>
      </c>
      <c r="AU40" s="228">
        <v>14069.460376270386</v>
      </c>
      <c r="AV40" s="228">
        <v>67255.679042523276</v>
      </c>
      <c r="AW40" s="228">
        <v>13597.218023204987</v>
      </c>
      <c r="AX40" s="228">
        <v>63786.724306875301</v>
      </c>
      <c r="AY40" s="392">
        <f t="shared" si="93"/>
        <v>330966.14835832233</v>
      </c>
      <c r="AZ40" s="397">
        <v>0</v>
      </c>
      <c r="BA40" s="228">
        <v>155939.45296110905</v>
      </c>
      <c r="BB40" s="228">
        <v>0</v>
      </c>
      <c r="BC40" s="228">
        <v>180016.98777364867</v>
      </c>
      <c r="BD40" s="228">
        <v>0</v>
      </c>
      <c r="BE40" s="228">
        <v>183654.20610752126</v>
      </c>
      <c r="BF40" s="228">
        <v>0</v>
      </c>
      <c r="BG40" s="228">
        <v>176553.54561592714</v>
      </c>
      <c r="BH40" s="394">
        <f t="shared" si="94"/>
        <v>696164.19245820609</v>
      </c>
      <c r="BI40" s="395">
        <f t="shared" si="95"/>
        <v>1027130.3408165284</v>
      </c>
      <c r="BJ40" s="290">
        <v>18</v>
      </c>
      <c r="BK40" s="228">
        <v>158.53320939055848</v>
      </c>
      <c r="BL40" s="228">
        <v>10591.239620516439</v>
      </c>
      <c r="BM40" s="228">
        <v>379.92267624676606</v>
      </c>
      <c r="BN40" s="228">
        <v>8355.6430080149275</v>
      </c>
      <c r="BO40" s="228">
        <v>518.19360812174557</v>
      </c>
      <c r="BP40" s="228">
        <v>7542.606939706684</v>
      </c>
      <c r="BQ40" s="228">
        <v>450.72365933201883</v>
      </c>
      <c r="BR40" s="228">
        <v>7695.1700597393883</v>
      </c>
      <c r="BS40" s="392">
        <f t="shared" si="96"/>
        <v>35692.032781068527</v>
      </c>
      <c r="BT40" s="397">
        <v>0</v>
      </c>
      <c r="BU40" s="228">
        <v>10584.852776515199</v>
      </c>
      <c r="BV40" s="228">
        <v>0</v>
      </c>
      <c r="BW40" s="228">
        <v>13024.441801827084</v>
      </c>
      <c r="BX40" s="228">
        <v>0</v>
      </c>
      <c r="BY40" s="228">
        <v>14000.419581974991</v>
      </c>
      <c r="BZ40" s="228">
        <v>0</v>
      </c>
      <c r="CA40" s="228">
        <v>12441.355632882251</v>
      </c>
      <c r="CB40" s="394">
        <f t="shared" si="97"/>
        <v>50051.069793199531</v>
      </c>
      <c r="CC40" s="395">
        <f t="shared" si="98"/>
        <v>85743.102574268065</v>
      </c>
      <c r="CD40" s="290">
        <v>18</v>
      </c>
      <c r="CE40" s="394">
        <f t="shared" si="99"/>
        <v>125969.22051274066</v>
      </c>
      <c r="CF40" s="394">
        <f t="shared" si="100"/>
        <v>107311.51338090208</v>
      </c>
      <c r="CG40" s="394">
        <f t="shared" si="101"/>
        <v>105382.56422170007</v>
      </c>
      <c r="CH40" s="394">
        <f t="shared" si="102"/>
        <v>101780.76383344941</v>
      </c>
      <c r="CI40" s="396">
        <f t="shared" si="103"/>
        <v>440444.06194879225</v>
      </c>
      <c r="CJ40" s="394">
        <f t="shared" si="104"/>
        <v>211376.64692943051</v>
      </c>
      <c r="CK40" s="394">
        <f t="shared" si="105"/>
        <v>243678.31806701378</v>
      </c>
      <c r="CL40" s="394">
        <f t="shared" si="106"/>
        <v>248068.80737629806</v>
      </c>
      <c r="CM40" s="394">
        <f t="shared" si="107"/>
        <v>242238.17610318193</v>
      </c>
      <c r="CN40" s="396">
        <f t="shared" si="108"/>
        <v>945361.9484759242</v>
      </c>
      <c r="CO40" s="394">
        <f t="shared" si="109"/>
        <v>337345.86744217109</v>
      </c>
      <c r="CP40" s="394">
        <f t="shared" si="110"/>
        <v>350989.83144791593</v>
      </c>
      <c r="CQ40" s="394">
        <f t="shared" si="111"/>
        <v>353451.37159799814</v>
      </c>
      <c r="CR40" s="394">
        <f t="shared" si="112"/>
        <v>344018.93993663142</v>
      </c>
      <c r="CS40" s="396">
        <f t="shared" si="113"/>
        <v>1385806.0104247164</v>
      </c>
    </row>
    <row r="41" spans="1:102" ht="15.75" customHeight="1">
      <c r="A41" s="87" t="s">
        <v>204</v>
      </c>
      <c r="B41" s="290">
        <v>19</v>
      </c>
      <c r="C41" s="228">
        <v>22755</v>
      </c>
      <c r="D41" s="228">
        <v>151653.16</v>
      </c>
      <c r="E41" s="228">
        <v>48982</v>
      </c>
      <c r="F41" s="228">
        <v>219450.19</v>
      </c>
      <c r="G41" s="228">
        <v>24467</v>
      </c>
      <c r="H41" s="228">
        <v>219390.05</v>
      </c>
      <c r="I41" s="228">
        <v>24162.629999999997</v>
      </c>
      <c r="J41" s="228">
        <v>243049.29</v>
      </c>
      <c r="K41" s="392">
        <f t="shared" si="87"/>
        <v>953909.32</v>
      </c>
      <c r="L41" s="397">
        <v>0</v>
      </c>
      <c r="M41" s="228">
        <v>0</v>
      </c>
      <c r="N41" s="228">
        <v>0</v>
      </c>
      <c r="O41" s="228">
        <v>0</v>
      </c>
      <c r="P41" s="228">
        <v>0</v>
      </c>
      <c r="Q41" s="228">
        <v>0</v>
      </c>
      <c r="R41" s="228">
        <v>0</v>
      </c>
      <c r="S41" s="228">
        <v>0</v>
      </c>
      <c r="T41" s="394">
        <f t="shared" si="88"/>
        <v>0</v>
      </c>
      <c r="U41" s="395">
        <f t="shared" si="89"/>
        <v>953909.32</v>
      </c>
      <c r="V41" s="290">
        <v>19</v>
      </c>
      <c r="W41" s="228">
        <v>0</v>
      </c>
      <c r="X41" s="228">
        <v>75011.28</v>
      </c>
      <c r="Y41" s="228">
        <v>3520</v>
      </c>
      <c r="Z41" s="228">
        <v>70604</v>
      </c>
      <c r="AA41" s="228">
        <v>2590</v>
      </c>
      <c r="AB41" s="228">
        <v>79554.25</v>
      </c>
      <c r="AC41" s="228">
        <v>349</v>
      </c>
      <c r="AD41" s="228">
        <v>79701.22</v>
      </c>
      <c r="AE41" s="392">
        <f t="shared" si="90"/>
        <v>311329.75</v>
      </c>
      <c r="AF41" s="397">
        <v>0</v>
      </c>
      <c r="AG41" s="228">
        <v>0</v>
      </c>
      <c r="AH41" s="228">
        <v>0</v>
      </c>
      <c r="AI41" s="228">
        <v>0</v>
      </c>
      <c r="AJ41" s="228">
        <v>0</v>
      </c>
      <c r="AK41" s="228">
        <v>0</v>
      </c>
      <c r="AL41" s="228">
        <v>0</v>
      </c>
      <c r="AM41" s="228">
        <v>0</v>
      </c>
      <c r="AN41" s="394">
        <f t="shared" si="91"/>
        <v>0</v>
      </c>
      <c r="AO41" s="395">
        <f t="shared" si="92"/>
        <v>311329.75</v>
      </c>
      <c r="AP41" s="290">
        <v>19</v>
      </c>
      <c r="AQ41" s="228">
        <v>19952.72</v>
      </c>
      <c r="AR41" s="228">
        <v>453179.17000000004</v>
      </c>
      <c r="AS41" s="228">
        <v>25531.75</v>
      </c>
      <c r="AT41" s="228">
        <v>578580.7300000001</v>
      </c>
      <c r="AU41" s="228">
        <v>32247.75</v>
      </c>
      <c r="AV41" s="228">
        <v>520525.87999999989</v>
      </c>
      <c r="AW41" s="228">
        <v>71917.5</v>
      </c>
      <c r="AX41" s="228">
        <v>584256.29</v>
      </c>
      <c r="AY41" s="392">
        <f t="shared" si="93"/>
        <v>2286191.79</v>
      </c>
      <c r="AZ41" s="397">
        <v>0</v>
      </c>
      <c r="BA41" s="228">
        <v>0</v>
      </c>
      <c r="BB41" s="228">
        <v>0</v>
      </c>
      <c r="BC41" s="228">
        <v>0</v>
      </c>
      <c r="BD41" s="228">
        <v>0</v>
      </c>
      <c r="BE41" s="228">
        <v>0</v>
      </c>
      <c r="BF41" s="228">
        <v>0</v>
      </c>
      <c r="BG41" s="228">
        <v>0</v>
      </c>
      <c r="BH41" s="394">
        <f t="shared" si="94"/>
        <v>0</v>
      </c>
      <c r="BI41" s="395">
        <f t="shared" si="95"/>
        <v>2286191.79</v>
      </c>
      <c r="BJ41" s="290">
        <v>19</v>
      </c>
      <c r="BK41" s="228">
        <v>0</v>
      </c>
      <c r="BL41" s="228">
        <v>14707</v>
      </c>
      <c r="BM41" s="228">
        <v>79</v>
      </c>
      <c r="BN41" s="228">
        <v>11028</v>
      </c>
      <c r="BO41" s="228">
        <v>2385</v>
      </c>
      <c r="BP41" s="228">
        <v>9797</v>
      </c>
      <c r="BQ41" s="228">
        <v>618</v>
      </c>
      <c r="BR41" s="228">
        <v>10578</v>
      </c>
      <c r="BS41" s="392">
        <f t="shared" si="96"/>
        <v>49192</v>
      </c>
      <c r="BT41" s="397">
        <v>0</v>
      </c>
      <c r="BU41" s="228">
        <v>0</v>
      </c>
      <c r="BV41" s="228">
        <v>0</v>
      </c>
      <c r="BW41" s="228">
        <v>0</v>
      </c>
      <c r="BX41" s="228">
        <v>0</v>
      </c>
      <c r="BY41" s="228">
        <v>0</v>
      </c>
      <c r="BZ41" s="228">
        <v>0</v>
      </c>
      <c r="CA41" s="228">
        <v>0</v>
      </c>
      <c r="CB41" s="394">
        <f t="shared" si="97"/>
        <v>0</v>
      </c>
      <c r="CC41" s="395">
        <f t="shared" si="98"/>
        <v>49192</v>
      </c>
      <c r="CD41" s="290">
        <v>19</v>
      </c>
      <c r="CE41" s="394">
        <f t="shared" si="99"/>
        <v>737258.33000000007</v>
      </c>
      <c r="CF41" s="394">
        <f t="shared" si="100"/>
        <v>957775.67000000016</v>
      </c>
      <c r="CG41" s="394">
        <f t="shared" si="101"/>
        <v>890956.92999999993</v>
      </c>
      <c r="CH41" s="394">
        <f t="shared" si="102"/>
        <v>1014631.93</v>
      </c>
      <c r="CI41" s="396">
        <f t="shared" si="103"/>
        <v>3600622.86</v>
      </c>
      <c r="CJ41" s="394">
        <f t="shared" si="104"/>
        <v>0</v>
      </c>
      <c r="CK41" s="394">
        <f t="shared" si="105"/>
        <v>0</v>
      </c>
      <c r="CL41" s="394">
        <f t="shared" si="106"/>
        <v>0</v>
      </c>
      <c r="CM41" s="394">
        <f t="shared" si="107"/>
        <v>0</v>
      </c>
      <c r="CN41" s="396">
        <f t="shared" si="108"/>
        <v>0</v>
      </c>
      <c r="CO41" s="394">
        <f t="shared" si="109"/>
        <v>737258.33000000007</v>
      </c>
      <c r="CP41" s="394">
        <f t="shared" si="110"/>
        <v>957775.67000000016</v>
      </c>
      <c r="CQ41" s="394">
        <f t="shared" si="111"/>
        <v>890956.92999999993</v>
      </c>
      <c r="CR41" s="394">
        <f t="shared" si="112"/>
        <v>1014631.93</v>
      </c>
      <c r="CS41" s="396">
        <f t="shared" si="113"/>
        <v>3600622.86</v>
      </c>
    </row>
    <row r="42" spans="1:102" ht="15.75" customHeight="1">
      <c r="A42" s="87" t="s">
        <v>205</v>
      </c>
      <c r="B42" s="290">
        <v>20</v>
      </c>
      <c r="C42" s="228">
        <v>2914.875617718476</v>
      </c>
      <c r="D42" s="228">
        <v>10841.46726283884</v>
      </c>
      <c r="E42" s="228">
        <v>3039.050027990249</v>
      </c>
      <c r="F42" s="228">
        <v>8730.0975292281819</v>
      </c>
      <c r="G42" s="228">
        <v>4050.7426775273607</v>
      </c>
      <c r="H42" s="228">
        <v>11668.185439014766</v>
      </c>
      <c r="I42" s="228">
        <v>3681.653481123753</v>
      </c>
      <c r="J42" s="228">
        <v>7914.5647397601961</v>
      </c>
      <c r="K42" s="392">
        <f t="shared" si="87"/>
        <v>52840.63677520182</v>
      </c>
      <c r="L42" s="397">
        <v>0</v>
      </c>
      <c r="M42" s="228">
        <v>25813.658631382448</v>
      </c>
      <c r="N42" s="228">
        <v>0</v>
      </c>
      <c r="O42" s="228">
        <v>25077.301257544732</v>
      </c>
      <c r="P42" s="228">
        <v>0</v>
      </c>
      <c r="Q42" s="228">
        <v>31073.552009070918</v>
      </c>
      <c r="R42" s="228">
        <v>0</v>
      </c>
      <c r="S42" s="228">
        <v>27372.369399659834</v>
      </c>
      <c r="T42" s="394">
        <f t="shared" si="88"/>
        <v>109336.88129765794</v>
      </c>
      <c r="U42" s="395">
        <f t="shared" si="89"/>
        <v>162177.51807285976</v>
      </c>
      <c r="V42" s="290">
        <v>20</v>
      </c>
      <c r="W42" s="228">
        <v>0</v>
      </c>
      <c r="X42" s="228">
        <v>3608.736031304406</v>
      </c>
      <c r="Y42" s="228">
        <v>0</v>
      </c>
      <c r="Z42" s="228">
        <v>2352.9896033250488</v>
      </c>
      <c r="AA42" s="228">
        <v>0</v>
      </c>
      <c r="AB42" s="228">
        <v>2330.1103387563994</v>
      </c>
      <c r="AC42" s="228">
        <v>0</v>
      </c>
      <c r="AD42" s="228">
        <v>3689.4518107699014</v>
      </c>
      <c r="AE42" s="392">
        <f t="shared" si="90"/>
        <v>11981.287784155757</v>
      </c>
      <c r="AF42" s="397">
        <v>0</v>
      </c>
      <c r="AG42" s="228">
        <v>11584.857429093345</v>
      </c>
      <c r="AH42" s="228">
        <v>0</v>
      </c>
      <c r="AI42" s="228">
        <v>11348.135030420883</v>
      </c>
      <c r="AJ42" s="228">
        <v>0</v>
      </c>
      <c r="AK42" s="228">
        <v>8618.272246240138</v>
      </c>
      <c r="AL42" s="228">
        <v>0</v>
      </c>
      <c r="AM42" s="228">
        <v>14911.808752894734</v>
      </c>
      <c r="AN42" s="394">
        <f t="shared" si="91"/>
        <v>46463.073458649102</v>
      </c>
      <c r="AO42" s="395">
        <f t="shared" si="92"/>
        <v>58444.361242804858</v>
      </c>
      <c r="AP42" s="290">
        <v>20</v>
      </c>
      <c r="AQ42" s="228">
        <v>8093.7739029140821</v>
      </c>
      <c r="AR42" s="228">
        <v>39877.081057421397</v>
      </c>
      <c r="AS42" s="228">
        <v>17206.527688206908</v>
      </c>
      <c r="AT42" s="228">
        <v>30147.803079366466</v>
      </c>
      <c r="AU42" s="228">
        <v>13782.265303500431</v>
      </c>
      <c r="AV42" s="228">
        <v>25264.766556577291</v>
      </c>
      <c r="AW42" s="228">
        <v>11390.997620453205</v>
      </c>
      <c r="AX42" s="228">
        <v>26352.263974611142</v>
      </c>
      <c r="AY42" s="392">
        <f t="shared" si="93"/>
        <v>172115.47918305095</v>
      </c>
      <c r="AZ42" s="397">
        <v>0</v>
      </c>
      <c r="BA42" s="228">
        <v>147627.30107615903</v>
      </c>
      <c r="BB42" s="228">
        <v>0</v>
      </c>
      <c r="BC42" s="228">
        <v>160671.37411500842</v>
      </c>
      <c r="BD42" s="228">
        <v>0</v>
      </c>
      <c r="BE42" s="228">
        <v>142104.6505325512</v>
      </c>
      <c r="BF42" s="228">
        <v>0</v>
      </c>
      <c r="BG42" s="228">
        <v>121747.09731118196</v>
      </c>
      <c r="BH42" s="394">
        <f t="shared" si="94"/>
        <v>572150.42303490057</v>
      </c>
      <c r="BI42" s="395">
        <f t="shared" si="95"/>
        <v>744265.90221795149</v>
      </c>
      <c r="BJ42" s="290">
        <v>20</v>
      </c>
      <c r="BK42" s="228">
        <v>0</v>
      </c>
      <c r="BL42" s="228">
        <v>828.71916381533526</v>
      </c>
      <c r="BM42" s="228">
        <v>0</v>
      </c>
      <c r="BN42" s="228">
        <v>431.82322918205733</v>
      </c>
      <c r="BO42" s="228">
        <v>0</v>
      </c>
      <c r="BP42" s="228">
        <v>169.51170493301871</v>
      </c>
      <c r="BQ42" s="228">
        <v>932.1546852739624</v>
      </c>
      <c r="BR42" s="228">
        <v>152.20738059256036</v>
      </c>
      <c r="BS42" s="392">
        <f t="shared" si="96"/>
        <v>2514.4161637969341</v>
      </c>
      <c r="BT42" s="397">
        <v>0</v>
      </c>
      <c r="BU42" s="228">
        <v>1960.1931814963107</v>
      </c>
      <c r="BV42" s="228">
        <v>0</v>
      </c>
      <c r="BW42" s="228">
        <v>1406.8678771076616</v>
      </c>
      <c r="BX42" s="228">
        <v>0</v>
      </c>
      <c r="BY42" s="228">
        <v>561.00273808905297</v>
      </c>
      <c r="BZ42" s="228">
        <v>0</v>
      </c>
      <c r="CA42" s="228">
        <v>732.78291730619492</v>
      </c>
      <c r="CB42" s="394">
        <f t="shared" si="97"/>
        <v>4660.8467139992199</v>
      </c>
      <c r="CC42" s="395">
        <f t="shared" si="98"/>
        <v>7175.2628777961545</v>
      </c>
      <c r="CD42" s="290">
        <v>20</v>
      </c>
      <c r="CE42" s="394">
        <f t="shared" si="99"/>
        <v>66164.653036012533</v>
      </c>
      <c r="CF42" s="394">
        <f t="shared" si="100"/>
        <v>61908.291157298911</v>
      </c>
      <c r="CG42" s="394">
        <f t="shared" si="101"/>
        <v>57265.582020309274</v>
      </c>
      <c r="CH42" s="394">
        <f t="shared" si="102"/>
        <v>54113.293692584724</v>
      </c>
      <c r="CI42" s="396">
        <f t="shared" si="103"/>
        <v>239451.81990620546</v>
      </c>
      <c r="CJ42" s="394">
        <f t="shared" si="104"/>
        <v>186986.01031813113</v>
      </c>
      <c r="CK42" s="394">
        <f t="shared" si="105"/>
        <v>198503.67828008169</v>
      </c>
      <c r="CL42" s="394">
        <f t="shared" si="106"/>
        <v>182357.47752595128</v>
      </c>
      <c r="CM42" s="394">
        <f t="shared" si="107"/>
        <v>164764.05838104273</v>
      </c>
      <c r="CN42" s="396">
        <f t="shared" si="108"/>
        <v>732611.2245052068</v>
      </c>
      <c r="CO42" s="394">
        <f t="shared" si="109"/>
        <v>253150.66335414367</v>
      </c>
      <c r="CP42" s="394">
        <f t="shared" si="110"/>
        <v>260411.96943738058</v>
      </c>
      <c r="CQ42" s="394">
        <f t="shared" si="111"/>
        <v>239623.05954626054</v>
      </c>
      <c r="CR42" s="394">
        <f t="shared" si="112"/>
        <v>218877.35207362747</v>
      </c>
      <c r="CS42" s="396">
        <f t="shared" si="113"/>
        <v>972063.04441141232</v>
      </c>
    </row>
    <row r="43" spans="1:102" ht="15.75" customHeight="1">
      <c r="A43" s="87" t="s">
        <v>206</v>
      </c>
      <c r="B43" s="290">
        <v>21</v>
      </c>
      <c r="C43" s="228">
        <v>0</v>
      </c>
      <c r="D43" s="228">
        <v>0</v>
      </c>
      <c r="E43" s="228">
        <v>0</v>
      </c>
      <c r="F43" s="228">
        <v>0</v>
      </c>
      <c r="G43" s="228">
        <v>0</v>
      </c>
      <c r="H43" s="228">
        <v>0</v>
      </c>
      <c r="I43" s="228">
        <v>0</v>
      </c>
      <c r="J43" s="228">
        <v>0</v>
      </c>
      <c r="K43" s="392">
        <f t="shared" si="87"/>
        <v>0</v>
      </c>
      <c r="L43" s="397">
        <v>0</v>
      </c>
      <c r="M43" s="228">
        <v>1150138.5088412073</v>
      </c>
      <c r="N43" s="228">
        <v>0</v>
      </c>
      <c r="O43" s="228">
        <v>1423270.7168622399</v>
      </c>
      <c r="P43" s="228">
        <v>0</v>
      </c>
      <c r="Q43" s="228">
        <v>1642631.7758882854</v>
      </c>
      <c r="R43" s="228">
        <v>0</v>
      </c>
      <c r="S43" s="228">
        <v>1614569.4007362823</v>
      </c>
      <c r="T43" s="394">
        <f t="shared" si="88"/>
        <v>5830610.4023280153</v>
      </c>
      <c r="U43" s="395">
        <f t="shared" si="89"/>
        <v>5830610.4023280153</v>
      </c>
      <c r="V43" s="290">
        <v>21</v>
      </c>
      <c r="W43" s="228">
        <v>0</v>
      </c>
      <c r="X43" s="228">
        <v>0</v>
      </c>
      <c r="Y43" s="228">
        <v>0</v>
      </c>
      <c r="Z43" s="228">
        <v>0</v>
      </c>
      <c r="AA43" s="228">
        <v>0</v>
      </c>
      <c r="AB43" s="228">
        <v>0</v>
      </c>
      <c r="AC43" s="228">
        <v>0</v>
      </c>
      <c r="AD43" s="228">
        <v>0</v>
      </c>
      <c r="AE43" s="392">
        <f t="shared" si="90"/>
        <v>0</v>
      </c>
      <c r="AF43" s="397">
        <v>0</v>
      </c>
      <c r="AG43" s="228">
        <v>410157.58519389702</v>
      </c>
      <c r="AH43" s="228">
        <v>0</v>
      </c>
      <c r="AI43" s="228">
        <v>458042.55412895588</v>
      </c>
      <c r="AJ43" s="228">
        <v>0</v>
      </c>
      <c r="AK43" s="228">
        <v>608624.96797827794</v>
      </c>
      <c r="AL43" s="228">
        <v>0</v>
      </c>
      <c r="AM43" s="228">
        <v>638793.62841909612</v>
      </c>
      <c r="AN43" s="394">
        <f t="shared" si="91"/>
        <v>2115618.735720227</v>
      </c>
      <c r="AO43" s="395">
        <f t="shared" si="92"/>
        <v>2115618.735720227</v>
      </c>
      <c r="AP43" s="290">
        <v>21</v>
      </c>
      <c r="AQ43" s="228">
        <v>0</v>
      </c>
      <c r="AR43" s="228">
        <v>0</v>
      </c>
      <c r="AS43" s="228">
        <v>0</v>
      </c>
      <c r="AT43" s="228">
        <v>0</v>
      </c>
      <c r="AU43" s="228">
        <v>0</v>
      </c>
      <c r="AV43" s="228">
        <v>0</v>
      </c>
      <c r="AW43" s="228">
        <v>0</v>
      </c>
      <c r="AX43" s="228">
        <v>0</v>
      </c>
      <c r="AY43" s="392">
        <f t="shared" si="93"/>
        <v>0</v>
      </c>
      <c r="AZ43" s="397">
        <v>0</v>
      </c>
      <c r="BA43" s="228">
        <v>6134811.7355450615</v>
      </c>
      <c r="BB43" s="228">
        <v>0</v>
      </c>
      <c r="BC43" s="228">
        <v>7412131.8038430195</v>
      </c>
      <c r="BD43" s="228">
        <v>0</v>
      </c>
      <c r="BE43" s="228">
        <v>8731109.8905571662</v>
      </c>
      <c r="BF43" s="228">
        <v>0</v>
      </c>
      <c r="BG43" s="228">
        <v>9125111.7213349789</v>
      </c>
      <c r="BH43" s="394">
        <f t="shared" si="94"/>
        <v>31403165.151280224</v>
      </c>
      <c r="BI43" s="395">
        <f t="shared" si="95"/>
        <v>31403165.151280224</v>
      </c>
      <c r="BJ43" s="290">
        <v>21</v>
      </c>
      <c r="BK43" s="228">
        <v>0</v>
      </c>
      <c r="BL43" s="228">
        <v>0</v>
      </c>
      <c r="BM43" s="228">
        <v>0</v>
      </c>
      <c r="BN43" s="228">
        <v>0</v>
      </c>
      <c r="BO43" s="228">
        <v>0</v>
      </c>
      <c r="BP43" s="228">
        <v>0</v>
      </c>
      <c r="BQ43" s="228">
        <v>0</v>
      </c>
      <c r="BR43" s="228">
        <v>0</v>
      </c>
      <c r="BS43" s="392">
        <f t="shared" si="96"/>
        <v>0</v>
      </c>
      <c r="BT43" s="397">
        <v>0</v>
      </c>
      <c r="BU43" s="228">
        <v>322513.14360342361</v>
      </c>
      <c r="BV43" s="228">
        <v>0</v>
      </c>
      <c r="BW43" s="228">
        <v>355232.08872819383</v>
      </c>
      <c r="BX43" s="228">
        <v>0</v>
      </c>
      <c r="BY43" s="228">
        <v>483146.02186279185</v>
      </c>
      <c r="BZ43" s="228">
        <v>0</v>
      </c>
      <c r="CA43" s="228">
        <v>454994.64225263835</v>
      </c>
      <c r="CB43" s="394">
        <f t="shared" si="97"/>
        <v>1615885.8964470476</v>
      </c>
      <c r="CC43" s="395">
        <f t="shared" si="98"/>
        <v>1615885.8964470476</v>
      </c>
      <c r="CD43" s="290">
        <v>21</v>
      </c>
      <c r="CE43" s="394">
        <f t="shared" si="99"/>
        <v>0</v>
      </c>
      <c r="CF43" s="394">
        <f t="shared" si="100"/>
        <v>0</v>
      </c>
      <c r="CG43" s="394">
        <f t="shared" si="101"/>
        <v>0</v>
      </c>
      <c r="CH43" s="394">
        <f t="shared" si="102"/>
        <v>0</v>
      </c>
      <c r="CI43" s="396">
        <f t="shared" si="103"/>
        <v>0</v>
      </c>
      <c r="CJ43" s="394">
        <f t="shared" si="104"/>
        <v>8017620.9731835891</v>
      </c>
      <c r="CK43" s="394">
        <f t="shared" si="105"/>
        <v>9648677.1635624077</v>
      </c>
      <c r="CL43" s="394">
        <f t="shared" si="106"/>
        <v>11465512.656286521</v>
      </c>
      <c r="CM43" s="394">
        <f t="shared" si="107"/>
        <v>11833469.392742995</v>
      </c>
      <c r="CN43" s="396">
        <f t="shared" si="108"/>
        <v>40965280.185775518</v>
      </c>
      <c r="CO43" s="394">
        <f t="shared" si="109"/>
        <v>8017620.9731835891</v>
      </c>
      <c r="CP43" s="394">
        <f t="shared" si="110"/>
        <v>9648677.1635624077</v>
      </c>
      <c r="CQ43" s="394">
        <f t="shared" si="111"/>
        <v>11465512.656286521</v>
      </c>
      <c r="CR43" s="394">
        <f t="shared" si="112"/>
        <v>11833469.392742995</v>
      </c>
      <c r="CS43" s="396">
        <f t="shared" si="113"/>
        <v>40965280.185775511</v>
      </c>
    </row>
    <row r="44" spans="1:102" ht="15.75" customHeight="1">
      <c r="A44" s="87" t="s">
        <v>207</v>
      </c>
      <c r="B44" s="290">
        <v>22</v>
      </c>
      <c r="C44" s="228">
        <v>0</v>
      </c>
      <c r="D44" s="228">
        <v>0</v>
      </c>
      <c r="E44" s="228">
        <v>0</v>
      </c>
      <c r="F44" s="228">
        <v>0</v>
      </c>
      <c r="G44" s="228">
        <v>0</v>
      </c>
      <c r="H44" s="228">
        <v>0</v>
      </c>
      <c r="I44" s="228">
        <v>0</v>
      </c>
      <c r="J44" s="228">
        <v>0</v>
      </c>
      <c r="K44" s="392">
        <f t="shared" si="87"/>
        <v>0</v>
      </c>
      <c r="L44" s="397">
        <v>0</v>
      </c>
      <c r="M44" s="228">
        <v>1019928.7609803762</v>
      </c>
      <c r="N44" s="228">
        <v>0</v>
      </c>
      <c r="O44" s="228">
        <v>908205.48629542463</v>
      </c>
      <c r="P44" s="228">
        <v>0</v>
      </c>
      <c r="Q44" s="228">
        <v>855157.79324776679</v>
      </c>
      <c r="R44" s="228">
        <v>0</v>
      </c>
      <c r="S44" s="228">
        <v>825681.9618910182</v>
      </c>
      <c r="T44" s="394">
        <f t="shared" si="88"/>
        <v>3608974.002414586</v>
      </c>
      <c r="U44" s="395">
        <f t="shared" si="89"/>
        <v>3608974.002414586</v>
      </c>
      <c r="V44" s="290">
        <v>22</v>
      </c>
      <c r="W44" s="228">
        <v>0</v>
      </c>
      <c r="X44" s="228">
        <v>0</v>
      </c>
      <c r="Y44" s="228">
        <v>0</v>
      </c>
      <c r="Z44" s="228">
        <v>0</v>
      </c>
      <c r="AA44" s="228">
        <v>0</v>
      </c>
      <c r="AB44" s="228">
        <v>0</v>
      </c>
      <c r="AC44" s="228">
        <v>0</v>
      </c>
      <c r="AD44" s="228">
        <v>0</v>
      </c>
      <c r="AE44" s="392">
        <f t="shared" si="90"/>
        <v>0</v>
      </c>
      <c r="AF44" s="397">
        <v>0</v>
      </c>
      <c r="AG44" s="228">
        <v>363612.63257719943</v>
      </c>
      <c r="AH44" s="228">
        <v>0</v>
      </c>
      <c r="AI44" s="228">
        <v>292180.74206163362</v>
      </c>
      <c r="AJ44" s="228">
        <v>0</v>
      </c>
      <c r="AK44" s="228">
        <v>317236.9528603403</v>
      </c>
      <c r="AL44" s="228">
        <v>0</v>
      </c>
      <c r="AM44" s="228">
        <v>326683.60613968945</v>
      </c>
      <c r="AN44" s="394">
        <f t="shared" si="91"/>
        <v>1299713.9336388628</v>
      </c>
      <c r="AO44" s="395">
        <f t="shared" si="92"/>
        <v>1299713.9336388628</v>
      </c>
      <c r="AP44" s="290">
        <v>22</v>
      </c>
      <c r="AQ44" s="228">
        <v>0</v>
      </c>
      <c r="AR44" s="228">
        <v>0</v>
      </c>
      <c r="AS44" s="228">
        <v>0</v>
      </c>
      <c r="AT44" s="228">
        <v>0</v>
      </c>
      <c r="AU44" s="228">
        <v>0</v>
      </c>
      <c r="AV44" s="228">
        <v>0</v>
      </c>
      <c r="AW44" s="228">
        <v>0</v>
      </c>
      <c r="AX44" s="228">
        <v>0</v>
      </c>
      <c r="AY44" s="392">
        <f t="shared" si="93"/>
        <v>0</v>
      </c>
      <c r="AZ44" s="397">
        <v>0</v>
      </c>
      <c r="BA44" s="228">
        <v>5428933.2386863418</v>
      </c>
      <c r="BB44" s="228">
        <v>0</v>
      </c>
      <c r="BC44" s="228">
        <v>4741600.3059777655</v>
      </c>
      <c r="BD44" s="228">
        <v>0</v>
      </c>
      <c r="BE44" s="228">
        <v>4547277.1471748203</v>
      </c>
      <c r="BF44" s="228">
        <v>0</v>
      </c>
      <c r="BG44" s="228">
        <v>4666678.8404206084</v>
      </c>
      <c r="BH44" s="394">
        <f t="shared" si="94"/>
        <v>19384489.532259535</v>
      </c>
      <c r="BI44" s="395">
        <f t="shared" si="95"/>
        <v>19384489.532259535</v>
      </c>
      <c r="BJ44" s="290">
        <v>22</v>
      </c>
      <c r="BK44" s="228">
        <v>0</v>
      </c>
      <c r="BL44" s="228">
        <v>0</v>
      </c>
      <c r="BM44" s="228">
        <v>0</v>
      </c>
      <c r="BN44" s="228">
        <v>0</v>
      </c>
      <c r="BO44" s="228">
        <v>0</v>
      </c>
      <c r="BP44" s="228">
        <v>0</v>
      </c>
      <c r="BQ44" s="228">
        <v>0</v>
      </c>
      <c r="BR44" s="228">
        <v>0</v>
      </c>
      <c r="BS44" s="392">
        <f t="shared" si="96"/>
        <v>0</v>
      </c>
      <c r="BT44" s="397">
        <v>0</v>
      </c>
      <c r="BU44" s="228">
        <v>286473.08121705236</v>
      </c>
      <c r="BV44" s="228">
        <v>0</v>
      </c>
      <c r="BW44" s="228">
        <v>226791.01038497032</v>
      </c>
      <c r="BX44" s="228">
        <v>0</v>
      </c>
      <c r="BY44" s="228">
        <v>251646.55618875087</v>
      </c>
      <c r="BZ44" s="228">
        <v>0</v>
      </c>
      <c r="CA44" s="228">
        <v>232994.97689093699</v>
      </c>
      <c r="CB44" s="394">
        <f t="shared" si="97"/>
        <v>997905.6246817105</v>
      </c>
      <c r="CC44" s="395">
        <f t="shared" si="98"/>
        <v>997905.6246817105</v>
      </c>
      <c r="CD44" s="290">
        <v>22</v>
      </c>
      <c r="CE44" s="394">
        <f t="shared" si="99"/>
        <v>0</v>
      </c>
      <c r="CF44" s="394">
        <f t="shared" si="100"/>
        <v>0</v>
      </c>
      <c r="CG44" s="394">
        <f t="shared" si="101"/>
        <v>0</v>
      </c>
      <c r="CH44" s="394">
        <f t="shared" si="102"/>
        <v>0</v>
      </c>
      <c r="CI44" s="396">
        <f t="shared" si="103"/>
        <v>0</v>
      </c>
      <c r="CJ44" s="394">
        <f t="shared" si="104"/>
        <v>7098947.7134609697</v>
      </c>
      <c r="CK44" s="394">
        <f t="shared" si="105"/>
        <v>6168777.5447197938</v>
      </c>
      <c r="CL44" s="394">
        <f t="shared" si="106"/>
        <v>5971318.4494716786</v>
      </c>
      <c r="CM44" s="394">
        <f t="shared" si="107"/>
        <v>6052039.3853422534</v>
      </c>
      <c r="CN44" s="396">
        <f t="shared" si="108"/>
        <v>25291083.092994697</v>
      </c>
      <c r="CO44" s="394">
        <f t="shared" si="109"/>
        <v>7098947.7134609697</v>
      </c>
      <c r="CP44" s="394">
        <f t="shared" si="110"/>
        <v>6168777.5447197938</v>
      </c>
      <c r="CQ44" s="394">
        <f t="shared" si="111"/>
        <v>5971318.4494716786</v>
      </c>
      <c r="CR44" s="394">
        <f t="shared" si="112"/>
        <v>6052039.3853422534</v>
      </c>
      <c r="CS44" s="396">
        <f t="shared" si="113"/>
        <v>25291083.092994697</v>
      </c>
    </row>
    <row r="45" spans="1:102" ht="15.75" customHeight="1">
      <c r="A45" s="87" t="s">
        <v>209</v>
      </c>
      <c r="B45" s="290">
        <v>23</v>
      </c>
      <c r="C45" s="228">
        <v>0</v>
      </c>
      <c r="D45" s="228">
        <v>0</v>
      </c>
      <c r="E45" s="228">
        <v>0</v>
      </c>
      <c r="F45" s="228">
        <v>0</v>
      </c>
      <c r="G45" s="228">
        <v>0</v>
      </c>
      <c r="H45" s="228">
        <v>0</v>
      </c>
      <c r="I45" s="228">
        <v>0</v>
      </c>
      <c r="J45" s="228">
        <v>0</v>
      </c>
      <c r="K45" s="392">
        <f t="shared" si="87"/>
        <v>0</v>
      </c>
      <c r="L45" s="397">
        <v>0</v>
      </c>
      <c r="M45" s="228">
        <v>538431.44407960924</v>
      </c>
      <c r="N45" s="228">
        <v>0</v>
      </c>
      <c r="O45" s="228">
        <v>390872.28910019802</v>
      </c>
      <c r="P45" s="228">
        <v>0</v>
      </c>
      <c r="Q45" s="228">
        <v>300889.31695475877</v>
      </c>
      <c r="R45" s="228">
        <v>0</v>
      </c>
      <c r="S45" s="228">
        <v>284202.79587047448</v>
      </c>
      <c r="T45" s="394">
        <f t="shared" si="88"/>
        <v>1514395.8460050405</v>
      </c>
      <c r="U45" s="395">
        <f t="shared" si="89"/>
        <v>1514395.8460050405</v>
      </c>
      <c r="V45" s="290">
        <v>23</v>
      </c>
      <c r="W45" s="228">
        <v>0</v>
      </c>
      <c r="X45" s="228">
        <v>0</v>
      </c>
      <c r="Y45" s="228">
        <v>0</v>
      </c>
      <c r="Z45" s="228">
        <v>0</v>
      </c>
      <c r="AA45" s="228">
        <v>0</v>
      </c>
      <c r="AB45" s="228">
        <v>0</v>
      </c>
      <c r="AC45" s="228">
        <v>0</v>
      </c>
      <c r="AD45" s="228">
        <v>0</v>
      </c>
      <c r="AE45" s="392">
        <f t="shared" si="90"/>
        <v>0</v>
      </c>
      <c r="AF45" s="397">
        <v>0</v>
      </c>
      <c r="AG45" s="228">
        <v>191955.92861724034</v>
      </c>
      <c r="AH45" s="228">
        <v>0</v>
      </c>
      <c r="AI45" s="228">
        <v>125740.21782902163</v>
      </c>
      <c r="AJ45" s="228">
        <v>0</v>
      </c>
      <c r="AK45" s="228">
        <v>111780.6708787864</v>
      </c>
      <c r="AL45" s="228">
        <v>0</v>
      </c>
      <c r="AM45" s="228">
        <v>112438.15939844378</v>
      </c>
      <c r="AN45" s="394">
        <f t="shared" ref="AN45:AN47" si="114">SUM(AF45:AM45)</f>
        <v>541914.97672349215</v>
      </c>
      <c r="AO45" s="395">
        <f t="shared" si="92"/>
        <v>541914.97672349215</v>
      </c>
      <c r="AP45" s="290">
        <v>23</v>
      </c>
      <c r="AQ45" s="228">
        <v>0</v>
      </c>
      <c r="AR45" s="228">
        <v>0</v>
      </c>
      <c r="AS45" s="228">
        <v>0</v>
      </c>
      <c r="AT45" s="228">
        <v>0</v>
      </c>
      <c r="AU45" s="228">
        <v>0</v>
      </c>
      <c r="AV45" s="228">
        <v>0</v>
      </c>
      <c r="AW45" s="228">
        <v>0</v>
      </c>
      <c r="AX45" s="228">
        <v>0</v>
      </c>
      <c r="AY45" s="392">
        <f t="shared" si="93"/>
        <v>0</v>
      </c>
      <c r="AZ45" s="397">
        <v>0</v>
      </c>
      <c r="BA45" s="228">
        <v>2863061.660327103</v>
      </c>
      <c r="BB45" s="228">
        <v>0</v>
      </c>
      <c r="BC45" s="228">
        <v>2044720.1374536399</v>
      </c>
      <c r="BD45" s="228">
        <v>0</v>
      </c>
      <c r="BE45" s="228">
        <v>1600673.795666097</v>
      </c>
      <c r="BF45" s="228">
        <v>0</v>
      </c>
      <c r="BG45" s="228">
        <v>1606084.4459020414</v>
      </c>
      <c r="BH45" s="394">
        <f t="shared" ref="BH45:BH47" si="115">SUM(AZ45:BG45)</f>
        <v>8114540.0393488808</v>
      </c>
      <c r="BI45" s="395">
        <f t="shared" si="95"/>
        <v>8114540.0393488808</v>
      </c>
      <c r="BJ45" s="290">
        <v>23</v>
      </c>
      <c r="BK45" s="228">
        <v>0</v>
      </c>
      <c r="BL45" s="228">
        <v>0</v>
      </c>
      <c r="BM45" s="228">
        <v>0</v>
      </c>
      <c r="BN45" s="228">
        <v>0</v>
      </c>
      <c r="BO45" s="228">
        <v>0</v>
      </c>
      <c r="BP45" s="228">
        <v>0</v>
      </c>
      <c r="BQ45" s="228">
        <v>0</v>
      </c>
      <c r="BR45" s="228">
        <v>0</v>
      </c>
      <c r="BS45" s="392">
        <f t="shared" si="96"/>
        <v>0</v>
      </c>
      <c r="BT45" s="397">
        <v>0</v>
      </c>
      <c r="BU45" s="228">
        <v>151386.81144236252</v>
      </c>
      <c r="BV45" s="228">
        <v>0</v>
      </c>
      <c r="BW45" s="228">
        <v>97694.491143345207</v>
      </c>
      <c r="BX45" s="228">
        <v>0</v>
      </c>
      <c r="BY45" s="228">
        <v>88617.416731650213</v>
      </c>
      <c r="BZ45" s="228">
        <v>0</v>
      </c>
      <c r="CA45" s="228">
        <v>80352.752299475513</v>
      </c>
      <c r="CB45" s="394">
        <f t="shared" ref="CB45:CB47" si="116">SUM(BT45:CA45)</f>
        <v>418051.47161683347</v>
      </c>
      <c r="CC45" s="395">
        <f t="shared" si="98"/>
        <v>418051.47161683347</v>
      </c>
      <c r="CD45" s="290">
        <v>23</v>
      </c>
      <c r="CE45" s="394">
        <f t="shared" si="99"/>
        <v>0</v>
      </c>
      <c r="CF45" s="394">
        <f t="shared" si="100"/>
        <v>0</v>
      </c>
      <c r="CG45" s="394">
        <f t="shared" si="101"/>
        <v>0</v>
      </c>
      <c r="CH45" s="394">
        <f t="shared" si="102"/>
        <v>0</v>
      </c>
      <c r="CI45" s="396">
        <f t="shared" si="103"/>
        <v>0</v>
      </c>
      <c r="CJ45" s="394">
        <f t="shared" si="104"/>
        <v>3744835.8444663151</v>
      </c>
      <c r="CK45" s="394">
        <f t="shared" si="105"/>
        <v>2659027.1355262049</v>
      </c>
      <c r="CL45" s="394">
        <f t="shared" si="106"/>
        <v>2101961.2002312923</v>
      </c>
      <c r="CM45" s="394">
        <f t="shared" si="107"/>
        <v>2083078.1534704352</v>
      </c>
      <c r="CN45" s="396">
        <f t="shared" si="108"/>
        <v>10588902.333694246</v>
      </c>
      <c r="CO45" s="394">
        <f t="shared" si="109"/>
        <v>3744835.8444663151</v>
      </c>
      <c r="CP45" s="394">
        <f t="shared" si="110"/>
        <v>2659027.1355262049</v>
      </c>
      <c r="CQ45" s="394">
        <f t="shared" si="111"/>
        <v>2101961.2002312923</v>
      </c>
      <c r="CR45" s="394">
        <f t="shared" si="112"/>
        <v>2083078.1534704352</v>
      </c>
      <c r="CS45" s="396">
        <f t="shared" si="113"/>
        <v>10588902.333694248</v>
      </c>
    </row>
    <row r="46" spans="1:102" ht="15.75" customHeight="1">
      <c r="A46" s="87" t="s">
        <v>211</v>
      </c>
      <c r="B46" s="290">
        <v>24</v>
      </c>
      <c r="C46" s="228">
        <v>198302.3684490739</v>
      </c>
      <c r="D46" s="228">
        <v>38951.416213506651</v>
      </c>
      <c r="E46" s="228">
        <v>278163.53881765227</v>
      </c>
      <c r="F46" s="228">
        <v>56260.714200980641</v>
      </c>
      <c r="G46" s="228">
        <v>386994.79459726013</v>
      </c>
      <c r="H46" s="228">
        <v>63067.766457127436</v>
      </c>
      <c r="I46" s="228">
        <v>388759.63733940816</v>
      </c>
      <c r="J46" s="228">
        <v>55287.301249900876</v>
      </c>
      <c r="K46" s="392">
        <f t="shared" si="87"/>
        <v>1465787.5373249101</v>
      </c>
      <c r="L46" s="397">
        <v>0</v>
      </c>
      <c r="M46" s="228">
        <v>94166.243687187191</v>
      </c>
      <c r="N46" s="228">
        <v>0</v>
      </c>
      <c r="O46" s="228">
        <v>107785.21654008719</v>
      </c>
      <c r="P46" s="228">
        <v>0</v>
      </c>
      <c r="Q46" s="228">
        <v>144231.61327463677</v>
      </c>
      <c r="R46" s="228">
        <v>0</v>
      </c>
      <c r="S46" s="228">
        <v>160029.89386747903</v>
      </c>
      <c r="T46" s="394">
        <f t="shared" si="88"/>
        <v>506212.96736939019</v>
      </c>
      <c r="U46" s="395">
        <f t="shared" si="89"/>
        <v>1972000.5046943002</v>
      </c>
      <c r="V46" s="290">
        <v>24</v>
      </c>
      <c r="W46" s="228">
        <v>41392.61</v>
      </c>
      <c r="X46" s="228">
        <v>10206.663194745142</v>
      </c>
      <c r="Y46" s="228">
        <v>58161.079999999994</v>
      </c>
      <c r="Z46" s="228">
        <v>10357.742042092525</v>
      </c>
      <c r="AA46" s="228">
        <v>8432.7799999999988</v>
      </c>
      <c r="AB46" s="228">
        <v>13162.839302023225</v>
      </c>
      <c r="AC46" s="228">
        <v>7265.17</v>
      </c>
      <c r="AD46" s="228">
        <v>22805.363693071089</v>
      </c>
      <c r="AE46" s="392">
        <f t="shared" si="90"/>
        <v>171784.248231932</v>
      </c>
      <c r="AF46" s="397">
        <v>0</v>
      </c>
      <c r="AG46" s="228">
        <v>39139.935308408421</v>
      </c>
      <c r="AH46" s="228">
        <v>0</v>
      </c>
      <c r="AI46" s="228">
        <v>42782.297579074439</v>
      </c>
      <c r="AJ46" s="228">
        <v>0</v>
      </c>
      <c r="AK46" s="228">
        <v>57586.318990597872</v>
      </c>
      <c r="AL46" s="228">
        <v>0</v>
      </c>
      <c r="AM46" s="228">
        <v>107104.51943546804</v>
      </c>
      <c r="AN46" s="394">
        <f t="shared" si="114"/>
        <v>246613.07131354877</v>
      </c>
      <c r="AO46" s="395">
        <f t="shared" si="92"/>
        <v>418397.31954548077</v>
      </c>
      <c r="AP46" s="290">
        <v>24</v>
      </c>
      <c r="AQ46" s="228">
        <v>562285.02400164749</v>
      </c>
      <c r="AR46" s="228">
        <v>215406.6859713562</v>
      </c>
      <c r="AS46" s="228">
        <v>541388.06334777048</v>
      </c>
      <c r="AT46" s="228">
        <v>215370.65293903524</v>
      </c>
      <c r="AU46" s="228">
        <v>663480.74408853985</v>
      </c>
      <c r="AV46" s="228">
        <v>242182.08776392697</v>
      </c>
      <c r="AW46" s="228">
        <v>701244.57681245834</v>
      </c>
      <c r="AX46" s="228">
        <v>257826.57881146244</v>
      </c>
      <c r="AY46" s="392">
        <f t="shared" si="93"/>
        <v>3399184.4137361967</v>
      </c>
      <c r="AZ46" s="397">
        <v>0</v>
      </c>
      <c r="BA46" s="228">
        <v>626522.52548723901</v>
      </c>
      <c r="BB46" s="228">
        <v>0</v>
      </c>
      <c r="BC46" s="228">
        <v>733776.19699849759</v>
      </c>
      <c r="BD46" s="228">
        <v>0</v>
      </c>
      <c r="BE46" s="228">
        <v>897168.56318150007</v>
      </c>
      <c r="BF46" s="228">
        <v>0</v>
      </c>
      <c r="BG46" s="228">
        <v>951807.98951370397</v>
      </c>
      <c r="BH46" s="394">
        <f t="shared" si="115"/>
        <v>3209275.2751809405</v>
      </c>
      <c r="BI46" s="395">
        <f t="shared" si="95"/>
        <v>6608459.6889171377</v>
      </c>
      <c r="BJ46" s="290">
        <v>24</v>
      </c>
      <c r="BK46" s="228">
        <v>6760.63</v>
      </c>
      <c r="BL46" s="228">
        <v>2345.8289648731679</v>
      </c>
      <c r="BM46" s="228">
        <v>9788.76</v>
      </c>
      <c r="BN46" s="228">
        <v>2665.2623506255636</v>
      </c>
      <c r="BO46" s="228">
        <v>6464.46</v>
      </c>
      <c r="BP46" s="228">
        <v>1886.1090343484746</v>
      </c>
      <c r="BQ46" s="228">
        <v>23247.3</v>
      </c>
      <c r="BR46" s="228">
        <v>3448.121227425976</v>
      </c>
      <c r="BS46" s="392">
        <f t="shared" si="96"/>
        <v>56606.471577273172</v>
      </c>
      <c r="BT46" s="397">
        <v>0</v>
      </c>
      <c r="BU46" s="228">
        <v>8181.8361674754005</v>
      </c>
      <c r="BV46" s="228">
        <v>0</v>
      </c>
      <c r="BW46" s="228">
        <v>7620.9001758497998</v>
      </c>
      <c r="BX46" s="228">
        <v>0</v>
      </c>
      <c r="BY46" s="228">
        <v>10971.373903064379</v>
      </c>
      <c r="BZ46" s="228">
        <v>0</v>
      </c>
      <c r="CA46" s="228">
        <v>21133.738691709907</v>
      </c>
      <c r="CB46" s="394">
        <f t="shared" si="116"/>
        <v>47907.848938099487</v>
      </c>
      <c r="CC46" s="395">
        <f t="shared" si="98"/>
        <v>104514.32051537266</v>
      </c>
      <c r="CD46" s="290">
        <v>24</v>
      </c>
      <c r="CE46" s="394">
        <f t="shared" si="99"/>
        <v>1075651.2267952026</v>
      </c>
      <c r="CF46" s="394">
        <f t="shared" si="100"/>
        <v>1172155.8136981567</v>
      </c>
      <c r="CG46" s="394">
        <f t="shared" si="101"/>
        <v>1385671.5812432261</v>
      </c>
      <c r="CH46" s="394">
        <f t="shared" si="102"/>
        <v>1459884.0491337271</v>
      </c>
      <c r="CI46" s="396">
        <f t="shared" si="103"/>
        <v>5093362.6708703116</v>
      </c>
      <c r="CJ46" s="394">
        <f t="shared" si="104"/>
        <v>768010.54065030999</v>
      </c>
      <c r="CK46" s="394">
        <f t="shared" si="105"/>
        <v>891964.61129350902</v>
      </c>
      <c r="CL46" s="394">
        <f t="shared" si="106"/>
        <v>1109957.8693497989</v>
      </c>
      <c r="CM46" s="394">
        <f t="shared" si="107"/>
        <v>1240076.1415083609</v>
      </c>
      <c r="CN46" s="396">
        <f t="shared" si="108"/>
        <v>4010009.1628019791</v>
      </c>
      <c r="CO46" s="394">
        <f t="shared" si="109"/>
        <v>1843661.7674455126</v>
      </c>
      <c r="CP46" s="394">
        <f t="shared" si="110"/>
        <v>2064120.4249916659</v>
      </c>
      <c r="CQ46" s="394">
        <f t="shared" si="111"/>
        <v>2495629.450593025</v>
      </c>
      <c r="CR46" s="394">
        <f t="shared" si="112"/>
        <v>2699960.1906420877</v>
      </c>
      <c r="CS46" s="396">
        <f t="shared" si="113"/>
        <v>9103371.8336722907</v>
      </c>
    </row>
    <row r="47" spans="1:102" ht="15.75" customHeight="1">
      <c r="A47" s="87" t="s">
        <v>212</v>
      </c>
      <c r="B47" s="290">
        <v>25</v>
      </c>
      <c r="C47" s="228">
        <v>194664.46935735544</v>
      </c>
      <c r="D47" s="228">
        <v>29475.275853249663</v>
      </c>
      <c r="E47" s="228">
        <v>272994.91819721105</v>
      </c>
      <c r="F47" s="228">
        <v>42057.678223731971</v>
      </c>
      <c r="G47" s="228">
        <v>379800.64697463065</v>
      </c>
      <c r="H47" s="228">
        <v>46392.636458358567</v>
      </c>
      <c r="I47" s="228">
        <v>381532.67191405507</v>
      </c>
      <c r="J47" s="228">
        <v>40292.402732506045</v>
      </c>
      <c r="K47" s="392">
        <f t="shared" si="87"/>
        <v>1387210.6997110983</v>
      </c>
      <c r="L47" s="397">
        <v>0</v>
      </c>
      <c r="M47" s="228">
        <v>73322.427070656297</v>
      </c>
      <c r="N47" s="228">
        <v>0</v>
      </c>
      <c r="O47" s="228">
        <v>84055.047451410559</v>
      </c>
      <c r="P47" s="228">
        <v>0</v>
      </c>
      <c r="Q47" s="228">
        <v>108382.36786213328</v>
      </c>
      <c r="R47" s="228">
        <v>0</v>
      </c>
      <c r="S47" s="228">
        <v>117385.8444626249</v>
      </c>
      <c r="T47" s="394">
        <f t="shared" si="88"/>
        <v>383145.68684682506</v>
      </c>
      <c r="U47" s="395">
        <f t="shared" si="89"/>
        <v>1770356.3865579234</v>
      </c>
      <c r="V47" s="290">
        <v>25</v>
      </c>
      <c r="W47" s="228">
        <v>40623.074690810405</v>
      </c>
      <c r="X47" s="228">
        <v>8263.9510299260874</v>
      </c>
      <c r="Y47" s="228">
        <v>57079.799919314079</v>
      </c>
      <c r="Z47" s="228">
        <v>8458.5839903557335</v>
      </c>
      <c r="AA47" s="228">
        <v>8276.005107944924</v>
      </c>
      <c r="AB47" s="228">
        <v>10513.703962425458</v>
      </c>
      <c r="AC47" s="228">
        <v>7130.1022948645914</v>
      </c>
      <c r="AD47" s="228">
        <v>19000.352957249321</v>
      </c>
      <c r="AE47" s="392">
        <f t="shared" si="90"/>
        <v>159345.57395289061</v>
      </c>
      <c r="AF47" s="397">
        <v>0</v>
      </c>
      <c r="AG47" s="228">
        <v>31333.623179779788</v>
      </c>
      <c r="AH47" s="228">
        <v>0</v>
      </c>
      <c r="AI47" s="228">
        <v>34720.638081711208</v>
      </c>
      <c r="AJ47" s="228">
        <v>0</v>
      </c>
      <c r="AK47" s="228">
        <v>45562.755603033685</v>
      </c>
      <c r="AL47" s="228">
        <v>0</v>
      </c>
      <c r="AM47" s="228">
        <v>87800.737418212157</v>
      </c>
      <c r="AN47" s="394">
        <f t="shared" si="114"/>
        <v>199417.75428273683</v>
      </c>
      <c r="AO47" s="395">
        <f t="shared" si="92"/>
        <v>358763.32823562744</v>
      </c>
      <c r="AP47" s="290">
        <v>25</v>
      </c>
      <c r="AQ47" s="228">
        <v>551898.94777174585</v>
      </c>
      <c r="AR47" s="228">
        <v>162839.8680273447</v>
      </c>
      <c r="AS47" s="228">
        <v>531328.29562127672</v>
      </c>
      <c r="AT47" s="228">
        <v>161401.03133203319</v>
      </c>
      <c r="AU47" s="228">
        <v>651178.81382443442</v>
      </c>
      <c r="AV47" s="228">
        <v>180840.95983959574</v>
      </c>
      <c r="AW47" s="228">
        <v>688238.90579875454</v>
      </c>
      <c r="AX47" s="228">
        <v>191014.03477188249</v>
      </c>
      <c r="AY47" s="392">
        <f t="shared" si="93"/>
        <v>3118740.856987068</v>
      </c>
      <c r="AZ47" s="397">
        <v>0</v>
      </c>
      <c r="BA47" s="228">
        <v>484553.43292688439</v>
      </c>
      <c r="BB47" s="228">
        <v>0</v>
      </c>
      <c r="BC47" s="228">
        <v>564297.54980640102</v>
      </c>
      <c r="BD47" s="228">
        <v>0</v>
      </c>
      <c r="BE47" s="228">
        <v>684505.09394602664</v>
      </c>
      <c r="BF47" s="228">
        <v>0</v>
      </c>
      <c r="BG47" s="228">
        <v>720155.08849258861</v>
      </c>
      <c r="BH47" s="394">
        <f t="shared" si="115"/>
        <v>2453511.1651719008</v>
      </c>
      <c r="BI47" s="395">
        <f t="shared" si="95"/>
        <v>5572252.0221589692</v>
      </c>
      <c r="BJ47" s="290">
        <v>25</v>
      </c>
      <c r="BK47" s="228">
        <v>6634.9422625665202</v>
      </c>
      <c r="BL47" s="228">
        <v>1687.0113422960144</v>
      </c>
      <c r="BM47" s="228">
        <v>9606.7759102510645</v>
      </c>
      <c r="BN47" s="228">
        <v>1909.8748267438214</v>
      </c>
      <c r="BO47" s="228">
        <v>6344.2783969350139</v>
      </c>
      <c r="BP47" s="228">
        <v>1351.5159581945436</v>
      </c>
      <c r="BQ47" s="228">
        <v>22815.106470929877</v>
      </c>
      <c r="BR47" s="228">
        <v>2473.9867618852604</v>
      </c>
      <c r="BS47" s="392">
        <f t="shared" si="96"/>
        <v>52823.491929802112</v>
      </c>
      <c r="BT47" s="397">
        <v>0</v>
      </c>
      <c r="BU47" s="228">
        <v>5878.6763846171561</v>
      </c>
      <c r="BV47" s="228">
        <v>0</v>
      </c>
      <c r="BW47" s="228">
        <v>5462.260484944698</v>
      </c>
      <c r="BX47" s="228">
        <v>0</v>
      </c>
      <c r="BY47" s="228">
        <v>9146.9322800874761</v>
      </c>
      <c r="BZ47" s="228">
        <v>0</v>
      </c>
      <c r="CA47" s="228">
        <v>16812.644357305562</v>
      </c>
      <c r="CB47" s="394">
        <f t="shared" si="116"/>
        <v>37300.513506954892</v>
      </c>
      <c r="CC47" s="395">
        <f t="shared" si="98"/>
        <v>90124.005436756997</v>
      </c>
      <c r="CD47" s="290">
        <v>25</v>
      </c>
      <c r="CE47" s="394">
        <f t="shared" si="99"/>
        <v>996087.54033529467</v>
      </c>
      <c r="CF47" s="394">
        <f t="shared" si="100"/>
        <v>1084836.9580209176</v>
      </c>
      <c r="CG47" s="394">
        <f t="shared" si="101"/>
        <v>1284698.5605225193</v>
      </c>
      <c r="CH47" s="394">
        <f t="shared" si="102"/>
        <v>1352497.5637021272</v>
      </c>
      <c r="CI47" s="396">
        <f t="shared" si="103"/>
        <v>4718120.6225808589</v>
      </c>
      <c r="CJ47" s="394">
        <f t="shared" si="104"/>
        <v>595088.15956193756</v>
      </c>
      <c r="CK47" s="394">
        <f t="shared" si="105"/>
        <v>688535.49582446751</v>
      </c>
      <c r="CL47" s="394">
        <f t="shared" si="106"/>
        <v>847597.14969128103</v>
      </c>
      <c r="CM47" s="394">
        <f t="shared" si="107"/>
        <v>942154.31473073119</v>
      </c>
      <c r="CN47" s="396">
        <f t="shared" si="108"/>
        <v>3073375.1198084177</v>
      </c>
      <c r="CO47" s="394">
        <f t="shared" si="109"/>
        <v>1591175.6998972322</v>
      </c>
      <c r="CP47" s="394">
        <f t="shared" si="110"/>
        <v>1773372.453845385</v>
      </c>
      <c r="CQ47" s="394">
        <f t="shared" si="111"/>
        <v>2132295.7102138004</v>
      </c>
      <c r="CR47" s="394">
        <f t="shared" si="112"/>
        <v>2294651.8784328583</v>
      </c>
      <c r="CS47" s="396">
        <f t="shared" si="113"/>
        <v>7791495.7423892766</v>
      </c>
    </row>
    <row r="48" spans="1:102" ht="15.75" customHeight="1">
      <c r="A48" s="87" t="s">
        <v>213</v>
      </c>
      <c r="B48" s="290">
        <v>26</v>
      </c>
      <c r="C48" s="228">
        <v>9933.083351962061</v>
      </c>
      <c r="D48" s="228">
        <v>17662.493170984751</v>
      </c>
      <c r="E48" s="228">
        <v>8384.9322883662662</v>
      </c>
      <c r="F48" s="228">
        <v>17013.638617869139</v>
      </c>
      <c r="G48" s="228">
        <v>11533.600939186816</v>
      </c>
      <c r="H48" s="228">
        <v>17286.025188918746</v>
      </c>
      <c r="I48" s="228">
        <v>12238.087724071884</v>
      </c>
      <c r="J48" s="228">
        <v>14735.311120628898</v>
      </c>
      <c r="K48" s="392">
        <f t="shared" si="87"/>
        <v>108787.17240198856</v>
      </c>
      <c r="L48" s="397">
        <v>0</v>
      </c>
      <c r="M48" s="228">
        <v>111043.47255691308</v>
      </c>
      <c r="N48" s="228">
        <v>0</v>
      </c>
      <c r="O48" s="228">
        <v>117713.1825730697</v>
      </c>
      <c r="P48" s="228">
        <v>0</v>
      </c>
      <c r="Q48" s="228">
        <v>165749.02211176421</v>
      </c>
      <c r="R48" s="228">
        <v>0</v>
      </c>
      <c r="S48" s="228">
        <v>151541.70043281082</v>
      </c>
      <c r="T48" s="394">
        <f t="shared" si="88"/>
        <v>546047.37767455785</v>
      </c>
      <c r="U48" s="395">
        <f t="shared" si="89"/>
        <v>654834.55007654638</v>
      </c>
      <c r="V48" s="290">
        <v>26</v>
      </c>
      <c r="W48" s="228">
        <v>957.49633524318222</v>
      </c>
      <c r="X48" s="228">
        <v>9224.5677903531741</v>
      </c>
      <c r="Y48" s="228">
        <v>1194.9502001962917</v>
      </c>
      <c r="Z48" s="228">
        <v>4401.7596559300919</v>
      </c>
      <c r="AA48" s="228">
        <v>885.23769516738696</v>
      </c>
      <c r="AB48" s="228">
        <v>4566.4477135344878</v>
      </c>
      <c r="AC48" s="228">
        <v>576.06813957085433</v>
      </c>
      <c r="AD48" s="228">
        <v>4025.3060968211912</v>
      </c>
      <c r="AE48" s="392">
        <f t="shared" si="90"/>
        <v>25831.833626816657</v>
      </c>
      <c r="AF48" s="397">
        <v>0</v>
      </c>
      <c r="AG48" s="228">
        <v>54133.710854622288</v>
      </c>
      <c r="AH48" s="228">
        <v>0</v>
      </c>
      <c r="AI48" s="228">
        <v>48412.699310742129</v>
      </c>
      <c r="AJ48" s="228">
        <v>0</v>
      </c>
      <c r="AK48" s="228">
        <v>46449.26740282878</v>
      </c>
      <c r="AL48" s="228">
        <v>0</v>
      </c>
      <c r="AM48" s="228">
        <v>49752.335875371253</v>
      </c>
      <c r="AN48" s="394">
        <f t="shared" si="91"/>
        <v>198748.01344356447</v>
      </c>
      <c r="AO48" s="395">
        <f t="shared" si="92"/>
        <v>224579.84707038113</v>
      </c>
      <c r="AP48" s="290">
        <v>26</v>
      </c>
      <c r="AQ48" s="228">
        <v>32523.48529323093</v>
      </c>
      <c r="AR48" s="228">
        <v>76435.518243206621</v>
      </c>
      <c r="AS48" s="228">
        <v>28401.295235114489</v>
      </c>
      <c r="AT48" s="228">
        <v>56552.356489872131</v>
      </c>
      <c r="AU48" s="228">
        <v>32036.692463841791</v>
      </c>
      <c r="AV48" s="228">
        <v>56346.963136851962</v>
      </c>
      <c r="AW48" s="228">
        <v>27582.345773221485</v>
      </c>
      <c r="AX48" s="228">
        <v>66544.594042954443</v>
      </c>
      <c r="AY48" s="392">
        <f t="shared" si="93"/>
        <v>376423.25067829381</v>
      </c>
      <c r="AZ48" s="397">
        <v>0</v>
      </c>
      <c r="BA48" s="228">
        <v>463045.01668419066</v>
      </c>
      <c r="BB48" s="228">
        <v>0</v>
      </c>
      <c r="BC48" s="228">
        <v>516275.97296300175</v>
      </c>
      <c r="BD48" s="228">
        <v>0</v>
      </c>
      <c r="BE48" s="228">
        <v>523814.44639775692</v>
      </c>
      <c r="BF48" s="228">
        <v>0</v>
      </c>
      <c r="BG48" s="228">
        <v>549719.40789854084</v>
      </c>
      <c r="BH48" s="394">
        <f t="shared" si="94"/>
        <v>2052854.8439434902</v>
      </c>
      <c r="BI48" s="395">
        <f t="shared" si="95"/>
        <v>2429278.0946217841</v>
      </c>
      <c r="BJ48" s="290">
        <v>26</v>
      </c>
      <c r="BK48" s="228">
        <v>721.92860338776154</v>
      </c>
      <c r="BL48" s="228">
        <v>4730.1108433810286</v>
      </c>
      <c r="BM48" s="228">
        <v>649.29214884909027</v>
      </c>
      <c r="BN48" s="228">
        <v>2259.0504785334156</v>
      </c>
      <c r="BO48" s="228">
        <v>1796.2238124363646</v>
      </c>
      <c r="BP48" s="228">
        <v>1282.8698752868004</v>
      </c>
      <c r="BQ48" s="228">
        <v>983.9639570478862</v>
      </c>
      <c r="BR48" s="228">
        <v>1959.8043715047875</v>
      </c>
      <c r="BS48" s="392">
        <f t="shared" si="96"/>
        <v>14383.244090427135</v>
      </c>
      <c r="BT48" s="397">
        <v>0</v>
      </c>
      <c r="BU48" s="228">
        <v>22392.979867690377</v>
      </c>
      <c r="BV48" s="228">
        <v>0</v>
      </c>
      <c r="BW48" s="228">
        <v>22601.104127315455</v>
      </c>
      <c r="BX48" s="228">
        <v>0</v>
      </c>
      <c r="BY48" s="228">
        <v>27284.080164118135</v>
      </c>
      <c r="BZ48" s="228">
        <v>0</v>
      </c>
      <c r="CA48" s="228">
        <v>30514.538731105291</v>
      </c>
      <c r="CB48" s="394">
        <f t="shared" si="97"/>
        <v>102792.70289022925</v>
      </c>
      <c r="CC48" s="395">
        <f t="shared" si="98"/>
        <v>117175.94698065639</v>
      </c>
      <c r="CD48" s="290">
        <v>26</v>
      </c>
      <c r="CE48" s="394">
        <f t="shared" si="99"/>
        <v>152188.6836317495</v>
      </c>
      <c r="CF48" s="394">
        <f t="shared" si="100"/>
        <v>118857.27511473093</v>
      </c>
      <c r="CG48" s="394">
        <f t="shared" si="101"/>
        <v>125734.06082522435</v>
      </c>
      <c r="CH48" s="394">
        <f t="shared" si="102"/>
        <v>128645.48122582142</v>
      </c>
      <c r="CI48" s="396">
        <f t="shared" si="103"/>
        <v>525425.50079752621</v>
      </c>
      <c r="CJ48" s="394">
        <f t="shared" si="104"/>
        <v>650615.17996341642</v>
      </c>
      <c r="CK48" s="394">
        <f t="shared" si="105"/>
        <v>705002.95897412905</v>
      </c>
      <c r="CL48" s="394">
        <f t="shared" si="106"/>
        <v>763296.81607646798</v>
      </c>
      <c r="CM48" s="394">
        <f t="shared" si="107"/>
        <v>781527.98293782817</v>
      </c>
      <c r="CN48" s="396">
        <f t="shared" si="108"/>
        <v>2900442.9379518419</v>
      </c>
      <c r="CO48" s="394">
        <f t="shared" si="109"/>
        <v>802803.86359516589</v>
      </c>
      <c r="CP48" s="394">
        <f t="shared" si="110"/>
        <v>823860.23408885999</v>
      </c>
      <c r="CQ48" s="394">
        <f t="shared" si="111"/>
        <v>889030.87690169236</v>
      </c>
      <c r="CR48" s="394">
        <f t="shared" si="112"/>
        <v>910173.46416364959</v>
      </c>
      <c r="CS48" s="396">
        <f t="shared" si="113"/>
        <v>3425868.4387493683</v>
      </c>
    </row>
    <row r="49" spans="1:97" ht="15.75" customHeight="1">
      <c r="A49" s="87" t="s">
        <v>214</v>
      </c>
      <c r="B49" s="290">
        <v>27</v>
      </c>
      <c r="C49" s="228">
        <v>30247.097926428833</v>
      </c>
      <c r="D49" s="228">
        <v>472308.67438437365</v>
      </c>
      <c r="E49" s="228">
        <v>0</v>
      </c>
      <c r="F49" s="228">
        <v>367616.19608038419</v>
      </c>
      <c r="G49" s="228">
        <v>6717.8677205636714</v>
      </c>
      <c r="H49" s="228">
        <v>312876.73338039155</v>
      </c>
      <c r="I49" s="228">
        <v>20935.725585658016</v>
      </c>
      <c r="J49" s="228">
        <v>345313.17516407138</v>
      </c>
      <c r="K49" s="392">
        <f t="shared" si="87"/>
        <v>1556015.4702418714</v>
      </c>
      <c r="L49" s="397">
        <v>0</v>
      </c>
      <c r="M49" s="228">
        <v>183351.55895492603</v>
      </c>
      <c r="N49" s="228">
        <v>0</v>
      </c>
      <c r="O49" s="228">
        <v>230019.14888900222</v>
      </c>
      <c r="P49" s="228">
        <v>0</v>
      </c>
      <c r="Q49" s="228">
        <v>171759.52383218479</v>
      </c>
      <c r="R49" s="228">
        <v>0</v>
      </c>
      <c r="S49" s="228">
        <v>223508.71925044156</v>
      </c>
      <c r="T49" s="394">
        <f t="shared" si="88"/>
        <v>808638.95092655462</v>
      </c>
      <c r="U49" s="395">
        <f t="shared" si="89"/>
        <v>2364654.4211684261</v>
      </c>
      <c r="V49" s="290">
        <v>27</v>
      </c>
      <c r="W49" s="228">
        <v>0</v>
      </c>
      <c r="X49" s="228">
        <v>4261.4632824492965</v>
      </c>
      <c r="Y49" s="228">
        <v>0</v>
      </c>
      <c r="Z49" s="228">
        <v>2034.0743245694146</v>
      </c>
      <c r="AA49" s="228">
        <v>0</v>
      </c>
      <c r="AB49" s="228">
        <v>20.958606026436041</v>
      </c>
      <c r="AC49" s="228">
        <v>0</v>
      </c>
      <c r="AD49" s="228">
        <v>1274.0977649720387</v>
      </c>
      <c r="AE49" s="392">
        <f t="shared" si="90"/>
        <v>7590.5939780171866</v>
      </c>
      <c r="AF49" s="397">
        <v>0</v>
      </c>
      <c r="AG49" s="228">
        <v>40163.279047841374</v>
      </c>
      <c r="AH49" s="228">
        <v>0</v>
      </c>
      <c r="AI49" s="228">
        <v>25846.035605851404</v>
      </c>
      <c r="AJ49" s="228">
        <v>0</v>
      </c>
      <c r="AK49" s="228">
        <v>22723.613757677354</v>
      </c>
      <c r="AL49" s="228">
        <v>0</v>
      </c>
      <c r="AM49" s="228">
        <v>51218.271958696569</v>
      </c>
      <c r="AN49" s="394">
        <f t="shared" si="91"/>
        <v>139951.20037006671</v>
      </c>
      <c r="AO49" s="395">
        <f t="shared" si="92"/>
        <v>147541.7943480839</v>
      </c>
      <c r="AP49" s="290">
        <v>27</v>
      </c>
      <c r="AQ49" s="228">
        <v>93493.998481176823</v>
      </c>
      <c r="AR49" s="228">
        <v>859903.52702091006</v>
      </c>
      <c r="AS49" s="228">
        <v>101813.5315954851</v>
      </c>
      <c r="AT49" s="228">
        <v>764502.97184164252</v>
      </c>
      <c r="AU49" s="228">
        <v>86826.490730261561</v>
      </c>
      <c r="AV49" s="228">
        <v>925434.13884743291</v>
      </c>
      <c r="AW49" s="228">
        <v>49519.026869812296</v>
      </c>
      <c r="AX49" s="228">
        <v>944496.68064332171</v>
      </c>
      <c r="AY49" s="392">
        <f t="shared" si="93"/>
        <v>3825990.366030043</v>
      </c>
      <c r="AZ49" s="397">
        <v>0</v>
      </c>
      <c r="BA49" s="228">
        <v>2211863.593459344</v>
      </c>
      <c r="BB49" s="228">
        <v>0</v>
      </c>
      <c r="BC49" s="228">
        <v>1746465.4995671299</v>
      </c>
      <c r="BD49" s="228">
        <v>0</v>
      </c>
      <c r="BE49" s="228">
        <v>1886903.3535829533</v>
      </c>
      <c r="BF49" s="228">
        <v>0</v>
      </c>
      <c r="BG49" s="228">
        <v>1889486.4496656149</v>
      </c>
      <c r="BH49" s="394">
        <f t="shared" si="94"/>
        <v>7734718.8962750416</v>
      </c>
      <c r="BI49" s="395">
        <f t="shared" si="95"/>
        <v>11560709.262305085</v>
      </c>
      <c r="BJ49" s="290">
        <v>27</v>
      </c>
      <c r="BK49" s="228">
        <v>95725.540711050038</v>
      </c>
      <c r="BL49" s="228">
        <v>5840676.9407963492</v>
      </c>
      <c r="BM49" s="228">
        <v>138257.56337186199</v>
      </c>
      <c r="BN49" s="228">
        <v>6030025.130175232</v>
      </c>
      <c r="BO49" s="228">
        <v>143510.36091207131</v>
      </c>
      <c r="BP49" s="228">
        <v>6033170.9347594632</v>
      </c>
      <c r="BQ49" s="228">
        <v>195263.49230638781</v>
      </c>
      <c r="BR49" s="228">
        <v>5979706.7539285449</v>
      </c>
      <c r="BS49" s="392">
        <f t="shared" si="96"/>
        <v>24456336.716960963</v>
      </c>
      <c r="BT49" s="397">
        <v>0</v>
      </c>
      <c r="BU49" s="228">
        <v>551089.72183104046</v>
      </c>
      <c r="BV49" s="228">
        <v>0</v>
      </c>
      <c r="BW49" s="228">
        <v>439468.08581870969</v>
      </c>
      <c r="BX49" s="228">
        <v>0</v>
      </c>
      <c r="BY49" s="228">
        <v>489516.0497357524</v>
      </c>
      <c r="BZ49" s="228">
        <v>0</v>
      </c>
      <c r="CA49" s="228">
        <v>485254.43680229073</v>
      </c>
      <c r="CB49" s="394">
        <f t="shared" si="97"/>
        <v>1965328.2941877935</v>
      </c>
      <c r="CC49" s="395">
        <f t="shared" si="98"/>
        <v>26421665.011148758</v>
      </c>
      <c r="CD49" s="290">
        <v>27</v>
      </c>
      <c r="CE49" s="394">
        <f t="shared" si="99"/>
        <v>7396617.2426027376</v>
      </c>
      <c r="CF49" s="394">
        <f t="shared" si="100"/>
        <v>7404249.4673891757</v>
      </c>
      <c r="CG49" s="394">
        <f t="shared" si="101"/>
        <v>7508557.4849562105</v>
      </c>
      <c r="CH49" s="394">
        <f t="shared" si="102"/>
        <v>7536508.9522627685</v>
      </c>
      <c r="CI49" s="396">
        <f t="shared" si="103"/>
        <v>29845933.147210896</v>
      </c>
      <c r="CJ49" s="394">
        <f t="shared" si="104"/>
        <v>2986468.1532931519</v>
      </c>
      <c r="CK49" s="394">
        <f t="shared" si="105"/>
        <v>2441798.7698806934</v>
      </c>
      <c r="CL49" s="394">
        <f t="shared" si="106"/>
        <v>2570902.5409085676</v>
      </c>
      <c r="CM49" s="394">
        <f t="shared" si="107"/>
        <v>2649467.8776770439</v>
      </c>
      <c r="CN49" s="396">
        <f t="shared" si="108"/>
        <v>10648637.341759456</v>
      </c>
      <c r="CO49" s="394">
        <f t="shared" si="109"/>
        <v>10383085.395895889</v>
      </c>
      <c r="CP49" s="394">
        <f t="shared" si="110"/>
        <v>9846048.2372698691</v>
      </c>
      <c r="CQ49" s="394">
        <f t="shared" si="111"/>
        <v>10079460.025864778</v>
      </c>
      <c r="CR49" s="394">
        <f t="shared" si="112"/>
        <v>10185976.829939812</v>
      </c>
      <c r="CS49" s="396">
        <f t="shared" si="113"/>
        <v>40494570.488970354</v>
      </c>
    </row>
    <row r="50" spans="1:97" ht="15.75" customHeight="1">
      <c r="A50" s="87" t="s">
        <v>215</v>
      </c>
      <c r="B50" s="290">
        <v>28</v>
      </c>
      <c r="C50" s="228">
        <v>29162.504780297742</v>
      </c>
      <c r="D50" s="228">
        <v>397402.68294024258</v>
      </c>
      <c r="E50" s="228">
        <v>34793.858673393508</v>
      </c>
      <c r="F50" s="228">
        <v>461869.51087251247</v>
      </c>
      <c r="G50" s="228">
        <v>17116.85538342538</v>
      </c>
      <c r="H50" s="228">
        <v>474815.7146311567</v>
      </c>
      <c r="I50" s="228">
        <v>41390.695839206288</v>
      </c>
      <c r="J50" s="228">
        <v>493528.08771735709</v>
      </c>
      <c r="K50" s="392">
        <f t="shared" si="87"/>
        <v>1950079.9108375916</v>
      </c>
      <c r="L50" s="397">
        <v>0</v>
      </c>
      <c r="M50" s="228">
        <v>2217.4809560182457</v>
      </c>
      <c r="N50" s="228">
        <v>0</v>
      </c>
      <c r="O50" s="228">
        <v>615.13934838243301</v>
      </c>
      <c r="P50" s="228">
        <v>0</v>
      </c>
      <c r="Q50" s="228">
        <v>0</v>
      </c>
      <c r="R50" s="228">
        <v>0</v>
      </c>
      <c r="S50" s="228">
        <v>212.30874879787987</v>
      </c>
      <c r="T50" s="394">
        <f t="shared" si="88"/>
        <v>3044.9290531985589</v>
      </c>
      <c r="U50" s="395">
        <f t="shared" si="89"/>
        <v>1953124.8398907902</v>
      </c>
      <c r="V50" s="290">
        <v>28</v>
      </c>
      <c r="W50" s="228">
        <v>805.77467251503538</v>
      </c>
      <c r="X50" s="228">
        <v>43052.835087383864</v>
      </c>
      <c r="Y50" s="228">
        <v>4158.6968060901881</v>
      </c>
      <c r="Z50" s="228">
        <v>43200.653321202546</v>
      </c>
      <c r="AA50" s="228">
        <v>1288.3528931725014</v>
      </c>
      <c r="AB50" s="228">
        <v>38147.060964494085</v>
      </c>
      <c r="AC50" s="228">
        <v>0</v>
      </c>
      <c r="AD50" s="228">
        <v>15469.792133031922</v>
      </c>
      <c r="AE50" s="392">
        <f t="shared" si="90"/>
        <v>146123.16587789013</v>
      </c>
      <c r="AF50" s="397">
        <v>0</v>
      </c>
      <c r="AG50" s="228">
        <v>448.04417745282501</v>
      </c>
      <c r="AH50" s="228">
        <v>0</v>
      </c>
      <c r="AI50" s="228">
        <v>0</v>
      </c>
      <c r="AJ50" s="228">
        <v>0</v>
      </c>
      <c r="AK50" s="228">
        <v>0</v>
      </c>
      <c r="AL50" s="228">
        <v>0</v>
      </c>
      <c r="AM50" s="228">
        <v>0</v>
      </c>
      <c r="AN50" s="394">
        <f t="shared" si="91"/>
        <v>448.04417745282501</v>
      </c>
      <c r="AO50" s="395">
        <f t="shared" si="92"/>
        <v>146571.21005534296</v>
      </c>
      <c r="AP50" s="290">
        <v>28</v>
      </c>
      <c r="AQ50" s="228">
        <v>826234.24568668753</v>
      </c>
      <c r="AR50" s="228">
        <v>12928022.267110188</v>
      </c>
      <c r="AS50" s="228">
        <v>868221.71391496062</v>
      </c>
      <c r="AT50" s="228">
        <v>13293116.630724223</v>
      </c>
      <c r="AU50" s="228">
        <v>937357.10304187832</v>
      </c>
      <c r="AV50" s="228">
        <v>14108651.204574425</v>
      </c>
      <c r="AW50" s="228">
        <v>866320.76323808706</v>
      </c>
      <c r="AX50" s="228">
        <v>14520228.818926832</v>
      </c>
      <c r="AY50" s="392">
        <f t="shared" si="93"/>
        <v>58348152.74721729</v>
      </c>
      <c r="AZ50" s="397">
        <v>0</v>
      </c>
      <c r="BA50" s="228">
        <v>27315.555854615752</v>
      </c>
      <c r="BB50" s="228">
        <v>0</v>
      </c>
      <c r="BC50" s="228">
        <v>2942.4553342457521</v>
      </c>
      <c r="BD50" s="228">
        <v>0</v>
      </c>
      <c r="BE50" s="228">
        <v>915.88217376905607</v>
      </c>
      <c r="BF50" s="228">
        <v>0</v>
      </c>
      <c r="BG50" s="228">
        <v>1241.9893569434184</v>
      </c>
      <c r="BH50" s="394">
        <f t="shared" si="94"/>
        <v>32415.882719573976</v>
      </c>
      <c r="BI50" s="395">
        <f t="shared" si="95"/>
        <v>58380568.629936866</v>
      </c>
      <c r="BJ50" s="290">
        <v>28</v>
      </c>
      <c r="BK50" s="228">
        <v>12506.600909936189</v>
      </c>
      <c r="BL50" s="228">
        <v>53706.745500897538</v>
      </c>
      <c r="BM50" s="228">
        <v>5771.1482457660159</v>
      </c>
      <c r="BN50" s="228">
        <v>129807.83721576277</v>
      </c>
      <c r="BO50" s="228">
        <v>3810.8265717364898</v>
      </c>
      <c r="BP50" s="228">
        <v>80001.434626680726</v>
      </c>
      <c r="BQ50" s="228">
        <v>18881.604032926676</v>
      </c>
      <c r="BR50" s="228">
        <v>65697.571262569239</v>
      </c>
      <c r="BS50" s="392">
        <f t="shared" si="96"/>
        <v>370183.76836627565</v>
      </c>
      <c r="BT50" s="397">
        <v>0</v>
      </c>
      <c r="BU50" s="228">
        <v>896.10512201759627</v>
      </c>
      <c r="BV50" s="228">
        <v>0</v>
      </c>
      <c r="BW50" s="228">
        <v>0</v>
      </c>
      <c r="BX50" s="228">
        <v>0</v>
      </c>
      <c r="BY50" s="228">
        <v>0</v>
      </c>
      <c r="BZ50" s="228">
        <v>0</v>
      </c>
      <c r="CA50" s="228">
        <v>0</v>
      </c>
      <c r="CB50" s="394">
        <f t="shared" si="97"/>
        <v>896.10512201759627</v>
      </c>
      <c r="CC50" s="395">
        <f t="shared" si="98"/>
        <v>371079.87348829326</v>
      </c>
      <c r="CD50" s="290">
        <v>28</v>
      </c>
      <c r="CE50" s="394">
        <f t="shared" si="99"/>
        <v>14290893.656688148</v>
      </c>
      <c r="CF50" s="394">
        <f t="shared" si="100"/>
        <v>14840940.049773913</v>
      </c>
      <c r="CG50" s="394">
        <f t="shared" si="101"/>
        <v>15661188.552686969</v>
      </c>
      <c r="CH50" s="394">
        <f t="shared" si="102"/>
        <v>16021517.333150011</v>
      </c>
      <c r="CI50" s="396">
        <f t="shared" si="103"/>
        <v>60814539.592299052</v>
      </c>
      <c r="CJ50" s="394">
        <f t="shared" si="104"/>
        <v>30877.18611010442</v>
      </c>
      <c r="CK50" s="394">
        <f t="shared" si="105"/>
        <v>3557.5946826281852</v>
      </c>
      <c r="CL50" s="394">
        <f t="shared" si="106"/>
        <v>915.88217376905607</v>
      </c>
      <c r="CM50" s="394">
        <f t="shared" si="107"/>
        <v>1454.2981057412983</v>
      </c>
      <c r="CN50" s="396">
        <f t="shared" si="108"/>
        <v>36804.961072242957</v>
      </c>
      <c r="CO50" s="394">
        <f t="shared" si="109"/>
        <v>14321770.84279825</v>
      </c>
      <c r="CP50" s="394">
        <f t="shared" si="110"/>
        <v>14844497.644456541</v>
      </c>
      <c r="CQ50" s="394">
        <f t="shared" si="111"/>
        <v>15662104.434860738</v>
      </c>
      <c r="CR50" s="394">
        <f t="shared" si="112"/>
        <v>16022971.631255753</v>
      </c>
      <c r="CS50" s="396">
        <f t="shared" si="113"/>
        <v>60851344.553371295</v>
      </c>
    </row>
    <row r="51" spans="1:97" ht="15.75" customHeight="1">
      <c r="A51" s="87" t="s">
        <v>216</v>
      </c>
      <c r="B51" s="290">
        <v>29</v>
      </c>
      <c r="C51" s="228">
        <v>35556.199754346089</v>
      </c>
      <c r="D51" s="228">
        <v>45373.888294754128</v>
      </c>
      <c r="E51" s="228">
        <v>37013.047706952158</v>
      </c>
      <c r="F51" s="228">
        <v>62088.841267289463</v>
      </c>
      <c r="G51" s="228">
        <v>64752.591378804165</v>
      </c>
      <c r="H51" s="228">
        <v>63480.824667485402</v>
      </c>
      <c r="I51" s="228">
        <v>81591.274188630763</v>
      </c>
      <c r="J51" s="228">
        <v>61720.444733197823</v>
      </c>
      <c r="K51" s="392">
        <f t="shared" ref="K51:K54" si="117">SUM(C51:J51)</f>
        <v>451577.11199145997</v>
      </c>
      <c r="L51" s="397">
        <v>0</v>
      </c>
      <c r="M51" s="228">
        <v>304567.51593914232</v>
      </c>
      <c r="N51" s="228">
        <v>0</v>
      </c>
      <c r="O51" s="228">
        <v>465497.5455453418</v>
      </c>
      <c r="P51" s="228">
        <v>0</v>
      </c>
      <c r="Q51" s="228">
        <v>586680.34660520277</v>
      </c>
      <c r="R51" s="228">
        <v>0</v>
      </c>
      <c r="S51" s="228">
        <v>626440.86136143585</v>
      </c>
      <c r="T51" s="394">
        <f t="shared" ref="T51:T54" si="118">SUM(L51:S51)</f>
        <v>1983186.2694511227</v>
      </c>
      <c r="U51" s="395">
        <f t="shared" ref="U51:U54" si="119">SUM(T51,K51)</f>
        <v>2434763.3814425827</v>
      </c>
      <c r="V51" s="290">
        <v>29</v>
      </c>
      <c r="W51" s="228">
        <v>158.75059513258137</v>
      </c>
      <c r="X51" s="228">
        <v>10999.180279901893</v>
      </c>
      <c r="Y51" s="228">
        <v>791.99496605302602</v>
      </c>
      <c r="Z51" s="228">
        <v>8590.3553024017165</v>
      </c>
      <c r="AA51" s="228">
        <v>475.6095950264413</v>
      </c>
      <c r="AB51" s="228">
        <v>10124.284484928048</v>
      </c>
      <c r="AC51" s="228">
        <v>474.95245928033216</v>
      </c>
      <c r="AD51" s="228">
        <v>11192.784964166465</v>
      </c>
      <c r="AE51" s="392">
        <f t="shared" ref="AE51:AE54" si="120">SUM(W51:AD51)</f>
        <v>42807.912646890501</v>
      </c>
      <c r="AF51" s="397">
        <v>0</v>
      </c>
      <c r="AG51" s="228">
        <v>64871.832887466611</v>
      </c>
      <c r="AH51" s="228">
        <v>0</v>
      </c>
      <c r="AI51" s="228">
        <v>71741.440608817342</v>
      </c>
      <c r="AJ51" s="228">
        <v>0</v>
      </c>
      <c r="AK51" s="228">
        <v>85952.998782451294</v>
      </c>
      <c r="AL51" s="228">
        <v>0</v>
      </c>
      <c r="AM51" s="228">
        <v>128489.08622981046</v>
      </c>
      <c r="AN51" s="394">
        <f t="shared" ref="AN51:AN54" si="121">SUM(AF51:AM51)</f>
        <v>351055.35850854567</v>
      </c>
      <c r="AO51" s="395">
        <f t="shared" ref="AO51:AO54" si="122">SUM(AN51,AE51)</f>
        <v>393863.27115543617</v>
      </c>
      <c r="AP51" s="290">
        <v>29</v>
      </c>
      <c r="AQ51" s="228">
        <v>461605.32770032203</v>
      </c>
      <c r="AR51" s="228">
        <v>873213.0366915206</v>
      </c>
      <c r="AS51" s="228">
        <v>513735.60589958361</v>
      </c>
      <c r="AT51" s="228">
        <v>778802.36185139872</v>
      </c>
      <c r="AU51" s="228">
        <v>514070.21549637284</v>
      </c>
      <c r="AV51" s="228">
        <v>717321.03481082548</v>
      </c>
      <c r="AW51" s="228">
        <v>513335.69505029527</v>
      </c>
      <c r="AX51" s="228">
        <v>617297.78623656102</v>
      </c>
      <c r="AY51" s="392">
        <f t="shared" ref="AY51:AY54" si="123">SUM(AQ51:AX51)</f>
        <v>4989381.0637368793</v>
      </c>
      <c r="AZ51" s="397">
        <v>0</v>
      </c>
      <c r="BA51" s="228">
        <v>5862650.2750279596</v>
      </c>
      <c r="BB51" s="228">
        <v>0</v>
      </c>
      <c r="BC51" s="228">
        <v>6408635.4307140885</v>
      </c>
      <c r="BD51" s="228">
        <v>0</v>
      </c>
      <c r="BE51" s="228">
        <v>6938348.3152554631</v>
      </c>
      <c r="BF51" s="228">
        <v>0</v>
      </c>
      <c r="BG51" s="228">
        <v>7344402.8680627178</v>
      </c>
      <c r="BH51" s="394">
        <f t="shared" ref="BH51:BH54" si="124">SUM(AZ51:BG51)</f>
        <v>26554036.889060229</v>
      </c>
      <c r="BI51" s="395">
        <f t="shared" ref="BI51:BI54" si="125">SUM(BH51,AY51)</f>
        <v>31543417.952797107</v>
      </c>
      <c r="BJ51" s="290">
        <v>29</v>
      </c>
      <c r="BK51" s="228">
        <v>3337.4593466296683</v>
      </c>
      <c r="BL51" s="228">
        <v>17849.619121988944</v>
      </c>
      <c r="BM51" s="228">
        <v>2648.0189610268849</v>
      </c>
      <c r="BN51" s="228">
        <v>11171.93484703114</v>
      </c>
      <c r="BO51" s="228">
        <v>7943.4369887351395</v>
      </c>
      <c r="BP51" s="228">
        <v>4885.5971323164249</v>
      </c>
      <c r="BQ51" s="228">
        <v>8902.7527551731237</v>
      </c>
      <c r="BR51" s="228">
        <v>3618.3605245972485</v>
      </c>
      <c r="BS51" s="392">
        <f t="shared" ref="BS51:BS54" si="126">SUM(BK51:BR51)</f>
        <v>60357.179677498585</v>
      </c>
      <c r="BT51" s="397">
        <v>0</v>
      </c>
      <c r="BU51" s="228">
        <v>125469.82104018936</v>
      </c>
      <c r="BV51" s="228">
        <v>0</v>
      </c>
      <c r="BW51" s="228">
        <v>133374.1630710146</v>
      </c>
      <c r="BX51" s="228">
        <v>0</v>
      </c>
      <c r="BY51" s="228">
        <v>152037.72463958448</v>
      </c>
      <c r="BZ51" s="228">
        <v>0</v>
      </c>
      <c r="CA51" s="228">
        <v>156033.97760266607</v>
      </c>
      <c r="CB51" s="394">
        <f t="shared" ref="CB51:CB54" si="127">SUM(BT51:CA51)</f>
        <v>566915.6863534546</v>
      </c>
      <c r="CC51" s="395">
        <f t="shared" ref="CC51:CC54" si="128">SUM(CB51,BS51)</f>
        <v>627272.86603095313</v>
      </c>
      <c r="CD51" s="290">
        <v>29</v>
      </c>
      <c r="CE51" s="394">
        <f t="shared" si="99"/>
        <v>1448093.4617845959</v>
      </c>
      <c r="CF51" s="394">
        <f t="shared" si="100"/>
        <v>1414842.1608017366</v>
      </c>
      <c r="CG51" s="394">
        <f t="shared" si="101"/>
        <v>1383053.5945544937</v>
      </c>
      <c r="CH51" s="394">
        <f t="shared" si="102"/>
        <v>1298134.050911902</v>
      </c>
      <c r="CI51" s="396">
        <f t="shared" si="103"/>
        <v>5544123.2680527279</v>
      </c>
      <c r="CJ51" s="394">
        <f t="shared" si="104"/>
        <v>6357559.4448947571</v>
      </c>
      <c r="CK51" s="394">
        <f t="shared" si="105"/>
        <v>7079248.5799392629</v>
      </c>
      <c r="CL51" s="394">
        <f t="shared" si="106"/>
        <v>7763019.3852827018</v>
      </c>
      <c r="CM51" s="394">
        <f t="shared" si="107"/>
        <v>8255366.7932566302</v>
      </c>
      <c r="CN51" s="396">
        <f t="shared" si="108"/>
        <v>29455194.203373354</v>
      </c>
      <c r="CO51" s="394">
        <f t="shared" si="109"/>
        <v>7805652.9066793546</v>
      </c>
      <c r="CP51" s="394">
        <f t="shared" si="110"/>
        <v>8494090.7407409977</v>
      </c>
      <c r="CQ51" s="394">
        <f t="shared" si="111"/>
        <v>9146072.9798371959</v>
      </c>
      <c r="CR51" s="394">
        <f t="shared" si="112"/>
        <v>9553500.8441685308</v>
      </c>
      <c r="CS51" s="396">
        <f t="shared" si="113"/>
        <v>34999317.471426077</v>
      </c>
    </row>
    <row r="52" spans="1:97" ht="15.75" customHeight="1">
      <c r="A52" s="87" t="s">
        <v>217</v>
      </c>
      <c r="B52" s="290">
        <v>30</v>
      </c>
      <c r="C52" s="228">
        <v>37183.568203590847</v>
      </c>
      <c r="D52" s="228">
        <v>155060.84115842832</v>
      </c>
      <c r="E52" s="228">
        <v>87298.355192454022</v>
      </c>
      <c r="F52" s="228">
        <v>199929.65272350828</v>
      </c>
      <c r="G52" s="228">
        <v>149822.91713754903</v>
      </c>
      <c r="H52" s="228">
        <v>333629.5161975454</v>
      </c>
      <c r="I52" s="228">
        <v>137219.15050614293</v>
      </c>
      <c r="J52" s="228">
        <v>436794.34963297285</v>
      </c>
      <c r="K52" s="392">
        <f t="shared" si="117"/>
        <v>1536938.3507521916</v>
      </c>
      <c r="L52" s="397">
        <v>0</v>
      </c>
      <c r="M52" s="228">
        <v>298.70014294740645</v>
      </c>
      <c r="N52" s="228">
        <v>0</v>
      </c>
      <c r="O52" s="228">
        <v>1136.8696393430919</v>
      </c>
      <c r="P52" s="228">
        <v>0</v>
      </c>
      <c r="Q52" s="228">
        <v>420.49365481392613</v>
      </c>
      <c r="R52" s="228">
        <v>0</v>
      </c>
      <c r="S52" s="228">
        <v>179.98198456938903</v>
      </c>
      <c r="T52" s="394">
        <f t="shared" si="118"/>
        <v>2036.0454216738133</v>
      </c>
      <c r="U52" s="395">
        <f t="shared" si="119"/>
        <v>1538974.3961738655</v>
      </c>
      <c r="V52" s="290">
        <v>30</v>
      </c>
      <c r="W52" s="228">
        <v>12471.990180657071</v>
      </c>
      <c r="X52" s="228">
        <v>39157.874932564613</v>
      </c>
      <c r="Y52" s="228">
        <v>8757.1765937490709</v>
      </c>
      <c r="Z52" s="228">
        <v>30169.480914915308</v>
      </c>
      <c r="AA52" s="228">
        <v>1686.1623722853058</v>
      </c>
      <c r="AB52" s="228">
        <v>18793.380772859447</v>
      </c>
      <c r="AC52" s="228">
        <v>0</v>
      </c>
      <c r="AD52" s="228">
        <v>25248.693958247775</v>
      </c>
      <c r="AE52" s="392">
        <f t="shared" si="120"/>
        <v>136284.75972527859</v>
      </c>
      <c r="AF52" s="397">
        <v>0</v>
      </c>
      <c r="AG52" s="228">
        <v>179.21722260128081</v>
      </c>
      <c r="AH52" s="228">
        <v>0</v>
      </c>
      <c r="AI52" s="228">
        <v>239.4918657050184</v>
      </c>
      <c r="AJ52" s="228">
        <v>0</v>
      </c>
      <c r="AK52" s="228">
        <v>0</v>
      </c>
      <c r="AL52" s="228">
        <v>0</v>
      </c>
      <c r="AM52" s="228">
        <v>0</v>
      </c>
      <c r="AN52" s="394">
        <f t="shared" si="121"/>
        <v>418.70908830629924</v>
      </c>
      <c r="AO52" s="395">
        <f t="shared" si="122"/>
        <v>136703.46881358488</v>
      </c>
      <c r="AP52" s="290">
        <v>30</v>
      </c>
      <c r="AQ52" s="228">
        <v>617502.17714012775</v>
      </c>
      <c r="AR52" s="228">
        <v>2662116.1560381604</v>
      </c>
      <c r="AS52" s="228">
        <v>677301.64568095165</v>
      </c>
      <c r="AT52" s="228">
        <v>2948152.757908057</v>
      </c>
      <c r="AU52" s="228">
        <v>759092.42598955287</v>
      </c>
      <c r="AV52" s="228">
        <v>3287999.1808988969</v>
      </c>
      <c r="AW52" s="228">
        <v>815706.67415974475</v>
      </c>
      <c r="AX52" s="228">
        <v>3697275.2872783579</v>
      </c>
      <c r="AY52" s="392">
        <f t="shared" si="123"/>
        <v>15465146.305093851</v>
      </c>
      <c r="AZ52" s="397">
        <v>0</v>
      </c>
      <c r="BA52" s="228">
        <v>2037.1109617475877</v>
      </c>
      <c r="BB52" s="228">
        <v>0</v>
      </c>
      <c r="BC52" s="228">
        <v>2094.37213178519</v>
      </c>
      <c r="BD52" s="228">
        <v>0</v>
      </c>
      <c r="BE52" s="228">
        <v>2222.0288848665641</v>
      </c>
      <c r="BF52" s="228">
        <v>0</v>
      </c>
      <c r="BG52" s="228">
        <v>1140.5700666477821</v>
      </c>
      <c r="BH52" s="394">
        <f t="shared" si="124"/>
        <v>7494.0820450471238</v>
      </c>
      <c r="BI52" s="395">
        <f t="shared" si="125"/>
        <v>15472640.387138898</v>
      </c>
      <c r="BJ52" s="290">
        <v>30</v>
      </c>
      <c r="BK52" s="228">
        <v>0</v>
      </c>
      <c r="BL52" s="228">
        <v>18108.603612114894</v>
      </c>
      <c r="BM52" s="228">
        <v>0</v>
      </c>
      <c r="BN52" s="228">
        <v>5729.4720915524858</v>
      </c>
      <c r="BO52" s="228">
        <v>0</v>
      </c>
      <c r="BP52" s="228">
        <v>8044.7584293913042</v>
      </c>
      <c r="BQ52" s="228">
        <v>9686.7077906080794</v>
      </c>
      <c r="BR52" s="228">
        <v>21772.330848130732</v>
      </c>
      <c r="BS52" s="392">
        <f t="shared" si="126"/>
        <v>63341.872771797498</v>
      </c>
      <c r="BT52" s="397">
        <v>0</v>
      </c>
      <c r="BU52" s="228">
        <v>0</v>
      </c>
      <c r="BV52" s="228">
        <v>0</v>
      </c>
      <c r="BW52" s="228">
        <v>0</v>
      </c>
      <c r="BX52" s="228">
        <v>0</v>
      </c>
      <c r="BY52" s="228">
        <v>0</v>
      </c>
      <c r="BZ52" s="228">
        <v>0</v>
      </c>
      <c r="CA52" s="228">
        <v>0</v>
      </c>
      <c r="CB52" s="394">
        <f t="shared" si="127"/>
        <v>0</v>
      </c>
      <c r="CC52" s="395">
        <f t="shared" si="128"/>
        <v>63341.872771797498</v>
      </c>
      <c r="CD52" s="290">
        <v>30</v>
      </c>
      <c r="CE52" s="394">
        <f t="shared" si="99"/>
        <v>3541601.2112656436</v>
      </c>
      <c r="CF52" s="394">
        <f t="shared" si="100"/>
        <v>3957338.541105188</v>
      </c>
      <c r="CG52" s="394">
        <f t="shared" si="101"/>
        <v>4559068.3417980801</v>
      </c>
      <c r="CH52" s="394">
        <f t="shared" si="102"/>
        <v>5143703.194174205</v>
      </c>
      <c r="CI52" s="396">
        <f t="shared" si="103"/>
        <v>17201711.288343117</v>
      </c>
      <c r="CJ52" s="394">
        <f t="shared" si="104"/>
        <v>2515.0283272962752</v>
      </c>
      <c r="CK52" s="394">
        <f t="shared" si="105"/>
        <v>3470.7336368333004</v>
      </c>
      <c r="CL52" s="394">
        <f t="shared" si="106"/>
        <v>2642.5225396804904</v>
      </c>
      <c r="CM52" s="394">
        <f t="shared" si="107"/>
        <v>1320.5520512171711</v>
      </c>
      <c r="CN52" s="396">
        <f t="shared" si="108"/>
        <v>9948.8365550272356</v>
      </c>
      <c r="CO52" s="394">
        <f t="shared" si="109"/>
        <v>3544116.2395929396</v>
      </c>
      <c r="CP52" s="394">
        <f t="shared" si="110"/>
        <v>3960809.2747420212</v>
      </c>
      <c r="CQ52" s="394">
        <f t="shared" si="111"/>
        <v>4561710.86433776</v>
      </c>
      <c r="CR52" s="394">
        <f t="shared" si="112"/>
        <v>5145023.7462254222</v>
      </c>
      <c r="CS52" s="396">
        <f t="shared" si="113"/>
        <v>17211660.124898147</v>
      </c>
    </row>
    <row r="53" spans="1:97" ht="15.75" customHeight="1">
      <c r="A53" s="87" t="s">
        <v>218</v>
      </c>
      <c r="B53" s="290">
        <v>31</v>
      </c>
      <c r="C53" s="228">
        <v>12491.30557808704</v>
      </c>
      <c r="D53" s="228">
        <v>107680.54866682063</v>
      </c>
      <c r="E53" s="228">
        <v>28208.38662759931</v>
      </c>
      <c r="F53" s="228">
        <v>147671.93902304771</v>
      </c>
      <c r="G53" s="228">
        <v>31084.098797029783</v>
      </c>
      <c r="H53" s="228">
        <v>171487.07719903835</v>
      </c>
      <c r="I53" s="228">
        <v>28205.76250829027</v>
      </c>
      <c r="J53" s="228">
        <v>144717.66856075553</v>
      </c>
      <c r="K53" s="392">
        <f t="shared" si="117"/>
        <v>671546.78696066863</v>
      </c>
      <c r="L53" s="397">
        <v>0</v>
      </c>
      <c r="M53" s="228">
        <v>0</v>
      </c>
      <c r="N53" s="228">
        <v>0</v>
      </c>
      <c r="O53" s="228">
        <v>0</v>
      </c>
      <c r="P53" s="228">
        <v>0</v>
      </c>
      <c r="Q53" s="228">
        <v>0</v>
      </c>
      <c r="R53" s="228">
        <v>0</v>
      </c>
      <c r="S53" s="228">
        <v>0</v>
      </c>
      <c r="T53" s="394">
        <f t="shared" si="118"/>
        <v>0</v>
      </c>
      <c r="U53" s="395">
        <f t="shared" si="119"/>
        <v>671546.78696066863</v>
      </c>
      <c r="V53" s="290">
        <v>31</v>
      </c>
      <c r="W53" s="228">
        <v>2752.2896537156316</v>
      </c>
      <c r="X53" s="228">
        <v>55084.464490654114</v>
      </c>
      <c r="Y53" s="228">
        <v>1484.0659394974193</v>
      </c>
      <c r="Z53" s="228">
        <v>56095.696921369876</v>
      </c>
      <c r="AA53" s="228">
        <v>0</v>
      </c>
      <c r="AB53" s="228">
        <v>57729.624775914272</v>
      </c>
      <c r="AC53" s="228">
        <v>0</v>
      </c>
      <c r="AD53" s="228">
        <v>49964.270400556139</v>
      </c>
      <c r="AE53" s="392">
        <f t="shared" si="120"/>
        <v>223110.41218170745</v>
      </c>
      <c r="AF53" s="397">
        <v>0</v>
      </c>
      <c r="AG53" s="228">
        <v>0</v>
      </c>
      <c r="AH53" s="228">
        <v>0</v>
      </c>
      <c r="AI53" s="228">
        <v>0</v>
      </c>
      <c r="AJ53" s="228">
        <v>0</v>
      </c>
      <c r="AK53" s="228">
        <v>0</v>
      </c>
      <c r="AL53" s="228">
        <v>0</v>
      </c>
      <c r="AM53" s="228">
        <v>0</v>
      </c>
      <c r="AN53" s="394">
        <f t="shared" si="121"/>
        <v>0</v>
      </c>
      <c r="AO53" s="395">
        <f t="shared" si="122"/>
        <v>223110.41218170745</v>
      </c>
      <c r="AP53" s="290">
        <v>31</v>
      </c>
      <c r="AQ53" s="228">
        <v>251236.75776162778</v>
      </c>
      <c r="AR53" s="228">
        <v>1972606.0015675311</v>
      </c>
      <c r="AS53" s="228">
        <v>300307.24598732445</v>
      </c>
      <c r="AT53" s="228">
        <v>2245992.9323528297</v>
      </c>
      <c r="AU53" s="228">
        <v>307450.77883544826</v>
      </c>
      <c r="AV53" s="228">
        <v>2390641.9219649932</v>
      </c>
      <c r="AW53" s="228">
        <v>283927.39208840299</v>
      </c>
      <c r="AX53" s="228">
        <v>2363734.7219111454</v>
      </c>
      <c r="AY53" s="392">
        <f t="shared" si="123"/>
        <v>10115897.752469301</v>
      </c>
      <c r="AZ53" s="397">
        <v>0</v>
      </c>
      <c r="BA53" s="228">
        <v>0</v>
      </c>
      <c r="BB53" s="228">
        <v>0</v>
      </c>
      <c r="BC53" s="228">
        <v>0</v>
      </c>
      <c r="BD53" s="228">
        <v>0</v>
      </c>
      <c r="BE53" s="228">
        <v>0</v>
      </c>
      <c r="BF53" s="228">
        <v>0</v>
      </c>
      <c r="BG53" s="228">
        <v>0</v>
      </c>
      <c r="BH53" s="394">
        <f t="shared" si="124"/>
        <v>0</v>
      </c>
      <c r="BI53" s="395">
        <f t="shared" si="125"/>
        <v>10115897.752469301</v>
      </c>
      <c r="BJ53" s="290">
        <v>31</v>
      </c>
      <c r="BK53" s="228">
        <v>0</v>
      </c>
      <c r="BL53" s="228">
        <v>30540.043741866404</v>
      </c>
      <c r="BM53" s="228">
        <v>0</v>
      </c>
      <c r="BN53" s="228">
        <v>11555.958975182404</v>
      </c>
      <c r="BO53" s="228">
        <v>0</v>
      </c>
      <c r="BP53" s="228">
        <v>8196.020969538371</v>
      </c>
      <c r="BQ53" s="228">
        <v>106.44738991272041</v>
      </c>
      <c r="BR53" s="228">
        <v>17830.796236049737</v>
      </c>
      <c r="BS53" s="392">
        <f t="shared" si="126"/>
        <v>68229.267312549637</v>
      </c>
      <c r="BT53" s="397">
        <v>0</v>
      </c>
      <c r="BU53" s="228">
        <v>0</v>
      </c>
      <c r="BV53" s="228">
        <v>0</v>
      </c>
      <c r="BW53" s="228">
        <v>0</v>
      </c>
      <c r="BX53" s="228">
        <v>0</v>
      </c>
      <c r="BY53" s="228">
        <v>0</v>
      </c>
      <c r="BZ53" s="228">
        <v>0</v>
      </c>
      <c r="CA53" s="228">
        <v>0</v>
      </c>
      <c r="CB53" s="394">
        <f t="shared" si="127"/>
        <v>0</v>
      </c>
      <c r="CC53" s="395">
        <f t="shared" si="128"/>
        <v>68229.267312549637</v>
      </c>
      <c r="CD53" s="290">
        <v>31</v>
      </c>
      <c r="CE53" s="394">
        <f t="shared" si="99"/>
        <v>2432391.4114603028</v>
      </c>
      <c r="CF53" s="394">
        <f t="shared" si="100"/>
        <v>2791316.2258268506</v>
      </c>
      <c r="CG53" s="394">
        <f t="shared" si="101"/>
        <v>2966589.5225419621</v>
      </c>
      <c r="CH53" s="394">
        <f t="shared" si="102"/>
        <v>2888487.0590951131</v>
      </c>
      <c r="CI53" s="396">
        <f t="shared" si="103"/>
        <v>11078784.218924226</v>
      </c>
      <c r="CJ53" s="394">
        <f t="shared" si="104"/>
        <v>0</v>
      </c>
      <c r="CK53" s="394">
        <f t="shared" si="105"/>
        <v>0</v>
      </c>
      <c r="CL53" s="394">
        <f t="shared" si="106"/>
        <v>0</v>
      </c>
      <c r="CM53" s="394">
        <f t="shared" si="107"/>
        <v>0</v>
      </c>
      <c r="CN53" s="396">
        <f t="shared" si="108"/>
        <v>0</v>
      </c>
      <c r="CO53" s="394">
        <f t="shared" si="109"/>
        <v>2432391.4114603028</v>
      </c>
      <c r="CP53" s="394">
        <f t="shared" si="110"/>
        <v>2791316.2258268506</v>
      </c>
      <c r="CQ53" s="394">
        <f t="shared" si="111"/>
        <v>2966589.5225419621</v>
      </c>
      <c r="CR53" s="394">
        <f t="shared" si="112"/>
        <v>2888487.0590951131</v>
      </c>
      <c r="CS53" s="396">
        <f t="shared" si="113"/>
        <v>11078784.218924226</v>
      </c>
    </row>
    <row r="54" spans="1:97" ht="15.75" customHeight="1">
      <c r="A54" s="87" t="s">
        <v>219</v>
      </c>
      <c r="B54" s="290">
        <v>32</v>
      </c>
      <c r="C54" s="228">
        <v>0</v>
      </c>
      <c r="D54" s="228">
        <v>9850.7397150702782</v>
      </c>
      <c r="E54" s="228">
        <v>0</v>
      </c>
      <c r="F54" s="228">
        <v>13715.07283492486</v>
      </c>
      <c r="G54" s="228">
        <v>0</v>
      </c>
      <c r="H54" s="228">
        <v>13221.31006198135</v>
      </c>
      <c r="I54" s="228">
        <v>0</v>
      </c>
      <c r="J54" s="228">
        <v>15704.70652030798</v>
      </c>
      <c r="K54" s="392">
        <f t="shared" si="117"/>
        <v>52491.829132284474</v>
      </c>
      <c r="L54" s="397">
        <v>0</v>
      </c>
      <c r="M54" s="228">
        <v>0</v>
      </c>
      <c r="N54" s="228">
        <v>0</v>
      </c>
      <c r="O54" s="228">
        <v>0</v>
      </c>
      <c r="P54" s="228">
        <v>0</v>
      </c>
      <c r="Q54" s="228">
        <v>0</v>
      </c>
      <c r="R54" s="228">
        <v>0</v>
      </c>
      <c r="S54" s="228">
        <v>0</v>
      </c>
      <c r="T54" s="394">
        <f t="shared" si="118"/>
        <v>0</v>
      </c>
      <c r="U54" s="395">
        <f t="shared" si="119"/>
        <v>52491.829132284474</v>
      </c>
      <c r="V54" s="290">
        <v>32</v>
      </c>
      <c r="W54" s="228">
        <v>0</v>
      </c>
      <c r="X54" s="228">
        <v>12926.42873648322</v>
      </c>
      <c r="Y54" s="228">
        <v>0</v>
      </c>
      <c r="Z54" s="228">
        <v>12355.492898857263</v>
      </c>
      <c r="AA54" s="228">
        <v>0</v>
      </c>
      <c r="AB54" s="228">
        <v>10532.977380558872</v>
      </c>
      <c r="AC54" s="228">
        <v>0</v>
      </c>
      <c r="AD54" s="228">
        <v>12818.745139378123</v>
      </c>
      <c r="AE54" s="392">
        <f t="shared" si="120"/>
        <v>48633.644155277478</v>
      </c>
      <c r="AF54" s="397">
        <v>0</v>
      </c>
      <c r="AG54" s="228">
        <v>0</v>
      </c>
      <c r="AH54" s="228">
        <v>0</v>
      </c>
      <c r="AI54" s="228">
        <v>0</v>
      </c>
      <c r="AJ54" s="228">
        <v>0</v>
      </c>
      <c r="AK54" s="228">
        <v>0</v>
      </c>
      <c r="AL54" s="228">
        <v>0</v>
      </c>
      <c r="AM54" s="228">
        <v>0</v>
      </c>
      <c r="AN54" s="394">
        <f t="shared" si="121"/>
        <v>0</v>
      </c>
      <c r="AO54" s="395">
        <f t="shared" si="122"/>
        <v>48633.644155277478</v>
      </c>
      <c r="AP54" s="290">
        <v>32</v>
      </c>
      <c r="AQ54" s="228">
        <v>31.621252264549309</v>
      </c>
      <c r="AR54" s="228">
        <v>51029.990576853532</v>
      </c>
      <c r="AS54" s="228">
        <v>0</v>
      </c>
      <c r="AT54" s="228">
        <v>49223.649252211428</v>
      </c>
      <c r="AU54" s="228">
        <v>3333.3688113832068</v>
      </c>
      <c r="AV54" s="228">
        <v>56878.822803702467</v>
      </c>
      <c r="AW54" s="228">
        <v>0</v>
      </c>
      <c r="AX54" s="228">
        <v>65973.706280284314</v>
      </c>
      <c r="AY54" s="392">
        <f t="shared" si="123"/>
        <v>226471.15897669952</v>
      </c>
      <c r="AZ54" s="397">
        <v>0</v>
      </c>
      <c r="BA54" s="228">
        <v>58.910802440926012</v>
      </c>
      <c r="BB54" s="228">
        <v>0</v>
      </c>
      <c r="BC54" s="228">
        <v>18.179661101269268</v>
      </c>
      <c r="BD54" s="228">
        <v>0</v>
      </c>
      <c r="BE54" s="228">
        <v>6.3514080162595299</v>
      </c>
      <c r="BF54" s="228">
        <v>0</v>
      </c>
      <c r="BG54" s="228">
        <v>0</v>
      </c>
      <c r="BH54" s="394">
        <f t="shared" si="124"/>
        <v>83.441871558454807</v>
      </c>
      <c r="BI54" s="395">
        <f t="shared" si="125"/>
        <v>226554.60084825798</v>
      </c>
      <c r="BJ54" s="290">
        <v>32</v>
      </c>
      <c r="BK54" s="228">
        <v>0</v>
      </c>
      <c r="BL54" s="228">
        <v>0</v>
      </c>
      <c r="BM54" s="228">
        <v>0</v>
      </c>
      <c r="BN54" s="228">
        <v>0</v>
      </c>
      <c r="BO54" s="228">
        <v>0</v>
      </c>
      <c r="BP54" s="228">
        <v>100.17488034195038</v>
      </c>
      <c r="BQ54" s="228">
        <v>0</v>
      </c>
      <c r="BR54" s="228">
        <v>0</v>
      </c>
      <c r="BS54" s="392">
        <f t="shared" si="126"/>
        <v>100.17488034195038</v>
      </c>
      <c r="BT54" s="397">
        <v>0</v>
      </c>
      <c r="BU54" s="228">
        <v>0</v>
      </c>
      <c r="BV54" s="228">
        <v>0</v>
      </c>
      <c r="BW54" s="228">
        <v>0</v>
      </c>
      <c r="BX54" s="228">
        <v>0</v>
      </c>
      <c r="BY54" s="228">
        <v>0</v>
      </c>
      <c r="BZ54" s="228">
        <v>0</v>
      </c>
      <c r="CA54" s="228">
        <v>0</v>
      </c>
      <c r="CB54" s="394">
        <f t="shared" si="127"/>
        <v>0</v>
      </c>
      <c r="CC54" s="395">
        <f t="shared" si="128"/>
        <v>100.17488034195038</v>
      </c>
      <c r="CD54" s="290">
        <v>32</v>
      </c>
      <c r="CE54" s="394">
        <f t="shared" si="99"/>
        <v>73838.780280671577</v>
      </c>
      <c r="CF54" s="394">
        <f t="shared" si="100"/>
        <v>75294.214985993545</v>
      </c>
      <c r="CG54" s="394">
        <f t="shared" si="101"/>
        <v>84066.653937967843</v>
      </c>
      <c r="CH54" s="394">
        <f t="shared" si="102"/>
        <v>94497.157939970421</v>
      </c>
      <c r="CI54" s="396">
        <f t="shared" si="103"/>
        <v>327696.80714460346</v>
      </c>
      <c r="CJ54" s="394">
        <f t="shared" si="104"/>
        <v>58.910802440926012</v>
      </c>
      <c r="CK54" s="394">
        <f t="shared" si="105"/>
        <v>18.179661101269268</v>
      </c>
      <c r="CL54" s="394">
        <f t="shared" si="106"/>
        <v>6.3514080162595299</v>
      </c>
      <c r="CM54" s="394">
        <f t="shared" si="107"/>
        <v>0</v>
      </c>
      <c r="CN54" s="396">
        <f t="shared" si="108"/>
        <v>83.441871558454807</v>
      </c>
      <c r="CO54" s="394">
        <f t="shared" si="109"/>
        <v>73897.691083112499</v>
      </c>
      <c r="CP54" s="394">
        <f t="shared" si="110"/>
        <v>75312.394647094814</v>
      </c>
      <c r="CQ54" s="394">
        <f t="shared" si="111"/>
        <v>84073.0053459841</v>
      </c>
      <c r="CR54" s="394">
        <f t="shared" si="112"/>
        <v>94497.157939970421</v>
      </c>
      <c r="CS54" s="396">
        <f t="shared" si="113"/>
        <v>327780.24901616189</v>
      </c>
    </row>
    <row r="55" spans="1:97" ht="15.75" customHeight="1">
      <c r="A55" s="87" t="s">
        <v>220</v>
      </c>
      <c r="B55" s="290">
        <v>33</v>
      </c>
      <c r="C55" s="228">
        <v>12798.548409672601</v>
      </c>
      <c r="D55" s="228">
        <v>382509.82670810615</v>
      </c>
      <c r="E55" s="228">
        <v>20803.852984665962</v>
      </c>
      <c r="F55" s="228">
        <v>427467.34837252361</v>
      </c>
      <c r="G55" s="228">
        <v>15925.992851285257</v>
      </c>
      <c r="H55" s="228">
        <v>492996.61934109376</v>
      </c>
      <c r="I55" s="228">
        <v>32360.81321753157</v>
      </c>
      <c r="J55" s="228">
        <v>459419.16816855676</v>
      </c>
      <c r="K55" s="392">
        <f t="shared" si="87"/>
        <v>1844282.170053436</v>
      </c>
      <c r="L55" s="397">
        <v>0</v>
      </c>
      <c r="M55" s="228">
        <v>1768.8342138525686</v>
      </c>
      <c r="N55" s="228">
        <v>0</v>
      </c>
      <c r="O55" s="228">
        <v>3602.2638830099222</v>
      </c>
      <c r="P55" s="228">
        <v>0</v>
      </c>
      <c r="Q55" s="228">
        <v>4387.4426359623294</v>
      </c>
      <c r="R55" s="228">
        <v>0</v>
      </c>
      <c r="S55" s="228">
        <v>3819.7976044245511</v>
      </c>
      <c r="T55" s="394">
        <f t="shared" si="88"/>
        <v>13578.338337249372</v>
      </c>
      <c r="U55" s="395">
        <f t="shared" si="89"/>
        <v>1857860.5083906853</v>
      </c>
      <c r="V55" s="290">
        <v>33</v>
      </c>
      <c r="W55" s="228">
        <v>1804.5928078242855</v>
      </c>
      <c r="X55" s="228">
        <v>269901.01594448183</v>
      </c>
      <c r="Y55" s="228">
        <v>3685.9552646517368</v>
      </c>
      <c r="Z55" s="228">
        <v>278324.89816601819</v>
      </c>
      <c r="AA55" s="228">
        <v>3254.6521979660156</v>
      </c>
      <c r="AB55" s="228">
        <v>288167.94493845227</v>
      </c>
      <c r="AC55" s="228">
        <v>1553.918745027368</v>
      </c>
      <c r="AD55" s="228">
        <v>291987.44939686055</v>
      </c>
      <c r="AE55" s="392">
        <f t="shared" si="90"/>
        <v>1138680.4274612824</v>
      </c>
      <c r="AF55" s="397">
        <v>0</v>
      </c>
      <c r="AG55" s="228">
        <v>405.26957917280413</v>
      </c>
      <c r="AH55" s="228">
        <v>0</v>
      </c>
      <c r="AI55" s="228">
        <v>2277.7216830100738</v>
      </c>
      <c r="AJ55" s="228">
        <v>0</v>
      </c>
      <c r="AK55" s="228">
        <v>1224.3551545548471</v>
      </c>
      <c r="AL55" s="228">
        <v>0</v>
      </c>
      <c r="AM55" s="228">
        <v>871.42512259633725</v>
      </c>
      <c r="AN55" s="394">
        <f t="shared" si="91"/>
        <v>4778.7715393340623</v>
      </c>
      <c r="AO55" s="395">
        <f t="shared" si="92"/>
        <v>1143459.1990006163</v>
      </c>
      <c r="AP55" s="290">
        <v>33</v>
      </c>
      <c r="AQ55" s="228">
        <v>212117.42876955267</v>
      </c>
      <c r="AR55" s="228">
        <v>5081808.1132549345</v>
      </c>
      <c r="AS55" s="228">
        <v>226016.66909863753</v>
      </c>
      <c r="AT55" s="228">
        <v>5654949.8337906664</v>
      </c>
      <c r="AU55" s="228">
        <v>198423.13595394333</v>
      </c>
      <c r="AV55" s="228">
        <v>5872279.830605519</v>
      </c>
      <c r="AW55" s="228">
        <v>225098.79542815467</v>
      </c>
      <c r="AX55" s="228">
        <v>6164069.651806212</v>
      </c>
      <c r="AY55" s="392">
        <f t="shared" si="93"/>
        <v>23634763.458707619</v>
      </c>
      <c r="AZ55" s="397">
        <v>0</v>
      </c>
      <c r="BA55" s="228">
        <v>16247.836167162772</v>
      </c>
      <c r="BB55" s="228">
        <v>0</v>
      </c>
      <c r="BC55" s="228">
        <v>17041.773772903474</v>
      </c>
      <c r="BD55" s="228">
        <v>0</v>
      </c>
      <c r="BE55" s="228">
        <v>21702.977580829152</v>
      </c>
      <c r="BF55" s="228">
        <v>0</v>
      </c>
      <c r="BG55" s="228">
        <v>29234.660609996456</v>
      </c>
      <c r="BH55" s="394">
        <f t="shared" si="94"/>
        <v>84227.24813089185</v>
      </c>
      <c r="BI55" s="395">
        <f t="shared" si="95"/>
        <v>23718990.706838511</v>
      </c>
      <c r="BJ55" s="290">
        <v>33</v>
      </c>
      <c r="BK55" s="228">
        <v>0</v>
      </c>
      <c r="BL55" s="228">
        <v>78520.387267064085</v>
      </c>
      <c r="BM55" s="228">
        <v>0</v>
      </c>
      <c r="BN55" s="228">
        <v>50797.865663335368</v>
      </c>
      <c r="BO55" s="228">
        <v>0</v>
      </c>
      <c r="BP55" s="228">
        <v>75670.393344494252</v>
      </c>
      <c r="BQ55" s="228">
        <v>323.84859951040562</v>
      </c>
      <c r="BR55" s="228">
        <v>35158.876990242301</v>
      </c>
      <c r="BS55" s="392">
        <f t="shared" si="96"/>
        <v>240471.37186464644</v>
      </c>
      <c r="BT55" s="397">
        <v>0</v>
      </c>
      <c r="BU55" s="228">
        <v>1212.4300219639772</v>
      </c>
      <c r="BV55" s="228">
        <v>0</v>
      </c>
      <c r="BW55" s="228">
        <v>764.04162447522094</v>
      </c>
      <c r="BX55" s="228">
        <v>0</v>
      </c>
      <c r="BY55" s="228">
        <v>400.54592550334314</v>
      </c>
      <c r="BZ55" s="228">
        <v>0</v>
      </c>
      <c r="CA55" s="228">
        <v>514.01248844858878</v>
      </c>
      <c r="CB55" s="394">
        <f t="shared" si="97"/>
        <v>2891.0300603911301</v>
      </c>
      <c r="CC55" s="395">
        <f t="shared" si="98"/>
        <v>243362.40192503756</v>
      </c>
      <c r="CD55" s="290">
        <v>33</v>
      </c>
      <c r="CE55" s="394">
        <f t="shared" si="99"/>
        <v>6039459.9131616363</v>
      </c>
      <c r="CF55" s="394">
        <f t="shared" si="100"/>
        <v>6662046.4233404994</v>
      </c>
      <c r="CG55" s="394">
        <f t="shared" si="101"/>
        <v>6946718.5692327544</v>
      </c>
      <c r="CH55" s="394">
        <f t="shared" si="102"/>
        <v>7209972.5223520948</v>
      </c>
      <c r="CI55" s="396">
        <f t="shared" si="103"/>
        <v>26858197.428086985</v>
      </c>
      <c r="CJ55" s="394">
        <f t="shared" si="104"/>
        <v>19634.369982152122</v>
      </c>
      <c r="CK55" s="394">
        <f t="shared" si="105"/>
        <v>23685.800963398688</v>
      </c>
      <c r="CL55" s="394">
        <f t="shared" si="106"/>
        <v>27715.32129684967</v>
      </c>
      <c r="CM55" s="394">
        <f t="shared" si="107"/>
        <v>34439.895825465937</v>
      </c>
      <c r="CN55" s="396">
        <f t="shared" si="108"/>
        <v>105475.38806786641</v>
      </c>
      <c r="CO55" s="394">
        <f t="shared" si="109"/>
        <v>6059094.2831437895</v>
      </c>
      <c r="CP55" s="394">
        <f t="shared" si="110"/>
        <v>6685732.2243038984</v>
      </c>
      <c r="CQ55" s="394">
        <f t="shared" si="111"/>
        <v>6974433.8905296046</v>
      </c>
      <c r="CR55" s="394">
        <f t="shared" si="112"/>
        <v>7244412.4181775618</v>
      </c>
      <c r="CS55" s="396">
        <f t="shared" si="113"/>
        <v>26963672.816154849</v>
      </c>
    </row>
    <row r="56" spans="1:97" ht="15.75" customHeight="1">
      <c r="A56" s="87" t="s">
        <v>221</v>
      </c>
      <c r="B56" s="290">
        <v>34</v>
      </c>
      <c r="C56" s="228">
        <v>19560.883416579618</v>
      </c>
      <c r="D56" s="228">
        <v>207761.98866149515</v>
      </c>
      <c r="E56" s="228">
        <v>26977.817074667317</v>
      </c>
      <c r="F56" s="228">
        <v>260109.71682033027</v>
      </c>
      <c r="G56" s="228">
        <v>31560.206806633185</v>
      </c>
      <c r="H56" s="228">
        <v>298850.57728718308</v>
      </c>
      <c r="I56" s="228">
        <v>28792.552996743187</v>
      </c>
      <c r="J56" s="228">
        <v>301014.38654847594</v>
      </c>
      <c r="K56" s="392">
        <f t="shared" si="87"/>
        <v>1174628.1296121078</v>
      </c>
      <c r="L56" s="397">
        <v>0</v>
      </c>
      <c r="M56" s="228">
        <v>56012.289836507349</v>
      </c>
      <c r="N56" s="228">
        <v>0</v>
      </c>
      <c r="O56" s="228">
        <v>75892.989024980183</v>
      </c>
      <c r="P56" s="228">
        <v>0</v>
      </c>
      <c r="Q56" s="228">
        <v>91799.183652832813</v>
      </c>
      <c r="R56" s="228">
        <v>0</v>
      </c>
      <c r="S56" s="228">
        <v>76707.175891355233</v>
      </c>
      <c r="T56" s="394">
        <f t="shared" si="88"/>
        <v>300411.63840567553</v>
      </c>
      <c r="U56" s="395">
        <f t="shared" si="89"/>
        <v>1475039.7680177833</v>
      </c>
      <c r="V56" s="290">
        <v>34</v>
      </c>
      <c r="W56" s="228">
        <v>2421.6440441732675</v>
      </c>
      <c r="X56" s="228">
        <v>133122.54554305301</v>
      </c>
      <c r="Y56" s="228">
        <v>2029.9739723858791</v>
      </c>
      <c r="Z56" s="228">
        <v>114051.31759108555</v>
      </c>
      <c r="AA56" s="228">
        <v>456.48</v>
      </c>
      <c r="AB56" s="228">
        <v>115105.07924193263</v>
      </c>
      <c r="AC56" s="228">
        <v>4662.0076207194834</v>
      </c>
      <c r="AD56" s="228">
        <v>127329.78623754841</v>
      </c>
      <c r="AE56" s="392">
        <f t="shared" si="90"/>
        <v>499178.83425089822</v>
      </c>
      <c r="AF56" s="397">
        <v>0</v>
      </c>
      <c r="AG56" s="228">
        <v>33365.175199528298</v>
      </c>
      <c r="AH56" s="228">
        <v>0</v>
      </c>
      <c r="AI56" s="228">
        <v>19125.000196206176</v>
      </c>
      <c r="AJ56" s="228">
        <v>0</v>
      </c>
      <c r="AK56" s="228">
        <v>23951.843661091276</v>
      </c>
      <c r="AL56" s="228">
        <v>0</v>
      </c>
      <c r="AM56" s="228">
        <v>27298.183448501251</v>
      </c>
      <c r="AN56" s="394">
        <f t="shared" si="91"/>
        <v>103740.202505327</v>
      </c>
      <c r="AO56" s="395">
        <f t="shared" si="92"/>
        <v>602919.03675622516</v>
      </c>
      <c r="AP56" s="290">
        <v>34</v>
      </c>
      <c r="AQ56" s="228">
        <v>218442.99395358609</v>
      </c>
      <c r="AR56" s="228">
        <v>2145905.1424089698</v>
      </c>
      <c r="AS56" s="228">
        <v>227760.65625915054</v>
      </c>
      <c r="AT56" s="228">
        <v>2379047.6231640405</v>
      </c>
      <c r="AU56" s="228">
        <v>242796.81002806706</v>
      </c>
      <c r="AV56" s="228">
        <v>2493068.6457610838</v>
      </c>
      <c r="AW56" s="228">
        <v>243033.73466763835</v>
      </c>
      <c r="AX56" s="228">
        <v>2540258.7027315563</v>
      </c>
      <c r="AY56" s="392">
        <f t="shared" si="93"/>
        <v>10490314.308974091</v>
      </c>
      <c r="AZ56" s="397">
        <v>0</v>
      </c>
      <c r="BA56" s="228">
        <v>544787.97386753687</v>
      </c>
      <c r="BB56" s="228">
        <v>0</v>
      </c>
      <c r="BC56" s="228">
        <v>547488.26771118771</v>
      </c>
      <c r="BD56" s="228">
        <v>0</v>
      </c>
      <c r="BE56" s="228">
        <v>659556.7900038833</v>
      </c>
      <c r="BF56" s="228">
        <v>0</v>
      </c>
      <c r="BG56" s="228">
        <v>646554.98605959746</v>
      </c>
      <c r="BH56" s="394">
        <f t="shared" si="94"/>
        <v>2398388.0176422056</v>
      </c>
      <c r="BI56" s="395">
        <f t="shared" si="95"/>
        <v>12888702.326616297</v>
      </c>
      <c r="BJ56" s="290">
        <v>34</v>
      </c>
      <c r="BK56" s="228">
        <v>4844.5887144597637</v>
      </c>
      <c r="BL56" s="228">
        <v>120071.00419636992</v>
      </c>
      <c r="BM56" s="228">
        <v>3177.2267620868865</v>
      </c>
      <c r="BN56" s="228">
        <v>102432.25396857418</v>
      </c>
      <c r="BO56" s="228">
        <v>7102.9794033337912</v>
      </c>
      <c r="BP56" s="228">
        <v>78136.037919179085</v>
      </c>
      <c r="BQ56" s="228">
        <v>7831.8098259174421</v>
      </c>
      <c r="BR56" s="228">
        <v>79671.274865563333</v>
      </c>
      <c r="BS56" s="392">
        <f t="shared" si="96"/>
        <v>403267.17565548437</v>
      </c>
      <c r="BT56" s="397">
        <v>0</v>
      </c>
      <c r="BU56" s="228">
        <v>88180.762923177579</v>
      </c>
      <c r="BV56" s="228">
        <v>0</v>
      </c>
      <c r="BW56" s="228">
        <v>83045.059773479297</v>
      </c>
      <c r="BX56" s="228">
        <v>0</v>
      </c>
      <c r="BY56" s="228">
        <v>70882.74998862682</v>
      </c>
      <c r="BZ56" s="228">
        <v>0</v>
      </c>
      <c r="CA56" s="228">
        <v>75577.656760796861</v>
      </c>
      <c r="CB56" s="394">
        <f t="shared" si="97"/>
        <v>317686.22944608051</v>
      </c>
      <c r="CC56" s="395">
        <f t="shared" si="98"/>
        <v>720953.40510156495</v>
      </c>
      <c r="CD56" s="290">
        <v>34</v>
      </c>
      <c r="CE56" s="394">
        <f t="shared" si="99"/>
        <v>2852130.790938687</v>
      </c>
      <c r="CF56" s="394">
        <f t="shared" si="100"/>
        <v>3115586.5856123213</v>
      </c>
      <c r="CG56" s="394">
        <f t="shared" si="101"/>
        <v>3267076.8164474126</v>
      </c>
      <c r="CH56" s="394">
        <f t="shared" si="102"/>
        <v>3332594.2554941624</v>
      </c>
      <c r="CI56" s="396">
        <f t="shared" si="103"/>
        <v>12567388.448492581</v>
      </c>
      <c r="CJ56" s="394">
        <f t="shared" si="104"/>
        <v>722346.20182675007</v>
      </c>
      <c r="CK56" s="394">
        <f t="shared" si="105"/>
        <v>725551.31670585345</v>
      </c>
      <c r="CL56" s="394">
        <f t="shared" si="106"/>
        <v>846190.56730643415</v>
      </c>
      <c r="CM56" s="394">
        <f t="shared" si="107"/>
        <v>826138.00216025091</v>
      </c>
      <c r="CN56" s="396">
        <f t="shared" si="108"/>
        <v>3120226.0879992885</v>
      </c>
      <c r="CO56" s="394">
        <f t="shared" si="109"/>
        <v>3574476.9927654373</v>
      </c>
      <c r="CP56" s="394">
        <f t="shared" si="110"/>
        <v>3841137.9023181745</v>
      </c>
      <c r="CQ56" s="394">
        <f t="shared" si="111"/>
        <v>4113267.3837538464</v>
      </c>
      <c r="CR56" s="394">
        <f t="shared" si="112"/>
        <v>4158732.2576544136</v>
      </c>
      <c r="CS56" s="396">
        <f t="shared" si="113"/>
        <v>15687614.536491871</v>
      </c>
    </row>
    <row r="57" spans="1:97" ht="15.75" customHeight="1">
      <c r="A57" s="87" t="s">
        <v>222</v>
      </c>
      <c r="B57" s="290">
        <v>35</v>
      </c>
      <c r="C57" s="228">
        <v>3553.507611450862</v>
      </c>
      <c r="D57" s="228">
        <v>39988.797247958624</v>
      </c>
      <c r="E57" s="228">
        <v>4739.4283725230725</v>
      </c>
      <c r="F57" s="228">
        <v>58590.968871978876</v>
      </c>
      <c r="G57" s="228">
        <v>5679.6738234349987</v>
      </c>
      <c r="H57" s="228">
        <v>45623.730942990522</v>
      </c>
      <c r="I57" s="228">
        <v>7521.2204394034225</v>
      </c>
      <c r="J57" s="228">
        <v>50817.495543682577</v>
      </c>
      <c r="K57" s="392">
        <f t="shared" si="87"/>
        <v>216514.82285342296</v>
      </c>
      <c r="L57" s="397">
        <v>0</v>
      </c>
      <c r="M57" s="228">
        <v>30658.138829427891</v>
      </c>
      <c r="N57" s="228">
        <v>0</v>
      </c>
      <c r="O57" s="228">
        <v>112850.1824222689</v>
      </c>
      <c r="P57" s="228">
        <v>0</v>
      </c>
      <c r="Q57" s="228">
        <v>86216.036077823243</v>
      </c>
      <c r="R57" s="228">
        <v>0</v>
      </c>
      <c r="S57" s="228">
        <v>91459.9795340173</v>
      </c>
      <c r="T57" s="394">
        <f t="shared" si="88"/>
        <v>321184.33686353732</v>
      </c>
      <c r="U57" s="395">
        <f t="shared" si="89"/>
        <v>537699.15971696028</v>
      </c>
      <c r="V57" s="290">
        <v>35</v>
      </c>
      <c r="W57" s="228">
        <v>111.91870342587681</v>
      </c>
      <c r="X57" s="228">
        <v>15774.49379478562</v>
      </c>
      <c r="Y57" s="228">
        <v>264.5050778732566</v>
      </c>
      <c r="Z57" s="228">
        <v>15185.537717584637</v>
      </c>
      <c r="AA57" s="228">
        <v>141.05839767548724</v>
      </c>
      <c r="AB57" s="228">
        <v>14222.736600704158</v>
      </c>
      <c r="AC57" s="228">
        <v>82.909555322368362</v>
      </c>
      <c r="AD57" s="228">
        <v>14252.117792312427</v>
      </c>
      <c r="AE57" s="392">
        <f t="shared" si="90"/>
        <v>60035.277639683831</v>
      </c>
      <c r="AF57" s="397">
        <v>0</v>
      </c>
      <c r="AG57" s="228">
        <v>14927.706775582688</v>
      </c>
      <c r="AH57" s="228">
        <v>0</v>
      </c>
      <c r="AI57" s="228">
        <v>17203.159000476175</v>
      </c>
      <c r="AJ57" s="228">
        <v>0</v>
      </c>
      <c r="AK57" s="228">
        <v>16936.278927042218</v>
      </c>
      <c r="AL57" s="228">
        <v>0</v>
      </c>
      <c r="AM57" s="228">
        <v>19598.630451079316</v>
      </c>
      <c r="AN57" s="394">
        <f t="shared" si="91"/>
        <v>68665.775154180388</v>
      </c>
      <c r="AO57" s="395">
        <f t="shared" si="92"/>
        <v>128701.05279386422</v>
      </c>
      <c r="AP57" s="290">
        <v>35</v>
      </c>
      <c r="AQ57" s="228">
        <v>31991.703836555836</v>
      </c>
      <c r="AR57" s="228">
        <v>472753.46906381083</v>
      </c>
      <c r="AS57" s="228">
        <v>45178.586920900314</v>
      </c>
      <c r="AT57" s="228">
        <v>456855.41488875623</v>
      </c>
      <c r="AU57" s="228">
        <v>45424.534619490805</v>
      </c>
      <c r="AV57" s="228">
        <v>450849.76506389811</v>
      </c>
      <c r="AW57" s="228">
        <v>48526.799353576716</v>
      </c>
      <c r="AX57" s="228">
        <v>508085.41000989702</v>
      </c>
      <c r="AY57" s="392">
        <f t="shared" si="93"/>
        <v>2059665.6837568861</v>
      </c>
      <c r="AZ57" s="397">
        <v>0</v>
      </c>
      <c r="BA57" s="228">
        <v>604817.3543380585</v>
      </c>
      <c r="BB57" s="228">
        <v>0</v>
      </c>
      <c r="BC57" s="228">
        <v>649124.87626132113</v>
      </c>
      <c r="BD57" s="228">
        <v>0</v>
      </c>
      <c r="BE57" s="228">
        <v>602104.61417718092</v>
      </c>
      <c r="BF57" s="228">
        <v>0</v>
      </c>
      <c r="BG57" s="228">
        <v>662627.78126168216</v>
      </c>
      <c r="BH57" s="394">
        <f t="shared" si="94"/>
        <v>2518674.6260382426</v>
      </c>
      <c r="BI57" s="395">
        <f t="shared" si="95"/>
        <v>4578340.3097951282</v>
      </c>
      <c r="BJ57" s="290">
        <v>35</v>
      </c>
      <c r="BK57" s="228">
        <v>2000.0455571818491</v>
      </c>
      <c r="BL57" s="228">
        <v>10374.315298558244</v>
      </c>
      <c r="BM57" s="228">
        <v>413.22451952883813</v>
      </c>
      <c r="BN57" s="228">
        <v>13192.479495198353</v>
      </c>
      <c r="BO57" s="228">
        <v>629.98054330700666</v>
      </c>
      <c r="BP57" s="228">
        <v>16165.568742265546</v>
      </c>
      <c r="BQ57" s="228">
        <v>699.29368827267251</v>
      </c>
      <c r="BR57" s="228">
        <v>15146.020530762724</v>
      </c>
      <c r="BS57" s="392">
        <f t="shared" si="96"/>
        <v>58620.928375075237</v>
      </c>
      <c r="BT57" s="397">
        <v>0</v>
      </c>
      <c r="BU57" s="228">
        <v>17062.128726042309</v>
      </c>
      <c r="BV57" s="228">
        <v>0</v>
      </c>
      <c r="BW57" s="228">
        <v>64020.947044737324</v>
      </c>
      <c r="BX57" s="228">
        <v>0</v>
      </c>
      <c r="BY57" s="228">
        <v>50034.96873830512</v>
      </c>
      <c r="BZ57" s="228">
        <v>0</v>
      </c>
      <c r="CA57" s="228">
        <v>32671.778973738867</v>
      </c>
      <c r="CB57" s="394">
        <f t="shared" si="97"/>
        <v>163789.82348282362</v>
      </c>
      <c r="CC57" s="395">
        <f t="shared" si="98"/>
        <v>222410.75185789884</v>
      </c>
      <c r="CD57" s="290">
        <v>35</v>
      </c>
      <c r="CE57" s="394">
        <f t="shared" si="99"/>
        <v>576548.25111372769</v>
      </c>
      <c r="CF57" s="394">
        <f t="shared" si="100"/>
        <v>594420.1458643435</v>
      </c>
      <c r="CG57" s="394">
        <f t="shared" si="101"/>
        <v>578737.04873376666</v>
      </c>
      <c r="CH57" s="394">
        <f t="shared" si="102"/>
        <v>645131.26691322995</v>
      </c>
      <c r="CI57" s="396">
        <f t="shared" si="103"/>
        <v>2394836.7126250681</v>
      </c>
      <c r="CJ57" s="394">
        <f t="shared" si="104"/>
        <v>667465.32866911148</v>
      </c>
      <c r="CK57" s="394">
        <f t="shared" si="105"/>
        <v>843199.16472880344</v>
      </c>
      <c r="CL57" s="394">
        <f t="shared" si="106"/>
        <v>755291.89792035148</v>
      </c>
      <c r="CM57" s="394">
        <f t="shared" si="107"/>
        <v>806358.17022051767</v>
      </c>
      <c r="CN57" s="396">
        <f t="shared" si="108"/>
        <v>3072314.5615387838</v>
      </c>
      <c r="CO57" s="394">
        <f t="shared" si="109"/>
        <v>1244013.5797828392</v>
      </c>
      <c r="CP57" s="394">
        <f t="shared" si="110"/>
        <v>1437619.3105931475</v>
      </c>
      <c r="CQ57" s="394">
        <f t="shared" si="111"/>
        <v>1334028.9466541181</v>
      </c>
      <c r="CR57" s="394">
        <f t="shared" si="112"/>
        <v>1451489.4371337474</v>
      </c>
      <c r="CS57" s="396">
        <f t="shared" si="113"/>
        <v>5467151.2741638515</v>
      </c>
    </row>
    <row r="58" spans="1:97" ht="15.75" customHeight="1">
      <c r="A58" s="87" t="s">
        <v>223</v>
      </c>
      <c r="B58" s="290">
        <v>36</v>
      </c>
      <c r="C58" s="228">
        <v>0</v>
      </c>
      <c r="D58" s="228">
        <v>0</v>
      </c>
      <c r="E58" s="228">
        <v>0</v>
      </c>
      <c r="F58" s="228">
        <v>9.9806632797992349E-3</v>
      </c>
      <c r="G58" s="228">
        <v>0</v>
      </c>
      <c r="H58" s="228">
        <v>0</v>
      </c>
      <c r="I58" s="228">
        <v>8517.7018469833529</v>
      </c>
      <c r="J58" s="228">
        <v>0</v>
      </c>
      <c r="K58" s="392">
        <f t="shared" si="87"/>
        <v>8517.7118276466335</v>
      </c>
      <c r="L58" s="397">
        <v>0</v>
      </c>
      <c r="M58" s="228">
        <v>0</v>
      </c>
      <c r="N58" s="228">
        <v>0</v>
      </c>
      <c r="O58" s="228">
        <v>11542.135432282046</v>
      </c>
      <c r="P58" s="228">
        <v>0</v>
      </c>
      <c r="Q58" s="228">
        <v>0</v>
      </c>
      <c r="R58" s="228">
        <v>0</v>
      </c>
      <c r="S58" s="228">
        <v>0</v>
      </c>
      <c r="T58" s="394">
        <f t="shared" si="88"/>
        <v>11542.135432282046</v>
      </c>
      <c r="U58" s="395">
        <f t="shared" si="89"/>
        <v>20059.84725992868</v>
      </c>
      <c r="V58" s="290">
        <v>36</v>
      </c>
      <c r="W58" s="228">
        <v>0</v>
      </c>
      <c r="X58" s="228">
        <v>0</v>
      </c>
      <c r="Y58" s="228">
        <v>0</v>
      </c>
      <c r="Z58" s="228">
        <v>0</v>
      </c>
      <c r="AA58" s="228">
        <v>0</v>
      </c>
      <c r="AB58" s="228">
        <v>0</v>
      </c>
      <c r="AC58" s="228">
        <v>0</v>
      </c>
      <c r="AD58" s="228">
        <v>0</v>
      </c>
      <c r="AE58" s="392">
        <f t="shared" si="90"/>
        <v>0</v>
      </c>
      <c r="AF58" s="397">
        <v>0</v>
      </c>
      <c r="AG58" s="228">
        <v>0</v>
      </c>
      <c r="AH58" s="228">
        <v>0</v>
      </c>
      <c r="AI58" s="228">
        <v>0</v>
      </c>
      <c r="AJ58" s="228">
        <v>0</v>
      </c>
      <c r="AK58" s="228">
        <v>0</v>
      </c>
      <c r="AL58" s="228">
        <v>0</v>
      </c>
      <c r="AM58" s="228">
        <v>0</v>
      </c>
      <c r="AN58" s="394">
        <f t="shared" si="91"/>
        <v>0</v>
      </c>
      <c r="AO58" s="395">
        <f t="shared" si="92"/>
        <v>0</v>
      </c>
      <c r="AP58" s="290">
        <v>36</v>
      </c>
      <c r="AQ58" s="228">
        <v>60557.154330253281</v>
      </c>
      <c r="AR58" s="228">
        <v>5.2107999999999999</v>
      </c>
      <c r="AS58" s="228">
        <v>55863.957103624234</v>
      </c>
      <c r="AT58" s="228">
        <v>0</v>
      </c>
      <c r="AU58" s="228">
        <v>76189.25496268741</v>
      </c>
      <c r="AV58" s="228">
        <v>6.6656415088498786</v>
      </c>
      <c r="AW58" s="228">
        <v>76737.759158651825</v>
      </c>
      <c r="AX58" s="228">
        <v>12.918706892425035</v>
      </c>
      <c r="AY58" s="392">
        <f t="shared" si="93"/>
        <v>269372.92070361803</v>
      </c>
      <c r="AZ58" s="397">
        <v>0</v>
      </c>
      <c r="BA58" s="228">
        <v>11500.81875777226</v>
      </c>
      <c r="BB58" s="228">
        <v>0</v>
      </c>
      <c r="BC58" s="228">
        <v>262.82428206438703</v>
      </c>
      <c r="BD58" s="228">
        <v>0</v>
      </c>
      <c r="BE58" s="228">
        <v>121.54857395922831</v>
      </c>
      <c r="BF58" s="228">
        <v>0</v>
      </c>
      <c r="BG58" s="228">
        <v>50.664928656283017</v>
      </c>
      <c r="BH58" s="394">
        <f t="shared" si="94"/>
        <v>11935.856542452157</v>
      </c>
      <c r="BI58" s="395">
        <f t="shared" si="95"/>
        <v>281308.77724607021</v>
      </c>
      <c r="BJ58" s="290">
        <v>36</v>
      </c>
      <c r="BK58" s="228">
        <v>0</v>
      </c>
      <c r="BL58" s="228">
        <v>0</v>
      </c>
      <c r="BM58" s="228">
        <v>0</v>
      </c>
      <c r="BN58" s="228">
        <v>0</v>
      </c>
      <c r="BO58" s="228">
        <v>0</v>
      </c>
      <c r="BP58" s="228">
        <v>0</v>
      </c>
      <c r="BQ58" s="228">
        <v>0</v>
      </c>
      <c r="BR58" s="228">
        <v>0</v>
      </c>
      <c r="BS58" s="392">
        <f t="shared" si="96"/>
        <v>0</v>
      </c>
      <c r="BT58" s="397">
        <v>0</v>
      </c>
      <c r="BU58" s="228">
        <v>29978.546738265133</v>
      </c>
      <c r="BV58" s="228">
        <v>0</v>
      </c>
      <c r="BW58" s="228">
        <v>25780.758092074153</v>
      </c>
      <c r="BX58" s="228">
        <v>0</v>
      </c>
      <c r="BY58" s="228">
        <v>24765.34569700035</v>
      </c>
      <c r="BZ58" s="228">
        <v>0</v>
      </c>
      <c r="CA58" s="228">
        <v>30558.24949925179</v>
      </c>
      <c r="CB58" s="394">
        <f t="shared" si="97"/>
        <v>111082.90002659142</v>
      </c>
      <c r="CC58" s="395">
        <f t="shared" si="98"/>
        <v>111082.90002659142</v>
      </c>
      <c r="CD58" s="290">
        <v>36</v>
      </c>
      <c r="CE58" s="394">
        <f t="shared" si="99"/>
        <v>60562.365130253282</v>
      </c>
      <c r="CF58" s="394">
        <f t="shared" si="100"/>
        <v>55863.967084287513</v>
      </c>
      <c r="CG58" s="394">
        <f t="shared" si="101"/>
        <v>76195.920604196261</v>
      </c>
      <c r="CH58" s="394">
        <f t="shared" si="102"/>
        <v>85268.379712527603</v>
      </c>
      <c r="CI58" s="396">
        <f t="shared" si="103"/>
        <v>277890.63253126468</v>
      </c>
      <c r="CJ58" s="394">
        <f t="shared" si="104"/>
        <v>41479.365496037397</v>
      </c>
      <c r="CK58" s="394">
        <f t="shared" si="105"/>
        <v>37585.717806420587</v>
      </c>
      <c r="CL58" s="394">
        <f t="shared" si="106"/>
        <v>24886.894270959579</v>
      </c>
      <c r="CM58" s="394">
        <f t="shared" si="107"/>
        <v>30608.914427908072</v>
      </c>
      <c r="CN58" s="396">
        <f t="shared" si="108"/>
        <v>134560.89200132561</v>
      </c>
      <c r="CO58" s="394">
        <f t="shared" si="109"/>
        <v>102041.73062629066</v>
      </c>
      <c r="CP58" s="394">
        <f t="shared" si="110"/>
        <v>93449.6848907081</v>
      </c>
      <c r="CQ58" s="394">
        <f t="shared" si="111"/>
        <v>101082.81487515583</v>
      </c>
      <c r="CR58" s="394">
        <f t="shared" si="112"/>
        <v>115877.29414043568</v>
      </c>
      <c r="CS58" s="396">
        <f t="shared" si="113"/>
        <v>412451.52453259035</v>
      </c>
    </row>
    <row r="59" spans="1:97" ht="15.75" customHeight="1">
      <c r="A59" s="87" t="s">
        <v>468</v>
      </c>
      <c r="B59" s="290">
        <v>37</v>
      </c>
      <c r="C59" s="228">
        <v>61465.250305175781</v>
      </c>
      <c r="D59" s="228">
        <v>77602.530288772978</v>
      </c>
      <c r="E59" s="228">
        <v>57034.850311279297</v>
      </c>
      <c r="F59" s="228">
        <v>77762.882210628741</v>
      </c>
      <c r="G59" s="228">
        <v>56151.580062866211</v>
      </c>
      <c r="H59" s="228">
        <v>79492.567094943122</v>
      </c>
      <c r="I59" s="228">
        <v>57193.909957885742</v>
      </c>
      <c r="J59" s="228">
        <v>73098.214127098268</v>
      </c>
      <c r="K59" s="392">
        <f t="shared" si="87"/>
        <v>539801.78435865021</v>
      </c>
      <c r="L59" s="397">
        <v>0</v>
      </c>
      <c r="M59" s="228">
        <v>389933.2609938801</v>
      </c>
      <c r="N59" s="228">
        <v>0</v>
      </c>
      <c r="O59" s="228">
        <v>390738.9892035551</v>
      </c>
      <c r="P59" s="228">
        <v>0</v>
      </c>
      <c r="Q59" s="228">
        <v>399430.22214303177</v>
      </c>
      <c r="R59" s="228">
        <v>0</v>
      </c>
      <c r="S59" s="228">
        <v>366750.79428941628</v>
      </c>
      <c r="T59" s="394">
        <f t="shared" si="88"/>
        <v>1546853.2666298831</v>
      </c>
      <c r="U59" s="395">
        <f t="shared" si="89"/>
        <v>2086655.0509885333</v>
      </c>
      <c r="V59" s="290">
        <v>37</v>
      </c>
      <c r="W59" s="228">
        <v>6588.3000183105487</v>
      </c>
      <c r="X59" s="228">
        <v>36597.099520058466</v>
      </c>
      <c r="Y59" s="228">
        <v>5567.2000122070322</v>
      </c>
      <c r="Z59" s="228">
        <v>34478.438752695663</v>
      </c>
      <c r="AA59" s="228">
        <v>3744.100006103517</v>
      </c>
      <c r="AB59" s="228">
        <v>33368.853838172654</v>
      </c>
      <c r="AC59" s="228">
        <v>3225.5000000000014</v>
      </c>
      <c r="AD59" s="228">
        <v>33122.639355026709</v>
      </c>
      <c r="AE59" s="392">
        <f t="shared" si="90"/>
        <v>156692.1315025746</v>
      </c>
      <c r="AF59" s="397">
        <v>0</v>
      </c>
      <c r="AG59" s="228">
        <v>183891.25078359124</v>
      </c>
      <c r="AH59" s="228">
        <v>0</v>
      </c>
      <c r="AI59" s="228">
        <v>173245.51154179883</v>
      </c>
      <c r="AJ59" s="228">
        <v>0</v>
      </c>
      <c r="AK59" s="228">
        <v>167670.12550142675</v>
      </c>
      <c r="AL59" s="228">
        <v>0</v>
      </c>
      <c r="AM59" s="228">
        <v>166432.9594456323</v>
      </c>
      <c r="AN59" s="394">
        <f t="shared" si="91"/>
        <v>691239.84727244917</v>
      </c>
      <c r="AO59" s="395">
        <f t="shared" si="92"/>
        <v>847931.97877502372</v>
      </c>
      <c r="AP59" s="290">
        <v>37</v>
      </c>
      <c r="AQ59" s="228">
        <v>172915.09151458743</v>
      </c>
      <c r="AR59" s="228">
        <v>342440.55874387705</v>
      </c>
      <c r="AS59" s="228">
        <v>179437.85155487066</v>
      </c>
      <c r="AT59" s="228">
        <v>353611.04511412408</v>
      </c>
      <c r="AU59" s="228">
        <v>181168.67098999021</v>
      </c>
      <c r="AV59" s="228">
        <v>351138.7567610374</v>
      </c>
      <c r="AW59" s="228">
        <v>173492.22067260742</v>
      </c>
      <c r="AX59" s="228">
        <v>345144.29261049512</v>
      </c>
      <c r="AY59" s="392">
        <f t="shared" si="93"/>
        <v>2099348.4879615894</v>
      </c>
      <c r="AZ59" s="397">
        <v>0</v>
      </c>
      <c r="BA59" s="228">
        <v>1720677.9633432173</v>
      </c>
      <c r="BB59" s="228">
        <v>0</v>
      </c>
      <c r="BC59" s="228">
        <v>1776806.8570922932</v>
      </c>
      <c r="BD59" s="228">
        <v>0</v>
      </c>
      <c r="BE59" s="228">
        <v>1764384.2278809866</v>
      </c>
      <c r="BF59" s="228">
        <v>0</v>
      </c>
      <c r="BG59" s="228">
        <v>1734263.5482403319</v>
      </c>
      <c r="BH59" s="394">
        <f t="shared" si="94"/>
        <v>6996132.5965568293</v>
      </c>
      <c r="BI59" s="395">
        <f t="shared" si="95"/>
        <v>9095481.0845184177</v>
      </c>
      <c r="BJ59" s="290">
        <v>37</v>
      </c>
      <c r="BK59" s="228">
        <v>2100</v>
      </c>
      <c r="BL59" s="228">
        <v>14409.409496572522</v>
      </c>
      <c r="BM59" s="228">
        <v>3000</v>
      </c>
      <c r="BN59" s="228">
        <v>13387.264063609504</v>
      </c>
      <c r="BO59" s="228">
        <v>1285.3999938964844</v>
      </c>
      <c r="BP59" s="228">
        <v>13206.157711840313</v>
      </c>
      <c r="BQ59" s="228">
        <v>2387.1999816894531</v>
      </c>
      <c r="BR59" s="228">
        <v>11885.005613819812</v>
      </c>
      <c r="BS59" s="392">
        <f t="shared" si="96"/>
        <v>61660.43686142809</v>
      </c>
      <c r="BT59" s="397">
        <v>0</v>
      </c>
      <c r="BU59" s="228">
        <v>72403.670512887911</v>
      </c>
      <c r="BV59" s="228">
        <v>0</v>
      </c>
      <c r="BW59" s="228">
        <v>67267.645947682031</v>
      </c>
      <c r="BX59" s="228">
        <v>0</v>
      </c>
      <c r="BY59" s="228">
        <v>66357.631930493706</v>
      </c>
      <c r="BZ59" s="228">
        <v>0</v>
      </c>
      <c r="CA59" s="228">
        <v>59719.173829539592</v>
      </c>
      <c r="CB59" s="394">
        <f t="shared" si="97"/>
        <v>265748.12222060328</v>
      </c>
      <c r="CC59" s="395">
        <f t="shared" si="98"/>
        <v>327408.55908203137</v>
      </c>
      <c r="CD59" s="290">
        <v>37</v>
      </c>
      <c r="CE59" s="394">
        <f t="shared" si="99"/>
        <v>714118.2398873549</v>
      </c>
      <c r="CF59" s="394">
        <f t="shared" si="100"/>
        <v>724279.53201941494</v>
      </c>
      <c r="CG59" s="394">
        <f t="shared" si="101"/>
        <v>719556.08645884995</v>
      </c>
      <c r="CH59" s="394">
        <f t="shared" si="102"/>
        <v>699548.98231862253</v>
      </c>
      <c r="CI59" s="396">
        <f t="shared" si="103"/>
        <v>2857502.8406842421</v>
      </c>
      <c r="CJ59" s="394">
        <f t="shared" si="104"/>
        <v>2366906.1456335769</v>
      </c>
      <c r="CK59" s="394">
        <f t="shared" si="105"/>
        <v>2408059.0037853294</v>
      </c>
      <c r="CL59" s="394">
        <f t="shared" si="106"/>
        <v>2397842.2074559387</v>
      </c>
      <c r="CM59" s="394">
        <f t="shared" si="107"/>
        <v>2327166.4758049203</v>
      </c>
      <c r="CN59" s="396">
        <f t="shared" si="108"/>
        <v>9499973.8326797653</v>
      </c>
      <c r="CO59" s="394">
        <f t="shared" si="109"/>
        <v>3081024.3855209313</v>
      </c>
      <c r="CP59" s="394">
        <f t="shared" si="110"/>
        <v>3132338.5358047439</v>
      </c>
      <c r="CQ59" s="394">
        <f t="shared" si="111"/>
        <v>3117398.2939147884</v>
      </c>
      <c r="CR59" s="394">
        <f t="shared" si="112"/>
        <v>3026715.4581235424</v>
      </c>
      <c r="CS59" s="396">
        <f t="shared" si="113"/>
        <v>12357476.673364006</v>
      </c>
    </row>
    <row r="60" spans="1:97" ht="15.75" customHeight="1">
      <c r="A60" s="866" t="s">
        <v>372</v>
      </c>
      <c r="B60" s="867">
        <v>38</v>
      </c>
      <c r="C60" s="400">
        <v>18809.888873930511</v>
      </c>
      <c r="D60" s="400">
        <v>83628.666643228382</v>
      </c>
      <c r="E60" s="400">
        <v>20727.725366114628</v>
      </c>
      <c r="F60" s="400">
        <v>85199.16832013712</v>
      </c>
      <c r="G60" s="400">
        <v>24780.889126063084</v>
      </c>
      <c r="H60" s="400">
        <v>89848.263194284009</v>
      </c>
      <c r="I60" s="400">
        <v>26335.849835962807</v>
      </c>
      <c r="J60" s="400">
        <v>91847.587609494716</v>
      </c>
      <c r="K60" s="392">
        <f>SUM(C60:J60)</f>
        <v>441178.03896921524</v>
      </c>
      <c r="L60" s="401">
        <v>0</v>
      </c>
      <c r="M60" s="400">
        <v>0</v>
      </c>
      <c r="N60" s="400">
        <v>0</v>
      </c>
      <c r="O60" s="400">
        <v>0</v>
      </c>
      <c r="P60" s="400">
        <v>0</v>
      </c>
      <c r="Q60" s="400">
        <v>0</v>
      </c>
      <c r="R60" s="400">
        <v>0</v>
      </c>
      <c r="S60" s="400">
        <v>0</v>
      </c>
      <c r="T60" s="394">
        <f>SUM(L60:S60)</f>
        <v>0</v>
      </c>
      <c r="U60" s="395">
        <f>SUM(T60,K60)</f>
        <v>441178.03896921524</v>
      </c>
      <c r="V60" s="867">
        <v>38</v>
      </c>
      <c r="W60" s="400">
        <v>3718.6491429531025</v>
      </c>
      <c r="X60" s="400">
        <v>72819.560652919754</v>
      </c>
      <c r="Y60" s="400">
        <v>3085.6875867057656</v>
      </c>
      <c r="Z60" s="400">
        <v>68416.817893290965</v>
      </c>
      <c r="AA60" s="400">
        <v>2769.2068085820983</v>
      </c>
      <c r="AB60" s="400">
        <v>65467.029606001262</v>
      </c>
      <c r="AC60" s="400">
        <v>2364.1097333437347</v>
      </c>
      <c r="AD60" s="400">
        <v>68771.640120173673</v>
      </c>
      <c r="AE60" s="392">
        <f>SUM(W60:AD60)</f>
        <v>287412.70154397032</v>
      </c>
      <c r="AF60" s="401">
        <v>0</v>
      </c>
      <c r="AG60" s="400">
        <v>0</v>
      </c>
      <c r="AH60" s="400">
        <v>0</v>
      </c>
      <c r="AI60" s="400">
        <v>0</v>
      </c>
      <c r="AJ60" s="400">
        <v>0</v>
      </c>
      <c r="AK60" s="400">
        <v>0</v>
      </c>
      <c r="AL60" s="400">
        <v>0</v>
      </c>
      <c r="AM60" s="400">
        <v>0</v>
      </c>
      <c r="AN60" s="394">
        <f>SUM(AF60:AM60)</f>
        <v>0</v>
      </c>
      <c r="AO60" s="395">
        <f>SUM(AN60,AE60)</f>
        <v>287412.70154397032</v>
      </c>
      <c r="AP60" s="867">
        <v>38</v>
      </c>
      <c r="AQ60" s="400">
        <v>200003.0227798589</v>
      </c>
      <c r="AR60" s="400">
        <v>1588123.8144938976</v>
      </c>
      <c r="AS60" s="400">
        <v>209339.20493486896</v>
      </c>
      <c r="AT60" s="400">
        <v>1640908.0208514549</v>
      </c>
      <c r="AU60" s="400">
        <v>220206.79725746505</v>
      </c>
      <c r="AV60" s="400">
        <v>1708568.4566418868</v>
      </c>
      <c r="AW60" s="400">
        <v>228412.52859263628</v>
      </c>
      <c r="AX60" s="400">
        <v>1756376.0387471679</v>
      </c>
      <c r="AY60" s="392">
        <f>SUM(AQ60:AX60)</f>
        <v>7551937.8842992363</v>
      </c>
      <c r="AZ60" s="401">
        <v>0</v>
      </c>
      <c r="BA60" s="400">
        <v>0</v>
      </c>
      <c r="BB60" s="400">
        <v>0</v>
      </c>
      <c r="BC60" s="400">
        <v>0</v>
      </c>
      <c r="BD60" s="400">
        <v>0</v>
      </c>
      <c r="BE60" s="400">
        <v>0</v>
      </c>
      <c r="BF60" s="400">
        <v>0</v>
      </c>
      <c r="BG60" s="400">
        <v>0</v>
      </c>
      <c r="BH60" s="394">
        <f>SUM(AZ60:BG60)</f>
        <v>0</v>
      </c>
      <c r="BI60" s="395">
        <f>SUM(BH60,AY60)</f>
        <v>7551937.8842992363</v>
      </c>
      <c r="BJ60" s="867">
        <v>38</v>
      </c>
      <c r="BK60" s="400">
        <v>6494.2586540225311</v>
      </c>
      <c r="BL60" s="400">
        <v>266671.78454766551</v>
      </c>
      <c r="BM60" s="400">
        <v>8702.4297566545993</v>
      </c>
      <c r="BN60" s="400">
        <v>268118.36150611815</v>
      </c>
      <c r="BO60" s="400">
        <v>9159.4093527040422</v>
      </c>
      <c r="BP60" s="400">
        <v>271667.29945106973</v>
      </c>
      <c r="BQ60" s="400">
        <v>11980.104060681271</v>
      </c>
      <c r="BR60" s="400">
        <v>264990.33627911098</v>
      </c>
      <c r="BS60" s="392">
        <f>SUM(BK60:BR60)</f>
        <v>1107783.983608027</v>
      </c>
      <c r="BT60" s="401">
        <v>0</v>
      </c>
      <c r="BU60" s="400">
        <v>0</v>
      </c>
      <c r="BV60" s="400">
        <v>0</v>
      </c>
      <c r="BW60" s="400">
        <v>0</v>
      </c>
      <c r="BX60" s="400">
        <v>0</v>
      </c>
      <c r="BY60" s="400">
        <v>0</v>
      </c>
      <c r="BZ60" s="400">
        <v>0</v>
      </c>
      <c r="CA60" s="400">
        <v>0</v>
      </c>
      <c r="CB60" s="394">
        <f>SUM(BT60:CA60)</f>
        <v>0</v>
      </c>
      <c r="CC60" s="395">
        <f>SUM(CB60,BS60)</f>
        <v>1107783.983608027</v>
      </c>
      <c r="CD60" s="867">
        <v>38</v>
      </c>
      <c r="CE60" s="394">
        <f t="shared" si="99"/>
        <v>2240269.6457884763</v>
      </c>
      <c r="CF60" s="394">
        <f t="shared" si="100"/>
        <v>2304497.4162153453</v>
      </c>
      <c r="CG60" s="394">
        <f t="shared" si="101"/>
        <v>2392467.3514380562</v>
      </c>
      <c r="CH60" s="394">
        <f t="shared" si="102"/>
        <v>2451078.194978571</v>
      </c>
      <c r="CI60" s="396">
        <f t="shared" si="103"/>
        <v>9388312.6084204502</v>
      </c>
      <c r="CJ60" s="394">
        <f t="shared" si="104"/>
        <v>0</v>
      </c>
      <c r="CK60" s="394">
        <f t="shared" si="105"/>
        <v>0</v>
      </c>
      <c r="CL60" s="394">
        <f t="shared" si="106"/>
        <v>0</v>
      </c>
      <c r="CM60" s="394">
        <f t="shared" si="107"/>
        <v>0</v>
      </c>
      <c r="CN60" s="396">
        <f t="shared" si="108"/>
        <v>0</v>
      </c>
      <c r="CO60" s="394">
        <f t="shared" si="109"/>
        <v>2240269.6457884763</v>
      </c>
      <c r="CP60" s="394">
        <f t="shared" si="110"/>
        <v>2304497.4162153453</v>
      </c>
      <c r="CQ60" s="394">
        <f t="shared" si="111"/>
        <v>2392467.3514380562</v>
      </c>
      <c r="CR60" s="394">
        <f t="shared" si="112"/>
        <v>2451078.194978571</v>
      </c>
      <c r="CS60" s="396">
        <f t="shared" si="113"/>
        <v>9388312.6084204484</v>
      </c>
    </row>
    <row r="61" spans="1:97" ht="15.75" customHeight="1">
      <c r="A61" s="87" t="s">
        <v>226</v>
      </c>
      <c r="B61" s="867">
        <v>39</v>
      </c>
      <c r="C61" s="228">
        <v>2333.9629320818972</v>
      </c>
      <c r="D61" s="228">
        <v>13462.367421662744</v>
      </c>
      <c r="E61" s="228">
        <v>2071.7313519505728</v>
      </c>
      <c r="F61" s="228">
        <v>19718.667575054809</v>
      </c>
      <c r="G61" s="228">
        <v>1852.5475568470245</v>
      </c>
      <c r="H61" s="228">
        <v>16749.972616145853</v>
      </c>
      <c r="I61" s="228">
        <v>4389.954253293442</v>
      </c>
      <c r="J61" s="228">
        <v>12182.307182384575</v>
      </c>
      <c r="K61" s="392">
        <f t="shared" si="87"/>
        <v>72761.510889420912</v>
      </c>
      <c r="L61" s="397">
        <v>0</v>
      </c>
      <c r="M61" s="228">
        <v>477377.22871883761</v>
      </c>
      <c r="N61" s="228">
        <v>0</v>
      </c>
      <c r="O61" s="228">
        <v>485566.77536510263</v>
      </c>
      <c r="P61" s="228">
        <v>0</v>
      </c>
      <c r="Q61" s="228">
        <v>493296.15133149066</v>
      </c>
      <c r="R61" s="228">
        <v>0</v>
      </c>
      <c r="S61" s="228">
        <v>503752.37219423149</v>
      </c>
      <c r="T61" s="394">
        <f t="shared" si="88"/>
        <v>1959992.5276096624</v>
      </c>
      <c r="U61" s="395">
        <f t="shared" si="89"/>
        <v>2032754.0384990834</v>
      </c>
      <c r="V61" s="867">
        <v>39</v>
      </c>
      <c r="W61" s="228">
        <v>294.74208230657189</v>
      </c>
      <c r="X61" s="228">
        <v>9307.7869807654479</v>
      </c>
      <c r="Y61" s="228">
        <v>-15.527428010117145</v>
      </c>
      <c r="Z61" s="228">
        <v>11148.83327357403</v>
      </c>
      <c r="AA61" s="228">
        <v>133.7043598386561</v>
      </c>
      <c r="AB61" s="228">
        <v>8828.0936990441442</v>
      </c>
      <c r="AC61" s="228">
        <v>1480.1641895775479</v>
      </c>
      <c r="AD61" s="228">
        <v>9850.5016062131672</v>
      </c>
      <c r="AE61" s="392">
        <f t="shared" si="90"/>
        <v>41028.298763309445</v>
      </c>
      <c r="AF61" s="397">
        <v>0</v>
      </c>
      <c r="AG61" s="228">
        <v>198670.85458511912</v>
      </c>
      <c r="AH61" s="228">
        <v>0</v>
      </c>
      <c r="AI61" s="228">
        <v>182615.41837758097</v>
      </c>
      <c r="AJ61" s="228">
        <v>0</v>
      </c>
      <c r="AK61" s="228">
        <v>178679.17754397949</v>
      </c>
      <c r="AL61" s="228">
        <v>0</v>
      </c>
      <c r="AM61" s="228">
        <v>187084.13553415524</v>
      </c>
      <c r="AN61" s="394">
        <f t="shared" si="91"/>
        <v>747049.5860408349</v>
      </c>
      <c r="AO61" s="395">
        <f t="shared" si="92"/>
        <v>788077.88480414439</v>
      </c>
      <c r="AP61" s="867">
        <v>39</v>
      </c>
      <c r="AQ61" s="228">
        <v>2310.3653323908411</v>
      </c>
      <c r="AR61" s="228">
        <v>43246.997176648911</v>
      </c>
      <c r="AS61" s="228">
        <v>4178.0817335722822</v>
      </c>
      <c r="AT61" s="228">
        <v>83873.553934525451</v>
      </c>
      <c r="AU61" s="228">
        <v>5473.2846688605759</v>
      </c>
      <c r="AV61" s="228">
        <v>65356.916329336418</v>
      </c>
      <c r="AW61" s="228">
        <v>5617.3058508414151</v>
      </c>
      <c r="AX61" s="228">
        <v>52177.587456396701</v>
      </c>
      <c r="AY61" s="392">
        <f t="shared" si="93"/>
        <v>262234.0924825726</v>
      </c>
      <c r="AZ61" s="397">
        <v>0</v>
      </c>
      <c r="BA61" s="228">
        <v>2453748.1010917765</v>
      </c>
      <c r="BB61" s="228">
        <v>0</v>
      </c>
      <c r="BC61" s="228">
        <v>2467860.32844389</v>
      </c>
      <c r="BD61" s="228">
        <v>0</v>
      </c>
      <c r="BE61" s="228">
        <v>2540991.1230366258</v>
      </c>
      <c r="BF61" s="228">
        <v>0</v>
      </c>
      <c r="BG61" s="228">
        <v>2586840.4756872267</v>
      </c>
      <c r="BH61" s="394">
        <f t="shared" si="94"/>
        <v>10049440.028259519</v>
      </c>
      <c r="BI61" s="395">
        <f t="shared" si="95"/>
        <v>10311674.120742092</v>
      </c>
      <c r="BJ61" s="867">
        <v>39</v>
      </c>
      <c r="BK61" s="228">
        <v>111.74102116369446</v>
      </c>
      <c r="BL61" s="228">
        <v>-630.28621501960833</v>
      </c>
      <c r="BM61" s="228">
        <v>250.43077352553075</v>
      </c>
      <c r="BN61" s="228">
        <v>1508.8247865697363</v>
      </c>
      <c r="BO61" s="228">
        <v>101.61697683080232</v>
      </c>
      <c r="BP61" s="228">
        <v>-134.6086802125983</v>
      </c>
      <c r="BQ61" s="228">
        <v>104.01099221484219</v>
      </c>
      <c r="BR61" s="228">
        <v>958.9933761650027</v>
      </c>
      <c r="BS61" s="392">
        <f t="shared" si="96"/>
        <v>2270.7230312374022</v>
      </c>
      <c r="BT61" s="397">
        <v>0</v>
      </c>
      <c r="BU61" s="228">
        <v>169889.80111109195</v>
      </c>
      <c r="BV61" s="228">
        <v>0</v>
      </c>
      <c r="BW61" s="228">
        <v>170219.19277404217</v>
      </c>
      <c r="BX61" s="228">
        <v>0</v>
      </c>
      <c r="BY61" s="228">
        <v>169521.01144088889</v>
      </c>
      <c r="BZ61" s="228">
        <v>0</v>
      </c>
      <c r="CA61" s="228">
        <v>167919.3647872213</v>
      </c>
      <c r="CB61" s="394">
        <f t="shared" si="97"/>
        <v>677549.37011324428</v>
      </c>
      <c r="CC61" s="395">
        <f t="shared" si="98"/>
        <v>679820.09314448165</v>
      </c>
      <c r="CD61" s="867">
        <v>39</v>
      </c>
      <c r="CE61" s="394">
        <f t="shared" si="99"/>
        <v>70437.676732000502</v>
      </c>
      <c r="CF61" s="394">
        <f t="shared" si="100"/>
        <v>122734.59600076229</v>
      </c>
      <c r="CG61" s="394">
        <f t="shared" si="101"/>
        <v>98361.527526690887</v>
      </c>
      <c r="CH61" s="394">
        <f t="shared" si="102"/>
        <v>86760.824907086688</v>
      </c>
      <c r="CI61" s="396">
        <f t="shared" si="103"/>
        <v>378294.62516654038</v>
      </c>
      <c r="CJ61" s="394">
        <f t="shared" si="104"/>
        <v>3299685.9855068251</v>
      </c>
      <c r="CK61" s="394">
        <f t="shared" si="105"/>
        <v>3306261.7149606156</v>
      </c>
      <c r="CL61" s="394">
        <f t="shared" si="106"/>
        <v>3382487.4633529847</v>
      </c>
      <c r="CM61" s="394">
        <f t="shared" si="107"/>
        <v>3445596.3482028348</v>
      </c>
      <c r="CN61" s="396">
        <f t="shared" si="108"/>
        <v>13434031.512023261</v>
      </c>
      <c r="CO61" s="394">
        <f t="shared" si="109"/>
        <v>3370123.662238826</v>
      </c>
      <c r="CP61" s="394">
        <f t="shared" si="110"/>
        <v>3428996.3109613783</v>
      </c>
      <c r="CQ61" s="394">
        <f t="shared" si="111"/>
        <v>3480848.9908796758</v>
      </c>
      <c r="CR61" s="394">
        <f t="shared" si="112"/>
        <v>3532357.1731099216</v>
      </c>
      <c r="CS61" s="396">
        <f t="shared" si="113"/>
        <v>13812326.137189802</v>
      </c>
    </row>
    <row r="62" spans="1:97" ht="15.75" customHeight="1">
      <c r="A62" s="87" t="s">
        <v>227</v>
      </c>
      <c r="B62" s="867">
        <v>40</v>
      </c>
      <c r="C62" s="228">
        <v>0</v>
      </c>
      <c r="D62" s="228">
        <v>0</v>
      </c>
      <c r="E62" s="228">
        <v>0</v>
      </c>
      <c r="F62" s="228">
        <v>0</v>
      </c>
      <c r="G62" s="228">
        <v>0</v>
      </c>
      <c r="H62" s="228">
        <v>0</v>
      </c>
      <c r="I62" s="228">
        <v>0</v>
      </c>
      <c r="J62" s="228">
        <v>0</v>
      </c>
      <c r="K62" s="392">
        <f t="shared" si="87"/>
        <v>0</v>
      </c>
      <c r="L62" s="397">
        <v>0</v>
      </c>
      <c r="M62" s="228">
        <v>0</v>
      </c>
      <c r="N62" s="228">
        <v>0</v>
      </c>
      <c r="O62" s="228">
        <v>0</v>
      </c>
      <c r="P62" s="228">
        <v>0</v>
      </c>
      <c r="Q62" s="228">
        <v>0</v>
      </c>
      <c r="R62" s="228">
        <v>0</v>
      </c>
      <c r="S62" s="228">
        <v>0</v>
      </c>
      <c r="T62" s="394">
        <f t="shared" si="88"/>
        <v>0</v>
      </c>
      <c r="U62" s="395">
        <f t="shared" si="89"/>
        <v>0</v>
      </c>
      <c r="V62" s="867">
        <v>40</v>
      </c>
      <c r="W62" s="228">
        <v>0</v>
      </c>
      <c r="X62" s="228">
        <v>0</v>
      </c>
      <c r="Y62" s="228">
        <v>0</v>
      </c>
      <c r="Z62" s="228">
        <v>0</v>
      </c>
      <c r="AA62" s="228">
        <v>0</v>
      </c>
      <c r="AB62" s="228">
        <v>0</v>
      </c>
      <c r="AC62" s="228">
        <v>0</v>
      </c>
      <c r="AD62" s="228">
        <v>0</v>
      </c>
      <c r="AE62" s="392">
        <f t="shared" si="90"/>
        <v>0</v>
      </c>
      <c r="AF62" s="397">
        <v>0</v>
      </c>
      <c r="AG62" s="228">
        <v>0</v>
      </c>
      <c r="AH62" s="228">
        <v>0</v>
      </c>
      <c r="AI62" s="228">
        <v>0</v>
      </c>
      <c r="AJ62" s="228">
        <v>0</v>
      </c>
      <c r="AK62" s="228">
        <v>0</v>
      </c>
      <c r="AL62" s="228">
        <v>0</v>
      </c>
      <c r="AM62" s="228">
        <v>0</v>
      </c>
      <c r="AN62" s="394">
        <f t="shared" si="91"/>
        <v>0</v>
      </c>
      <c r="AO62" s="395">
        <f t="shared" si="92"/>
        <v>0</v>
      </c>
      <c r="AP62" s="867">
        <v>40</v>
      </c>
      <c r="AQ62" s="228">
        <v>0</v>
      </c>
      <c r="AR62" s="228">
        <v>0</v>
      </c>
      <c r="AS62" s="228">
        <v>0</v>
      </c>
      <c r="AT62" s="228">
        <v>0</v>
      </c>
      <c r="AU62" s="228">
        <v>0</v>
      </c>
      <c r="AV62" s="228">
        <v>0</v>
      </c>
      <c r="AW62" s="228">
        <v>0</v>
      </c>
      <c r="AX62" s="228">
        <v>0</v>
      </c>
      <c r="AY62" s="392">
        <f t="shared" si="93"/>
        <v>0</v>
      </c>
      <c r="AZ62" s="397">
        <v>0</v>
      </c>
      <c r="BA62" s="228">
        <v>0</v>
      </c>
      <c r="BB62" s="228">
        <v>0</v>
      </c>
      <c r="BC62" s="228">
        <v>0</v>
      </c>
      <c r="BD62" s="228">
        <v>0</v>
      </c>
      <c r="BE62" s="228">
        <v>0</v>
      </c>
      <c r="BF62" s="228">
        <v>0</v>
      </c>
      <c r="BG62" s="228">
        <v>0</v>
      </c>
      <c r="BH62" s="394">
        <f t="shared" si="94"/>
        <v>0</v>
      </c>
      <c r="BI62" s="395">
        <f t="shared" si="95"/>
        <v>0</v>
      </c>
      <c r="BJ62" s="867">
        <v>40</v>
      </c>
      <c r="BK62" s="228">
        <v>0</v>
      </c>
      <c r="BL62" s="228">
        <v>0</v>
      </c>
      <c r="BM62" s="228">
        <v>0</v>
      </c>
      <c r="BN62" s="228">
        <v>0</v>
      </c>
      <c r="BO62" s="228">
        <v>0</v>
      </c>
      <c r="BP62" s="228">
        <v>0</v>
      </c>
      <c r="BQ62" s="228">
        <v>0</v>
      </c>
      <c r="BR62" s="228">
        <v>0</v>
      </c>
      <c r="BS62" s="392">
        <f t="shared" si="96"/>
        <v>0</v>
      </c>
      <c r="BT62" s="397">
        <v>0</v>
      </c>
      <c r="BU62" s="228">
        <v>0</v>
      </c>
      <c r="BV62" s="228">
        <v>0</v>
      </c>
      <c r="BW62" s="228">
        <v>0</v>
      </c>
      <c r="BX62" s="228">
        <v>0</v>
      </c>
      <c r="BY62" s="228">
        <v>0</v>
      </c>
      <c r="BZ62" s="228">
        <v>0</v>
      </c>
      <c r="CA62" s="228">
        <v>0</v>
      </c>
      <c r="CB62" s="394">
        <f t="shared" si="97"/>
        <v>0</v>
      </c>
      <c r="CC62" s="395">
        <f t="shared" si="98"/>
        <v>0</v>
      </c>
      <c r="CD62" s="867">
        <v>40</v>
      </c>
      <c r="CE62" s="394">
        <f t="shared" si="99"/>
        <v>0</v>
      </c>
      <c r="CF62" s="394">
        <f t="shared" si="100"/>
        <v>0</v>
      </c>
      <c r="CG62" s="394">
        <f t="shared" si="101"/>
        <v>0</v>
      </c>
      <c r="CH62" s="394">
        <f t="shared" si="102"/>
        <v>0</v>
      </c>
      <c r="CI62" s="396">
        <f t="shared" si="103"/>
        <v>0</v>
      </c>
      <c r="CJ62" s="394">
        <f t="shared" si="104"/>
        <v>0</v>
      </c>
      <c r="CK62" s="394">
        <f t="shared" si="105"/>
        <v>0</v>
      </c>
      <c r="CL62" s="394">
        <f t="shared" si="106"/>
        <v>0</v>
      </c>
      <c r="CM62" s="394">
        <f t="shared" si="107"/>
        <v>0</v>
      </c>
      <c r="CN62" s="396">
        <f t="shared" si="108"/>
        <v>0</v>
      </c>
      <c r="CO62" s="394">
        <f t="shared" si="109"/>
        <v>0</v>
      </c>
      <c r="CP62" s="394">
        <f t="shared" si="110"/>
        <v>0</v>
      </c>
      <c r="CQ62" s="394">
        <f t="shared" si="111"/>
        <v>0</v>
      </c>
      <c r="CR62" s="394">
        <f t="shared" si="112"/>
        <v>0</v>
      </c>
      <c r="CS62" s="396">
        <f t="shared" si="113"/>
        <v>0</v>
      </c>
    </row>
    <row r="63" spans="1:97" ht="15.75" customHeight="1">
      <c r="A63" s="87" t="s">
        <v>229</v>
      </c>
      <c r="B63" s="867">
        <v>41</v>
      </c>
      <c r="C63" s="228">
        <v>550.74113174790375</v>
      </c>
      <c r="D63" s="228">
        <v>2448.5921645977037</v>
      </c>
      <c r="E63" s="228">
        <v>606.8941184716474</v>
      </c>
      <c r="F63" s="228">
        <v>2494.5754171703152</v>
      </c>
      <c r="G63" s="228">
        <v>725.56807828474177</v>
      </c>
      <c r="H63" s="228">
        <v>2630.6978466940573</v>
      </c>
      <c r="I63" s="228">
        <v>771.09630160032941</v>
      </c>
      <c r="J63" s="228">
        <v>2689.2367460221894</v>
      </c>
      <c r="K63" s="392">
        <f t="shared" si="87"/>
        <v>12917.401804588888</v>
      </c>
      <c r="L63" s="397">
        <v>0</v>
      </c>
      <c r="M63" s="228">
        <v>8022.1436689387565</v>
      </c>
      <c r="N63" s="228">
        <v>0</v>
      </c>
      <c r="O63" s="228">
        <v>8248.4712598233673</v>
      </c>
      <c r="P63" s="228">
        <v>0</v>
      </c>
      <c r="Q63" s="228">
        <v>8306.6242982864787</v>
      </c>
      <c r="R63" s="228">
        <v>0</v>
      </c>
      <c r="S63" s="228">
        <v>8470.9411938148878</v>
      </c>
      <c r="T63" s="394">
        <f t="shared" si="88"/>
        <v>33048.180420863486</v>
      </c>
      <c r="U63" s="395">
        <f t="shared" si="89"/>
        <v>45965.582225452374</v>
      </c>
      <c r="V63" s="867">
        <v>41</v>
      </c>
      <c r="W63" s="228">
        <v>108.87959260630187</v>
      </c>
      <c r="X63" s="228">
        <v>2132.1086751850585</v>
      </c>
      <c r="Y63" s="228">
        <v>90.346895992463246</v>
      </c>
      <c r="Z63" s="228">
        <v>2003.1992729826111</v>
      </c>
      <c r="AA63" s="228">
        <v>81.080547685543962</v>
      </c>
      <c r="AB63" s="228">
        <v>1916.8314187838437</v>
      </c>
      <c r="AC63" s="228">
        <v>69.219572685646341</v>
      </c>
      <c r="AD63" s="228">
        <v>2013.5882336039324</v>
      </c>
      <c r="AE63" s="392">
        <f t="shared" si="90"/>
        <v>8415.2542095254012</v>
      </c>
      <c r="AF63" s="397">
        <v>0</v>
      </c>
      <c r="AG63" s="228">
        <v>3333.4115816451804</v>
      </c>
      <c r="AH63" s="228">
        <v>0</v>
      </c>
      <c r="AI63" s="228">
        <v>3105.9079037142546</v>
      </c>
      <c r="AJ63" s="228">
        <v>0</v>
      </c>
      <c r="AK63" s="228">
        <v>3009.2126311303796</v>
      </c>
      <c r="AL63" s="228">
        <v>0</v>
      </c>
      <c r="AM63" s="228">
        <v>3167.839231164608</v>
      </c>
      <c r="AN63" s="394">
        <f t="shared" si="91"/>
        <v>12616.371347654422</v>
      </c>
      <c r="AO63" s="395">
        <f t="shared" si="92"/>
        <v>21031.625557179825</v>
      </c>
      <c r="AP63" s="867">
        <v>41</v>
      </c>
      <c r="AQ63" s="228">
        <v>5855.9565054870191</v>
      </c>
      <c r="AR63" s="228">
        <v>46499.217130537014</v>
      </c>
      <c r="AS63" s="228">
        <v>6129.3137571282614</v>
      </c>
      <c r="AT63" s="228">
        <v>48044.703855238833</v>
      </c>
      <c r="AU63" s="228">
        <v>6447.509687749447</v>
      </c>
      <c r="AV63" s="228">
        <v>50025.756759460077</v>
      </c>
      <c r="AW63" s="228">
        <v>6687.7680854805931</v>
      </c>
      <c r="AX63" s="228">
        <v>51425.53121061511</v>
      </c>
      <c r="AY63" s="392">
        <f t="shared" si="93"/>
        <v>221115.75699169637</v>
      </c>
      <c r="AZ63" s="397">
        <v>0</v>
      </c>
      <c r="BA63" s="228">
        <v>41201.071292040768</v>
      </c>
      <c r="BB63" s="228">
        <v>0</v>
      </c>
      <c r="BC63" s="228">
        <v>41693.486551722825</v>
      </c>
      <c r="BD63" s="228">
        <v>0</v>
      </c>
      <c r="BE63" s="228">
        <v>42801.108002945562</v>
      </c>
      <c r="BF63" s="228">
        <v>0</v>
      </c>
      <c r="BG63" s="228">
        <v>43427.665810951294</v>
      </c>
      <c r="BH63" s="394">
        <f t="shared" si="94"/>
        <v>169123.33165766043</v>
      </c>
      <c r="BI63" s="395">
        <f t="shared" si="95"/>
        <v>390239.0886493568</v>
      </c>
      <c r="BJ63" s="867">
        <v>41</v>
      </c>
      <c r="BK63" s="228">
        <v>190.14760719490687</v>
      </c>
      <c r="BL63" s="228">
        <v>7807.9738488282264</v>
      </c>
      <c r="BM63" s="228">
        <v>254.80139969243154</v>
      </c>
      <c r="BN63" s="228">
        <v>7850.3286674344572</v>
      </c>
      <c r="BO63" s="228">
        <v>268.18146065934036</v>
      </c>
      <c r="BP63" s="228">
        <v>7954.2392281722505</v>
      </c>
      <c r="BQ63" s="228">
        <v>350.76954005728578</v>
      </c>
      <c r="BR63" s="228">
        <v>7758.7421532767066</v>
      </c>
      <c r="BS63" s="392">
        <f t="shared" si="96"/>
        <v>32435.183905315604</v>
      </c>
      <c r="BT63" s="397">
        <v>0</v>
      </c>
      <c r="BU63" s="228">
        <v>2856.527368546956</v>
      </c>
      <c r="BV63" s="228">
        <v>0</v>
      </c>
      <c r="BW63" s="228">
        <v>2875.6122518585876</v>
      </c>
      <c r="BX63" s="228">
        <v>0</v>
      </c>
      <c r="BY63" s="228">
        <v>2842.4962327398798</v>
      </c>
      <c r="BZ63" s="228">
        <v>0</v>
      </c>
      <c r="CA63" s="228">
        <v>2706.3193831326894</v>
      </c>
      <c r="CB63" s="394">
        <f t="shared" si="97"/>
        <v>11280.955236278114</v>
      </c>
      <c r="CC63" s="395">
        <f t="shared" si="98"/>
        <v>43716.139141593718</v>
      </c>
      <c r="CD63" s="867">
        <v>41</v>
      </c>
      <c r="CE63" s="394">
        <f t="shared" si="99"/>
        <v>65593.616656184138</v>
      </c>
      <c r="CF63" s="394">
        <f t="shared" si="100"/>
        <v>67474.163384111031</v>
      </c>
      <c r="CG63" s="394">
        <f t="shared" si="101"/>
        <v>70049.865027489301</v>
      </c>
      <c r="CH63" s="394">
        <f t="shared" si="102"/>
        <v>71765.951843341798</v>
      </c>
      <c r="CI63" s="396">
        <f t="shared" si="103"/>
        <v>274883.59691112628</v>
      </c>
      <c r="CJ63" s="394">
        <f t="shared" si="104"/>
        <v>55413.153911171663</v>
      </c>
      <c r="CK63" s="394">
        <f t="shared" si="105"/>
        <v>55923.477967119034</v>
      </c>
      <c r="CL63" s="394">
        <f t="shared" si="106"/>
        <v>56959.441165102304</v>
      </c>
      <c r="CM63" s="394">
        <f t="shared" si="107"/>
        <v>57772.765619063473</v>
      </c>
      <c r="CN63" s="396">
        <f t="shared" si="108"/>
        <v>226068.83866245646</v>
      </c>
      <c r="CO63" s="394">
        <f t="shared" si="109"/>
        <v>121006.77056735579</v>
      </c>
      <c r="CP63" s="394">
        <f t="shared" si="110"/>
        <v>123397.64135123005</v>
      </c>
      <c r="CQ63" s="394">
        <f t="shared" si="111"/>
        <v>127009.30619259161</v>
      </c>
      <c r="CR63" s="394">
        <f t="shared" si="112"/>
        <v>129538.71746240527</v>
      </c>
      <c r="CS63" s="396">
        <f t="shared" si="113"/>
        <v>500952.43557358271</v>
      </c>
    </row>
    <row r="64" spans="1:97" ht="15.75" customHeight="1">
      <c r="A64" s="866" t="s">
        <v>231</v>
      </c>
      <c r="B64" s="867">
        <v>42</v>
      </c>
      <c r="C64" s="228">
        <v>0</v>
      </c>
      <c r="D64" s="228">
        <v>0</v>
      </c>
      <c r="E64" s="228">
        <v>0</v>
      </c>
      <c r="F64" s="228">
        <v>0</v>
      </c>
      <c r="G64" s="228">
        <v>0</v>
      </c>
      <c r="H64" s="228">
        <v>0</v>
      </c>
      <c r="I64" s="228">
        <v>0</v>
      </c>
      <c r="J64" s="228">
        <v>0</v>
      </c>
      <c r="K64" s="392">
        <f t="shared" si="87"/>
        <v>0</v>
      </c>
      <c r="L64" s="397">
        <v>0</v>
      </c>
      <c r="M64" s="228">
        <v>0</v>
      </c>
      <c r="N64" s="228">
        <v>0</v>
      </c>
      <c r="O64" s="228">
        <v>0</v>
      </c>
      <c r="P64" s="228">
        <v>0</v>
      </c>
      <c r="Q64" s="228">
        <v>0</v>
      </c>
      <c r="R64" s="228">
        <v>0</v>
      </c>
      <c r="S64" s="228">
        <v>0</v>
      </c>
      <c r="T64" s="394">
        <f t="shared" si="88"/>
        <v>0</v>
      </c>
      <c r="U64" s="395">
        <f t="shared" si="89"/>
        <v>0</v>
      </c>
      <c r="V64" s="867">
        <v>42</v>
      </c>
      <c r="W64" s="228">
        <v>0</v>
      </c>
      <c r="X64" s="228">
        <v>0</v>
      </c>
      <c r="Y64" s="228">
        <v>0</v>
      </c>
      <c r="Z64" s="228">
        <v>0</v>
      </c>
      <c r="AA64" s="228">
        <v>0</v>
      </c>
      <c r="AB64" s="228">
        <v>0</v>
      </c>
      <c r="AC64" s="228">
        <v>0</v>
      </c>
      <c r="AD64" s="228">
        <v>0</v>
      </c>
      <c r="AE64" s="392">
        <f t="shared" si="90"/>
        <v>0</v>
      </c>
      <c r="AF64" s="397">
        <v>0</v>
      </c>
      <c r="AG64" s="228">
        <v>0</v>
      </c>
      <c r="AH64" s="228">
        <v>0</v>
      </c>
      <c r="AI64" s="228">
        <v>0</v>
      </c>
      <c r="AJ64" s="228">
        <v>0</v>
      </c>
      <c r="AK64" s="228">
        <v>0</v>
      </c>
      <c r="AL64" s="228">
        <v>0</v>
      </c>
      <c r="AM64" s="228">
        <v>0</v>
      </c>
      <c r="AN64" s="394">
        <f t="shared" si="91"/>
        <v>0</v>
      </c>
      <c r="AO64" s="395">
        <f t="shared" si="92"/>
        <v>0</v>
      </c>
      <c r="AP64" s="867">
        <v>42</v>
      </c>
      <c r="AQ64" s="228">
        <v>0</v>
      </c>
      <c r="AR64" s="228">
        <v>0</v>
      </c>
      <c r="AS64" s="228">
        <v>0</v>
      </c>
      <c r="AT64" s="228">
        <v>0</v>
      </c>
      <c r="AU64" s="228">
        <v>0</v>
      </c>
      <c r="AV64" s="228">
        <v>0</v>
      </c>
      <c r="AW64" s="228">
        <v>0</v>
      </c>
      <c r="AX64" s="228">
        <v>0</v>
      </c>
      <c r="AY64" s="392">
        <f t="shared" si="93"/>
        <v>0</v>
      </c>
      <c r="AZ64" s="397">
        <v>0</v>
      </c>
      <c r="BA64" s="228">
        <v>0</v>
      </c>
      <c r="BB64" s="228">
        <v>0</v>
      </c>
      <c r="BC64" s="228">
        <v>0</v>
      </c>
      <c r="BD64" s="228">
        <v>0</v>
      </c>
      <c r="BE64" s="228">
        <v>0</v>
      </c>
      <c r="BF64" s="228">
        <v>0</v>
      </c>
      <c r="BG64" s="228">
        <v>0</v>
      </c>
      <c r="BH64" s="394">
        <f t="shared" si="94"/>
        <v>0</v>
      </c>
      <c r="BI64" s="395">
        <f t="shared" si="95"/>
        <v>0</v>
      </c>
      <c r="BJ64" s="867">
        <v>42</v>
      </c>
      <c r="BK64" s="228">
        <v>0</v>
      </c>
      <c r="BL64" s="228">
        <v>0</v>
      </c>
      <c r="BM64" s="228">
        <v>0</v>
      </c>
      <c r="BN64" s="228">
        <v>0</v>
      </c>
      <c r="BO64" s="228">
        <v>0</v>
      </c>
      <c r="BP64" s="228">
        <v>0</v>
      </c>
      <c r="BQ64" s="228">
        <v>0</v>
      </c>
      <c r="BR64" s="228">
        <v>0</v>
      </c>
      <c r="BS64" s="392">
        <f t="shared" si="96"/>
        <v>0</v>
      </c>
      <c r="BT64" s="397">
        <v>0</v>
      </c>
      <c r="BU64" s="228">
        <v>0</v>
      </c>
      <c r="BV64" s="228">
        <v>0</v>
      </c>
      <c r="BW64" s="228">
        <v>0</v>
      </c>
      <c r="BX64" s="228">
        <v>0</v>
      </c>
      <c r="BY64" s="228">
        <v>0</v>
      </c>
      <c r="BZ64" s="228">
        <v>0</v>
      </c>
      <c r="CA64" s="228">
        <v>0</v>
      </c>
      <c r="CB64" s="394">
        <f t="shared" si="97"/>
        <v>0</v>
      </c>
      <c r="CC64" s="395">
        <f t="shared" si="98"/>
        <v>0</v>
      </c>
      <c r="CD64" s="867">
        <v>42</v>
      </c>
      <c r="CE64" s="394">
        <f t="shared" si="99"/>
        <v>0</v>
      </c>
      <c r="CF64" s="394">
        <f t="shared" si="100"/>
        <v>0</v>
      </c>
      <c r="CG64" s="394">
        <f t="shared" si="101"/>
        <v>0</v>
      </c>
      <c r="CH64" s="394">
        <f t="shared" si="102"/>
        <v>0</v>
      </c>
      <c r="CI64" s="396">
        <f t="shared" si="103"/>
        <v>0</v>
      </c>
      <c r="CJ64" s="394">
        <f t="shared" si="104"/>
        <v>0</v>
      </c>
      <c r="CK64" s="394">
        <f t="shared" si="105"/>
        <v>0</v>
      </c>
      <c r="CL64" s="394">
        <f t="shared" si="106"/>
        <v>0</v>
      </c>
      <c r="CM64" s="394">
        <f t="shared" si="107"/>
        <v>0</v>
      </c>
      <c r="CN64" s="396">
        <f t="shared" si="108"/>
        <v>0</v>
      </c>
      <c r="CO64" s="394">
        <f t="shared" si="109"/>
        <v>0</v>
      </c>
      <c r="CP64" s="394">
        <f t="shared" si="110"/>
        <v>0</v>
      </c>
      <c r="CQ64" s="394">
        <f t="shared" si="111"/>
        <v>0</v>
      </c>
      <c r="CR64" s="394">
        <f t="shared" si="112"/>
        <v>0</v>
      </c>
      <c r="CS64" s="396">
        <f t="shared" si="113"/>
        <v>0</v>
      </c>
    </row>
    <row r="65" spans="1:131" ht="15.75" customHeight="1">
      <c r="A65" s="87"/>
      <c r="B65" s="867"/>
      <c r="C65" s="185" t="s">
        <v>1312</v>
      </c>
      <c r="D65" s="185" t="s">
        <v>1312</v>
      </c>
      <c r="E65" s="185" t="s">
        <v>1312</v>
      </c>
      <c r="F65" s="185" t="s">
        <v>1312</v>
      </c>
      <c r="G65" s="185" t="s">
        <v>1312</v>
      </c>
      <c r="H65" s="185" t="s">
        <v>1312</v>
      </c>
      <c r="I65" s="185" t="s">
        <v>1312</v>
      </c>
      <c r="J65" s="185" t="s">
        <v>1312</v>
      </c>
      <c r="K65" s="358"/>
      <c r="L65" s="359" t="s">
        <v>1312</v>
      </c>
      <c r="M65" s="185" t="s">
        <v>1312</v>
      </c>
      <c r="N65" s="185" t="s">
        <v>1312</v>
      </c>
      <c r="O65" s="185" t="s">
        <v>1312</v>
      </c>
      <c r="P65" s="185" t="s">
        <v>1312</v>
      </c>
      <c r="Q65" s="185" t="s">
        <v>1312</v>
      </c>
      <c r="R65" s="185" t="s">
        <v>1312</v>
      </c>
      <c r="S65" s="185" t="s">
        <v>1312</v>
      </c>
      <c r="T65" s="360"/>
      <c r="U65" s="359" t="s">
        <v>1312</v>
      </c>
      <c r="V65" s="867"/>
      <c r="W65" s="185" t="s">
        <v>1312</v>
      </c>
      <c r="X65" s="185" t="s">
        <v>1312</v>
      </c>
      <c r="Y65" s="185" t="s">
        <v>1312</v>
      </c>
      <c r="Z65" s="185" t="s">
        <v>1312</v>
      </c>
      <c r="AA65" s="185" t="s">
        <v>1312</v>
      </c>
      <c r="AB65" s="185" t="s">
        <v>1312</v>
      </c>
      <c r="AC65" s="185" t="s">
        <v>1312</v>
      </c>
      <c r="AD65" s="185" t="s">
        <v>1312</v>
      </c>
      <c r="AE65" s="358"/>
      <c r="AF65" s="359" t="s">
        <v>1312</v>
      </c>
      <c r="AG65" s="185" t="s">
        <v>1312</v>
      </c>
      <c r="AH65" s="185" t="s">
        <v>1312</v>
      </c>
      <c r="AI65" s="185" t="s">
        <v>1312</v>
      </c>
      <c r="AJ65" s="185" t="s">
        <v>1312</v>
      </c>
      <c r="AK65" s="185" t="s">
        <v>1312</v>
      </c>
      <c r="AL65" s="185" t="s">
        <v>1312</v>
      </c>
      <c r="AM65" s="185" t="s">
        <v>1312</v>
      </c>
      <c r="AN65" s="360"/>
      <c r="AO65" s="359" t="s">
        <v>1312</v>
      </c>
      <c r="AP65" s="867"/>
      <c r="AQ65" s="185" t="s">
        <v>1312</v>
      </c>
      <c r="AR65" s="185" t="s">
        <v>1312</v>
      </c>
      <c r="AS65" s="185" t="s">
        <v>1312</v>
      </c>
      <c r="AT65" s="185" t="s">
        <v>1312</v>
      </c>
      <c r="AU65" s="185" t="s">
        <v>1312</v>
      </c>
      <c r="AV65" s="185" t="s">
        <v>1312</v>
      </c>
      <c r="AW65" s="185" t="s">
        <v>1312</v>
      </c>
      <c r="AX65" s="185" t="s">
        <v>1312</v>
      </c>
      <c r="AY65" s="358"/>
      <c r="AZ65" s="359" t="s">
        <v>1312</v>
      </c>
      <c r="BA65" s="185" t="s">
        <v>1312</v>
      </c>
      <c r="BB65" s="185" t="s">
        <v>1312</v>
      </c>
      <c r="BC65" s="185" t="s">
        <v>1312</v>
      </c>
      <c r="BD65" s="185" t="s">
        <v>1312</v>
      </c>
      <c r="BE65" s="185" t="s">
        <v>1312</v>
      </c>
      <c r="BF65" s="185" t="s">
        <v>1312</v>
      </c>
      <c r="BG65" s="185" t="s">
        <v>1312</v>
      </c>
      <c r="BH65" s="360"/>
      <c r="BI65" s="359" t="s">
        <v>1312</v>
      </c>
      <c r="BJ65" s="867"/>
      <c r="BK65" s="185" t="s">
        <v>1312</v>
      </c>
      <c r="BL65" s="185" t="s">
        <v>1312</v>
      </c>
      <c r="BM65" s="185" t="s">
        <v>1312</v>
      </c>
      <c r="BN65" s="185" t="s">
        <v>1312</v>
      </c>
      <c r="BO65" s="185" t="s">
        <v>1312</v>
      </c>
      <c r="BP65" s="185" t="s">
        <v>1312</v>
      </c>
      <c r="BQ65" s="185" t="s">
        <v>1312</v>
      </c>
      <c r="BR65" s="185" t="s">
        <v>1312</v>
      </c>
      <c r="BS65" s="358"/>
      <c r="BT65" s="359" t="s">
        <v>1312</v>
      </c>
      <c r="BU65" s="185" t="s">
        <v>1312</v>
      </c>
      <c r="BV65" s="185" t="s">
        <v>1312</v>
      </c>
      <c r="BW65" s="185" t="s">
        <v>1312</v>
      </c>
      <c r="BX65" s="185" t="s">
        <v>1312</v>
      </c>
      <c r="BY65" s="185" t="s">
        <v>1312</v>
      </c>
      <c r="BZ65" s="185" t="s">
        <v>1312</v>
      </c>
      <c r="CA65" s="185" t="s">
        <v>1312</v>
      </c>
      <c r="CB65" s="360"/>
      <c r="CC65" s="359" t="s">
        <v>1312</v>
      </c>
      <c r="CD65" s="867"/>
      <c r="CE65" s="360"/>
      <c r="CF65" s="360"/>
      <c r="CG65" s="360"/>
      <c r="CH65" s="360"/>
      <c r="CI65" s="185"/>
      <c r="CJ65" s="360"/>
      <c r="CK65" s="360"/>
      <c r="CL65" s="360"/>
      <c r="CM65" s="360"/>
      <c r="CN65" s="185"/>
      <c r="CO65" s="360"/>
      <c r="CP65" s="360"/>
      <c r="CQ65" s="360"/>
      <c r="CR65" s="360"/>
      <c r="CS65" s="185"/>
    </row>
    <row r="66" spans="1:131" s="14" customFormat="1" ht="15.75" customHeight="1">
      <c r="A66" s="16" t="s">
        <v>233</v>
      </c>
      <c r="B66" s="867">
        <v>43</v>
      </c>
      <c r="C66" s="214">
        <f>SUM(C35:C64)-C44-C46</f>
        <v>914916.54537928884</v>
      </c>
      <c r="D66" s="214">
        <f t="shared" ref="D66:U66" si="129">SUM(D35:D64)-D44-D46</f>
        <v>2979249.014831692</v>
      </c>
      <c r="E66" s="214">
        <f t="shared" si="129"/>
        <v>943361.77100206702</v>
      </c>
      <c r="F66" s="214">
        <f t="shared" si="129"/>
        <v>3238933.1308800201</v>
      </c>
      <c r="G66" s="214">
        <f t="shared" si="129"/>
        <v>1139202.7424320835</v>
      </c>
      <c r="H66" s="214">
        <f t="shared" si="129"/>
        <v>3398156.2739078025</v>
      </c>
      <c r="I66" s="214">
        <f t="shared" si="129"/>
        <v>1486513.5142173143</v>
      </c>
      <c r="J66" s="214">
        <f t="shared" si="129"/>
        <v>3446093.1119269351</v>
      </c>
      <c r="K66" s="219">
        <f t="shared" si="129"/>
        <v>17546426.10457721</v>
      </c>
      <c r="L66" s="216">
        <f t="shared" si="129"/>
        <v>0</v>
      </c>
      <c r="M66" s="216">
        <f t="shared" si="129"/>
        <v>6154112.8353978721</v>
      </c>
      <c r="N66" s="216">
        <f t="shared" si="129"/>
        <v>0</v>
      </c>
      <c r="O66" s="216">
        <f t="shared" si="129"/>
        <v>7904056.3984136842</v>
      </c>
      <c r="P66" s="216">
        <f t="shared" si="129"/>
        <v>0</v>
      </c>
      <c r="Q66" s="216">
        <f t="shared" si="129"/>
        <v>8479225.5955790859</v>
      </c>
      <c r="R66" s="216">
        <f t="shared" si="129"/>
        <v>0</v>
      </c>
      <c r="S66" s="216">
        <f t="shared" si="129"/>
        <v>7915849.6416886514</v>
      </c>
      <c r="T66" s="217">
        <f t="shared" si="129"/>
        <v>30453244.471079294</v>
      </c>
      <c r="U66" s="216">
        <f t="shared" si="129"/>
        <v>47999670.575656511</v>
      </c>
      <c r="V66" s="867">
        <v>43</v>
      </c>
      <c r="W66" s="214">
        <f>SUM(W35:W64)-W44-W46</f>
        <v>91552.8455677202</v>
      </c>
      <c r="X66" s="214">
        <f t="shared" ref="X66:AO66" si="130">SUM(X35:X64)-X44-X46</f>
        <v>1148533.1227446909</v>
      </c>
      <c r="Y66" s="214">
        <f t="shared" si="130"/>
        <v>124417.78141408076</v>
      </c>
      <c r="Z66" s="214">
        <f t="shared" si="130"/>
        <v>980211.36140944948</v>
      </c>
      <c r="AA66" s="214">
        <f t="shared" si="130"/>
        <v>37720.078418707191</v>
      </c>
      <c r="AB66" s="214">
        <f t="shared" si="130"/>
        <v>980447.12998220616</v>
      </c>
      <c r="AC66" s="214">
        <f t="shared" si="130"/>
        <v>32845.645132893245</v>
      </c>
      <c r="AD66" s="214">
        <f t="shared" si="130"/>
        <v>977095.82827805541</v>
      </c>
      <c r="AE66" s="219">
        <f t="shared" si="130"/>
        <v>4372823.7929478027</v>
      </c>
      <c r="AF66" s="216">
        <f t="shared" si="130"/>
        <v>0</v>
      </c>
      <c r="AG66" s="216">
        <f t="shared" si="130"/>
        <v>2769552.1764661861</v>
      </c>
      <c r="AH66" s="216">
        <f t="shared" si="130"/>
        <v>0</v>
      </c>
      <c r="AI66" s="216">
        <f t="shared" si="130"/>
        <v>2235480.0300820428</v>
      </c>
      <c r="AJ66" s="216">
        <f t="shared" si="130"/>
        <v>0</v>
      </c>
      <c r="AK66" s="216">
        <f t="shared" si="130"/>
        <v>2390766.122662466</v>
      </c>
      <c r="AL66" s="216">
        <f t="shared" si="130"/>
        <v>0</v>
      </c>
      <c r="AM66" s="216">
        <f t="shared" si="130"/>
        <v>2764943.6727823578</v>
      </c>
      <c r="AN66" s="217">
        <f t="shared" si="130"/>
        <v>10160742.001993053</v>
      </c>
      <c r="AO66" s="216">
        <f t="shared" si="130"/>
        <v>14533565.794940855</v>
      </c>
      <c r="AP66" s="867">
        <v>43</v>
      </c>
      <c r="AQ66" s="214">
        <f>SUM(AQ35:AQ64)-AQ44-AQ46</f>
        <v>4980116.9324549315</v>
      </c>
      <c r="AR66" s="214">
        <f t="shared" ref="AR66:BI66" si="131">SUM(AR35:AR64)-AR44-AR46</f>
        <v>34047718.422561839</v>
      </c>
      <c r="AS66" s="214">
        <f t="shared" si="131"/>
        <v>5024877.0332141677</v>
      </c>
      <c r="AT66" s="214">
        <f t="shared" si="131"/>
        <v>34686061.009974688</v>
      </c>
      <c r="AU66" s="214">
        <f t="shared" si="131"/>
        <v>5275818.9699225128</v>
      </c>
      <c r="AV66" s="214">
        <f t="shared" si="131"/>
        <v>36123682.065812536</v>
      </c>
      <c r="AW66" s="214">
        <f t="shared" si="131"/>
        <v>5227687.9081225265</v>
      </c>
      <c r="AX66" s="214">
        <f t="shared" si="131"/>
        <v>37209326.887999944</v>
      </c>
      <c r="AY66" s="219">
        <f t="shared" si="131"/>
        <v>162575289.2300632</v>
      </c>
      <c r="AZ66" s="216">
        <f t="shared" si="131"/>
        <v>0</v>
      </c>
      <c r="BA66" s="216">
        <f t="shared" si="131"/>
        <v>43851080.215425946</v>
      </c>
      <c r="BB66" s="216">
        <f t="shared" si="131"/>
        <v>0</v>
      </c>
      <c r="BC66" s="216">
        <f t="shared" si="131"/>
        <v>44289258.041831799</v>
      </c>
      <c r="BD66" s="216">
        <f t="shared" si="131"/>
        <v>0</v>
      </c>
      <c r="BE66" s="216">
        <f t="shared" si="131"/>
        <v>47493972.715816371</v>
      </c>
      <c r="BF66" s="216">
        <f t="shared" si="131"/>
        <v>0</v>
      </c>
      <c r="BG66" s="216">
        <f t="shared" si="131"/>
        <v>49454518.031179391</v>
      </c>
      <c r="BH66" s="217">
        <f t="shared" si="131"/>
        <v>185088829.00425345</v>
      </c>
      <c r="BI66" s="216">
        <f t="shared" si="131"/>
        <v>347664118.23431659</v>
      </c>
      <c r="BJ66" s="867">
        <v>43</v>
      </c>
      <c r="BK66" s="214">
        <f>SUM(BK35:BK64)-BK44-BK46</f>
        <v>158276.8458831273</v>
      </c>
      <c r="BL66" s="214">
        <f t="shared" ref="BL66:CR66" si="132">SUM(BL35:BL64)-BL44-BL46</f>
        <v>6755459.0484060207</v>
      </c>
      <c r="BM66" s="214">
        <f t="shared" si="132"/>
        <v>196957.32489159983</v>
      </c>
      <c r="BN66" s="214">
        <f t="shared" si="132"/>
        <v>6813046.7157680877</v>
      </c>
      <c r="BO66" s="214">
        <f t="shared" si="132"/>
        <v>243833.93799954926</v>
      </c>
      <c r="BP66" s="214">
        <f t="shared" si="132"/>
        <v>6710098.4203703599</v>
      </c>
      <c r="BQ66" s="214">
        <f t="shared" si="132"/>
        <v>391261.6982706461</v>
      </c>
      <c r="BR66" s="214">
        <f t="shared" si="132"/>
        <v>6659851.843080299</v>
      </c>
      <c r="BS66" s="219">
        <f t="shared" si="132"/>
        <v>27928785.834669691</v>
      </c>
      <c r="BT66" s="216">
        <f t="shared" si="132"/>
        <v>0</v>
      </c>
      <c r="BU66" s="216">
        <f t="shared" si="132"/>
        <v>3277247.1097012809</v>
      </c>
      <c r="BV66" s="216">
        <f t="shared" si="132"/>
        <v>0</v>
      </c>
      <c r="BW66" s="216">
        <f t="shared" si="132"/>
        <v>3002518.6590275737</v>
      </c>
      <c r="BX66" s="216">
        <f t="shared" si="132"/>
        <v>0</v>
      </c>
      <c r="BY66" s="216">
        <f t="shared" si="132"/>
        <v>3223597.2116378625</v>
      </c>
      <c r="BZ66" s="216">
        <f t="shared" si="132"/>
        <v>0</v>
      </c>
      <c r="CA66" s="216">
        <f t="shared" si="132"/>
        <v>3642117.3572119074</v>
      </c>
      <c r="CB66" s="217">
        <f t="shared" si="132"/>
        <v>13145480.337578624</v>
      </c>
      <c r="CC66" s="216">
        <f t="shared" si="132"/>
        <v>41074266.172248326</v>
      </c>
      <c r="CD66" s="867">
        <v>43</v>
      </c>
      <c r="CE66" s="217">
        <f t="shared" ref="CE66:CH66" si="133">SUM(CE35:CE64)-CE44-CE46</f>
        <v>51075822.777829327</v>
      </c>
      <c r="CF66" s="217">
        <f t="shared" si="133"/>
        <v>52007866.128554173</v>
      </c>
      <c r="CG66" s="217">
        <f t="shared" si="133"/>
        <v>53908959.618845753</v>
      </c>
      <c r="CH66" s="217">
        <f t="shared" si="133"/>
        <v>55430676.437028617</v>
      </c>
      <c r="CI66" s="214">
        <f>SUM(BS66,AY66,AE66,K66)</f>
        <v>212423324.96225789</v>
      </c>
      <c r="CJ66" s="217">
        <f t="shared" ref="CJ66:CM66" si="134">SUM(CJ35:CJ64)-CJ44-CJ46</f>
        <v>56051992.336991273</v>
      </c>
      <c r="CK66" s="217">
        <f t="shared" si="134"/>
        <v>57431313.129355095</v>
      </c>
      <c r="CL66" s="217">
        <f t="shared" si="134"/>
        <v>61587561.645695798</v>
      </c>
      <c r="CM66" s="217">
        <f t="shared" si="134"/>
        <v>63777428.702862315</v>
      </c>
      <c r="CN66" s="214">
        <f>SUM(BX66,BD66,AJ66,P66)</f>
        <v>0</v>
      </c>
      <c r="CO66" s="217">
        <f t="shared" si="132"/>
        <v>107127815.1148206</v>
      </c>
      <c r="CP66" s="217">
        <f t="shared" si="132"/>
        <v>109439179.25790925</v>
      </c>
      <c r="CQ66" s="217">
        <f t="shared" si="132"/>
        <v>115496521.26454154</v>
      </c>
      <c r="CR66" s="217">
        <f t="shared" si="132"/>
        <v>119208105.13989085</v>
      </c>
      <c r="CS66" s="214">
        <f>SUM(CC66,BI66,AO66,U66)</f>
        <v>451271620.77716225</v>
      </c>
      <c r="CT66" s="308"/>
      <c r="CU66" s="308"/>
      <c r="CV66" s="308"/>
      <c r="CW66" s="308"/>
      <c r="CX66" s="308"/>
      <c r="CY66" s="308"/>
      <c r="CZ66" s="308"/>
      <c r="DA66" s="308"/>
      <c r="DB66" s="308"/>
      <c r="DC66" s="308"/>
      <c r="DD66" s="308"/>
      <c r="DE66" s="308"/>
      <c r="DF66" s="308"/>
      <c r="DG66" s="308"/>
      <c r="DH66" s="308"/>
      <c r="DI66" s="308"/>
      <c r="DJ66" s="308"/>
      <c r="DK66" s="308"/>
      <c r="DL66" s="308"/>
      <c r="DM66" s="308"/>
      <c r="DN66" s="308"/>
      <c r="DO66" s="308"/>
      <c r="DP66" s="308"/>
      <c r="DQ66" s="308"/>
      <c r="DR66" s="308"/>
      <c r="DS66" s="308"/>
      <c r="DT66" s="308"/>
      <c r="DU66" s="308"/>
      <c r="DV66" s="308"/>
      <c r="DW66" s="308"/>
      <c r="DX66" s="308"/>
      <c r="DY66" s="308"/>
      <c r="DZ66" s="308"/>
      <c r="EA66" s="308"/>
    </row>
    <row r="67" spans="1:131" ht="15.75" customHeight="1">
      <c r="B67" s="867"/>
      <c r="C67" s="176"/>
      <c r="D67" s="176"/>
      <c r="E67" s="176"/>
      <c r="F67" s="176"/>
      <c r="G67" s="176"/>
      <c r="H67" s="176"/>
      <c r="I67" s="176"/>
      <c r="J67" s="176"/>
      <c r="K67" s="361"/>
      <c r="L67" s="362"/>
      <c r="M67" s="176"/>
      <c r="N67" s="176"/>
      <c r="O67" s="176"/>
      <c r="P67" s="176"/>
      <c r="Q67" s="176"/>
      <c r="R67" s="176"/>
      <c r="S67" s="176"/>
      <c r="T67" s="176"/>
      <c r="U67" s="363"/>
      <c r="V67" s="867"/>
      <c r="W67" s="176"/>
      <c r="X67" s="176"/>
      <c r="Y67" s="176"/>
      <c r="Z67" s="176"/>
      <c r="AA67" s="176"/>
      <c r="AB67" s="176"/>
      <c r="AC67" s="176"/>
      <c r="AD67" s="176"/>
      <c r="AE67" s="361"/>
      <c r="AF67" s="362"/>
      <c r="AG67" s="176"/>
      <c r="AH67" s="176"/>
      <c r="AI67" s="176"/>
      <c r="AJ67" s="176"/>
      <c r="AK67" s="176"/>
      <c r="AL67" s="176"/>
      <c r="AM67" s="176"/>
      <c r="AN67" s="176"/>
      <c r="AO67" s="363"/>
      <c r="AP67" s="867"/>
      <c r="AQ67" s="176"/>
      <c r="AR67" s="176"/>
      <c r="AS67" s="176"/>
      <c r="AT67" s="176"/>
      <c r="AU67" s="176"/>
      <c r="AV67" s="176"/>
      <c r="AW67" s="176"/>
      <c r="AX67" s="176"/>
      <c r="AY67" s="361"/>
      <c r="AZ67" s="362"/>
      <c r="BA67" s="176"/>
      <c r="BB67" s="176"/>
      <c r="BC67" s="176"/>
      <c r="BD67" s="176"/>
      <c r="BE67" s="176"/>
      <c r="BF67" s="176"/>
      <c r="BG67" s="176"/>
      <c r="BH67" s="176"/>
      <c r="BI67" s="363"/>
      <c r="BJ67" s="867"/>
      <c r="BK67" s="176"/>
      <c r="BL67" s="176"/>
      <c r="BM67" s="176"/>
      <c r="BN67" s="176"/>
      <c r="BO67" s="176"/>
      <c r="BP67" s="176"/>
      <c r="BQ67" s="176"/>
      <c r="BR67" s="176"/>
      <c r="BS67" s="361"/>
      <c r="BT67" s="362"/>
      <c r="BU67" s="176"/>
      <c r="BV67" s="176"/>
      <c r="BW67" s="176"/>
      <c r="BX67" s="176"/>
      <c r="BY67" s="176"/>
      <c r="BZ67" s="176"/>
      <c r="CA67" s="176"/>
      <c r="CB67" s="176"/>
      <c r="CC67" s="363"/>
      <c r="CD67" s="867"/>
      <c r="CE67" s="176"/>
      <c r="CF67" s="176"/>
      <c r="CG67" s="176"/>
      <c r="CH67" s="176"/>
      <c r="CI67" s="399"/>
      <c r="CJ67" s="176"/>
      <c r="CK67" s="176"/>
      <c r="CL67" s="176"/>
      <c r="CM67" s="176"/>
      <c r="CN67" s="399"/>
      <c r="CO67" s="176"/>
      <c r="CP67" s="176"/>
      <c r="CQ67" s="176"/>
      <c r="CR67" s="176"/>
      <c r="CS67" s="399"/>
    </row>
    <row r="68" spans="1:131" ht="15.75" customHeight="1">
      <c r="A68" s="16" t="s">
        <v>235</v>
      </c>
      <c r="B68" s="867"/>
      <c r="C68" s="185" t="s">
        <v>1312</v>
      </c>
      <c r="D68" s="185" t="s">
        <v>1312</v>
      </c>
      <c r="E68" s="185" t="s">
        <v>1312</v>
      </c>
      <c r="F68" s="185" t="s">
        <v>1312</v>
      </c>
      <c r="G68" s="185" t="s">
        <v>1312</v>
      </c>
      <c r="H68" s="185" t="s">
        <v>1312</v>
      </c>
      <c r="I68" s="185" t="s">
        <v>1312</v>
      </c>
      <c r="J68" s="185" t="s">
        <v>1312</v>
      </c>
      <c r="K68" s="358"/>
      <c r="L68" s="359" t="s">
        <v>1312</v>
      </c>
      <c r="M68" s="185" t="s">
        <v>1312</v>
      </c>
      <c r="N68" s="185" t="s">
        <v>1312</v>
      </c>
      <c r="O68" s="185" t="s">
        <v>1312</v>
      </c>
      <c r="P68" s="185" t="s">
        <v>1312</v>
      </c>
      <c r="Q68" s="185" t="s">
        <v>1312</v>
      </c>
      <c r="R68" s="185" t="s">
        <v>1312</v>
      </c>
      <c r="S68" s="185" t="s">
        <v>1312</v>
      </c>
      <c r="T68" s="360"/>
      <c r="U68" s="359" t="s">
        <v>1312</v>
      </c>
      <c r="V68" s="867"/>
      <c r="W68" s="185" t="s">
        <v>1312</v>
      </c>
      <c r="X68" s="185" t="s">
        <v>1312</v>
      </c>
      <c r="Y68" s="185" t="s">
        <v>1312</v>
      </c>
      <c r="Z68" s="185" t="s">
        <v>1312</v>
      </c>
      <c r="AA68" s="185" t="s">
        <v>1312</v>
      </c>
      <c r="AB68" s="185" t="s">
        <v>1312</v>
      </c>
      <c r="AC68" s="185" t="s">
        <v>1312</v>
      </c>
      <c r="AD68" s="185" t="s">
        <v>1312</v>
      </c>
      <c r="AE68" s="358"/>
      <c r="AF68" s="359" t="s">
        <v>1312</v>
      </c>
      <c r="AG68" s="185" t="s">
        <v>1312</v>
      </c>
      <c r="AH68" s="185" t="s">
        <v>1312</v>
      </c>
      <c r="AI68" s="185" t="s">
        <v>1312</v>
      </c>
      <c r="AJ68" s="185" t="s">
        <v>1312</v>
      </c>
      <c r="AK68" s="185" t="s">
        <v>1312</v>
      </c>
      <c r="AL68" s="185" t="s">
        <v>1312</v>
      </c>
      <c r="AM68" s="185" t="s">
        <v>1312</v>
      </c>
      <c r="AN68" s="360"/>
      <c r="AO68" s="359" t="s">
        <v>1312</v>
      </c>
      <c r="AP68" s="867"/>
      <c r="AQ68" s="185" t="s">
        <v>1312</v>
      </c>
      <c r="AR68" s="185" t="s">
        <v>1312</v>
      </c>
      <c r="AS68" s="185" t="s">
        <v>1312</v>
      </c>
      <c r="AT68" s="185" t="s">
        <v>1312</v>
      </c>
      <c r="AU68" s="185" t="s">
        <v>1312</v>
      </c>
      <c r="AV68" s="185" t="s">
        <v>1312</v>
      </c>
      <c r="AW68" s="185" t="s">
        <v>1312</v>
      </c>
      <c r="AX68" s="185" t="s">
        <v>1312</v>
      </c>
      <c r="AY68" s="358"/>
      <c r="AZ68" s="359" t="s">
        <v>1312</v>
      </c>
      <c r="BA68" s="185" t="s">
        <v>1312</v>
      </c>
      <c r="BB68" s="185" t="s">
        <v>1312</v>
      </c>
      <c r="BC68" s="185" t="s">
        <v>1312</v>
      </c>
      <c r="BD68" s="185" t="s">
        <v>1312</v>
      </c>
      <c r="BE68" s="185" t="s">
        <v>1312</v>
      </c>
      <c r="BF68" s="185" t="s">
        <v>1312</v>
      </c>
      <c r="BG68" s="185" t="s">
        <v>1312</v>
      </c>
      <c r="BH68" s="360"/>
      <c r="BI68" s="359" t="s">
        <v>1312</v>
      </c>
      <c r="BJ68" s="867"/>
      <c r="BK68" s="185" t="s">
        <v>1312</v>
      </c>
      <c r="BL68" s="185" t="s">
        <v>1312</v>
      </c>
      <c r="BM68" s="185" t="s">
        <v>1312</v>
      </c>
      <c r="BN68" s="185" t="s">
        <v>1312</v>
      </c>
      <c r="BO68" s="185" t="s">
        <v>1312</v>
      </c>
      <c r="BP68" s="185" t="s">
        <v>1312</v>
      </c>
      <c r="BQ68" s="185" t="s">
        <v>1312</v>
      </c>
      <c r="BR68" s="185" t="s">
        <v>1312</v>
      </c>
      <c r="BS68" s="358"/>
      <c r="BT68" s="359" t="s">
        <v>1312</v>
      </c>
      <c r="BU68" s="185" t="s">
        <v>1312</v>
      </c>
      <c r="BV68" s="185" t="s">
        <v>1312</v>
      </c>
      <c r="BW68" s="185" t="s">
        <v>1312</v>
      </c>
      <c r="BX68" s="185" t="s">
        <v>1312</v>
      </c>
      <c r="BY68" s="185" t="s">
        <v>1312</v>
      </c>
      <c r="BZ68" s="185" t="s">
        <v>1312</v>
      </c>
      <c r="CA68" s="185" t="s">
        <v>1312</v>
      </c>
      <c r="CB68" s="360"/>
      <c r="CC68" s="359" t="s">
        <v>1312</v>
      </c>
      <c r="CD68" s="867"/>
      <c r="CE68" s="176"/>
      <c r="CF68" s="176"/>
      <c r="CG68" s="176"/>
      <c r="CH68" s="176"/>
      <c r="CI68" s="399"/>
      <c r="CJ68" s="176"/>
      <c r="CK68" s="176"/>
      <c r="CL68" s="176"/>
      <c r="CM68" s="176"/>
      <c r="CN68" s="399"/>
      <c r="CO68" s="176"/>
      <c r="CP68" s="176"/>
      <c r="CQ68" s="176"/>
      <c r="CR68" s="176"/>
      <c r="CS68" s="399"/>
    </row>
    <row r="69" spans="1:131" ht="15.75" customHeight="1">
      <c r="A69" s="87" t="s">
        <v>236</v>
      </c>
      <c r="B69" s="867">
        <v>44</v>
      </c>
      <c r="C69" s="400">
        <v>42727.302186633999</v>
      </c>
      <c r="D69" s="400">
        <v>163704.83414264052</v>
      </c>
      <c r="E69" s="400">
        <v>65408.433532460098</v>
      </c>
      <c r="F69" s="400">
        <v>246257.90359974292</v>
      </c>
      <c r="G69" s="400">
        <v>57089.680873935773</v>
      </c>
      <c r="H69" s="400">
        <v>190782.28834682557</v>
      </c>
      <c r="I69" s="400">
        <v>68636.535014343652</v>
      </c>
      <c r="J69" s="400">
        <v>200170.36544266471</v>
      </c>
      <c r="K69" s="392">
        <f>SUM(C69:J69)</f>
        <v>1034777.3431392474</v>
      </c>
      <c r="L69" s="401">
        <v>0</v>
      </c>
      <c r="M69" s="400">
        <v>163704.83414264052</v>
      </c>
      <c r="N69" s="400">
        <v>0</v>
      </c>
      <c r="O69" s="400">
        <v>246257.90359974292</v>
      </c>
      <c r="P69" s="400">
        <v>0</v>
      </c>
      <c r="Q69" s="400">
        <v>190782.28834682557</v>
      </c>
      <c r="R69" s="400">
        <v>0</v>
      </c>
      <c r="S69" s="400">
        <v>200170.36544266471</v>
      </c>
      <c r="T69" s="394">
        <f>SUM(L69:S69)</f>
        <v>800915.39153187373</v>
      </c>
      <c r="U69" s="395">
        <f>SUM(T69,K69)</f>
        <v>1835692.734671121</v>
      </c>
      <c r="V69" s="867">
        <v>44</v>
      </c>
      <c r="W69" s="400">
        <v>3611.8402927550324</v>
      </c>
      <c r="X69" s="400">
        <v>63687.11496265413</v>
      </c>
      <c r="Y69" s="400">
        <v>4287.2754752368801</v>
      </c>
      <c r="Z69" s="400">
        <v>86815.633108573471</v>
      </c>
      <c r="AA69" s="400">
        <v>2895.853377663409</v>
      </c>
      <c r="AB69" s="400">
        <v>62918.408844380188</v>
      </c>
      <c r="AC69" s="400">
        <v>2767.6022183203086</v>
      </c>
      <c r="AD69" s="400">
        <v>68523.820260702123</v>
      </c>
      <c r="AE69" s="392">
        <f>SUM(W69:AD69)</f>
        <v>295507.5485402855</v>
      </c>
      <c r="AF69" s="401">
        <v>0</v>
      </c>
      <c r="AG69" s="400">
        <v>63687.11496265413</v>
      </c>
      <c r="AH69" s="400">
        <v>0</v>
      </c>
      <c r="AI69" s="400">
        <v>86815.633108573471</v>
      </c>
      <c r="AJ69" s="400">
        <v>0</v>
      </c>
      <c r="AK69" s="400">
        <v>62918.408844380188</v>
      </c>
      <c r="AL69" s="400">
        <v>0</v>
      </c>
      <c r="AM69" s="400">
        <v>68523.820260702123</v>
      </c>
      <c r="AN69" s="394">
        <f>SUM(AF69:AM69)</f>
        <v>281944.97717630991</v>
      </c>
      <c r="AO69" s="395">
        <f>SUM(AN69,AE69)</f>
        <v>577452.52571659535</v>
      </c>
      <c r="AP69" s="867">
        <v>44</v>
      </c>
      <c r="AQ69" s="400">
        <v>96751.211246352876</v>
      </c>
      <c r="AR69" s="400">
        <v>558673.50449341885</v>
      </c>
      <c r="AS69" s="400">
        <v>145107.78531570977</v>
      </c>
      <c r="AT69" s="400">
        <v>837466.05884880573</v>
      </c>
      <c r="AU69" s="400">
        <v>114675.79375547099</v>
      </c>
      <c r="AV69" s="400">
        <v>659669.50826922175</v>
      </c>
      <c r="AW69" s="400">
        <v>132752.65307209746</v>
      </c>
      <c r="AX69" s="400">
        <v>703709.12407320319</v>
      </c>
      <c r="AY69" s="392">
        <f>SUM(AQ69:AX69)</f>
        <v>3248805.6390742804</v>
      </c>
      <c r="AZ69" s="401">
        <v>0</v>
      </c>
      <c r="BA69" s="400">
        <v>558673.50449341885</v>
      </c>
      <c r="BB69" s="400">
        <v>0</v>
      </c>
      <c r="BC69" s="400">
        <v>837466.05884880573</v>
      </c>
      <c r="BD69" s="400">
        <v>0</v>
      </c>
      <c r="BE69" s="400">
        <v>659669.50826922175</v>
      </c>
      <c r="BF69" s="400">
        <v>0</v>
      </c>
      <c r="BG69" s="400">
        <v>703709.12407320319</v>
      </c>
      <c r="BH69" s="394">
        <f>SUM(AZ69:BG69)</f>
        <v>2759518.1956846495</v>
      </c>
      <c r="BI69" s="395">
        <f>SUM(BH69,AY69)</f>
        <v>6008323.8347589299</v>
      </c>
      <c r="BJ69" s="867">
        <v>44</v>
      </c>
      <c r="BK69" s="400">
        <v>1536.953316065971</v>
      </c>
      <c r="BL69" s="400">
        <v>30215.193746486479</v>
      </c>
      <c r="BM69" s="400">
        <v>2968.1137905486094</v>
      </c>
      <c r="BN69" s="400">
        <v>44458.853274729518</v>
      </c>
      <c r="BO69" s="400">
        <v>2399.4213700639675</v>
      </c>
      <c r="BP69" s="400">
        <v>33903.602491633799</v>
      </c>
      <c r="BQ69" s="400">
        <v>3505.6294765390576</v>
      </c>
      <c r="BR69" s="400">
        <v>34096.99118868872</v>
      </c>
      <c r="BS69" s="392">
        <f>SUM(BK69:BR69)</f>
        <v>153084.75865475612</v>
      </c>
      <c r="BT69" s="401">
        <v>0</v>
      </c>
      <c r="BU69" s="400">
        <v>30215.193746486479</v>
      </c>
      <c r="BV69" s="400">
        <v>0</v>
      </c>
      <c r="BW69" s="400">
        <v>44458.853274729518</v>
      </c>
      <c r="BX69" s="400">
        <v>0</v>
      </c>
      <c r="BY69" s="400">
        <v>33903.602491633799</v>
      </c>
      <c r="BZ69" s="400">
        <v>0</v>
      </c>
      <c r="CA69" s="400">
        <v>34096.99118868872</v>
      </c>
      <c r="CB69" s="394">
        <f>SUM(BT69:CA69)</f>
        <v>142674.64070153853</v>
      </c>
      <c r="CC69" s="395">
        <f>SUM(CB69,BS69)</f>
        <v>295759.39935629466</v>
      </c>
      <c r="CD69" s="867">
        <v>44</v>
      </c>
      <c r="CE69" s="394">
        <f t="shared" ref="CE69:CE71" si="135">+C69+D69+W69+X69+AQ69+AR69+BK69+BL69</f>
        <v>960907.95438700775</v>
      </c>
      <c r="CF69" s="394">
        <f t="shared" ref="CF69:CF71" si="136">+E69+F69+Y69+Z69+AS69+AT69+BM69+BN69</f>
        <v>1432770.0569458071</v>
      </c>
      <c r="CG69" s="394">
        <f t="shared" ref="CG69:CG71" si="137">+G69+H69+AA69+AB69+AU69+AV69+BO69+BP69</f>
        <v>1124334.5573291953</v>
      </c>
      <c r="CH69" s="394">
        <f t="shared" ref="CH69:CH71" si="138">+I69+J69+AC69+AD69+AW69+AX69+BQ69+BR69</f>
        <v>1214162.7207465593</v>
      </c>
      <c r="CI69" s="396">
        <f t="shared" ref="CI69:CI71" si="139">SUM(K69,AE69,AY69,BS69)</f>
        <v>4732175.2894085702</v>
      </c>
      <c r="CJ69" s="394">
        <f t="shared" ref="CJ69:CJ71" si="140">L69+M69+AF69+AG69+AZ69+BA69+BT69+BU69</f>
        <v>816280.64734519995</v>
      </c>
      <c r="CK69" s="394">
        <f t="shared" ref="CK69:CK71" si="141">N69+O69+AH69+AI69+BB69+BC69+BV69+BW69</f>
        <v>1214998.4488318516</v>
      </c>
      <c r="CL69" s="394">
        <f t="shared" ref="CL69:CL71" si="142">P69+Q69+AJ69+AK69+BD69+BE69+BX69+BY69</f>
        <v>947273.80795206141</v>
      </c>
      <c r="CM69" s="394">
        <f t="shared" ref="CM69:CM71" si="143">+R69+S69+AL69+AM69+BF69+BG69+BZ69+CA69</f>
        <v>1006500.3009652586</v>
      </c>
      <c r="CN69" s="396">
        <f t="shared" ref="CN69:CN71" si="144">SUM(T69,AN69,BH69,CB69)</f>
        <v>3985053.2050943715</v>
      </c>
      <c r="CO69" s="394">
        <f t="shared" ref="CO69:CO71" si="145">+C69+D69+L69+M69+W69+X69+AF69+AG69+AQ69+AR69+AZ69+BA69+BK69+BL69+BT69+BU69</f>
        <v>1777188.6017322077</v>
      </c>
      <c r="CP69" s="394">
        <f t="shared" ref="CP69:CP71" si="146">+E69+F69+N69+O69+Y69+Z69+AH69+AI69+AS69+AT69+BB69+BC69+BM69+BN69+BV69+BW69</f>
        <v>2647768.5057776589</v>
      </c>
      <c r="CQ69" s="394">
        <f t="shared" ref="CQ69:CQ71" si="147">+G69+H69+P69+Q69+AA69+AB69+AJ69+AK69+AU69+AV69+BD69+BE69+BO69+BP69+BX69+BY69</f>
        <v>2071608.3652812566</v>
      </c>
      <c r="CR69" s="394">
        <f t="shared" ref="CR69:CR71" si="148">+I69+J69+R69+S69+AC69+AD69+AL69+AM69+AW69+AX69+BF69+BG69+BQ69+BR69+BZ69+CA69</f>
        <v>2220663.0217118179</v>
      </c>
      <c r="CS69" s="396">
        <f t="shared" ref="CS69:CS71" si="149">SUM(CC69,BI69,AO69,U69)</f>
        <v>8717228.4945029411</v>
      </c>
    </row>
    <row r="70" spans="1:131" ht="15.75" customHeight="1">
      <c r="A70" s="87" t="s">
        <v>238</v>
      </c>
      <c r="B70" s="867">
        <v>45</v>
      </c>
      <c r="C70" s="229">
        <f t="shared" ref="C70:J70" si="150">IF(ABS(C62)&lt;C83, -C62, C83)</f>
        <v>0</v>
      </c>
      <c r="D70" s="229">
        <f t="shared" si="150"/>
        <v>0</v>
      </c>
      <c r="E70" s="229">
        <f t="shared" si="150"/>
        <v>0</v>
      </c>
      <c r="F70" s="229">
        <f t="shared" si="150"/>
        <v>0</v>
      </c>
      <c r="G70" s="229">
        <f t="shared" si="150"/>
        <v>0</v>
      </c>
      <c r="H70" s="229">
        <f t="shared" si="150"/>
        <v>0</v>
      </c>
      <c r="I70" s="229">
        <f t="shared" si="150"/>
        <v>0</v>
      </c>
      <c r="J70" s="229">
        <f t="shared" si="150"/>
        <v>0</v>
      </c>
      <c r="K70" s="392">
        <f t="shared" ref="K70" si="151">SUM(C70:J70)</f>
        <v>0</v>
      </c>
      <c r="L70" s="398">
        <f t="shared" ref="L70:S70" si="152">IF(ABS(L62)&lt;L83, -L62, L83)</f>
        <v>0</v>
      </c>
      <c r="M70" s="229">
        <f t="shared" si="152"/>
        <v>0</v>
      </c>
      <c r="N70" s="229">
        <f t="shared" si="152"/>
        <v>0</v>
      </c>
      <c r="O70" s="229">
        <f t="shared" si="152"/>
        <v>0</v>
      </c>
      <c r="P70" s="229">
        <f t="shared" si="152"/>
        <v>0</v>
      </c>
      <c r="Q70" s="229">
        <f t="shared" si="152"/>
        <v>0</v>
      </c>
      <c r="R70" s="229">
        <f t="shared" si="152"/>
        <v>0</v>
      </c>
      <c r="S70" s="229">
        <f t="shared" si="152"/>
        <v>0</v>
      </c>
      <c r="T70" s="394">
        <f t="shared" ref="T70" si="153">SUM(L70:S70)</f>
        <v>0</v>
      </c>
      <c r="U70" s="395">
        <f t="shared" ref="U70" si="154">SUM(T70,K70)</f>
        <v>0</v>
      </c>
      <c r="V70" s="867">
        <v>45</v>
      </c>
      <c r="W70" s="229">
        <f t="shared" ref="W70:AD70" si="155">IF(ABS(W62)&lt;W83, -W62, W83)</f>
        <v>0</v>
      </c>
      <c r="X70" s="229">
        <f t="shared" si="155"/>
        <v>0</v>
      </c>
      <c r="Y70" s="229">
        <f t="shared" si="155"/>
        <v>0</v>
      </c>
      <c r="Z70" s="229">
        <f t="shared" si="155"/>
        <v>0</v>
      </c>
      <c r="AA70" s="229">
        <f t="shared" si="155"/>
        <v>0</v>
      </c>
      <c r="AB70" s="229">
        <f t="shared" si="155"/>
        <v>0</v>
      </c>
      <c r="AC70" s="229">
        <f t="shared" si="155"/>
        <v>0</v>
      </c>
      <c r="AD70" s="229">
        <f t="shared" si="155"/>
        <v>0</v>
      </c>
      <c r="AE70" s="392">
        <f t="shared" ref="AE70" si="156">SUM(W70:AD70)</f>
        <v>0</v>
      </c>
      <c r="AF70" s="398">
        <f t="shared" ref="AF70:AM70" si="157">IF(ABS(AF62)&lt;AF83, -AF62, AF83)</f>
        <v>0</v>
      </c>
      <c r="AG70" s="229">
        <f t="shared" si="157"/>
        <v>0</v>
      </c>
      <c r="AH70" s="229">
        <f t="shared" si="157"/>
        <v>0</v>
      </c>
      <c r="AI70" s="229">
        <f t="shared" si="157"/>
        <v>0</v>
      </c>
      <c r="AJ70" s="229">
        <f t="shared" si="157"/>
        <v>0</v>
      </c>
      <c r="AK70" s="229">
        <f t="shared" si="157"/>
        <v>0</v>
      </c>
      <c r="AL70" s="229">
        <f t="shared" si="157"/>
        <v>0</v>
      </c>
      <c r="AM70" s="229">
        <f t="shared" si="157"/>
        <v>0</v>
      </c>
      <c r="AN70" s="394">
        <f t="shared" ref="AN70" si="158">SUM(AF70:AM70)</f>
        <v>0</v>
      </c>
      <c r="AO70" s="395">
        <f t="shared" ref="AO70" si="159">SUM(AN70,AE70)</f>
        <v>0</v>
      </c>
      <c r="AP70" s="867">
        <v>45</v>
      </c>
      <c r="AQ70" s="229">
        <f t="shared" ref="AQ70:AX70" si="160">IF(ABS(AQ62)&lt;AQ83, -AQ62, AQ83)</f>
        <v>0</v>
      </c>
      <c r="AR70" s="229">
        <f t="shared" si="160"/>
        <v>0</v>
      </c>
      <c r="AS70" s="229">
        <f t="shared" si="160"/>
        <v>0</v>
      </c>
      <c r="AT70" s="229">
        <f t="shared" si="160"/>
        <v>0</v>
      </c>
      <c r="AU70" s="229">
        <f t="shared" si="160"/>
        <v>0</v>
      </c>
      <c r="AV70" s="229">
        <f t="shared" si="160"/>
        <v>0</v>
      </c>
      <c r="AW70" s="229">
        <f t="shared" si="160"/>
        <v>0</v>
      </c>
      <c r="AX70" s="229">
        <f t="shared" si="160"/>
        <v>0</v>
      </c>
      <c r="AY70" s="392">
        <f t="shared" ref="AY70" si="161">SUM(AQ70:AX70)</f>
        <v>0</v>
      </c>
      <c r="AZ70" s="398">
        <f t="shared" ref="AZ70:BG70" si="162">IF(ABS(AZ62)&lt;AZ83, -AZ62, AZ83)</f>
        <v>0</v>
      </c>
      <c r="BA70" s="229">
        <f t="shared" si="162"/>
        <v>0</v>
      </c>
      <c r="BB70" s="229">
        <f t="shared" si="162"/>
        <v>0</v>
      </c>
      <c r="BC70" s="229">
        <f t="shared" si="162"/>
        <v>0</v>
      </c>
      <c r="BD70" s="229">
        <f t="shared" si="162"/>
        <v>0</v>
      </c>
      <c r="BE70" s="229">
        <f t="shared" si="162"/>
        <v>0</v>
      </c>
      <c r="BF70" s="229">
        <f t="shared" si="162"/>
        <v>0</v>
      </c>
      <c r="BG70" s="229">
        <f t="shared" si="162"/>
        <v>0</v>
      </c>
      <c r="BH70" s="394">
        <f t="shared" ref="BH70" si="163">SUM(AZ70:BG70)</f>
        <v>0</v>
      </c>
      <c r="BI70" s="395">
        <f t="shared" ref="BI70" si="164">SUM(BH70,AY70)</f>
        <v>0</v>
      </c>
      <c r="BJ70" s="867">
        <v>45</v>
      </c>
      <c r="BK70" s="229">
        <f t="shared" ref="BK70:BR70" si="165">IF(ABS(BK62)&lt;BK83, -BK62, BK83)</f>
        <v>0</v>
      </c>
      <c r="BL70" s="229">
        <f t="shared" si="165"/>
        <v>0</v>
      </c>
      <c r="BM70" s="229">
        <f t="shared" si="165"/>
        <v>0</v>
      </c>
      <c r="BN70" s="229">
        <f t="shared" si="165"/>
        <v>0</v>
      </c>
      <c r="BO70" s="229">
        <f t="shared" si="165"/>
        <v>0</v>
      </c>
      <c r="BP70" s="229">
        <f t="shared" si="165"/>
        <v>0</v>
      </c>
      <c r="BQ70" s="229">
        <f t="shared" si="165"/>
        <v>0</v>
      </c>
      <c r="BR70" s="229">
        <f t="shared" si="165"/>
        <v>0</v>
      </c>
      <c r="BS70" s="392">
        <f t="shared" ref="BS70" si="166">SUM(BK70:BR70)</f>
        <v>0</v>
      </c>
      <c r="BT70" s="398">
        <f t="shared" ref="BT70:CA70" si="167">IF(ABS(BT62)&lt;BT83, -BT62, BT83)</f>
        <v>0</v>
      </c>
      <c r="BU70" s="229">
        <f t="shared" si="167"/>
        <v>0</v>
      </c>
      <c r="BV70" s="229">
        <f t="shared" si="167"/>
        <v>0</v>
      </c>
      <c r="BW70" s="229">
        <f t="shared" si="167"/>
        <v>0</v>
      </c>
      <c r="BX70" s="229">
        <f t="shared" si="167"/>
        <v>0</v>
      </c>
      <c r="BY70" s="229">
        <f t="shared" si="167"/>
        <v>0</v>
      </c>
      <c r="BZ70" s="229">
        <f t="shared" si="167"/>
        <v>0</v>
      </c>
      <c r="CA70" s="229">
        <f t="shared" si="167"/>
        <v>0</v>
      </c>
      <c r="CB70" s="394">
        <f t="shared" ref="CB70" si="168">SUM(BT70:CA70)</f>
        <v>0</v>
      </c>
      <c r="CC70" s="395">
        <f t="shared" ref="CC70" si="169">SUM(CB70,BS70)</f>
        <v>0</v>
      </c>
      <c r="CD70" s="867">
        <v>45</v>
      </c>
      <c r="CE70" s="394">
        <f t="shared" si="135"/>
        <v>0</v>
      </c>
      <c r="CF70" s="394">
        <f t="shared" si="136"/>
        <v>0</v>
      </c>
      <c r="CG70" s="394">
        <f t="shared" si="137"/>
        <v>0</v>
      </c>
      <c r="CH70" s="394">
        <f t="shared" si="138"/>
        <v>0</v>
      </c>
      <c r="CI70" s="396">
        <f t="shared" si="139"/>
        <v>0</v>
      </c>
      <c r="CJ70" s="394">
        <f t="shared" si="140"/>
        <v>0</v>
      </c>
      <c r="CK70" s="394">
        <f t="shared" si="141"/>
        <v>0</v>
      </c>
      <c r="CL70" s="394">
        <f t="shared" si="142"/>
        <v>0</v>
      </c>
      <c r="CM70" s="394">
        <f t="shared" si="143"/>
        <v>0</v>
      </c>
      <c r="CN70" s="396">
        <f t="shared" si="144"/>
        <v>0</v>
      </c>
      <c r="CO70" s="394">
        <f t="shared" si="145"/>
        <v>0</v>
      </c>
      <c r="CP70" s="394">
        <f t="shared" si="146"/>
        <v>0</v>
      </c>
      <c r="CQ70" s="394">
        <f t="shared" si="147"/>
        <v>0</v>
      </c>
      <c r="CR70" s="394">
        <f t="shared" si="148"/>
        <v>0</v>
      </c>
      <c r="CS70" s="396">
        <f t="shared" si="149"/>
        <v>0</v>
      </c>
    </row>
    <row r="71" spans="1:131" ht="15.75" customHeight="1">
      <c r="A71" s="87" t="s">
        <v>1338</v>
      </c>
      <c r="B71" s="290">
        <v>46</v>
      </c>
      <c r="C71" s="400">
        <v>52220.021164581514</v>
      </c>
      <c r="D71" s="400">
        <v>212449.07891058162</v>
      </c>
      <c r="E71" s="400">
        <v>55180.293031266054</v>
      </c>
      <c r="F71" s="400">
        <v>217289.79255841405</v>
      </c>
      <c r="G71" s="400">
        <v>53699.851569805636</v>
      </c>
      <c r="H71" s="400">
        <v>186782.09241671523</v>
      </c>
      <c r="I71" s="400">
        <v>50050.339529895478</v>
      </c>
      <c r="J71" s="400">
        <v>163302.68710863075</v>
      </c>
      <c r="K71" s="392">
        <f>SUM(C71:J71)</f>
        <v>990974.15628989041</v>
      </c>
      <c r="L71" s="401">
        <v>0</v>
      </c>
      <c r="M71" s="400">
        <v>212449.07891058162</v>
      </c>
      <c r="N71" s="400">
        <v>0</v>
      </c>
      <c r="O71" s="400">
        <v>217289.79255841405</v>
      </c>
      <c r="P71" s="400">
        <v>0</v>
      </c>
      <c r="Q71" s="400">
        <v>186782.09241671523</v>
      </c>
      <c r="R71" s="400">
        <v>0</v>
      </c>
      <c r="S71" s="400">
        <v>163302.68710863075</v>
      </c>
      <c r="T71" s="394">
        <f>SUM(L71:S71)</f>
        <v>779823.6509943417</v>
      </c>
      <c r="U71" s="395">
        <f>SUM(T71,K71)</f>
        <v>1770797.8072842322</v>
      </c>
      <c r="V71" s="290">
        <v>46</v>
      </c>
      <c r="W71" s="400">
        <v>4414.2823646318911</v>
      </c>
      <c r="X71" s="400">
        <v>82650.393210129027</v>
      </c>
      <c r="Y71" s="400">
        <v>3616.8595432258426</v>
      </c>
      <c r="Z71" s="400">
        <v>76603.230325757584</v>
      </c>
      <c r="AA71" s="400">
        <v>2723.9055144104304</v>
      </c>
      <c r="AB71" s="400">
        <v>61599.177561595883</v>
      </c>
      <c r="AC71" s="400">
        <v>2018.1588520119144</v>
      </c>
      <c r="AD71" s="400">
        <v>55903.000200730021</v>
      </c>
      <c r="AE71" s="392">
        <f>SUM(W71:AD71)</f>
        <v>289529.00757249258</v>
      </c>
      <c r="AF71" s="401">
        <v>0</v>
      </c>
      <c r="AG71" s="400">
        <v>82650.393210129027</v>
      </c>
      <c r="AH71" s="400">
        <v>0</v>
      </c>
      <c r="AI71" s="400">
        <v>76603.230325757584</v>
      </c>
      <c r="AJ71" s="400">
        <v>0</v>
      </c>
      <c r="AK71" s="400">
        <v>61599.177561595883</v>
      </c>
      <c r="AL71" s="400">
        <v>0</v>
      </c>
      <c r="AM71" s="400">
        <v>55903.000200730021</v>
      </c>
      <c r="AN71" s="394">
        <f>SUM(AF71:AM71)</f>
        <v>276755.80129821249</v>
      </c>
      <c r="AO71" s="395">
        <f>SUM(AN71,AE71)</f>
        <v>566284.80887070508</v>
      </c>
      <c r="AP71" s="290">
        <v>46</v>
      </c>
      <c r="AQ71" s="400">
        <v>118246.41483130959</v>
      </c>
      <c r="AR71" s="400">
        <v>725022.39816544426</v>
      </c>
      <c r="AS71" s="400">
        <v>122416.78453995158</v>
      </c>
      <c r="AT71" s="400">
        <v>738952.2266775259</v>
      </c>
      <c r="AU71" s="400">
        <v>107866.65837065304</v>
      </c>
      <c r="AV71" s="400">
        <v>645837.99746671307</v>
      </c>
      <c r="AW71" s="400">
        <v>96804.352934838171</v>
      </c>
      <c r="AX71" s="400">
        <v>574098.92143565591</v>
      </c>
      <c r="AY71" s="392">
        <f>SUM(AQ71:AX71)</f>
        <v>3129245.7544220914</v>
      </c>
      <c r="AZ71" s="401">
        <v>0</v>
      </c>
      <c r="BA71" s="400">
        <v>725022.39816544426</v>
      </c>
      <c r="BB71" s="400">
        <v>0</v>
      </c>
      <c r="BC71" s="400">
        <v>738952.2266775259</v>
      </c>
      <c r="BD71" s="400">
        <v>0</v>
      </c>
      <c r="BE71" s="400">
        <v>645837.99746671307</v>
      </c>
      <c r="BF71" s="400">
        <v>0</v>
      </c>
      <c r="BG71" s="400">
        <v>574098.92143565591</v>
      </c>
      <c r="BH71" s="394">
        <f>SUM(AZ71:BG71)</f>
        <v>2683911.5437453394</v>
      </c>
      <c r="BI71" s="395">
        <f>SUM(BH71,AY71)</f>
        <v>5813157.2981674308</v>
      </c>
      <c r="BJ71" s="290">
        <v>46</v>
      </c>
      <c r="BK71" s="400">
        <v>1878.4180275029323</v>
      </c>
      <c r="BL71" s="400">
        <v>39211.976324123709</v>
      </c>
      <c r="BM71" s="400">
        <v>2503.9796837717372</v>
      </c>
      <c r="BN71" s="400">
        <v>39229.015045757216</v>
      </c>
      <c r="BO71" s="400">
        <v>2256.9502833686424</v>
      </c>
      <c r="BP71" s="400">
        <v>33192.734339887109</v>
      </c>
      <c r="BQ71" s="400">
        <v>2556.3345458817585</v>
      </c>
      <c r="BR71" s="400">
        <v>27816.956176897551</v>
      </c>
      <c r="BS71" s="392">
        <f>SUM(BK71:BR71)</f>
        <v>148646.36442719065</v>
      </c>
      <c r="BT71" s="401">
        <v>0</v>
      </c>
      <c r="BU71" s="400">
        <v>39211.976324123709</v>
      </c>
      <c r="BV71" s="400">
        <v>0</v>
      </c>
      <c r="BW71" s="400">
        <v>39229.015045757216</v>
      </c>
      <c r="BX71" s="400">
        <v>0</v>
      </c>
      <c r="BY71" s="400">
        <v>33192.734339887109</v>
      </c>
      <c r="BZ71" s="400">
        <v>0</v>
      </c>
      <c r="CA71" s="400">
        <v>27816.956176897551</v>
      </c>
      <c r="CB71" s="394">
        <f>SUM(BT71:CA71)</f>
        <v>139450.68188666558</v>
      </c>
      <c r="CC71" s="395">
        <f>SUM(CB71,BS71)</f>
        <v>288097.04631385626</v>
      </c>
      <c r="CD71" s="290">
        <v>46</v>
      </c>
      <c r="CE71" s="394">
        <f t="shared" si="135"/>
        <v>1236092.9829983045</v>
      </c>
      <c r="CF71" s="394">
        <f t="shared" si="136"/>
        <v>1255792.18140567</v>
      </c>
      <c r="CG71" s="394">
        <f t="shared" si="137"/>
        <v>1093959.3675231489</v>
      </c>
      <c r="CH71" s="394">
        <f t="shared" si="138"/>
        <v>972550.75078454148</v>
      </c>
      <c r="CI71" s="396">
        <f t="shared" si="139"/>
        <v>4558395.2827116642</v>
      </c>
      <c r="CJ71" s="394">
        <f t="shared" si="140"/>
        <v>1059333.8466102786</v>
      </c>
      <c r="CK71" s="394">
        <f t="shared" si="141"/>
        <v>1072074.2646074547</v>
      </c>
      <c r="CL71" s="394">
        <f t="shared" si="142"/>
        <v>927412.00178491138</v>
      </c>
      <c r="CM71" s="394">
        <f t="shared" si="143"/>
        <v>821121.56492191413</v>
      </c>
      <c r="CN71" s="396">
        <f t="shared" si="144"/>
        <v>3879941.677924559</v>
      </c>
      <c r="CO71" s="394">
        <f t="shared" si="145"/>
        <v>2295426.8296085834</v>
      </c>
      <c r="CP71" s="394">
        <f t="shared" si="146"/>
        <v>2327866.4460131251</v>
      </c>
      <c r="CQ71" s="394">
        <f t="shared" si="147"/>
        <v>2021371.36930806</v>
      </c>
      <c r="CR71" s="394">
        <f t="shared" si="148"/>
        <v>1793672.3157064558</v>
      </c>
      <c r="CS71" s="396">
        <f t="shared" si="149"/>
        <v>8438336.9606362246</v>
      </c>
    </row>
    <row r="72" spans="1:131" s="14" customFormat="1" ht="15.75" customHeight="1">
      <c r="A72" s="102"/>
      <c r="B72" s="290"/>
      <c r="C72" s="185" t="s">
        <v>1312</v>
      </c>
      <c r="D72" s="185" t="s">
        <v>1312</v>
      </c>
      <c r="E72" s="185" t="s">
        <v>1312</v>
      </c>
      <c r="F72" s="185" t="s">
        <v>1312</v>
      </c>
      <c r="G72" s="185" t="s">
        <v>1312</v>
      </c>
      <c r="H72" s="185" t="s">
        <v>1312</v>
      </c>
      <c r="I72" s="185" t="s">
        <v>1312</v>
      </c>
      <c r="J72" s="185" t="s">
        <v>1312</v>
      </c>
      <c r="K72" s="358"/>
      <c r="L72" s="359" t="s">
        <v>1312</v>
      </c>
      <c r="M72" s="185" t="s">
        <v>1312</v>
      </c>
      <c r="N72" s="185" t="s">
        <v>1312</v>
      </c>
      <c r="O72" s="185" t="s">
        <v>1312</v>
      </c>
      <c r="P72" s="185" t="s">
        <v>1312</v>
      </c>
      <c r="Q72" s="185" t="s">
        <v>1312</v>
      </c>
      <c r="R72" s="185" t="s">
        <v>1312</v>
      </c>
      <c r="S72" s="185" t="s">
        <v>1312</v>
      </c>
      <c r="T72" s="360"/>
      <c r="U72" s="359" t="s">
        <v>1312</v>
      </c>
      <c r="V72" s="290"/>
      <c r="W72" s="185" t="s">
        <v>1312</v>
      </c>
      <c r="X72" s="185" t="s">
        <v>1312</v>
      </c>
      <c r="Y72" s="185" t="s">
        <v>1312</v>
      </c>
      <c r="Z72" s="185" t="s">
        <v>1312</v>
      </c>
      <c r="AA72" s="185" t="s">
        <v>1312</v>
      </c>
      <c r="AB72" s="185" t="s">
        <v>1312</v>
      </c>
      <c r="AC72" s="185" t="s">
        <v>1312</v>
      </c>
      <c r="AD72" s="185" t="s">
        <v>1312</v>
      </c>
      <c r="AE72" s="358"/>
      <c r="AF72" s="359" t="s">
        <v>1312</v>
      </c>
      <c r="AG72" s="185" t="s">
        <v>1312</v>
      </c>
      <c r="AH72" s="185" t="s">
        <v>1312</v>
      </c>
      <c r="AI72" s="185" t="s">
        <v>1312</v>
      </c>
      <c r="AJ72" s="185" t="s">
        <v>1312</v>
      </c>
      <c r="AK72" s="185" t="s">
        <v>1312</v>
      </c>
      <c r="AL72" s="185" t="s">
        <v>1312</v>
      </c>
      <c r="AM72" s="185" t="s">
        <v>1312</v>
      </c>
      <c r="AN72" s="360"/>
      <c r="AO72" s="359" t="s">
        <v>1312</v>
      </c>
      <c r="AP72" s="290"/>
      <c r="AQ72" s="185" t="s">
        <v>1312</v>
      </c>
      <c r="AR72" s="185" t="s">
        <v>1312</v>
      </c>
      <c r="AS72" s="185" t="s">
        <v>1312</v>
      </c>
      <c r="AT72" s="185" t="s">
        <v>1312</v>
      </c>
      <c r="AU72" s="185" t="s">
        <v>1312</v>
      </c>
      <c r="AV72" s="185" t="s">
        <v>1312</v>
      </c>
      <c r="AW72" s="185" t="s">
        <v>1312</v>
      </c>
      <c r="AX72" s="185" t="s">
        <v>1312</v>
      </c>
      <c r="AY72" s="358"/>
      <c r="AZ72" s="359" t="s">
        <v>1312</v>
      </c>
      <c r="BA72" s="185" t="s">
        <v>1312</v>
      </c>
      <c r="BB72" s="185" t="s">
        <v>1312</v>
      </c>
      <c r="BC72" s="185" t="s">
        <v>1312</v>
      </c>
      <c r="BD72" s="185" t="s">
        <v>1312</v>
      </c>
      <c r="BE72" s="185" t="s">
        <v>1312</v>
      </c>
      <c r="BF72" s="185" t="s">
        <v>1312</v>
      </c>
      <c r="BG72" s="185" t="s">
        <v>1312</v>
      </c>
      <c r="BH72" s="360"/>
      <c r="BI72" s="359" t="s">
        <v>1312</v>
      </c>
      <c r="BJ72" s="290"/>
      <c r="BK72" s="185" t="s">
        <v>1312</v>
      </c>
      <c r="BL72" s="185" t="s">
        <v>1312</v>
      </c>
      <c r="BM72" s="185" t="s">
        <v>1312</v>
      </c>
      <c r="BN72" s="185" t="s">
        <v>1312</v>
      </c>
      <c r="BO72" s="185" t="s">
        <v>1312</v>
      </c>
      <c r="BP72" s="185" t="s">
        <v>1312</v>
      </c>
      <c r="BQ72" s="185" t="s">
        <v>1312</v>
      </c>
      <c r="BR72" s="185" t="s">
        <v>1312</v>
      </c>
      <c r="BS72" s="358"/>
      <c r="BT72" s="359" t="s">
        <v>1312</v>
      </c>
      <c r="BU72" s="185" t="s">
        <v>1312</v>
      </c>
      <c r="BV72" s="185" t="s">
        <v>1312</v>
      </c>
      <c r="BW72" s="185" t="s">
        <v>1312</v>
      </c>
      <c r="BX72" s="185" t="s">
        <v>1312</v>
      </c>
      <c r="BY72" s="185" t="s">
        <v>1312</v>
      </c>
      <c r="BZ72" s="185" t="s">
        <v>1312</v>
      </c>
      <c r="CA72" s="185" t="s">
        <v>1312</v>
      </c>
      <c r="CB72" s="360"/>
      <c r="CC72" s="359" t="s">
        <v>1312</v>
      </c>
      <c r="CD72" s="290"/>
      <c r="CE72" s="360"/>
      <c r="CF72" s="360"/>
      <c r="CG72" s="360"/>
      <c r="CH72" s="360"/>
      <c r="CI72" s="185"/>
      <c r="CJ72" s="360"/>
      <c r="CK72" s="360"/>
      <c r="CL72" s="360"/>
      <c r="CM72" s="360"/>
      <c r="CN72" s="185"/>
      <c r="CO72" s="360"/>
      <c r="CP72" s="360"/>
      <c r="CQ72" s="360"/>
      <c r="CR72" s="360"/>
      <c r="CS72" s="185"/>
      <c r="CT72" s="308"/>
      <c r="CU72" s="308"/>
      <c r="CV72" s="308"/>
      <c r="CW72" s="308"/>
      <c r="CX72" s="308"/>
      <c r="CY72" s="308"/>
      <c r="CZ72" s="308"/>
      <c r="DA72" s="308"/>
      <c r="DB72" s="308"/>
      <c r="DC72" s="308"/>
      <c r="DD72" s="308"/>
      <c r="DE72" s="308"/>
      <c r="DF72" s="308"/>
      <c r="DG72" s="308"/>
      <c r="DH72" s="308"/>
      <c r="DI72" s="308"/>
      <c r="DJ72" s="308"/>
      <c r="DK72" s="308"/>
      <c r="DL72" s="308"/>
      <c r="DM72" s="308"/>
      <c r="DN72" s="308"/>
      <c r="DO72" s="308"/>
      <c r="DP72" s="308"/>
      <c r="DQ72" s="308"/>
      <c r="DR72" s="308"/>
      <c r="DS72" s="308"/>
      <c r="DT72" s="308"/>
      <c r="DU72" s="308"/>
      <c r="DV72" s="308"/>
      <c r="DW72" s="308"/>
      <c r="DX72" s="308"/>
      <c r="DY72" s="308"/>
      <c r="DZ72" s="308"/>
      <c r="EA72" s="308"/>
    </row>
    <row r="73" spans="1:131" s="14" customFormat="1">
      <c r="A73" s="16" t="s">
        <v>241</v>
      </c>
      <c r="B73" s="290">
        <v>47</v>
      </c>
      <c r="C73" s="214">
        <f t="shared" ref="C73:U73" si="170">SUM(C69:C71)</f>
        <v>94947.323351215513</v>
      </c>
      <c r="D73" s="214">
        <f t="shared" si="170"/>
        <v>376153.91305322212</v>
      </c>
      <c r="E73" s="214">
        <f t="shared" si="170"/>
        <v>120588.72656372614</v>
      </c>
      <c r="F73" s="214">
        <f t="shared" si="170"/>
        <v>463547.69615815696</v>
      </c>
      <c r="G73" s="214">
        <f t="shared" si="170"/>
        <v>110789.53244374141</v>
      </c>
      <c r="H73" s="214">
        <f t="shared" si="170"/>
        <v>377564.3807635408</v>
      </c>
      <c r="I73" s="214">
        <f t="shared" si="170"/>
        <v>118686.87454423914</v>
      </c>
      <c r="J73" s="214">
        <f t="shared" si="170"/>
        <v>363473.05255129549</v>
      </c>
      <c r="K73" s="219">
        <f t="shared" si="170"/>
        <v>2025751.4994291379</v>
      </c>
      <c r="L73" s="216">
        <f t="shared" si="170"/>
        <v>0</v>
      </c>
      <c r="M73" s="214">
        <f t="shared" si="170"/>
        <v>376153.91305322212</v>
      </c>
      <c r="N73" s="214">
        <f t="shared" si="170"/>
        <v>0</v>
      </c>
      <c r="O73" s="214">
        <f t="shared" si="170"/>
        <v>463547.69615815696</v>
      </c>
      <c r="P73" s="214">
        <f t="shared" si="170"/>
        <v>0</v>
      </c>
      <c r="Q73" s="214">
        <f t="shared" si="170"/>
        <v>377564.3807635408</v>
      </c>
      <c r="R73" s="214">
        <f t="shared" si="170"/>
        <v>0</v>
      </c>
      <c r="S73" s="214">
        <f t="shared" si="170"/>
        <v>363473.05255129549</v>
      </c>
      <c r="T73" s="217">
        <f t="shared" si="170"/>
        <v>1580739.0425262153</v>
      </c>
      <c r="U73" s="216">
        <f t="shared" si="170"/>
        <v>3606490.5419553532</v>
      </c>
      <c r="V73" s="290">
        <v>47</v>
      </c>
      <c r="W73" s="214">
        <f t="shared" ref="W73:AO73" si="171">SUM(W69:W71)</f>
        <v>8026.1226573869235</v>
      </c>
      <c r="X73" s="214">
        <f t="shared" si="171"/>
        <v>146337.50817278316</v>
      </c>
      <c r="Y73" s="214">
        <f t="shared" si="171"/>
        <v>7904.1350184627227</v>
      </c>
      <c r="Z73" s="214">
        <f t="shared" si="171"/>
        <v>163418.86343433106</v>
      </c>
      <c r="AA73" s="214">
        <f t="shared" si="171"/>
        <v>5619.7588920738399</v>
      </c>
      <c r="AB73" s="214">
        <f t="shared" si="171"/>
        <v>124517.58640597606</v>
      </c>
      <c r="AC73" s="214">
        <f t="shared" si="171"/>
        <v>4785.7610703322225</v>
      </c>
      <c r="AD73" s="214">
        <f t="shared" si="171"/>
        <v>124426.82046143214</v>
      </c>
      <c r="AE73" s="219">
        <f t="shared" si="171"/>
        <v>585036.55611277814</v>
      </c>
      <c r="AF73" s="216">
        <f t="shared" si="171"/>
        <v>0</v>
      </c>
      <c r="AG73" s="214">
        <f t="shared" si="171"/>
        <v>146337.50817278316</v>
      </c>
      <c r="AH73" s="214">
        <f t="shared" si="171"/>
        <v>0</v>
      </c>
      <c r="AI73" s="214">
        <f t="shared" si="171"/>
        <v>163418.86343433106</v>
      </c>
      <c r="AJ73" s="214">
        <f t="shared" si="171"/>
        <v>0</v>
      </c>
      <c r="AK73" s="214">
        <f t="shared" si="171"/>
        <v>124517.58640597606</v>
      </c>
      <c r="AL73" s="214">
        <f t="shared" si="171"/>
        <v>0</v>
      </c>
      <c r="AM73" s="214">
        <f t="shared" si="171"/>
        <v>124426.82046143214</v>
      </c>
      <c r="AN73" s="217">
        <f t="shared" si="171"/>
        <v>558700.77847452241</v>
      </c>
      <c r="AO73" s="216">
        <f t="shared" si="171"/>
        <v>1143737.3345873004</v>
      </c>
      <c r="AP73" s="290">
        <v>47</v>
      </c>
      <c r="AQ73" s="214">
        <f t="shared" ref="AQ73:BI73" si="172">SUM(AQ69:AQ71)</f>
        <v>214997.62607766245</v>
      </c>
      <c r="AR73" s="214">
        <f t="shared" si="172"/>
        <v>1283695.902658863</v>
      </c>
      <c r="AS73" s="214">
        <f t="shared" si="172"/>
        <v>267524.56985566136</v>
      </c>
      <c r="AT73" s="214">
        <f t="shared" si="172"/>
        <v>1576418.2855263315</v>
      </c>
      <c r="AU73" s="214">
        <f t="shared" si="172"/>
        <v>222542.45212612403</v>
      </c>
      <c r="AV73" s="214">
        <f t="shared" si="172"/>
        <v>1305507.5057359347</v>
      </c>
      <c r="AW73" s="214">
        <f t="shared" si="172"/>
        <v>229557.00600693561</v>
      </c>
      <c r="AX73" s="214">
        <f t="shared" si="172"/>
        <v>1277808.0455088592</v>
      </c>
      <c r="AY73" s="219">
        <f t="shared" si="172"/>
        <v>6378051.3934963718</v>
      </c>
      <c r="AZ73" s="216">
        <f t="shared" si="172"/>
        <v>0</v>
      </c>
      <c r="BA73" s="214">
        <f t="shared" si="172"/>
        <v>1283695.902658863</v>
      </c>
      <c r="BB73" s="214">
        <f t="shared" si="172"/>
        <v>0</v>
      </c>
      <c r="BC73" s="214">
        <f t="shared" si="172"/>
        <v>1576418.2855263315</v>
      </c>
      <c r="BD73" s="214">
        <f t="shared" si="172"/>
        <v>0</v>
      </c>
      <c r="BE73" s="214">
        <f t="shared" si="172"/>
        <v>1305507.5057359347</v>
      </c>
      <c r="BF73" s="214">
        <f t="shared" si="172"/>
        <v>0</v>
      </c>
      <c r="BG73" s="214">
        <f t="shared" si="172"/>
        <v>1277808.0455088592</v>
      </c>
      <c r="BH73" s="217">
        <f t="shared" si="172"/>
        <v>5443429.7394299889</v>
      </c>
      <c r="BI73" s="216">
        <f t="shared" si="172"/>
        <v>11821481.13292636</v>
      </c>
      <c r="BJ73" s="290">
        <v>47</v>
      </c>
      <c r="BK73" s="214">
        <f t="shared" ref="BK73:CC73" si="173">SUM(BK69:BK71)</f>
        <v>3415.3713435689033</v>
      </c>
      <c r="BL73" s="214">
        <f t="shared" si="173"/>
        <v>69427.170070610184</v>
      </c>
      <c r="BM73" s="214">
        <f t="shared" si="173"/>
        <v>5472.093474320347</v>
      </c>
      <c r="BN73" s="214">
        <f t="shared" si="173"/>
        <v>83687.868320486741</v>
      </c>
      <c r="BO73" s="214">
        <f t="shared" si="173"/>
        <v>4656.3716534326104</v>
      </c>
      <c r="BP73" s="214">
        <f t="shared" si="173"/>
        <v>67096.336831520908</v>
      </c>
      <c r="BQ73" s="214">
        <f t="shared" si="173"/>
        <v>6061.964022420816</v>
      </c>
      <c r="BR73" s="214">
        <f t="shared" si="173"/>
        <v>61913.947365586268</v>
      </c>
      <c r="BS73" s="219">
        <f t="shared" si="173"/>
        <v>301731.12308194675</v>
      </c>
      <c r="BT73" s="216">
        <f t="shared" si="173"/>
        <v>0</v>
      </c>
      <c r="BU73" s="214">
        <f t="shared" si="173"/>
        <v>69427.170070610184</v>
      </c>
      <c r="BV73" s="214">
        <f t="shared" si="173"/>
        <v>0</v>
      </c>
      <c r="BW73" s="214">
        <f t="shared" si="173"/>
        <v>83687.868320486741</v>
      </c>
      <c r="BX73" s="214">
        <f t="shared" si="173"/>
        <v>0</v>
      </c>
      <c r="BY73" s="214">
        <f t="shared" si="173"/>
        <v>67096.336831520908</v>
      </c>
      <c r="BZ73" s="214">
        <f t="shared" si="173"/>
        <v>0</v>
      </c>
      <c r="CA73" s="214">
        <f t="shared" si="173"/>
        <v>61913.947365586268</v>
      </c>
      <c r="CB73" s="217">
        <f t="shared" si="173"/>
        <v>282125.32258820412</v>
      </c>
      <c r="CC73" s="216">
        <f t="shared" si="173"/>
        <v>583856.44567015092</v>
      </c>
      <c r="CD73" s="290">
        <v>47</v>
      </c>
      <c r="CE73" s="217">
        <f>SUM(CE69:CE71)</f>
        <v>2197000.9373853123</v>
      </c>
      <c r="CF73" s="217">
        <f>SUM(CF69:CF71)</f>
        <v>2688562.2383514773</v>
      </c>
      <c r="CG73" s="217">
        <f>SUM(CG69:CG71)</f>
        <v>2218293.9248523442</v>
      </c>
      <c r="CH73" s="217">
        <f>SUM(CH69:CH71)</f>
        <v>2186713.4715311006</v>
      </c>
      <c r="CI73" s="214">
        <f>SUM(BS73,AY73,AE73,K73)</f>
        <v>9290570.5721202344</v>
      </c>
      <c r="CJ73" s="217">
        <f>SUM(CJ69:CJ71)</f>
        <v>1875614.4939554785</v>
      </c>
      <c r="CK73" s="217">
        <f>SUM(CK69:CK71)</f>
        <v>2287072.7134393062</v>
      </c>
      <c r="CL73" s="217">
        <f>SUM(CL69:CL71)</f>
        <v>1874685.8097369727</v>
      </c>
      <c r="CM73" s="217">
        <f>SUM(CM69:CM71)</f>
        <v>1827621.8658871728</v>
      </c>
      <c r="CN73" s="214">
        <f>SUM(BX73,BD73,AJ73,P73)</f>
        <v>0</v>
      </c>
      <c r="CO73" s="217">
        <f>SUM(CO69:CO71)</f>
        <v>4072615.4313407913</v>
      </c>
      <c r="CP73" s="217">
        <f>SUM(CP69:CP71)</f>
        <v>4975634.9517907836</v>
      </c>
      <c r="CQ73" s="217">
        <f>SUM(CQ69:CQ71)</f>
        <v>4092979.7345893169</v>
      </c>
      <c r="CR73" s="217">
        <f>SUM(CR69:CR71)</f>
        <v>4014335.337418274</v>
      </c>
      <c r="CS73" s="214">
        <f>SUM(CC73,BI73,AO73,U73)</f>
        <v>17155565.455139164</v>
      </c>
      <c r="CT73" s="308"/>
      <c r="CU73" s="308"/>
      <c r="CV73" s="308"/>
      <c r="CW73" s="308"/>
      <c r="CX73" s="308"/>
      <c r="CY73" s="308"/>
      <c r="CZ73" s="308"/>
      <c r="DA73" s="308"/>
      <c r="DB73" s="308"/>
      <c r="DC73" s="308"/>
      <c r="DD73" s="308"/>
      <c r="DE73" s="308"/>
      <c r="DF73" s="308"/>
      <c r="DG73" s="308"/>
      <c r="DH73" s="308"/>
      <c r="DI73" s="308"/>
      <c r="DJ73" s="308"/>
      <c r="DK73" s="308"/>
      <c r="DL73" s="308"/>
      <c r="DM73" s="308"/>
      <c r="DN73" s="308"/>
      <c r="DO73" s="308"/>
      <c r="DP73" s="308"/>
      <c r="DQ73" s="308"/>
      <c r="DR73" s="308"/>
      <c r="DS73" s="308"/>
      <c r="DT73" s="308"/>
      <c r="DU73" s="308"/>
      <c r="DV73" s="308"/>
      <c r="DW73" s="308"/>
      <c r="DX73" s="308"/>
      <c r="DY73" s="308"/>
      <c r="DZ73" s="308"/>
      <c r="EA73" s="308"/>
    </row>
    <row r="74" spans="1:131" ht="15.75" customHeight="1">
      <c r="B74" s="290"/>
      <c r="C74" s="176"/>
      <c r="D74" s="176"/>
      <c r="E74" s="176"/>
      <c r="F74" s="176"/>
      <c r="G74" s="176"/>
      <c r="H74" s="176"/>
      <c r="I74" s="176"/>
      <c r="J74" s="176"/>
      <c r="K74" s="361"/>
      <c r="L74" s="362"/>
      <c r="M74" s="176"/>
      <c r="N74" s="176"/>
      <c r="O74" s="176"/>
      <c r="P74" s="176"/>
      <c r="Q74" s="176"/>
      <c r="R74" s="176"/>
      <c r="S74" s="176"/>
      <c r="T74" s="176"/>
      <c r="U74" s="363"/>
      <c r="V74" s="290"/>
      <c r="W74" s="176"/>
      <c r="X74" s="176"/>
      <c r="Y74" s="176"/>
      <c r="Z74" s="176"/>
      <c r="AA74" s="176"/>
      <c r="AB74" s="176"/>
      <c r="AC74" s="176"/>
      <c r="AD74" s="176"/>
      <c r="AE74" s="361"/>
      <c r="AF74" s="362"/>
      <c r="AG74" s="176"/>
      <c r="AH74" s="176"/>
      <c r="AI74" s="176"/>
      <c r="AJ74" s="176"/>
      <c r="AK74" s="176"/>
      <c r="AL74" s="176"/>
      <c r="AM74" s="176"/>
      <c r="AN74" s="176"/>
      <c r="AO74" s="363"/>
      <c r="AP74" s="290"/>
      <c r="AQ74" s="176"/>
      <c r="AR74" s="176"/>
      <c r="AS74" s="176"/>
      <c r="AT74" s="176"/>
      <c r="AU74" s="176"/>
      <c r="AV74" s="176"/>
      <c r="AW74" s="176"/>
      <c r="AX74" s="176"/>
      <c r="AY74" s="361"/>
      <c r="AZ74" s="362"/>
      <c r="BA74" s="176"/>
      <c r="BB74" s="176"/>
      <c r="BC74" s="176"/>
      <c r="BD74" s="176"/>
      <c r="BE74" s="176"/>
      <c r="BF74" s="176"/>
      <c r="BG74" s="176"/>
      <c r="BH74" s="176"/>
      <c r="BI74" s="363"/>
      <c r="BJ74" s="290"/>
      <c r="BK74" s="176"/>
      <c r="BL74" s="176"/>
      <c r="BM74" s="176"/>
      <c r="BN74" s="176"/>
      <c r="BO74" s="176"/>
      <c r="BP74" s="176"/>
      <c r="BQ74" s="176"/>
      <c r="BR74" s="176"/>
      <c r="BS74" s="361"/>
      <c r="BT74" s="362"/>
      <c r="BU74" s="176"/>
      <c r="BV74" s="176"/>
      <c r="BW74" s="176"/>
      <c r="BX74" s="176"/>
      <c r="BY74" s="176"/>
      <c r="BZ74" s="176"/>
      <c r="CA74" s="176"/>
      <c r="CB74" s="176"/>
      <c r="CC74" s="363"/>
      <c r="CD74" s="290"/>
      <c r="CE74" s="176"/>
      <c r="CF74" s="176"/>
      <c r="CG74" s="176"/>
      <c r="CH74" s="176"/>
      <c r="CI74" s="399"/>
      <c r="CJ74" s="176"/>
      <c r="CK74" s="176"/>
      <c r="CL74" s="176"/>
      <c r="CM74" s="176"/>
      <c r="CN74" s="399"/>
      <c r="CO74" s="176"/>
      <c r="CP74" s="176"/>
      <c r="CQ74" s="176"/>
      <c r="CR74" s="176"/>
      <c r="CS74" s="399"/>
    </row>
    <row r="75" spans="1:131" ht="15.75" customHeight="1">
      <c r="A75" s="16" t="s">
        <v>243</v>
      </c>
      <c r="B75" s="290"/>
      <c r="C75" s="176"/>
      <c r="D75" s="176"/>
      <c r="E75" s="176"/>
      <c r="F75" s="176"/>
      <c r="G75" s="176"/>
      <c r="H75" s="176"/>
      <c r="I75" s="176"/>
      <c r="J75" s="176"/>
      <c r="K75" s="361"/>
      <c r="L75" s="362"/>
      <c r="M75" s="176"/>
      <c r="N75" s="176"/>
      <c r="O75" s="176"/>
      <c r="P75" s="176"/>
      <c r="Q75" s="176"/>
      <c r="R75" s="176"/>
      <c r="S75" s="176"/>
      <c r="T75" s="176"/>
      <c r="U75" s="363"/>
      <c r="V75" s="290"/>
      <c r="W75" s="176"/>
      <c r="X75" s="176"/>
      <c r="Y75" s="176"/>
      <c r="Z75" s="176"/>
      <c r="AA75" s="176"/>
      <c r="AB75" s="176"/>
      <c r="AC75" s="176"/>
      <c r="AD75" s="176"/>
      <c r="AE75" s="361"/>
      <c r="AF75" s="362"/>
      <c r="AG75" s="176"/>
      <c r="AH75" s="176"/>
      <c r="AI75" s="176"/>
      <c r="AJ75" s="176"/>
      <c r="AK75" s="176"/>
      <c r="AL75" s="176"/>
      <c r="AM75" s="176"/>
      <c r="AN75" s="176"/>
      <c r="AO75" s="363"/>
      <c r="AP75" s="290"/>
      <c r="AQ75" s="176"/>
      <c r="AR75" s="176"/>
      <c r="AS75" s="176"/>
      <c r="AT75" s="176"/>
      <c r="AU75" s="176"/>
      <c r="AV75" s="176"/>
      <c r="AW75" s="176"/>
      <c r="AX75" s="176"/>
      <c r="AY75" s="361"/>
      <c r="AZ75" s="362"/>
      <c r="BA75" s="176"/>
      <c r="BB75" s="176"/>
      <c r="BC75" s="176"/>
      <c r="BD75" s="176"/>
      <c r="BE75" s="176"/>
      <c r="BF75" s="176"/>
      <c r="BG75" s="176"/>
      <c r="BH75" s="176"/>
      <c r="BI75" s="363"/>
      <c r="BJ75" s="290"/>
      <c r="BK75" s="176"/>
      <c r="BL75" s="176"/>
      <c r="BM75" s="176"/>
      <c r="BN75" s="176"/>
      <c r="BO75" s="176"/>
      <c r="BP75" s="176"/>
      <c r="BQ75" s="176"/>
      <c r="BR75" s="176"/>
      <c r="BS75" s="361"/>
      <c r="BT75" s="362"/>
      <c r="BU75" s="176"/>
      <c r="BV75" s="176"/>
      <c r="BW75" s="176"/>
      <c r="BX75" s="176"/>
      <c r="BY75" s="176"/>
      <c r="BZ75" s="176"/>
      <c r="CA75" s="176"/>
      <c r="CB75" s="176"/>
      <c r="CC75" s="363"/>
      <c r="CD75" s="290"/>
      <c r="CE75" s="176"/>
      <c r="CF75" s="176"/>
      <c r="CG75" s="176"/>
      <c r="CH75" s="176"/>
      <c r="CI75" s="399"/>
      <c r="CJ75" s="176"/>
      <c r="CK75" s="176"/>
      <c r="CL75" s="176"/>
      <c r="CM75" s="176"/>
      <c r="CN75" s="399"/>
      <c r="CO75" s="176"/>
      <c r="CP75" s="176"/>
      <c r="CQ75" s="176"/>
      <c r="CR75" s="176"/>
      <c r="CS75" s="399"/>
    </row>
    <row r="76" spans="1:131" s="14" customFormat="1" ht="15.75" customHeight="1">
      <c r="A76" s="87" t="s">
        <v>244</v>
      </c>
      <c r="B76" s="290">
        <v>48</v>
      </c>
      <c r="C76" s="400">
        <v>15865.538190810692</v>
      </c>
      <c r="D76" s="400">
        <v>64546.488107219026</v>
      </c>
      <c r="E76" s="400">
        <v>20530.394161723885</v>
      </c>
      <c r="F76" s="400">
        <v>80844.896673813564</v>
      </c>
      <c r="G76" s="400">
        <v>11786.488672511663</v>
      </c>
      <c r="H76" s="400">
        <v>40996.482339171002</v>
      </c>
      <c r="I76" s="400">
        <v>18053.092146936422</v>
      </c>
      <c r="J76" s="400">
        <v>58903.066111140011</v>
      </c>
      <c r="K76" s="392">
        <f t="shared" ref="K76:K86" si="174">SUM(C76:J76)</f>
        <v>311526.44640332623</v>
      </c>
      <c r="L76" s="401">
        <v>0</v>
      </c>
      <c r="M76" s="400">
        <v>64546.488107219026</v>
      </c>
      <c r="N76" s="400">
        <v>0</v>
      </c>
      <c r="O76" s="400">
        <v>80844.896673813564</v>
      </c>
      <c r="P76" s="400">
        <v>0</v>
      </c>
      <c r="Q76" s="400">
        <v>40996.482339171002</v>
      </c>
      <c r="R76" s="400">
        <v>0</v>
      </c>
      <c r="S76" s="400">
        <v>58903.066111140011</v>
      </c>
      <c r="T76" s="394">
        <f t="shared" ref="T76:T86" si="175">SUM(L76:S76)</f>
        <v>245290.9332313436</v>
      </c>
      <c r="U76" s="395">
        <f t="shared" ref="U76:U86" si="176">SUM(T76,K76)</f>
        <v>556817.37963466987</v>
      </c>
      <c r="V76" s="290">
        <v>48</v>
      </c>
      <c r="W76" s="400">
        <v>1341.1516096548607</v>
      </c>
      <c r="X76" s="400">
        <v>25110.923755239939</v>
      </c>
      <c r="Y76" s="400">
        <v>1345.6897013566918</v>
      </c>
      <c r="Z76" s="400">
        <v>28501.017777451983</v>
      </c>
      <c r="AA76" s="400">
        <v>597.86536744624368</v>
      </c>
      <c r="AB76" s="400">
        <v>13520.29823810577</v>
      </c>
      <c r="AC76" s="400">
        <v>727.94726398937178</v>
      </c>
      <c r="AD76" s="400">
        <v>20164.139212505601</v>
      </c>
      <c r="AE76" s="392">
        <f t="shared" ref="AE76:AE86" si="177">SUM(W76:AD76)</f>
        <v>91309.032925750449</v>
      </c>
      <c r="AF76" s="401">
        <v>0</v>
      </c>
      <c r="AG76" s="400">
        <v>25110.923755239939</v>
      </c>
      <c r="AH76" s="400">
        <v>0</v>
      </c>
      <c r="AI76" s="400">
        <v>28501.017777451983</v>
      </c>
      <c r="AJ76" s="400">
        <v>0</v>
      </c>
      <c r="AK76" s="400">
        <v>13520.29823810577</v>
      </c>
      <c r="AL76" s="400">
        <v>0</v>
      </c>
      <c r="AM76" s="400">
        <v>20164.139212505601</v>
      </c>
      <c r="AN76" s="394">
        <f t="shared" ref="AN76:AN86" si="178">SUM(AF76:AM76)</f>
        <v>87296.378983303293</v>
      </c>
      <c r="AO76" s="395">
        <f t="shared" ref="AO76:AO86" si="179">SUM(AN76,AE76)</f>
        <v>178605.41190905374</v>
      </c>
      <c r="AP76" s="290">
        <v>48</v>
      </c>
      <c r="AQ76" s="400">
        <v>35925.742054371694</v>
      </c>
      <c r="AR76" s="400">
        <v>220277.01810065311</v>
      </c>
      <c r="AS76" s="400">
        <v>45546.420661303411</v>
      </c>
      <c r="AT76" s="400">
        <v>274934.75744641328</v>
      </c>
      <c r="AU76" s="400">
        <v>23675.46855087125</v>
      </c>
      <c r="AV76" s="400">
        <v>141753.87862150441</v>
      </c>
      <c r="AW76" s="400">
        <v>34917.203762690202</v>
      </c>
      <c r="AX76" s="400">
        <v>207076.73169617666</v>
      </c>
      <c r="AY76" s="392">
        <f t="shared" ref="AY76:AY86" si="180">SUM(AQ76:AX76)</f>
        <v>984107.22089398408</v>
      </c>
      <c r="AZ76" s="401">
        <v>0</v>
      </c>
      <c r="BA76" s="400">
        <v>220277.01810065311</v>
      </c>
      <c r="BB76" s="400">
        <v>0</v>
      </c>
      <c r="BC76" s="400">
        <v>274934.75744641328</v>
      </c>
      <c r="BD76" s="400">
        <v>0</v>
      </c>
      <c r="BE76" s="400">
        <v>141753.87862150441</v>
      </c>
      <c r="BF76" s="400">
        <v>0</v>
      </c>
      <c r="BG76" s="400">
        <v>207076.73169617666</v>
      </c>
      <c r="BH76" s="394">
        <f t="shared" ref="BH76:BH86" si="181">SUM(AZ76:BG76)</f>
        <v>844042.38586474746</v>
      </c>
      <c r="BI76" s="395">
        <f t="shared" ref="BI76:BI86" si="182">SUM(BH76,AY76)</f>
        <v>1828149.6067587314</v>
      </c>
      <c r="BJ76" s="290">
        <v>48</v>
      </c>
      <c r="BK76" s="400">
        <v>570.70281261908963</v>
      </c>
      <c r="BL76" s="400">
        <v>11913.421213423495</v>
      </c>
      <c r="BM76" s="400">
        <v>931.63133170847891</v>
      </c>
      <c r="BN76" s="400">
        <v>14595.557530099502</v>
      </c>
      <c r="BO76" s="400">
        <v>495.37416159831628</v>
      </c>
      <c r="BP76" s="400">
        <v>7285.4165490235127</v>
      </c>
      <c r="BQ76" s="400">
        <v>922.06653438653768</v>
      </c>
      <c r="BR76" s="400">
        <v>10033.53978865351</v>
      </c>
      <c r="BS76" s="392">
        <f t="shared" ref="BS76:BS86" si="183">SUM(BK76:BR76)</f>
        <v>46747.709921512447</v>
      </c>
      <c r="BT76" s="401">
        <v>0</v>
      </c>
      <c r="BU76" s="400">
        <v>11913.421213423495</v>
      </c>
      <c r="BV76" s="400">
        <v>0</v>
      </c>
      <c r="BW76" s="400">
        <v>14595.557530099502</v>
      </c>
      <c r="BX76" s="400">
        <v>0</v>
      </c>
      <c r="BY76" s="400">
        <v>7285.4165490235127</v>
      </c>
      <c r="BZ76" s="400">
        <v>0</v>
      </c>
      <c r="CA76" s="400">
        <v>10033.53978865351</v>
      </c>
      <c r="CB76" s="394">
        <f t="shared" ref="CB76:CB86" si="184">SUM(BT76:CA76)</f>
        <v>43827.935081200019</v>
      </c>
      <c r="CC76" s="395">
        <f t="shared" ref="CC76:CC86" si="185">SUM(CB76,BS76)</f>
        <v>90575.645002712467</v>
      </c>
      <c r="CD76" s="290">
        <v>48</v>
      </c>
      <c r="CE76" s="394">
        <f t="shared" ref="CE76:CE86" si="186">+C76+D76+W76+X76+AQ76+AR76+BK76+BL76</f>
        <v>375550.98584399192</v>
      </c>
      <c r="CF76" s="394">
        <f t="shared" ref="CF76:CF86" si="187">+E76+F76+Y76+Z76+AS76+AT76+BM76+BN76</f>
        <v>467230.36528387078</v>
      </c>
      <c r="CG76" s="394">
        <f t="shared" ref="CG76:CG86" si="188">+G76+H76+AA76+AB76+AU76+AV76+BO76+BP76</f>
        <v>240111.27250023212</v>
      </c>
      <c r="CH76" s="394">
        <f t="shared" ref="CH76:CH86" si="189">+I76+J76+AC76+AD76+AW76+AX76+BQ76+BR76</f>
        <v>350797.78651647834</v>
      </c>
      <c r="CI76" s="396">
        <f t="shared" ref="CI76:CI86" si="190">SUM(K76,AE76,AY76,BS76)</f>
        <v>1433690.4101445733</v>
      </c>
      <c r="CJ76" s="394">
        <f t="shared" ref="CJ76:CJ86" si="191">L76+M76+AF76+AG76+AZ76+BA76+BT76+BU76</f>
        <v>321847.85117653554</v>
      </c>
      <c r="CK76" s="394">
        <f t="shared" ref="CK76:CK86" si="192">N76+O76+AH76+AI76+BB76+BC76+BV76+BW76</f>
        <v>398876.22942777834</v>
      </c>
      <c r="CL76" s="394">
        <f t="shared" ref="CL76:CL86" si="193">P76+Q76+AJ76+AK76+BD76+BE76+BX76+BY76</f>
        <v>203556.07574780469</v>
      </c>
      <c r="CM76" s="394">
        <f t="shared" ref="CM76:CM86" si="194">+R76+S76+AL76+AM76+BF76+BG76+BZ76+CA76</f>
        <v>296177.4768084758</v>
      </c>
      <c r="CN76" s="396">
        <f t="shared" ref="CN76:CN86" si="195">SUM(T76,AN76,BH76,CB76)</f>
        <v>1220457.6331605944</v>
      </c>
      <c r="CO76" s="394">
        <f t="shared" ref="CO76:CO86" si="196">+C76+D76+L76+M76+W76+X76+AF76+AG76+AQ76+AR76+AZ76+BA76+BK76+BL76+BT76+BU76</f>
        <v>697398.83702052734</v>
      </c>
      <c r="CP76" s="394">
        <f t="shared" ref="CP76:CP86" si="197">+E76+F76+N76+O76+Y76+Z76+AH76+AI76+AS76+AT76+BB76+BC76+BM76+BN76+BV76+BW76</f>
        <v>866106.59471164912</v>
      </c>
      <c r="CQ76" s="394">
        <f t="shared" ref="CQ76:CQ86" si="198">+G76+H76+P76+Q76+AA76+AB76+AJ76+AK76+AU76+AV76+BD76+BE76+BO76+BP76+BX76+BY76</f>
        <v>443667.34824803687</v>
      </c>
      <c r="CR76" s="394">
        <f t="shared" ref="CR76:CR86" si="199">+I76+J76+R76+S76+AC76+AD76+AL76+AM76+AW76+AX76+BF76+BG76+BQ76+BR76+BZ76+CA76</f>
        <v>646975.26332495408</v>
      </c>
      <c r="CS76" s="396">
        <f t="shared" ref="CS76:CS86" si="200">SUM(CC76,BI76,AO76,U76)</f>
        <v>2654148.0433051675</v>
      </c>
      <c r="CT76" s="308"/>
      <c r="CU76" s="308"/>
      <c r="CV76" s="308"/>
      <c r="CW76" s="308"/>
      <c r="CX76" s="308"/>
      <c r="CY76" s="308"/>
      <c r="CZ76" s="308"/>
      <c r="DA76" s="308"/>
      <c r="DB76" s="308"/>
      <c r="DC76" s="308"/>
      <c r="DD76" s="308"/>
      <c r="DE76" s="308"/>
      <c r="DF76" s="308"/>
      <c r="DG76" s="308"/>
      <c r="DH76" s="308"/>
      <c r="DI76" s="308"/>
      <c r="DJ76" s="308"/>
      <c r="DK76" s="308"/>
      <c r="DL76" s="308"/>
      <c r="DM76" s="308"/>
      <c r="DN76" s="308"/>
      <c r="DO76" s="308"/>
      <c r="DP76" s="308"/>
      <c r="DQ76" s="308"/>
      <c r="DR76" s="308"/>
      <c r="DS76" s="308"/>
      <c r="DT76" s="308"/>
      <c r="DU76" s="308"/>
      <c r="DV76" s="308"/>
      <c r="DW76" s="308"/>
      <c r="DX76" s="308"/>
      <c r="DY76" s="308"/>
      <c r="DZ76" s="308"/>
      <c r="EA76" s="308"/>
    </row>
    <row r="77" spans="1:131" ht="15.75" customHeight="1">
      <c r="A77" s="87" t="s">
        <v>246</v>
      </c>
      <c r="B77" s="290">
        <v>49</v>
      </c>
      <c r="C77" s="400">
        <v>17.137493927817651</v>
      </c>
      <c r="D77" s="400">
        <v>69.721243281876838</v>
      </c>
      <c r="E77" s="400">
        <v>14.775905324366905</v>
      </c>
      <c r="F77" s="400">
        <v>58.184783487380948</v>
      </c>
      <c r="G77" s="400">
        <v>1.5904902393032527</v>
      </c>
      <c r="H77" s="400">
        <v>5.5321399627939227</v>
      </c>
      <c r="I77" s="400">
        <v>-1.3890704057056441E-2</v>
      </c>
      <c r="J77" s="400">
        <v>-4.5322156046377023E-2</v>
      </c>
      <c r="K77" s="392">
        <f t="shared" si="174"/>
        <v>166.88284336343608</v>
      </c>
      <c r="L77" s="401">
        <v>0</v>
      </c>
      <c r="M77" s="400">
        <v>69.721243281876838</v>
      </c>
      <c r="N77" s="400">
        <v>0</v>
      </c>
      <c r="O77" s="400">
        <v>58.184783487380948</v>
      </c>
      <c r="P77" s="400">
        <v>0</v>
      </c>
      <c r="Q77" s="400">
        <v>5.5321399627939227</v>
      </c>
      <c r="R77" s="400">
        <v>0</v>
      </c>
      <c r="S77" s="400">
        <v>-4.5322156046377023E-2</v>
      </c>
      <c r="T77" s="394">
        <f t="shared" si="175"/>
        <v>133.39284457600533</v>
      </c>
      <c r="U77" s="395">
        <f t="shared" si="176"/>
        <v>300.27568793944141</v>
      </c>
      <c r="V77" s="290">
        <v>49</v>
      </c>
      <c r="W77" s="400">
        <v>1.4486730478550891</v>
      </c>
      <c r="X77" s="400">
        <v>27.124091108776138</v>
      </c>
      <c r="Y77" s="400">
        <v>0.96850471874001565</v>
      </c>
      <c r="Z77" s="400">
        <v>20.512433273827</v>
      </c>
      <c r="AA77" s="400">
        <v>8.0677041124078031E-2</v>
      </c>
      <c r="AB77" s="400">
        <v>1.8244536585630788</v>
      </c>
      <c r="AC77" s="400">
        <v>-5.6010903455872745E-4</v>
      </c>
      <c r="AD77" s="400">
        <v>-1.5515020257276749E-2</v>
      </c>
      <c r="AE77" s="392">
        <f t="shared" si="177"/>
        <v>51.942757719593565</v>
      </c>
      <c r="AF77" s="401">
        <v>0</v>
      </c>
      <c r="AG77" s="400">
        <v>27.124091108776138</v>
      </c>
      <c r="AH77" s="400">
        <v>0</v>
      </c>
      <c r="AI77" s="400">
        <v>20.512433273827</v>
      </c>
      <c r="AJ77" s="400">
        <v>0</v>
      </c>
      <c r="AK77" s="400">
        <v>1.8244536585630788</v>
      </c>
      <c r="AL77" s="400">
        <v>0</v>
      </c>
      <c r="AM77" s="400">
        <v>-1.5515020257276749E-2</v>
      </c>
      <c r="AN77" s="394">
        <f t="shared" si="178"/>
        <v>49.445463020908946</v>
      </c>
      <c r="AO77" s="395">
        <f t="shared" si="179"/>
        <v>101.3882207405025</v>
      </c>
      <c r="AP77" s="290">
        <v>49</v>
      </c>
      <c r="AQ77" s="400">
        <v>38.805943984033128</v>
      </c>
      <c r="AR77" s="400">
        <v>237.93684240249704</v>
      </c>
      <c r="AS77" s="400">
        <v>32.780159711200533</v>
      </c>
      <c r="AT77" s="400">
        <v>197.87296407488321</v>
      </c>
      <c r="AU77" s="400">
        <v>3.1948108285134897</v>
      </c>
      <c r="AV77" s="400">
        <v>19.128526450518901</v>
      </c>
      <c r="AW77" s="400">
        <v>-2.6866563357666962E-2</v>
      </c>
      <c r="AX77" s="400">
        <v>-0.15933235003080598</v>
      </c>
      <c r="AY77" s="392">
        <f t="shared" si="180"/>
        <v>529.53304853825784</v>
      </c>
      <c r="AZ77" s="401">
        <v>0</v>
      </c>
      <c r="BA77" s="400">
        <v>237.93684240249704</v>
      </c>
      <c r="BB77" s="400">
        <v>0</v>
      </c>
      <c r="BC77" s="400">
        <v>197.87296407488321</v>
      </c>
      <c r="BD77" s="400">
        <v>0</v>
      </c>
      <c r="BE77" s="400">
        <v>19.128526450518901</v>
      </c>
      <c r="BF77" s="400">
        <v>0</v>
      </c>
      <c r="BG77" s="400">
        <v>-0.15933235003080598</v>
      </c>
      <c r="BH77" s="394">
        <f t="shared" si="181"/>
        <v>454.77900057786832</v>
      </c>
      <c r="BI77" s="395">
        <f t="shared" si="182"/>
        <v>984.31204911612622</v>
      </c>
      <c r="BJ77" s="290">
        <v>49</v>
      </c>
      <c r="BK77" s="400">
        <v>0.61645661610854852</v>
      </c>
      <c r="BL77" s="400">
        <v>12.868531861265952</v>
      </c>
      <c r="BM77" s="400">
        <v>0.67050326682001082</v>
      </c>
      <c r="BN77" s="400">
        <v>10.504551180180171</v>
      </c>
      <c r="BO77" s="400">
        <v>6.6846691217093218E-2</v>
      </c>
      <c r="BP77" s="400">
        <v>0.98310737255483671</v>
      </c>
      <c r="BQ77" s="400">
        <v>-7.0947144377438804E-4</v>
      </c>
      <c r="BR77" s="400">
        <v>-7.7201695263344593E-3</v>
      </c>
      <c r="BS77" s="392">
        <f t="shared" si="183"/>
        <v>25.701567347176507</v>
      </c>
      <c r="BT77" s="401">
        <v>0</v>
      </c>
      <c r="BU77" s="400">
        <v>12.868531861265952</v>
      </c>
      <c r="BV77" s="400">
        <v>0</v>
      </c>
      <c r="BW77" s="400">
        <v>10.504551180180171</v>
      </c>
      <c r="BX77" s="400">
        <v>0</v>
      </c>
      <c r="BY77" s="400">
        <v>0.98310737255483671</v>
      </c>
      <c r="BZ77" s="400">
        <v>0</v>
      </c>
      <c r="CA77" s="400">
        <v>-7.7201695263344593E-3</v>
      </c>
      <c r="CB77" s="394">
        <f t="shared" si="184"/>
        <v>24.348470244474626</v>
      </c>
      <c r="CC77" s="395">
        <f t="shared" si="185"/>
        <v>50.050037591651133</v>
      </c>
      <c r="CD77" s="290">
        <v>49</v>
      </c>
      <c r="CE77" s="394">
        <f t="shared" si="186"/>
        <v>405.65927623023043</v>
      </c>
      <c r="CF77" s="394">
        <f t="shared" si="187"/>
        <v>336.26980503739878</v>
      </c>
      <c r="CG77" s="394">
        <f t="shared" si="188"/>
        <v>32.401052244588655</v>
      </c>
      <c r="CH77" s="394">
        <f t="shared" si="189"/>
        <v>-0.26991654375385071</v>
      </c>
      <c r="CI77" s="396">
        <f t="shared" si="190"/>
        <v>774.06021696846392</v>
      </c>
      <c r="CJ77" s="394">
        <f t="shared" si="191"/>
        <v>347.65070865441601</v>
      </c>
      <c r="CK77" s="394">
        <f t="shared" si="192"/>
        <v>287.0747320162713</v>
      </c>
      <c r="CL77" s="394">
        <f t="shared" si="193"/>
        <v>27.468227444430742</v>
      </c>
      <c r="CM77" s="394">
        <f t="shared" si="194"/>
        <v>-0.22788969586079419</v>
      </c>
      <c r="CN77" s="396">
        <f t="shared" si="195"/>
        <v>661.96577841925716</v>
      </c>
      <c r="CO77" s="394">
        <f t="shared" si="196"/>
        <v>753.30998488464638</v>
      </c>
      <c r="CP77" s="394">
        <f t="shared" si="197"/>
        <v>623.34453705367025</v>
      </c>
      <c r="CQ77" s="394">
        <f t="shared" si="198"/>
        <v>59.869279689019393</v>
      </c>
      <c r="CR77" s="394">
        <f t="shared" si="199"/>
        <v>-0.49780623961464499</v>
      </c>
      <c r="CS77" s="396">
        <f t="shared" si="200"/>
        <v>1436.0259953877212</v>
      </c>
    </row>
    <row r="78" spans="1:131" ht="15.75" customHeight="1">
      <c r="A78" s="87" t="s">
        <v>248</v>
      </c>
      <c r="B78" s="290">
        <v>50</v>
      </c>
      <c r="C78" s="400">
        <v>0</v>
      </c>
      <c r="D78" s="400">
        <v>0</v>
      </c>
      <c r="E78" s="400">
        <v>0</v>
      </c>
      <c r="F78" s="400">
        <v>0</v>
      </c>
      <c r="G78" s="400">
        <v>0</v>
      </c>
      <c r="H78" s="400">
        <v>0</v>
      </c>
      <c r="I78" s="400">
        <v>0</v>
      </c>
      <c r="J78" s="400">
        <v>0</v>
      </c>
      <c r="K78" s="392">
        <f t="shared" si="174"/>
        <v>0</v>
      </c>
      <c r="L78" s="401">
        <v>0</v>
      </c>
      <c r="M78" s="400">
        <v>0</v>
      </c>
      <c r="N78" s="400">
        <v>0</v>
      </c>
      <c r="O78" s="400">
        <v>0</v>
      </c>
      <c r="P78" s="400">
        <v>0</v>
      </c>
      <c r="Q78" s="400">
        <v>0</v>
      </c>
      <c r="R78" s="400">
        <v>0</v>
      </c>
      <c r="S78" s="400">
        <v>0</v>
      </c>
      <c r="T78" s="394">
        <f t="shared" si="175"/>
        <v>0</v>
      </c>
      <c r="U78" s="395">
        <f t="shared" si="176"/>
        <v>0</v>
      </c>
      <c r="V78" s="290">
        <v>50</v>
      </c>
      <c r="W78" s="400">
        <v>0</v>
      </c>
      <c r="X78" s="400">
        <v>0</v>
      </c>
      <c r="Y78" s="400">
        <v>0</v>
      </c>
      <c r="Z78" s="400">
        <v>0</v>
      </c>
      <c r="AA78" s="400">
        <v>0</v>
      </c>
      <c r="AB78" s="400">
        <v>0</v>
      </c>
      <c r="AC78" s="400">
        <v>0</v>
      </c>
      <c r="AD78" s="400">
        <v>0</v>
      </c>
      <c r="AE78" s="392">
        <f t="shared" si="177"/>
        <v>0</v>
      </c>
      <c r="AF78" s="401">
        <v>0</v>
      </c>
      <c r="AG78" s="400">
        <v>0</v>
      </c>
      <c r="AH78" s="400">
        <v>0</v>
      </c>
      <c r="AI78" s="400">
        <v>0</v>
      </c>
      <c r="AJ78" s="400">
        <v>0</v>
      </c>
      <c r="AK78" s="400">
        <v>0</v>
      </c>
      <c r="AL78" s="400">
        <v>0</v>
      </c>
      <c r="AM78" s="400">
        <v>0</v>
      </c>
      <c r="AN78" s="394">
        <f t="shared" si="178"/>
        <v>0</v>
      </c>
      <c r="AO78" s="395">
        <f t="shared" si="179"/>
        <v>0</v>
      </c>
      <c r="AP78" s="290">
        <v>50</v>
      </c>
      <c r="AQ78" s="400">
        <v>0</v>
      </c>
      <c r="AR78" s="400">
        <v>0</v>
      </c>
      <c r="AS78" s="400">
        <v>0</v>
      </c>
      <c r="AT78" s="400">
        <v>0</v>
      </c>
      <c r="AU78" s="400">
        <v>0</v>
      </c>
      <c r="AV78" s="400">
        <v>0</v>
      </c>
      <c r="AW78" s="400">
        <v>0</v>
      </c>
      <c r="AX78" s="400">
        <v>0</v>
      </c>
      <c r="AY78" s="392">
        <f t="shared" si="180"/>
        <v>0</v>
      </c>
      <c r="AZ78" s="401">
        <v>0</v>
      </c>
      <c r="BA78" s="400">
        <v>0</v>
      </c>
      <c r="BB78" s="400">
        <v>0</v>
      </c>
      <c r="BC78" s="400">
        <v>0</v>
      </c>
      <c r="BD78" s="400">
        <v>0</v>
      </c>
      <c r="BE78" s="400">
        <v>0</v>
      </c>
      <c r="BF78" s="400">
        <v>0</v>
      </c>
      <c r="BG78" s="400">
        <v>0</v>
      </c>
      <c r="BH78" s="394">
        <f t="shared" si="181"/>
        <v>0</v>
      </c>
      <c r="BI78" s="395">
        <f t="shared" si="182"/>
        <v>0</v>
      </c>
      <c r="BJ78" s="290">
        <v>50</v>
      </c>
      <c r="BK78" s="400">
        <v>0</v>
      </c>
      <c r="BL78" s="400">
        <v>0</v>
      </c>
      <c r="BM78" s="400">
        <v>0</v>
      </c>
      <c r="BN78" s="400">
        <v>0</v>
      </c>
      <c r="BO78" s="400">
        <v>0</v>
      </c>
      <c r="BP78" s="400">
        <v>0</v>
      </c>
      <c r="BQ78" s="400">
        <v>0</v>
      </c>
      <c r="BR78" s="400">
        <v>0</v>
      </c>
      <c r="BS78" s="392">
        <f t="shared" si="183"/>
        <v>0</v>
      </c>
      <c r="BT78" s="401">
        <v>0</v>
      </c>
      <c r="BU78" s="400">
        <v>0</v>
      </c>
      <c r="BV78" s="400">
        <v>0</v>
      </c>
      <c r="BW78" s="400">
        <v>0</v>
      </c>
      <c r="BX78" s="400">
        <v>0</v>
      </c>
      <c r="BY78" s="400">
        <v>0</v>
      </c>
      <c r="BZ78" s="400">
        <v>0</v>
      </c>
      <c r="CA78" s="400">
        <v>0</v>
      </c>
      <c r="CB78" s="394">
        <f t="shared" si="184"/>
        <v>0</v>
      </c>
      <c r="CC78" s="395">
        <f t="shared" si="185"/>
        <v>0</v>
      </c>
      <c r="CD78" s="290">
        <v>50</v>
      </c>
      <c r="CE78" s="394">
        <f t="shared" si="186"/>
        <v>0</v>
      </c>
      <c r="CF78" s="394">
        <f t="shared" si="187"/>
        <v>0</v>
      </c>
      <c r="CG78" s="394">
        <f t="shared" si="188"/>
        <v>0</v>
      </c>
      <c r="CH78" s="394">
        <f t="shared" si="189"/>
        <v>0</v>
      </c>
      <c r="CI78" s="396">
        <f t="shared" si="190"/>
        <v>0</v>
      </c>
      <c r="CJ78" s="394">
        <f t="shared" si="191"/>
        <v>0</v>
      </c>
      <c r="CK78" s="394">
        <f t="shared" si="192"/>
        <v>0</v>
      </c>
      <c r="CL78" s="394">
        <f t="shared" si="193"/>
        <v>0</v>
      </c>
      <c r="CM78" s="394">
        <f t="shared" si="194"/>
        <v>0</v>
      </c>
      <c r="CN78" s="396">
        <f t="shared" si="195"/>
        <v>0</v>
      </c>
      <c r="CO78" s="394">
        <f t="shared" si="196"/>
        <v>0</v>
      </c>
      <c r="CP78" s="394">
        <f t="shared" si="197"/>
        <v>0</v>
      </c>
      <c r="CQ78" s="394">
        <f t="shared" si="198"/>
        <v>0</v>
      </c>
      <c r="CR78" s="394">
        <f t="shared" si="199"/>
        <v>0</v>
      </c>
      <c r="CS78" s="396">
        <f t="shared" si="200"/>
        <v>0</v>
      </c>
    </row>
    <row r="79" spans="1:131" ht="15.75" customHeight="1">
      <c r="A79" s="87" t="s">
        <v>250</v>
      </c>
      <c r="B79" s="290">
        <v>51</v>
      </c>
      <c r="C79" s="400">
        <v>26175.01270493192</v>
      </c>
      <c r="D79" s="400">
        <v>106488.99053697122</v>
      </c>
      <c r="E79" s="400">
        <v>24517.907715396661</v>
      </c>
      <c r="F79" s="400">
        <v>96546.987860797293</v>
      </c>
      <c r="G79" s="400">
        <v>26471.853777979846</v>
      </c>
      <c r="H79" s="400">
        <v>92076.013140799463</v>
      </c>
      <c r="I79" s="400">
        <v>20914.094579225697</v>
      </c>
      <c r="J79" s="400">
        <v>68237.855633159095</v>
      </c>
      <c r="K79" s="392">
        <f t="shared" si="174"/>
        <v>461428.71594926121</v>
      </c>
      <c r="L79" s="401">
        <v>0</v>
      </c>
      <c r="M79" s="400">
        <v>106488.99053697122</v>
      </c>
      <c r="N79" s="400">
        <v>0</v>
      </c>
      <c r="O79" s="400">
        <v>96546.987860797293</v>
      </c>
      <c r="P79" s="400">
        <v>0</v>
      </c>
      <c r="Q79" s="400">
        <v>92076.013140799463</v>
      </c>
      <c r="R79" s="400">
        <v>0</v>
      </c>
      <c r="S79" s="400">
        <v>68237.855633159095</v>
      </c>
      <c r="T79" s="394">
        <f t="shared" si="175"/>
        <v>363349.8471717271</v>
      </c>
      <c r="U79" s="395">
        <f t="shared" si="176"/>
        <v>824778.56312098831</v>
      </c>
      <c r="V79" s="290">
        <v>51</v>
      </c>
      <c r="W79" s="400">
        <v>2212.6359660643893</v>
      </c>
      <c r="X79" s="400">
        <v>41428.077662482174</v>
      </c>
      <c r="Y79" s="400">
        <v>1607.0561359671763</v>
      </c>
      <c r="Z79" s="400">
        <v>34036.624828433014</v>
      </c>
      <c r="AA79" s="400">
        <v>1342.7751916366587</v>
      </c>
      <c r="AB79" s="400">
        <v>30365.901833726155</v>
      </c>
      <c r="AC79" s="400">
        <v>843.31026529135875</v>
      </c>
      <c r="AD79" s="400">
        <v>23359.694348570632</v>
      </c>
      <c r="AE79" s="392">
        <f t="shared" si="177"/>
        <v>135196.07623217156</v>
      </c>
      <c r="AF79" s="401">
        <v>0</v>
      </c>
      <c r="AG79" s="400">
        <v>41428.077662482174</v>
      </c>
      <c r="AH79" s="400">
        <v>0</v>
      </c>
      <c r="AI79" s="400">
        <v>34036.624828433014</v>
      </c>
      <c r="AJ79" s="400">
        <v>0</v>
      </c>
      <c r="AK79" s="400">
        <v>30365.901833726155</v>
      </c>
      <c r="AL79" s="400">
        <v>0</v>
      </c>
      <c r="AM79" s="400">
        <v>23359.694348570632</v>
      </c>
      <c r="AN79" s="394">
        <f t="shared" si="178"/>
        <v>129190.29867321198</v>
      </c>
      <c r="AO79" s="395">
        <f t="shared" si="179"/>
        <v>264386.37490538356</v>
      </c>
      <c r="AP79" s="290">
        <v>51</v>
      </c>
      <c r="AQ79" s="400">
        <v>59270.39747393757</v>
      </c>
      <c r="AR79" s="400">
        <v>363413.68808583089</v>
      </c>
      <c r="AS79" s="400">
        <v>54392.66921735058</v>
      </c>
      <c r="AT79" s="400">
        <v>328333.93054837082</v>
      </c>
      <c r="AU79" s="400">
        <v>53173.897588811691</v>
      </c>
      <c r="AV79" s="400">
        <v>318371.99793705181</v>
      </c>
      <c r="AW79" s="400">
        <v>40450.78239180884</v>
      </c>
      <c r="AX79" s="400">
        <v>239893.66013321516</v>
      </c>
      <c r="AY79" s="392">
        <f t="shared" si="180"/>
        <v>1457301.0233763773</v>
      </c>
      <c r="AZ79" s="401">
        <v>0</v>
      </c>
      <c r="BA79" s="400">
        <v>363413.68808583089</v>
      </c>
      <c r="BB79" s="400">
        <v>0</v>
      </c>
      <c r="BC79" s="400">
        <v>328333.93054837082</v>
      </c>
      <c r="BD79" s="400">
        <v>0</v>
      </c>
      <c r="BE79" s="400">
        <v>318371.99793705181</v>
      </c>
      <c r="BF79" s="400">
        <v>0</v>
      </c>
      <c r="BG79" s="400">
        <v>239893.66013321516</v>
      </c>
      <c r="BH79" s="394">
        <f t="shared" si="181"/>
        <v>1250013.2767044688</v>
      </c>
      <c r="BI79" s="395">
        <f t="shared" si="182"/>
        <v>2707314.3000808461</v>
      </c>
      <c r="BJ79" s="290">
        <v>51</v>
      </c>
      <c r="BK79" s="400">
        <v>941.54721960186771</v>
      </c>
      <c r="BL79" s="400">
        <v>19654.798209188986</v>
      </c>
      <c r="BM79" s="400">
        <v>1112.5773249003528</v>
      </c>
      <c r="BN79" s="400">
        <v>17430.378090105529</v>
      </c>
      <c r="BO79" s="400">
        <v>1112.5851587846603</v>
      </c>
      <c r="BP79" s="400">
        <v>16362.674835229571</v>
      </c>
      <c r="BQ79" s="400">
        <v>1068.1930027023877</v>
      </c>
      <c r="BR79" s="400">
        <v>11623.62648993256</v>
      </c>
      <c r="BS79" s="392">
        <f t="shared" si="183"/>
        <v>69306.380330445914</v>
      </c>
      <c r="BT79" s="401">
        <v>0</v>
      </c>
      <c r="BU79" s="400">
        <v>19654.798209188986</v>
      </c>
      <c r="BV79" s="400">
        <v>0</v>
      </c>
      <c r="BW79" s="400">
        <v>17430.378090105529</v>
      </c>
      <c r="BX79" s="400">
        <v>0</v>
      </c>
      <c r="BY79" s="400">
        <v>16362.674835229571</v>
      </c>
      <c r="BZ79" s="400">
        <v>0</v>
      </c>
      <c r="CA79" s="400">
        <v>11623.62648993256</v>
      </c>
      <c r="CB79" s="394">
        <f t="shared" si="184"/>
        <v>65071.477624456646</v>
      </c>
      <c r="CC79" s="395">
        <f t="shared" si="185"/>
        <v>134377.85795490257</v>
      </c>
      <c r="CD79" s="290">
        <v>51</v>
      </c>
      <c r="CE79" s="394">
        <f t="shared" si="186"/>
        <v>619585.1478590091</v>
      </c>
      <c r="CF79" s="394">
        <f t="shared" si="187"/>
        <v>557978.13172132126</v>
      </c>
      <c r="CG79" s="394">
        <f t="shared" si="188"/>
        <v>539277.69946401985</v>
      </c>
      <c r="CH79" s="394">
        <f t="shared" si="189"/>
        <v>406391.21684390568</v>
      </c>
      <c r="CI79" s="396">
        <f t="shared" si="190"/>
        <v>2123232.1958882557</v>
      </c>
      <c r="CJ79" s="394">
        <f t="shared" si="191"/>
        <v>530985.55449447327</v>
      </c>
      <c r="CK79" s="394">
        <f t="shared" si="192"/>
        <v>476347.92132770666</v>
      </c>
      <c r="CL79" s="394">
        <f t="shared" si="193"/>
        <v>457176.58774680702</v>
      </c>
      <c r="CM79" s="394">
        <f t="shared" si="194"/>
        <v>343114.83660487743</v>
      </c>
      <c r="CN79" s="396">
        <f t="shared" si="195"/>
        <v>1807624.9001738646</v>
      </c>
      <c r="CO79" s="394">
        <f t="shared" si="196"/>
        <v>1150570.7023534821</v>
      </c>
      <c r="CP79" s="394">
        <f t="shared" si="197"/>
        <v>1034326.0530490279</v>
      </c>
      <c r="CQ79" s="394">
        <f t="shared" si="198"/>
        <v>996454.28721082676</v>
      </c>
      <c r="CR79" s="394">
        <f t="shared" si="199"/>
        <v>749506.05344878312</v>
      </c>
      <c r="CS79" s="396">
        <f t="shared" si="200"/>
        <v>3930857.0960621205</v>
      </c>
    </row>
    <row r="80" spans="1:131" ht="15.75" customHeight="1">
      <c r="A80" s="87" t="s">
        <v>252</v>
      </c>
      <c r="B80" s="290">
        <v>52</v>
      </c>
      <c r="C80" s="400">
        <v>0</v>
      </c>
      <c r="D80" s="400">
        <v>0</v>
      </c>
      <c r="E80" s="400">
        <v>0</v>
      </c>
      <c r="F80" s="400">
        <v>0</v>
      </c>
      <c r="G80" s="400">
        <v>0</v>
      </c>
      <c r="H80" s="400">
        <v>0</v>
      </c>
      <c r="I80" s="400">
        <v>0</v>
      </c>
      <c r="J80" s="400">
        <v>0</v>
      </c>
      <c r="K80" s="392">
        <f t="shared" si="174"/>
        <v>0</v>
      </c>
      <c r="L80" s="401">
        <v>0</v>
      </c>
      <c r="M80" s="400">
        <v>0</v>
      </c>
      <c r="N80" s="400">
        <v>0</v>
      </c>
      <c r="O80" s="400">
        <v>0</v>
      </c>
      <c r="P80" s="400">
        <v>0</v>
      </c>
      <c r="Q80" s="400">
        <v>0</v>
      </c>
      <c r="R80" s="400">
        <v>0</v>
      </c>
      <c r="S80" s="400">
        <v>0</v>
      </c>
      <c r="T80" s="394">
        <f t="shared" si="175"/>
        <v>0</v>
      </c>
      <c r="U80" s="395">
        <f t="shared" si="176"/>
        <v>0</v>
      </c>
      <c r="V80" s="290">
        <v>52</v>
      </c>
      <c r="W80" s="400">
        <v>0</v>
      </c>
      <c r="X80" s="400">
        <v>0</v>
      </c>
      <c r="Y80" s="400">
        <v>0</v>
      </c>
      <c r="Z80" s="400">
        <v>0</v>
      </c>
      <c r="AA80" s="400">
        <v>0</v>
      </c>
      <c r="AB80" s="400">
        <v>0</v>
      </c>
      <c r="AC80" s="400">
        <v>0</v>
      </c>
      <c r="AD80" s="400">
        <v>0</v>
      </c>
      <c r="AE80" s="392">
        <f t="shared" si="177"/>
        <v>0</v>
      </c>
      <c r="AF80" s="401">
        <v>0</v>
      </c>
      <c r="AG80" s="400">
        <v>0</v>
      </c>
      <c r="AH80" s="400">
        <v>0</v>
      </c>
      <c r="AI80" s="400">
        <v>0</v>
      </c>
      <c r="AJ80" s="400">
        <v>0</v>
      </c>
      <c r="AK80" s="400">
        <v>0</v>
      </c>
      <c r="AL80" s="400">
        <v>0</v>
      </c>
      <c r="AM80" s="400">
        <v>0</v>
      </c>
      <c r="AN80" s="394">
        <f t="shared" si="178"/>
        <v>0</v>
      </c>
      <c r="AO80" s="395">
        <f t="shared" si="179"/>
        <v>0</v>
      </c>
      <c r="AP80" s="290">
        <v>52</v>
      </c>
      <c r="AQ80" s="400">
        <v>0</v>
      </c>
      <c r="AR80" s="400">
        <v>0</v>
      </c>
      <c r="AS80" s="400">
        <v>0</v>
      </c>
      <c r="AT80" s="400">
        <v>0</v>
      </c>
      <c r="AU80" s="400">
        <v>0</v>
      </c>
      <c r="AV80" s="400">
        <v>0</v>
      </c>
      <c r="AW80" s="400">
        <v>0</v>
      </c>
      <c r="AX80" s="400">
        <v>0</v>
      </c>
      <c r="AY80" s="392">
        <f t="shared" si="180"/>
        <v>0</v>
      </c>
      <c r="AZ80" s="401">
        <v>0</v>
      </c>
      <c r="BA80" s="400">
        <v>0</v>
      </c>
      <c r="BB80" s="400">
        <v>0</v>
      </c>
      <c r="BC80" s="400">
        <v>0</v>
      </c>
      <c r="BD80" s="400">
        <v>0</v>
      </c>
      <c r="BE80" s="400">
        <v>0</v>
      </c>
      <c r="BF80" s="400">
        <v>0</v>
      </c>
      <c r="BG80" s="400">
        <v>0</v>
      </c>
      <c r="BH80" s="394">
        <f t="shared" si="181"/>
        <v>0</v>
      </c>
      <c r="BI80" s="395">
        <f t="shared" si="182"/>
        <v>0</v>
      </c>
      <c r="BJ80" s="290">
        <v>52</v>
      </c>
      <c r="BK80" s="400">
        <v>0</v>
      </c>
      <c r="BL80" s="400">
        <v>0</v>
      </c>
      <c r="BM80" s="400">
        <v>0</v>
      </c>
      <c r="BN80" s="400">
        <v>0</v>
      </c>
      <c r="BO80" s="400">
        <v>0</v>
      </c>
      <c r="BP80" s="400">
        <v>0</v>
      </c>
      <c r="BQ80" s="400">
        <v>0</v>
      </c>
      <c r="BR80" s="400">
        <v>0</v>
      </c>
      <c r="BS80" s="392">
        <f t="shared" si="183"/>
        <v>0</v>
      </c>
      <c r="BT80" s="401">
        <v>0</v>
      </c>
      <c r="BU80" s="400">
        <v>0</v>
      </c>
      <c r="BV80" s="400">
        <v>0</v>
      </c>
      <c r="BW80" s="400">
        <v>0</v>
      </c>
      <c r="BX80" s="400">
        <v>0</v>
      </c>
      <c r="BY80" s="400">
        <v>0</v>
      </c>
      <c r="BZ80" s="400">
        <v>0</v>
      </c>
      <c r="CA80" s="400">
        <v>0</v>
      </c>
      <c r="CB80" s="394">
        <f t="shared" si="184"/>
        <v>0</v>
      </c>
      <c r="CC80" s="395">
        <f t="shared" si="185"/>
        <v>0</v>
      </c>
      <c r="CD80" s="290">
        <v>52</v>
      </c>
      <c r="CE80" s="394">
        <f t="shared" si="186"/>
        <v>0</v>
      </c>
      <c r="CF80" s="394">
        <f t="shared" si="187"/>
        <v>0</v>
      </c>
      <c r="CG80" s="394">
        <f t="shared" si="188"/>
        <v>0</v>
      </c>
      <c r="CH80" s="394">
        <f t="shared" si="189"/>
        <v>0</v>
      </c>
      <c r="CI80" s="396">
        <f t="shared" si="190"/>
        <v>0</v>
      </c>
      <c r="CJ80" s="394">
        <f t="shared" si="191"/>
        <v>0</v>
      </c>
      <c r="CK80" s="394">
        <f t="shared" si="192"/>
        <v>0</v>
      </c>
      <c r="CL80" s="394">
        <f t="shared" si="193"/>
        <v>0</v>
      </c>
      <c r="CM80" s="394">
        <f t="shared" si="194"/>
        <v>0</v>
      </c>
      <c r="CN80" s="396">
        <f t="shared" si="195"/>
        <v>0</v>
      </c>
      <c r="CO80" s="394">
        <f t="shared" si="196"/>
        <v>0</v>
      </c>
      <c r="CP80" s="394">
        <f t="shared" si="197"/>
        <v>0</v>
      </c>
      <c r="CQ80" s="394">
        <f t="shared" si="198"/>
        <v>0</v>
      </c>
      <c r="CR80" s="394">
        <f t="shared" si="199"/>
        <v>0</v>
      </c>
      <c r="CS80" s="396">
        <f t="shared" si="200"/>
        <v>0</v>
      </c>
    </row>
    <row r="81" spans="1:131" ht="15.75" customHeight="1">
      <c r="A81" s="87" t="s">
        <v>254</v>
      </c>
      <c r="B81" s="290">
        <v>53</v>
      </c>
      <c r="C81" s="400">
        <v>214.7386880873643</v>
      </c>
      <c r="D81" s="400">
        <v>873.63113750650712</v>
      </c>
      <c r="E81" s="400">
        <v>11073.87721963289</v>
      </c>
      <c r="F81" s="400">
        <v>43606.881219495561</v>
      </c>
      <c r="G81" s="400">
        <v>2208.4602856590968</v>
      </c>
      <c r="H81" s="400">
        <v>7681.6009935968577</v>
      </c>
      <c r="I81" s="400">
        <v>4174.8066796781177</v>
      </c>
      <c r="J81" s="400">
        <v>13621.429052309986</v>
      </c>
      <c r="K81" s="392">
        <f t="shared" si="174"/>
        <v>83455.42527596638</v>
      </c>
      <c r="L81" s="401">
        <v>0</v>
      </c>
      <c r="M81" s="400">
        <v>873.63113750650712</v>
      </c>
      <c r="N81" s="400">
        <v>0</v>
      </c>
      <c r="O81" s="400">
        <v>43606.881219495561</v>
      </c>
      <c r="P81" s="400">
        <v>0</v>
      </c>
      <c r="Q81" s="400">
        <v>7681.6009935968577</v>
      </c>
      <c r="R81" s="400">
        <v>0</v>
      </c>
      <c r="S81" s="400">
        <v>13621.429052309986</v>
      </c>
      <c r="T81" s="394">
        <f t="shared" si="175"/>
        <v>65783.542402908919</v>
      </c>
      <c r="U81" s="395">
        <f t="shared" si="176"/>
        <v>149238.96767887531</v>
      </c>
      <c r="V81" s="290">
        <v>53</v>
      </c>
      <c r="W81" s="400">
        <v>18.152371115298777</v>
      </c>
      <c r="X81" s="400">
        <v>339.87418258431757</v>
      </c>
      <c r="Y81" s="400">
        <v>725.85077574064314</v>
      </c>
      <c r="Z81" s="400">
        <v>15373.147199019777</v>
      </c>
      <c r="AA81" s="400">
        <v>112.02334782328751</v>
      </c>
      <c r="AB81" s="400">
        <v>2533.3279943466305</v>
      </c>
      <c r="AC81" s="400">
        <v>168.33897901927895</v>
      </c>
      <c r="AD81" s="400">
        <v>4662.9897188340265</v>
      </c>
      <c r="AE81" s="392">
        <f t="shared" si="177"/>
        <v>23933.704568483256</v>
      </c>
      <c r="AF81" s="401">
        <v>0</v>
      </c>
      <c r="AG81" s="400">
        <v>339.87418258431757</v>
      </c>
      <c r="AH81" s="400">
        <v>0</v>
      </c>
      <c r="AI81" s="400">
        <v>15373.147199019777</v>
      </c>
      <c r="AJ81" s="400">
        <v>0</v>
      </c>
      <c r="AK81" s="400">
        <v>2533.3279943466305</v>
      </c>
      <c r="AL81" s="400">
        <v>0</v>
      </c>
      <c r="AM81" s="400">
        <v>4662.9897188340265</v>
      </c>
      <c r="AN81" s="394">
        <f t="shared" si="178"/>
        <v>22909.339094784751</v>
      </c>
      <c r="AO81" s="395">
        <f t="shared" si="179"/>
        <v>46843.043663268007</v>
      </c>
      <c r="AP81" s="290">
        <v>53</v>
      </c>
      <c r="AQ81" s="400">
        <v>486.25181349279069</v>
      </c>
      <c r="AR81" s="400">
        <v>2981.4304005223171</v>
      </c>
      <c r="AS81" s="400">
        <v>24567.25702506792</v>
      </c>
      <c r="AT81" s="400">
        <v>148296.8969513191</v>
      </c>
      <c r="AU81" s="400">
        <v>4436.1245738021862</v>
      </c>
      <c r="AV81" s="400">
        <v>26560.735768901468</v>
      </c>
      <c r="AW81" s="400">
        <v>8074.659693624747</v>
      </c>
      <c r="AX81" s="400">
        <v>47886.828231684209</v>
      </c>
      <c r="AY81" s="392">
        <f t="shared" si="180"/>
        <v>263290.18445841473</v>
      </c>
      <c r="AZ81" s="401">
        <v>0</v>
      </c>
      <c r="BA81" s="400">
        <v>2981.4304005223171</v>
      </c>
      <c r="BB81" s="400">
        <v>0</v>
      </c>
      <c r="BC81" s="400">
        <v>148296.8969513191</v>
      </c>
      <c r="BD81" s="400">
        <v>0</v>
      </c>
      <c r="BE81" s="400">
        <v>26560.735768901468</v>
      </c>
      <c r="BF81" s="400">
        <v>0</v>
      </c>
      <c r="BG81" s="400">
        <v>47886.828231684209</v>
      </c>
      <c r="BH81" s="394">
        <f t="shared" si="181"/>
        <v>225725.89135242708</v>
      </c>
      <c r="BI81" s="395">
        <f t="shared" si="182"/>
        <v>489016.07581084181</v>
      </c>
      <c r="BJ81" s="290">
        <v>53</v>
      </c>
      <c r="BK81" s="400">
        <v>7.7244132405526713</v>
      </c>
      <c r="BL81" s="400">
        <v>161.24712639653703</v>
      </c>
      <c r="BM81" s="400">
        <v>502.51207551275297</v>
      </c>
      <c r="BN81" s="400">
        <v>7872.6891830331297</v>
      </c>
      <c r="BO81" s="400">
        <v>92.819345339295381</v>
      </c>
      <c r="BP81" s="400">
        <v>1365.0845099037749</v>
      </c>
      <c r="BQ81" s="400">
        <v>213.22937342442</v>
      </c>
      <c r="BR81" s="400">
        <v>2320.2722608157278</v>
      </c>
      <c r="BS81" s="392">
        <f t="shared" si="183"/>
        <v>12535.578287666189</v>
      </c>
      <c r="BT81" s="401">
        <v>0</v>
      </c>
      <c r="BU81" s="400">
        <v>161.24712639653703</v>
      </c>
      <c r="BV81" s="400">
        <v>0</v>
      </c>
      <c r="BW81" s="400">
        <v>7872.6891830331297</v>
      </c>
      <c r="BX81" s="400">
        <v>0</v>
      </c>
      <c r="BY81" s="400">
        <v>1365.0845099037749</v>
      </c>
      <c r="BZ81" s="400">
        <v>0</v>
      </c>
      <c r="CA81" s="400">
        <v>2320.2722608157278</v>
      </c>
      <c r="CB81" s="394">
        <f t="shared" si="184"/>
        <v>11719.293080149169</v>
      </c>
      <c r="CC81" s="395">
        <f t="shared" si="185"/>
        <v>24254.871367815358</v>
      </c>
      <c r="CD81" s="290">
        <v>53</v>
      </c>
      <c r="CE81" s="394">
        <f t="shared" si="186"/>
        <v>5083.0501329456856</v>
      </c>
      <c r="CF81" s="394">
        <f t="shared" si="187"/>
        <v>252019.11164882177</v>
      </c>
      <c r="CG81" s="394">
        <f t="shared" si="188"/>
        <v>44990.176819372602</v>
      </c>
      <c r="CH81" s="394">
        <f t="shared" si="189"/>
        <v>81122.553989390522</v>
      </c>
      <c r="CI81" s="396">
        <f t="shared" si="190"/>
        <v>383214.89259053057</v>
      </c>
      <c r="CJ81" s="394">
        <f t="shared" si="191"/>
        <v>4356.1828470096789</v>
      </c>
      <c r="CK81" s="394">
        <f t="shared" si="192"/>
        <v>215149.61455286757</v>
      </c>
      <c r="CL81" s="394">
        <f t="shared" si="193"/>
        <v>38140.749266748731</v>
      </c>
      <c r="CM81" s="394">
        <f t="shared" si="194"/>
        <v>68491.519263643961</v>
      </c>
      <c r="CN81" s="396">
        <f t="shared" si="195"/>
        <v>326138.06593026989</v>
      </c>
      <c r="CO81" s="394">
        <f t="shared" si="196"/>
        <v>9439.2329799553609</v>
      </c>
      <c r="CP81" s="394">
        <f t="shared" si="197"/>
        <v>467168.72620168928</v>
      </c>
      <c r="CQ81" s="394">
        <f t="shared" si="198"/>
        <v>83130.926086121297</v>
      </c>
      <c r="CR81" s="394">
        <f t="shared" si="199"/>
        <v>149614.07325303444</v>
      </c>
      <c r="CS81" s="396">
        <f t="shared" si="200"/>
        <v>709352.95852080046</v>
      </c>
    </row>
    <row r="82" spans="1:131" ht="15.75" customHeight="1">
      <c r="A82" s="87" t="s">
        <v>256</v>
      </c>
      <c r="B82" s="290">
        <v>54</v>
      </c>
      <c r="C82" s="400">
        <v>223977.36803130028</v>
      </c>
      <c r="D82" s="400">
        <v>911217.27785395901</v>
      </c>
      <c r="E82" s="400">
        <v>195285.31500253102</v>
      </c>
      <c r="F82" s="400">
        <v>768997.46731248766</v>
      </c>
      <c r="G82" s="400">
        <v>201860.32517771039</v>
      </c>
      <c r="H82" s="400">
        <v>702122.87018334051</v>
      </c>
      <c r="I82" s="400">
        <v>290891.51118090388</v>
      </c>
      <c r="J82" s="400">
        <v>949111.75187048945</v>
      </c>
      <c r="K82" s="392">
        <f t="shared" si="174"/>
        <v>4243463.8866127227</v>
      </c>
      <c r="L82" s="401">
        <v>0</v>
      </c>
      <c r="M82" s="400">
        <v>911217.27785395901</v>
      </c>
      <c r="N82" s="400">
        <v>0</v>
      </c>
      <c r="O82" s="400">
        <v>768997.46731248766</v>
      </c>
      <c r="P82" s="400">
        <v>0</v>
      </c>
      <c r="Q82" s="400">
        <v>702122.87018334051</v>
      </c>
      <c r="R82" s="400">
        <v>0</v>
      </c>
      <c r="S82" s="400">
        <v>949111.75187048945</v>
      </c>
      <c r="T82" s="394">
        <f t="shared" si="175"/>
        <v>3331449.367220277</v>
      </c>
      <c r="U82" s="395">
        <f t="shared" si="176"/>
        <v>7574913.2538329996</v>
      </c>
      <c r="V82" s="290">
        <v>54</v>
      </c>
      <c r="W82" s="400">
        <v>18933.338664516388</v>
      </c>
      <c r="X82" s="400">
        <v>354496.55371860473</v>
      </c>
      <c r="Y82" s="400">
        <v>12800.213924535645</v>
      </c>
      <c r="Z82" s="400">
        <v>271101.96670939599</v>
      </c>
      <c r="AA82" s="400">
        <v>10239.291856840384</v>
      </c>
      <c r="AB82" s="400">
        <v>231554.27156254751</v>
      </c>
      <c r="AC82" s="400">
        <v>11729.496418584835</v>
      </c>
      <c r="AD82" s="400">
        <v>324907.05079479987</v>
      </c>
      <c r="AE82" s="392">
        <f t="shared" si="177"/>
        <v>1235762.1836498254</v>
      </c>
      <c r="AF82" s="401">
        <v>0</v>
      </c>
      <c r="AG82" s="400">
        <v>354496.55371860473</v>
      </c>
      <c r="AH82" s="400">
        <v>0</v>
      </c>
      <c r="AI82" s="400">
        <v>271101.96670939599</v>
      </c>
      <c r="AJ82" s="400">
        <v>0</v>
      </c>
      <c r="AK82" s="400">
        <v>231554.27156254751</v>
      </c>
      <c r="AL82" s="400">
        <v>0</v>
      </c>
      <c r="AM82" s="400">
        <v>324907.05079479987</v>
      </c>
      <c r="AN82" s="394">
        <f t="shared" si="178"/>
        <v>1182059.8427853482</v>
      </c>
      <c r="AO82" s="395">
        <f t="shared" si="179"/>
        <v>2417822.0264351736</v>
      </c>
      <c r="AP82" s="290">
        <v>54</v>
      </c>
      <c r="AQ82" s="400">
        <v>507171.77401332208</v>
      </c>
      <c r="AR82" s="400">
        <v>3109700.1663986016</v>
      </c>
      <c r="AS82" s="400">
        <v>433238.0097535142</v>
      </c>
      <c r="AT82" s="400">
        <v>2615182.1679666676</v>
      </c>
      <c r="AU82" s="400">
        <v>405475.95753087918</v>
      </c>
      <c r="AV82" s="400">
        <v>2427736.099256855</v>
      </c>
      <c r="AW82" s="400">
        <v>562624.8448781193</v>
      </c>
      <c r="AX82" s="400">
        <v>3336650.747873432</v>
      </c>
      <c r="AY82" s="392">
        <f t="shared" si="180"/>
        <v>13397779.767671391</v>
      </c>
      <c r="AZ82" s="401">
        <v>0</v>
      </c>
      <c r="BA82" s="400">
        <v>3109700.1663986016</v>
      </c>
      <c r="BB82" s="400">
        <v>0</v>
      </c>
      <c r="BC82" s="400">
        <v>2615182.1679666676</v>
      </c>
      <c r="BD82" s="400">
        <v>0</v>
      </c>
      <c r="BE82" s="400">
        <v>2427736.099256855</v>
      </c>
      <c r="BF82" s="400">
        <v>0</v>
      </c>
      <c r="BG82" s="400">
        <v>3336650.747873432</v>
      </c>
      <c r="BH82" s="394">
        <f t="shared" si="181"/>
        <v>11489269.181495555</v>
      </c>
      <c r="BI82" s="395">
        <f t="shared" si="182"/>
        <v>24887048.949166946</v>
      </c>
      <c r="BJ82" s="290">
        <v>54</v>
      </c>
      <c r="BK82" s="400">
        <v>8056.7398572410175</v>
      </c>
      <c r="BL82" s="400">
        <v>168184.44451990625</v>
      </c>
      <c r="BM82" s="400">
        <v>8861.6865631400633</v>
      </c>
      <c r="BN82" s="400">
        <v>138833.0894891943</v>
      </c>
      <c r="BO82" s="400">
        <v>8483.9846813820313</v>
      </c>
      <c r="BP82" s="400">
        <v>124773.08505549781</v>
      </c>
      <c r="BQ82" s="400">
        <v>14857.362130207457</v>
      </c>
      <c r="BR82" s="400">
        <v>161671.55896949428</v>
      </c>
      <c r="BS82" s="392">
        <f t="shared" si="183"/>
        <v>633721.95126606326</v>
      </c>
      <c r="BT82" s="401">
        <v>0</v>
      </c>
      <c r="BU82" s="400">
        <v>168184.44451990625</v>
      </c>
      <c r="BV82" s="400">
        <v>0</v>
      </c>
      <c r="BW82" s="400">
        <v>138833.0894891943</v>
      </c>
      <c r="BX82" s="400">
        <v>0</v>
      </c>
      <c r="BY82" s="400">
        <v>124773.08505549781</v>
      </c>
      <c r="BZ82" s="400">
        <v>0</v>
      </c>
      <c r="CA82" s="400">
        <v>161671.55896949428</v>
      </c>
      <c r="CB82" s="394">
        <f t="shared" si="184"/>
        <v>593462.17803409265</v>
      </c>
      <c r="CC82" s="395">
        <f t="shared" si="185"/>
        <v>1227184.1293001559</v>
      </c>
      <c r="CD82" s="290">
        <v>54</v>
      </c>
      <c r="CE82" s="394">
        <f t="shared" si="186"/>
        <v>5301737.6630574511</v>
      </c>
      <c r="CF82" s="394">
        <f t="shared" si="187"/>
        <v>4444299.916721466</v>
      </c>
      <c r="CG82" s="394">
        <f t="shared" si="188"/>
        <v>4112245.8853050526</v>
      </c>
      <c r="CH82" s="394">
        <f t="shared" si="189"/>
        <v>5652444.3241160298</v>
      </c>
      <c r="CI82" s="396">
        <f t="shared" si="190"/>
        <v>19510727.7892</v>
      </c>
      <c r="CJ82" s="394">
        <f t="shared" si="191"/>
        <v>4543598.4424910722</v>
      </c>
      <c r="CK82" s="394">
        <f t="shared" si="192"/>
        <v>3794114.6914777453</v>
      </c>
      <c r="CL82" s="394">
        <f t="shared" si="193"/>
        <v>3486186.3260582411</v>
      </c>
      <c r="CM82" s="394">
        <f t="shared" si="194"/>
        <v>4772341.1095082154</v>
      </c>
      <c r="CN82" s="396">
        <f t="shared" si="195"/>
        <v>16596240.569535274</v>
      </c>
      <c r="CO82" s="394">
        <f t="shared" si="196"/>
        <v>9845336.1055485215</v>
      </c>
      <c r="CP82" s="394">
        <f t="shared" si="197"/>
        <v>8238414.6081992118</v>
      </c>
      <c r="CQ82" s="394">
        <f t="shared" si="198"/>
        <v>7598432.2113632923</v>
      </c>
      <c r="CR82" s="394">
        <f t="shared" si="199"/>
        <v>10424785.433624247</v>
      </c>
      <c r="CS82" s="396">
        <f t="shared" si="200"/>
        <v>36106968.358735278</v>
      </c>
    </row>
    <row r="83" spans="1:131" ht="15.75" customHeight="1">
      <c r="A83" s="87" t="s">
        <v>258</v>
      </c>
      <c r="B83" s="290">
        <v>55</v>
      </c>
      <c r="C83" s="400">
        <v>2390.6144147508048</v>
      </c>
      <c r="D83" s="400">
        <v>9725.844975119282</v>
      </c>
      <c r="E83" s="400">
        <v>2005.0127025616437</v>
      </c>
      <c r="F83" s="400">
        <v>7895.3693480704724</v>
      </c>
      <c r="G83" s="400">
        <v>2783.1055148434652</v>
      </c>
      <c r="H83" s="400">
        <v>9680.3670081511846</v>
      </c>
      <c r="I83" s="400">
        <v>1849.8346289692201</v>
      </c>
      <c r="J83" s="400">
        <v>6035.5827443854596</v>
      </c>
      <c r="K83" s="392">
        <f t="shared" si="174"/>
        <v>42365.731336851532</v>
      </c>
      <c r="L83" s="401">
        <v>0</v>
      </c>
      <c r="M83" s="400">
        <v>9725.844975119282</v>
      </c>
      <c r="N83" s="400">
        <v>0</v>
      </c>
      <c r="O83" s="400">
        <v>7895.3693480704724</v>
      </c>
      <c r="P83" s="400">
        <v>0</v>
      </c>
      <c r="Q83" s="400">
        <v>9680.3670081511846</v>
      </c>
      <c r="R83" s="400">
        <v>0</v>
      </c>
      <c r="S83" s="400">
        <v>6035.5827443854596</v>
      </c>
      <c r="T83" s="394">
        <f t="shared" si="175"/>
        <v>33337.164075726396</v>
      </c>
      <c r="U83" s="395">
        <f t="shared" si="176"/>
        <v>75702.895412577927</v>
      </c>
      <c r="V83" s="290">
        <v>55</v>
      </c>
      <c r="W83" s="400">
        <v>202.08431203828746</v>
      </c>
      <c r="X83" s="400">
        <v>3783.7062679509136</v>
      </c>
      <c r="Y83" s="400">
        <v>131.42100067210774</v>
      </c>
      <c r="Z83" s="400">
        <v>2783.4293988502818</v>
      </c>
      <c r="AA83" s="400">
        <v>141.17201886887142</v>
      </c>
      <c r="AB83" s="400">
        <v>3192.5043695631925</v>
      </c>
      <c r="AC83" s="400">
        <v>74.59010600682339</v>
      </c>
      <c r="AD83" s="400">
        <v>2066.1459363890081</v>
      </c>
      <c r="AE83" s="392">
        <f t="shared" si="177"/>
        <v>12375.053410339486</v>
      </c>
      <c r="AF83" s="401">
        <v>0</v>
      </c>
      <c r="AG83" s="400">
        <v>3783.7062679509136</v>
      </c>
      <c r="AH83" s="400">
        <v>0</v>
      </c>
      <c r="AI83" s="400">
        <v>2783.4293988502818</v>
      </c>
      <c r="AJ83" s="400">
        <v>0</v>
      </c>
      <c r="AK83" s="400">
        <v>3192.5043695631925</v>
      </c>
      <c r="AL83" s="400">
        <v>0</v>
      </c>
      <c r="AM83" s="400">
        <v>2066.1459363890081</v>
      </c>
      <c r="AN83" s="394">
        <f t="shared" si="178"/>
        <v>11825.785972753396</v>
      </c>
      <c r="AO83" s="395">
        <f t="shared" si="179"/>
        <v>24200.839383092884</v>
      </c>
      <c r="AP83" s="290">
        <v>55</v>
      </c>
      <c r="AQ83" s="400">
        <v>5413.2797628979561</v>
      </c>
      <c r="AR83" s="400">
        <v>33191.273335735321</v>
      </c>
      <c r="AS83" s="400">
        <v>4448.0954073636467</v>
      </c>
      <c r="AT83" s="400">
        <v>26850.321368086014</v>
      </c>
      <c r="AU83" s="400">
        <v>5590.411947207308</v>
      </c>
      <c r="AV83" s="400">
        <v>33471.885673809418</v>
      </c>
      <c r="AW83" s="400">
        <v>3577.8387514606284</v>
      </c>
      <c r="AX83" s="400">
        <v>21218.398822074363</v>
      </c>
      <c r="AY83" s="392">
        <f t="shared" si="180"/>
        <v>133761.50506863464</v>
      </c>
      <c r="AZ83" s="401">
        <v>0</v>
      </c>
      <c r="BA83" s="400">
        <v>33191.273335735321</v>
      </c>
      <c r="BB83" s="400">
        <v>0</v>
      </c>
      <c r="BC83" s="400">
        <v>26850.321368086014</v>
      </c>
      <c r="BD83" s="400">
        <v>0</v>
      </c>
      <c r="BE83" s="400">
        <v>33471.885673809418</v>
      </c>
      <c r="BF83" s="400">
        <v>0</v>
      </c>
      <c r="BG83" s="400">
        <v>21218.398822074363</v>
      </c>
      <c r="BH83" s="394">
        <f t="shared" si="181"/>
        <v>114731.87919970512</v>
      </c>
      <c r="BI83" s="395">
        <f t="shared" si="182"/>
        <v>248493.38426833975</v>
      </c>
      <c r="BJ83" s="290">
        <v>55</v>
      </c>
      <c r="BK83" s="400">
        <v>85.993324271611684</v>
      </c>
      <c r="BL83" s="400">
        <v>1795.1106441698937</v>
      </c>
      <c r="BM83" s="400">
        <v>90.983769696074589</v>
      </c>
      <c r="BN83" s="400">
        <v>1425.4123919051685</v>
      </c>
      <c r="BO83" s="400">
        <v>116.97110134849348</v>
      </c>
      <c r="BP83" s="400">
        <v>1720.2818870735332</v>
      </c>
      <c r="BQ83" s="400">
        <v>94.480800941976298</v>
      </c>
      <c r="BR83" s="400">
        <v>1028.1002944607158</v>
      </c>
      <c r="BS83" s="392">
        <f t="shared" si="183"/>
        <v>6357.334213867467</v>
      </c>
      <c r="BT83" s="401">
        <v>0</v>
      </c>
      <c r="BU83" s="400">
        <v>1795.1106441698937</v>
      </c>
      <c r="BV83" s="400">
        <v>0</v>
      </c>
      <c r="BW83" s="400">
        <v>1425.4123919051685</v>
      </c>
      <c r="BX83" s="400">
        <v>0</v>
      </c>
      <c r="BY83" s="400">
        <v>1720.2818870735332</v>
      </c>
      <c r="BZ83" s="400">
        <v>0</v>
      </c>
      <c r="CA83" s="400">
        <v>1028.1002944607158</v>
      </c>
      <c r="CB83" s="394">
        <f t="shared" si="184"/>
        <v>5968.9052176093101</v>
      </c>
      <c r="CC83" s="395">
        <f t="shared" si="185"/>
        <v>12326.239431476777</v>
      </c>
      <c r="CD83" s="290">
        <v>55</v>
      </c>
      <c r="CE83" s="394">
        <f t="shared" si="186"/>
        <v>56587.90703693407</v>
      </c>
      <c r="CF83" s="394">
        <f t="shared" si="187"/>
        <v>45630.045387205413</v>
      </c>
      <c r="CG83" s="394">
        <f t="shared" si="188"/>
        <v>56696.69952086547</v>
      </c>
      <c r="CH83" s="394">
        <f t="shared" si="189"/>
        <v>35944.972084688197</v>
      </c>
      <c r="CI83" s="396">
        <f t="shared" si="190"/>
        <v>194859.62402969311</v>
      </c>
      <c r="CJ83" s="394">
        <f t="shared" si="191"/>
        <v>48495.935222975415</v>
      </c>
      <c r="CK83" s="394">
        <f t="shared" si="192"/>
        <v>38954.532506911935</v>
      </c>
      <c r="CL83" s="394">
        <f t="shared" si="193"/>
        <v>48065.038938597332</v>
      </c>
      <c r="CM83" s="394">
        <f t="shared" si="194"/>
        <v>30348.227797309548</v>
      </c>
      <c r="CN83" s="396">
        <f t="shared" si="195"/>
        <v>165863.73446579423</v>
      </c>
      <c r="CO83" s="394">
        <f t="shared" si="196"/>
        <v>105083.84225990946</v>
      </c>
      <c r="CP83" s="394">
        <f t="shared" si="197"/>
        <v>84584.577894117348</v>
      </c>
      <c r="CQ83" s="394">
        <f t="shared" si="198"/>
        <v>104761.73845946279</v>
      </c>
      <c r="CR83" s="394">
        <f t="shared" si="199"/>
        <v>66293.199881997745</v>
      </c>
      <c r="CS83" s="396">
        <f t="shared" si="200"/>
        <v>360723.35849548737</v>
      </c>
    </row>
    <row r="84" spans="1:131" ht="15.75" customHeight="1">
      <c r="A84" s="87" t="s">
        <v>260</v>
      </c>
      <c r="B84" s="290">
        <v>56</v>
      </c>
      <c r="C84" s="400">
        <v>0</v>
      </c>
      <c r="D84" s="400">
        <v>0</v>
      </c>
      <c r="E84" s="400">
        <v>0</v>
      </c>
      <c r="F84" s="400">
        <v>0</v>
      </c>
      <c r="G84" s="400">
        <v>0</v>
      </c>
      <c r="H84" s="400">
        <v>0</v>
      </c>
      <c r="I84" s="400">
        <v>0</v>
      </c>
      <c r="J84" s="400">
        <v>0</v>
      </c>
      <c r="K84" s="392">
        <f t="shared" si="174"/>
        <v>0</v>
      </c>
      <c r="L84" s="401">
        <v>0</v>
      </c>
      <c r="M84" s="400">
        <v>0</v>
      </c>
      <c r="N84" s="400">
        <v>0</v>
      </c>
      <c r="O84" s="400">
        <v>0</v>
      </c>
      <c r="P84" s="400">
        <v>0</v>
      </c>
      <c r="Q84" s="400">
        <v>0</v>
      </c>
      <c r="R84" s="400">
        <v>0</v>
      </c>
      <c r="S84" s="400">
        <v>0</v>
      </c>
      <c r="T84" s="394">
        <f t="shared" si="175"/>
        <v>0</v>
      </c>
      <c r="U84" s="395">
        <f t="shared" si="176"/>
        <v>0</v>
      </c>
      <c r="V84" s="290">
        <v>56</v>
      </c>
      <c r="W84" s="400">
        <v>0</v>
      </c>
      <c r="X84" s="400">
        <v>0</v>
      </c>
      <c r="Y84" s="400">
        <v>0</v>
      </c>
      <c r="Z84" s="400">
        <v>0</v>
      </c>
      <c r="AA84" s="400">
        <v>0</v>
      </c>
      <c r="AB84" s="400">
        <v>0</v>
      </c>
      <c r="AC84" s="400">
        <v>0</v>
      </c>
      <c r="AD84" s="400">
        <v>0</v>
      </c>
      <c r="AE84" s="392">
        <f t="shared" si="177"/>
        <v>0</v>
      </c>
      <c r="AF84" s="401">
        <v>0</v>
      </c>
      <c r="AG84" s="400">
        <v>0</v>
      </c>
      <c r="AH84" s="400">
        <v>0</v>
      </c>
      <c r="AI84" s="400">
        <v>0</v>
      </c>
      <c r="AJ84" s="400">
        <v>0</v>
      </c>
      <c r="AK84" s="400">
        <v>0</v>
      </c>
      <c r="AL84" s="400">
        <v>0</v>
      </c>
      <c r="AM84" s="400">
        <v>0</v>
      </c>
      <c r="AN84" s="394">
        <f t="shared" si="178"/>
        <v>0</v>
      </c>
      <c r="AO84" s="395">
        <f t="shared" si="179"/>
        <v>0</v>
      </c>
      <c r="AP84" s="290">
        <v>56</v>
      </c>
      <c r="AQ84" s="400">
        <v>0</v>
      </c>
      <c r="AR84" s="400">
        <v>0</v>
      </c>
      <c r="AS84" s="400">
        <v>0</v>
      </c>
      <c r="AT84" s="400">
        <v>0</v>
      </c>
      <c r="AU84" s="400">
        <v>0</v>
      </c>
      <c r="AV84" s="400">
        <v>0</v>
      </c>
      <c r="AW84" s="400">
        <v>0</v>
      </c>
      <c r="AX84" s="400">
        <v>0</v>
      </c>
      <c r="AY84" s="392">
        <f t="shared" si="180"/>
        <v>0</v>
      </c>
      <c r="AZ84" s="401">
        <v>0</v>
      </c>
      <c r="BA84" s="400">
        <v>0</v>
      </c>
      <c r="BB84" s="400">
        <v>0</v>
      </c>
      <c r="BC84" s="400">
        <v>0</v>
      </c>
      <c r="BD84" s="400">
        <v>0</v>
      </c>
      <c r="BE84" s="400">
        <v>0</v>
      </c>
      <c r="BF84" s="400">
        <v>0</v>
      </c>
      <c r="BG84" s="400">
        <v>0</v>
      </c>
      <c r="BH84" s="394">
        <f t="shared" si="181"/>
        <v>0</v>
      </c>
      <c r="BI84" s="395">
        <f t="shared" si="182"/>
        <v>0</v>
      </c>
      <c r="BJ84" s="290">
        <v>56</v>
      </c>
      <c r="BK84" s="400">
        <v>0</v>
      </c>
      <c r="BL84" s="400">
        <v>0</v>
      </c>
      <c r="BM84" s="400">
        <v>0</v>
      </c>
      <c r="BN84" s="400">
        <v>0</v>
      </c>
      <c r="BO84" s="400">
        <v>0</v>
      </c>
      <c r="BP84" s="400">
        <v>0</v>
      </c>
      <c r="BQ84" s="400">
        <v>0</v>
      </c>
      <c r="BR84" s="400">
        <v>0</v>
      </c>
      <c r="BS84" s="392">
        <f t="shared" si="183"/>
        <v>0</v>
      </c>
      <c r="BT84" s="401">
        <v>0</v>
      </c>
      <c r="BU84" s="400">
        <v>0</v>
      </c>
      <c r="BV84" s="400">
        <v>0</v>
      </c>
      <c r="BW84" s="400">
        <v>0</v>
      </c>
      <c r="BX84" s="400">
        <v>0</v>
      </c>
      <c r="BY84" s="400">
        <v>0</v>
      </c>
      <c r="BZ84" s="400">
        <v>0</v>
      </c>
      <c r="CA84" s="400">
        <v>0</v>
      </c>
      <c r="CB84" s="394">
        <f t="shared" si="184"/>
        <v>0</v>
      </c>
      <c r="CC84" s="395">
        <f t="shared" si="185"/>
        <v>0</v>
      </c>
      <c r="CD84" s="290">
        <v>56</v>
      </c>
      <c r="CE84" s="394">
        <f t="shared" si="186"/>
        <v>0</v>
      </c>
      <c r="CF84" s="394">
        <f t="shared" si="187"/>
        <v>0</v>
      </c>
      <c r="CG84" s="394">
        <f t="shared" si="188"/>
        <v>0</v>
      </c>
      <c r="CH84" s="394">
        <f t="shared" si="189"/>
        <v>0</v>
      </c>
      <c r="CI84" s="396">
        <f t="shared" si="190"/>
        <v>0</v>
      </c>
      <c r="CJ84" s="394">
        <f t="shared" si="191"/>
        <v>0</v>
      </c>
      <c r="CK84" s="394">
        <f t="shared" si="192"/>
        <v>0</v>
      </c>
      <c r="CL84" s="394">
        <f t="shared" si="193"/>
        <v>0</v>
      </c>
      <c r="CM84" s="394">
        <f t="shared" si="194"/>
        <v>0</v>
      </c>
      <c r="CN84" s="396">
        <f t="shared" si="195"/>
        <v>0</v>
      </c>
      <c r="CO84" s="394">
        <f t="shared" si="196"/>
        <v>0</v>
      </c>
      <c r="CP84" s="394">
        <f t="shared" si="197"/>
        <v>0</v>
      </c>
      <c r="CQ84" s="394">
        <f t="shared" si="198"/>
        <v>0</v>
      </c>
      <c r="CR84" s="394">
        <f t="shared" si="199"/>
        <v>0</v>
      </c>
      <c r="CS84" s="396">
        <f t="shared" si="200"/>
        <v>0</v>
      </c>
    </row>
    <row r="85" spans="1:131" ht="15.75" customHeight="1">
      <c r="A85" s="87" t="s">
        <v>262</v>
      </c>
      <c r="B85" s="290">
        <v>57</v>
      </c>
      <c r="C85" s="400">
        <v>26911.031657231375</v>
      </c>
      <c r="D85" s="400">
        <v>109483.36979974345</v>
      </c>
      <c r="E85" s="400">
        <v>27030.367285994871</v>
      </c>
      <c r="F85" s="400">
        <v>106440.58916148904</v>
      </c>
      <c r="G85" s="400">
        <v>32951.016678945736</v>
      </c>
      <c r="H85" s="400">
        <v>114612.23192676778</v>
      </c>
      <c r="I85" s="400">
        <v>44102.40013636362</v>
      </c>
      <c r="J85" s="400">
        <v>143895.93592879392</v>
      </c>
      <c r="K85" s="392">
        <f t="shared" si="174"/>
        <v>605426.94257532991</v>
      </c>
      <c r="L85" s="401">
        <v>0</v>
      </c>
      <c r="M85" s="400">
        <v>109483.36979974345</v>
      </c>
      <c r="N85" s="400">
        <v>0</v>
      </c>
      <c r="O85" s="400">
        <v>106440.58916148904</v>
      </c>
      <c r="P85" s="400">
        <v>0</v>
      </c>
      <c r="Q85" s="400">
        <v>114612.23192676778</v>
      </c>
      <c r="R85" s="400">
        <v>0</v>
      </c>
      <c r="S85" s="400">
        <v>143895.93592879392</v>
      </c>
      <c r="T85" s="394">
        <f t="shared" si="175"/>
        <v>474432.12681679422</v>
      </c>
      <c r="U85" s="395">
        <f t="shared" si="176"/>
        <v>1079859.0693921242</v>
      </c>
      <c r="V85" s="290">
        <v>57</v>
      </c>
      <c r="W85" s="400">
        <v>2274.853395485386</v>
      </c>
      <c r="X85" s="400">
        <v>42592.99974525829</v>
      </c>
      <c r="Y85" s="400">
        <v>1771.7383599223529</v>
      </c>
      <c r="Z85" s="400">
        <v>37524.509879381119</v>
      </c>
      <c r="AA85" s="400">
        <v>1671.4283822653636</v>
      </c>
      <c r="AB85" s="400">
        <v>37798.158987515286</v>
      </c>
      <c r="AC85" s="400">
        <v>1778.3225861436943</v>
      </c>
      <c r="AD85" s="400">
        <v>49259.535636180335</v>
      </c>
      <c r="AE85" s="392">
        <f t="shared" si="177"/>
        <v>174671.54697215185</v>
      </c>
      <c r="AF85" s="401">
        <v>0</v>
      </c>
      <c r="AG85" s="400">
        <v>42592.99974525829</v>
      </c>
      <c r="AH85" s="400">
        <v>0</v>
      </c>
      <c r="AI85" s="400">
        <v>37524.509879381119</v>
      </c>
      <c r="AJ85" s="400">
        <v>0</v>
      </c>
      <c r="AK85" s="400">
        <v>37798.158987515286</v>
      </c>
      <c r="AL85" s="400">
        <v>0</v>
      </c>
      <c r="AM85" s="400">
        <v>49259.535636180335</v>
      </c>
      <c r="AN85" s="394">
        <f t="shared" si="178"/>
        <v>167175.20424833504</v>
      </c>
      <c r="AO85" s="395">
        <f t="shared" si="179"/>
        <v>341846.75122048688</v>
      </c>
      <c r="AP85" s="290">
        <v>57</v>
      </c>
      <c r="AQ85" s="400">
        <v>60937.03031736386</v>
      </c>
      <c r="AR85" s="400">
        <v>373632.56992445613</v>
      </c>
      <c r="AS85" s="400">
        <v>59966.529105064248</v>
      </c>
      <c r="AT85" s="400">
        <v>361979.77568875148</v>
      </c>
      <c r="AU85" s="400">
        <v>66188.563937708386</v>
      </c>
      <c r="AV85" s="400">
        <v>396295.66943511763</v>
      </c>
      <c r="AW85" s="400">
        <v>85300.206715359207</v>
      </c>
      <c r="AX85" s="400">
        <v>505873.49833834288</v>
      </c>
      <c r="AY85" s="392">
        <f t="shared" si="180"/>
        <v>1910173.8434621636</v>
      </c>
      <c r="AZ85" s="401">
        <v>0</v>
      </c>
      <c r="BA85" s="400">
        <v>373632.56992445613</v>
      </c>
      <c r="BB85" s="400">
        <v>0</v>
      </c>
      <c r="BC85" s="400">
        <v>361979.77568875148</v>
      </c>
      <c r="BD85" s="400">
        <v>0</v>
      </c>
      <c r="BE85" s="400">
        <v>396295.66943511763</v>
      </c>
      <c r="BF85" s="400">
        <v>0</v>
      </c>
      <c r="BG85" s="400">
        <v>505873.49833834288</v>
      </c>
      <c r="BH85" s="394">
        <f t="shared" si="181"/>
        <v>1637781.5133866682</v>
      </c>
      <c r="BI85" s="395">
        <f t="shared" si="182"/>
        <v>3547955.3568488318</v>
      </c>
      <c r="BJ85" s="290">
        <v>57</v>
      </c>
      <c r="BK85" s="400">
        <v>968.02272148314307</v>
      </c>
      <c r="BL85" s="400">
        <v>20207.47431096061</v>
      </c>
      <c r="BM85" s="400">
        <v>1226.5880953308597</v>
      </c>
      <c r="BN85" s="400">
        <v>19216.546826850135</v>
      </c>
      <c r="BO85" s="400">
        <v>1384.8978024484441</v>
      </c>
      <c r="BP85" s="400">
        <v>20367.548715319357</v>
      </c>
      <c r="BQ85" s="400">
        <v>2252.5419424486795</v>
      </c>
      <c r="BR85" s="400">
        <v>24511.212979013919</v>
      </c>
      <c r="BS85" s="392">
        <f t="shared" si="183"/>
        <v>90134.833393855137</v>
      </c>
      <c r="BT85" s="401">
        <v>0</v>
      </c>
      <c r="BU85" s="400">
        <v>20207.47431096061</v>
      </c>
      <c r="BV85" s="400">
        <v>0</v>
      </c>
      <c r="BW85" s="400">
        <v>19216.546826850135</v>
      </c>
      <c r="BX85" s="400">
        <v>0</v>
      </c>
      <c r="BY85" s="400">
        <v>20367.548715319357</v>
      </c>
      <c r="BZ85" s="400">
        <v>0</v>
      </c>
      <c r="CA85" s="400">
        <v>24511.212979013919</v>
      </c>
      <c r="CB85" s="394">
        <f t="shared" si="184"/>
        <v>84302.782832144017</v>
      </c>
      <c r="CC85" s="395">
        <f t="shared" si="185"/>
        <v>174437.61622599914</v>
      </c>
      <c r="CD85" s="290">
        <v>57</v>
      </c>
      <c r="CE85" s="394">
        <f t="shared" si="186"/>
        <v>637007.35187198222</v>
      </c>
      <c r="CF85" s="394">
        <f t="shared" si="187"/>
        <v>615156.64440278418</v>
      </c>
      <c r="CG85" s="394">
        <f t="shared" si="188"/>
        <v>671269.51586608798</v>
      </c>
      <c r="CH85" s="394">
        <f t="shared" si="189"/>
        <v>856973.65426264633</v>
      </c>
      <c r="CI85" s="396">
        <f t="shared" si="190"/>
        <v>2780407.1664035004</v>
      </c>
      <c r="CJ85" s="394">
        <f t="shared" si="191"/>
        <v>545916.41378041846</v>
      </c>
      <c r="CK85" s="394">
        <f t="shared" si="192"/>
        <v>525161.42155647173</v>
      </c>
      <c r="CL85" s="394">
        <f t="shared" si="193"/>
        <v>569073.60906471999</v>
      </c>
      <c r="CM85" s="394">
        <f t="shared" si="194"/>
        <v>723540.18288233108</v>
      </c>
      <c r="CN85" s="396">
        <f t="shared" si="195"/>
        <v>2363691.627283941</v>
      </c>
      <c r="CO85" s="394">
        <f t="shared" si="196"/>
        <v>1182923.7656524007</v>
      </c>
      <c r="CP85" s="394">
        <f t="shared" si="197"/>
        <v>1140318.0659592559</v>
      </c>
      <c r="CQ85" s="394">
        <f t="shared" si="198"/>
        <v>1240343.1249308079</v>
      </c>
      <c r="CR85" s="394">
        <f t="shared" si="199"/>
        <v>1580513.8371449774</v>
      </c>
      <c r="CS85" s="396">
        <f t="shared" si="200"/>
        <v>5144098.7936874423</v>
      </c>
    </row>
    <row r="86" spans="1:131" ht="15.75" customHeight="1">
      <c r="A86" s="87" t="s">
        <v>264</v>
      </c>
      <c r="B86" s="290">
        <v>58</v>
      </c>
      <c r="C86" s="400">
        <v>1439.7117642323631</v>
      </c>
      <c r="D86" s="400">
        <v>5857.24462354965</v>
      </c>
      <c r="E86" s="400">
        <v>2229.0156676134829</v>
      </c>
      <c r="F86" s="400">
        <v>8777.4516121317502</v>
      </c>
      <c r="G86" s="400">
        <v>2139.6066599299293</v>
      </c>
      <c r="H86" s="400">
        <v>7442.1101214954069</v>
      </c>
      <c r="I86" s="400">
        <v>1272.9971295812477</v>
      </c>
      <c r="J86" s="400">
        <v>4153.495338788277</v>
      </c>
      <c r="K86" s="392">
        <f t="shared" si="174"/>
        <v>33311.632917322109</v>
      </c>
      <c r="L86" s="401">
        <v>0</v>
      </c>
      <c r="M86" s="400">
        <v>5857.24462354965</v>
      </c>
      <c r="N86" s="400">
        <v>0</v>
      </c>
      <c r="O86" s="400">
        <v>8777.4516121317502</v>
      </c>
      <c r="P86" s="400">
        <v>0</v>
      </c>
      <c r="Q86" s="400">
        <v>7442.1101214954069</v>
      </c>
      <c r="R86" s="400">
        <v>0</v>
      </c>
      <c r="S86" s="400">
        <v>4153.495338788277</v>
      </c>
      <c r="T86" s="394">
        <f t="shared" si="175"/>
        <v>26230.301695965085</v>
      </c>
      <c r="U86" s="395">
        <f t="shared" si="176"/>
        <v>59541.934613287194</v>
      </c>
      <c r="V86" s="290">
        <v>58</v>
      </c>
      <c r="W86" s="400">
        <v>121.70225345129688</v>
      </c>
      <c r="X86" s="400">
        <v>2278.6804901519417</v>
      </c>
      <c r="Y86" s="400">
        <v>146.1035479612199</v>
      </c>
      <c r="Z86" s="400">
        <v>3094.3982209222477</v>
      </c>
      <c r="AA86" s="400">
        <v>108.53077260514135</v>
      </c>
      <c r="AB86" s="400">
        <v>2454.3459004848396</v>
      </c>
      <c r="AC86" s="400">
        <v>51.330529418598694</v>
      </c>
      <c r="AD86" s="400">
        <v>1421.855664895184</v>
      </c>
      <c r="AE86" s="392">
        <f t="shared" si="177"/>
        <v>9676.947379890471</v>
      </c>
      <c r="AF86" s="401">
        <v>0</v>
      </c>
      <c r="AG86" s="400">
        <v>2278.6804901519417</v>
      </c>
      <c r="AH86" s="400">
        <v>0</v>
      </c>
      <c r="AI86" s="400">
        <v>3094.3982209222477</v>
      </c>
      <c r="AJ86" s="400">
        <v>0</v>
      </c>
      <c r="AK86" s="400">
        <v>2454.3459004848396</v>
      </c>
      <c r="AL86" s="400">
        <v>0</v>
      </c>
      <c r="AM86" s="400">
        <v>1421.855664895184</v>
      </c>
      <c r="AN86" s="394">
        <f t="shared" si="178"/>
        <v>9249.2802764542121</v>
      </c>
      <c r="AO86" s="395">
        <f t="shared" si="179"/>
        <v>18926.227656344683</v>
      </c>
      <c r="AP86" s="290">
        <v>58</v>
      </c>
      <c r="AQ86" s="400">
        <v>3260.0667467060166</v>
      </c>
      <c r="AR86" s="400">
        <v>19988.947776963538</v>
      </c>
      <c r="AS86" s="400">
        <v>4945.0431617643662</v>
      </c>
      <c r="AT86" s="400">
        <v>29850.078721923084</v>
      </c>
      <c r="AU86" s="400">
        <v>4297.8185951635978</v>
      </c>
      <c r="AV86" s="400">
        <v>25732.646184679015</v>
      </c>
      <c r="AW86" s="400">
        <v>2462.1543944454506</v>
      </c>
      <c r="AX86" s="400">
        <v>14601.824601944043</v>
      </c>
      <c r="AY86" s="392">
        <f t="shared" si="180"/>
        <v>105138.5801835891</v>
      </c>
      <c r="AZ86" s="401">
        <v>0</v>
      </c>
      <c r="BA86" s="400">
        <v>19988.947776963538</v>
      </c>
      <c r="BB86" s="400">
        <v>0</v>
      </c>
      <c r="BC86" s="400">
        <v>29850.078721923084</v>
      </c>
      <c r="BD86" s="400">
        <v>0</v>
      </c>
      <c r="BE86" s="400">
        <v>25732.646184679015</v>
      </c>
      <c r="BF86" s="400">
        <v>0</v>
      </c>
      <c r="BG86" s="400">
        <v>14601.824601944043</v>
      </c>
      <c r="BH86" s="394">
        <f t="shared" si="181"/>
        <v>90173.497285509686</v>
      </c>
      <c r="BI86" s="395">
        <f t="shared" si="182"/>
        <v>195312.07746909879</v>
      </c>
      <c r="BJ86" s="290">
        <v>58</v>
      </c>
      <c r="BK86" s="400">
        <v>51.788192957998675</v>
      </c>
      <c r="BL86" s="400">
        <v>1081.0785279982224</v>
      </c>
      <c r="BM86" s="400">
        <v>101.14861012699839</v>
      </c>
      <c r="BN86" s="400">
        <v>1584.6615586563082</v>
      </c>
      <c r="BO86" s="400">
        <v>89.925497301402842</v>
      </c>
      <c r="BP86" s="400">
        <v>1322.5249861740797</v>
      </c>
      <c r="BQ86" s="400">
        <v>65.018670596891681</v>
      </c>
      <c r="BR86" s="400">
        <v>707.50579715301865</v>
      </c>
      <c r="BS86" s="392">
        <f t="shared" si="183"/>
        <v>5003.6518409649207</v>
      </c>
      <c r="BT86" s="401">
        <v>0</v>
      </c>
      <c r="BU86" s="400">
        <v>1081.0785279982224</v>
      </c>
      <c r="BV86" s="400">
        <v>0</v>
      </c>
      <c r="BW86" s="400">
        <v>1584.6615586563082</v>
      </c>
      <c r="BX86" s="400">
        <v>0</v>
      </c>
      <c r="BY86" s="400">
        <v>1322.5249861740797</v>
      </c>
      <c r="BZ86" s="400">
        <v>0</v>
      </c>
      <c r="CA86" s="400">
        <v>707.50579715301865</v>
      </c>
      <c r="CB86" s="394">
        <f t="shared" si="184"/>
        <v>4695.7708699816285</v>
      </c>
      <c r="CC86" s="395">
        <f t="shared" si="185"/>
        <v>9699.4227109465501</v>
      </c>
      <c r="CD86" s="290">
        <v>58</v>
      </c>
      <c r="CE86" s="394">
        <f t="shared" si="186"/>
        <v>34079.220376011021</v>
      </c>
      <c r="CF86" s="394">
        <f t="shared" si="187"/>
        <v>50727.901101099451</v>
      </c>
      <c r="CG86" s="394">
        <f t="shared" si="188"/>
        <v>43587.508717833414</v>
      </c>
      <c r="CH86" s="394">
        <f t="shared" si="189"/>
        <v>24736.18212682271</v>
      </c>
      <c r="CI86" s="396">
        <f t="shared" si="190"/>
        <v>153130.8123217666</v>
      </c>
      <c r="CJ86" s="394">
        <f t="shared" si="191"/>
        <v>29205.951418663353</v>
      </c>
      <c r="CK86" s="394">
        <f t="shared" si="192"/>
        <v>43306.590113633392</v>
      </c>
      <c r="CL86" s="394">
        <f t="shared" si="193"/>
        <v>36951.627192833344</v>
      </c>
      <c r="CM86" s="394">
        <f t="shared" si="194"/>
        <v>20884.681402780523</v>
      </c>
      <c r="CN86" s="396">
        <f t="shared" si="195"/>
        <v>130348.85012791061</v>
      </c>
      <c r="CO86" s="394">
        <f t="shared" si="196"/>
        <v>63285.171794674381</v>
      </c>
      <c r="CP86" s="394">
        <f t="shared" si="197"/>
        <v>94034.491214732858</v>
      </c>
      <c r="CQ86" s="394">
        <f t="shared" si="198"/>
        <v>80539.135910666751</v>
      </c>
      <c r="CR86" s="394">
        <f t="shared" si="199"/>
        <v>45620.86352960323</v>
      </c>
      <c r="CS86" s="396">
        <f t="shared" si="200"/>
        <v>283479.66244967724</v>
      </c>
    </row>
    <row r="87" spans="1:131" ht="15.75" customHeight="1">
      <c r="B87" s="290"/>
      <c r="C87" s="185" t="s">
        <v>1312</v>
      </c>
      <c r="D87" s="185" t="s">
        <v>1312</v>
      </c>
      <c r="E87" s="185" t="s">
        <v>1312</v>
      </c>
      <c r="F87" s="185" t="s">
        <v>1312</v>
      </c>
      <c r="G87" s="185" t="s">
        <v>1312</v>
      </c>
      <c r="H87" s="185" t="s">
        <v>1312</v>
      </c>
      <c r="I87" s="185" t="s">
        <v>1312</v>
      </c>
      <c r="J87" s="185" t="s">
        <v>1312</v>
      </c>
      <c r="K87" s="358"/>
      <c r="L87" s="359" t="s">
        <v>1312</v>
      </c>
      <c r="M87" s="185" t="s">
        <v>1312</v>
      </c>
      <c r="N87" s="185" t="s">
        <v>1312</v>
      </c>
      <c r="O87" s="185" t="s">
        <v>1312</v>
      </c>
      <c r="P87" s="185" t="s">
        <v>1312</v>
      </c>
      <c r="Q87" s="185" t="s">
        <v>1312</v>
      </c>
      <c r="R87" s="185" t="s">
        <v>1312</v>
      </c>
      <c r="S87" s="185" t="s">
        <v>1312</v>
      </c>
      <c r="T87" s="360" t="s">
        <v>1312</v>
      </c>
      <c r="U87" s="359" t="s">
        <v>1312</v>
      </c>
      <c r="V87" s="290"/>
      <c r="W87" s="185" t="s">
        <v>1312</v>
      </c>
      <c r="X87" s="185" t="s">
        <v>1312</v>
      </c>
      <c r="Y87" s="185" t="s">
        <v>1312</v>
      </c>
      <c r="Z87" s="185" t="s">
        <v>1312</v>
      </c>
      <c r="AA87" s="185" t="s">
        <v>1312</v>
      </c>
      <c r="AB87" s="185" t="s">
        <v>1312</v>
      </c>
      <c r="AC87" s="185" t="s">
        <v>1312</v>
      </c>
      <c r="AD87" s="185" t="s">
        <v>1312</v>
      </c>
      <c r="AE87" s="358"/>
      <c r="AF87" s="359" t="s">
        <v>1312</v>
      </c>
      <c r="AG87" s="185" t="s">
        <v>1312</v>
      </c>
      <c r="AH87" s="185" t="s">
        <v>1312</v>
      </c>
      <c r="AI87" s="185" t="s">
        <v>1312</v>
      </c>
      <c r="AJ87" s="185" t="s">
        <v>1312</v>
      </c>
      <c r="AK87" s="185" t="s">
        <v>1312</v>
      </c>
      <c r="AL87" s="185" t="s">
        <v>1312</v>
      </c>
      <c r="AM87" s="185" t="s">
        <v>1312</v>
      </c>
      <c r="AN87" s="360" t="s">
        <v>1312</v>
      </c>
      <c r="AO87" s="359" t="s">
        <v>1312</v>
      </c>
      <c r="AP87" s="290"/>
      <c r="AQ87" s="185" t="s">
        <v>1312</v>
      </c>
      <c r="AR87" s="185" t="s">
        <v>1312</v>
      </c>
      <c r="AS87" s="185" t="s">
        <v>1312</v>
      </c>
      <c r="AT87" s="185" t="s">
        <v>1312</v>
      </c>
      <c r="AU87" s="185" t="s">
        <v>1312</v>
      </c>
      <c r="AV87" s="185" t="s">
        <v>1312</v>
      </c>
      <c r="AW87" s="185" t="s">
        <v>1312</v>
      </c>
      <c r="AX87" s="185" t="s">
        <v>1312</v>
      </c>
      <c r="AY87" s="358"/>
      <c r="AZ87" s="359" t="s">
        <v>1312</v>
      </c>
      <c r="BA87" s="185" t="s">
        <v>1312</v>
      </c>
      <c r="BB87" s="185" t="s">
        <v>1312</v>
      </c>
      <c r="BC87" s="185" t="s">
        <v>1312</v>
      </c>
      <c r="BD87" s="185" t="s">
        <v>1312</v>
      </c>
      <c r="BE87" s="185" t="s">
        <v>1312</v>
      </c>
      <c r="BF87" s="185" t="s">
        <v>1312</v>
      </c>
      <c r="BG87" s="185" t="s">
        <v>1312</v>
      </c>
      <c r="BH87" s="360" t="s">
        <v>1312</v>
      </c>
      <c r="BI87" s="359" t="s">
        <v>1312</v>
      </c>
      <c r="BJ87" s="290"/>
      <c r="BK87" s="185" t="s">
        <v>1312</v>
      </c>
      <c r="BL87" s="185" t="s">
        <v>1312</v>
      </c>
      <c r="BM87" s="185" t="s">
        <v>1312</v>
      </c>
      <c r="BN87" s="185" t="s">
        <v>1312</v>
      </c>
      <c r="BO87" s="185" t="s">
        <v>1312</v>
      </c>
      <c r="BP87" s="185" t="s">
        <v>1312</v>
      </c>
      <c r="BQ87" s="185" t="s">
        <v>1312</v>
      </c>
      <c r="BR87" s="185" t="s">
        <v>1312</v>
      </c>
      <c r="BS87" s="358"/>
      <c r="BT87" s="359" t="s">
        <v>1312</v>
      </c>
      <c r="BU87" s="185" t="s">
        <v>1312</v>
      </c>
      <c r="BV87" s="185" t="s">
        <v>1312</v>
      </c>
      <c r="BW87" s="185" t="s">
        <v>1312</v>
      </c>
      <c r="BX87" s="185" t="s">
        <v>1312</v>
      </c>
      <c r="BY87" s="185" t="s">
        <v>1312</v>
      </c>
      <c r="BZ87" s="185" t="s">
        <v>1312</v>
      </c>
      <c r="CA87" s="185" t="s">
        <v>1312</v>
      </c>
      <c r="CB87" s="360" t="s">
        <v>1312</v>
      </c>
      <c r="CC87" s="359" t="s">
        <v>1312</v>
      </c>
      <c r="CD87" s="290"/>
      <c r="CE87" s="360" t="s">
        <v>1312</v>
      </c>
      <c r="CF87" s="360"/>
      <c r="CG87" s="360"/>
      <c r="CH87" s="360"/>
      <c r="CI87" s="185"/>
      <c r="CJ87" s="360" t="s">
        <v>1312</v>
      </c>
      <c r="CK87" s="360"/>
      <c r="CL87" s="360"/>
      <c r="CM87" s="360"/>
      <c r="CN87" s="185"/>
      <c r="CO87" s="360" t="s">
        <v>1312</v>
      </c>
      <c r="CP87" s="360"/>
      <c r="CQ87" s="360"/>
      <c r="CR87" s="360"/>
      <c r="CS87" s="185"/>
    </row>
    <row r="88" spans="1:131" s="14" customFormat="1" ht="15.75" customHeight="1">
      <c r="A88" s="16" t="s">
        <v>266</v>
      </c>
      <c r="B88" s="290">
        <v>59</v>
      </c>
      <c r="C88" s="214">
        <f t="shared" ref="C88:U88" si="201">SUM(C76:C86)</f>
        <v>296991.15294527268</v>
      </c>
      <c r="D88" s="214">
        <f t="shared" si="201"/>
        <v>1208262.5682773499</v>
      </c>
      <c r="E88" s="214">
        <f t="shared" si="201"/>
        <v>282686.66566077888</v>
      </c>
      <c r="F88" s="214">
        <f t="shared" si="201"/>
        <v>1113167.8279717728</v>
      </c>
      <c r="G88" s="214">
        <f t="shared" si="201"/>
        <v>280202.44725781935</v>
      </c>
      <c r="H88" s="214">
        <f t="shared" si="201"/>
        <v>974617.2078532849</v>
      </c>
      <c r="I88" s="214">
        <f t="shared" si="201"/>
        <v>381258.7225909541</v>
      </c>
      <c r="J88" s="214">
        <f t="shared" si="201"/>
        <v>1243959.07135691</v>
      </c>
      <c r="K88" s="219">
        <f t="shared" si="201"/>
        <v>5781145.663914144</v>
      </c>
      <c r="L88" s="216">
        <f t="shared" si="201"/>
        <v>0</v>
      </c>
      <c r="M88" s="214">
        <f t="shared" si="201"/>
        <v>1208262.5682773499</v>
      </c>
      <c r="N88" s="214">
        <f t="shared" si="201"/>
        <v>0</v>
      </c>
      <c r="O88" s="214">
        <f t="shared" si="201"/>
        <v>1113167.8279717728</v>
      </c>
      <c r="P88" s="214">
        <f t="shared" si="201"/>
        <v>0</v>
      </c>
      <c r="Q88" s="214">
        <f t="shared" si="201"/>
        <v>974617.2078532849</v>
      </c>
      <c r="R88" s="214">
        <f t="shared" si="201"/>
        <v>0</v>
      </c>
      <c r="S88" s="214">
        <f t="shared" si="201"/>
        <v>1243959.07135691</v>
      </c>
      <c r="T88" s="217">
        <f t="shared" si="201"/>
        <v>4540006.6754593179</v>
      </c>
      <c r="U88" s="218">
        <f t="shared" si="201"/>
        <v>10321152.339373462</v>
      </c>
      <c r="V88" s="290">
        <v>59</v>
      </c>
      <c r="W88" s="214">
        <f t="shared" ref="W88:AO88" si="202">SUM(W76:W86)</f>
        <v>25105.367245373764</v>
      </c>
      <c r="X88" s="214">
        <f t="shared" si="202"/>
        <v>470057.93991338112</v>
      </c>
      <c r="Y88" s="214">
        <f t="shared" si="202"/>
        <v>18529.041950874576</v>
      </c>
      <c r="Z88" s="214">
        <f t="shared" si="202"/>
        <v>392435.60644672828</v>
      </c>
      <c r="AA88" s="214">
        <f t="shared" si="202"/>
        <v>14213.167614527074</v>
      </c>
      <c r="AB88" s="214">
        <f t="shared" si="202"/>
        <v>321420.6333399479</v>
      </c>
      <c r="AC88" s="214">
        <f t="shared" si="202"/>
        <v>15373.335588344926</v>
      </c>
      <c r="AD88" s="214">
        <f t="shared" si="202"/>
        <v>425841.3957971544</v>
      </c>
      <c r="AE88" s="219">
        <f t="shared" si="202"/>
        <v>1682976.4878963318</v>
      </c>
      <c r="AF88" s="216">
        <f t="shared" si="202"/>
        <v>0</v>
      </c>
      <c r="AG88" s="214">
        <f t="shared" si="202"/>
        <v>470057.93991338112</v>
      </c>
      <c r="AH88" s="214">
        <f t="shared" si="202"/>
        <v>0</v>
      </c>
      <c r="AI88" s="214">
        <f t="shared" si="202"/>
        <v>392435.60644672828</v>
      </c>
      <c r="AJ88" s="214">
        <f t="shared" si="202"/>
        <v>0</v>
      </c>
      <c r="AK88" s="214">
        <f t="shared" si="202"/>
        <v>321420.6333399479</v>
      </c>
      <c r="AL88" s="214">
        <f t="shared" si="202"/>
        <v>0</v>
      </c>
      <c r="AM88" s="214">
        <f t="shared" si="202"/>
        <v>425841.3957971544</v>
      </c>
      <c r="AN88" s="217">
        <f t="shared" si="202"/>
        <v>1609755.5754972117</v>
      </c>
      <c r="AO88" s="218">
        <f t="shared" si="202"/>
        <v>3292732.0633935439</v>
      </c>
      <c r="AP88" s="290">
        <v>59</v>
      </c>
      <c r="AQ88" s="214">
        <f t="shared" ref="AQ88:BI88" si="203">SUM(AQ76:AQ86)</f>
        <v>672503.34812607605</v>
      </c>
      <c r="AR88" s="214">
        <f t="shared" si="203"/>
        <v>4123423.0308651654</v>
      </c>
      <c r="AS88" s="214">
        <f t="shared" si="203"/>
        <v>627136.80449113948</v>
      </c>
      <c r="AT88" s="214">
        <f t="shared" si="203"/>
        <v>3785625.8016556068</v>
      </c>
      <c r="AU88" s="214">
        <f t="shared" si="203"/>
        <v>562841.4375352721</v>
      </c>
      <c r="AV88" s="214">
        <f t="shared" si="203"/>
        <v>3369942.0414043693</v>
      </c>
      <c r="AW88" s="214">
        <f t="shared" si="203"/>
        <v>737407.66372094513</v>
      </c>
      <c r="AX88" s="214">
        <f t="shared" si="203"/>
        <v>4373201.530364519</v>
      </c>
      <c r="AY88" s="219">
        <f t="shared" si="203"/>
        <v>18252081.658163093</v>
      </c>
      <c r="AZ88" s="216">
        <f t="shared" si="203"/>
        <v>0</v>
      </c>
      <c r="BA88" s="214">
        <f t="shared" si="203"/>
        <v>4123423.0308651654</v>
      </c>
      <c r="BB88" s="214">
        <f t="shared" si="203"/>
        <v>0</v>
      </c>
      <c r="BC88" s="214">
        <f t="shared" si="203"/>
        <v>3785625.8016556068</v>
      </c>
      <c r="BD88" s="214">
        <f t="shared" si="203"/>
        <v>0</v>
      </c>
      <c r="BE88" s="214">
        <f t="shared" si="203"/>
        <v>3369942.0414043693</v>
      </c>
      <c r="BF88" s="214">
        <f t="shared" si="203"/>
        <v>0</v>
      </c>
      <c r="BG88" s="214">
        <f t="shared" si="203"/>
        <v>4373201.530364519</v>
      </c>
      <c r="BH88" s="217">
        <f t="shared" si="203"/>
        <v>15652192.404289659</v>
      </c>
      <c r="BI88" s="218">
        <f t="shared" si="203"/>
        <v>33904274.062452748</v>
      </c>
      <c r="BJ88" s="290">
        <v>59</v>
      </c>
      <c r="BK88" s="214">
        <f t="shared" ref="BK88:CC88" si="204">SUM(BK76:BK86)</f>
        <v>10683.13499803139</v>
      </c>
      <c r="BL88" s="214">
        <f t="shared" si="204"/>
        <v>223010.44308390524</v>
      </c>
      <c r="BM88" s="214">
        <f t="shared" si="204"/>
        <v>12827.798273682401</v>
      </c>
      <c r="BN88" s="214">
        <f t="shared" si="204"/>
        <v>200968.83962102426</v>
      </c>
      <c r="BO88" s="214">
        <f t="shared" si="204"/>
        <v>11776.624594893861</v>
      </c>
      <c r="BP88" s="214">
        <f t="shared" si="204"/>
        <v>173197.59964559419</v>
      </c>
      <c r="BQ88" s="214">
        <f t="shared" si="204"/>
        <v>19472.891745236906</v>
      </c>
      <c r="BR88" s="214">
        <f t="shared" si="204"/>
        <v>211895.80885935421</v>
      </c>
      <c r="BS88" s="219">
        <f t="shared" si="204"/>
        <v>863833.14082172245</v>
      </c>
      <c r="BT88" s="216">
        <f t="shared" si="204"/>
        <v>0</v>
      </c>
      <c r="BU88" s="214">
        <f t="shared" si="204"/>
        <v>223010.44308390524</v>
      </c>
      <c r="BV88" s="214">
        <f t="shared" si="204"/>
        <v>0</v>
      </c>
      <c r="BW88" s="214">
        <f t="shared" si="204"/>
        <v>200968.83962102426</v>
      </c>
      <c r="BX88" s="214">
        <f t="shared" si="204"/>
        <v>0</v>
      </c>
      <c r="BY88" s="214">
        <f t="shared" si="204"/>
        <v>173197.59964559419</v>
      </c>
      <c r="BZ88" s="214">
        <f t="shared" si="204"/>
        <v>0</v>
      </c>
      <c r="CA88" s="214">
        <f t="shared" si="204"/>
        <v>211895.80885935421</v>
      </c>
      <c r="CB88" s="217">
        <f t="shared" si="204"/>
        <v>809072.69120987796</v>
      </c>
      <c r="CC88" s="218">
        <f t="shared" si="204"/>
        <v>1672905.8320316002</v>
      </c>
      <c r="CD88" s="290">
        <v>59</v>
      </c>
      <c r="CE88" s="217">
        <f t="shared" ref="CE88:CH88" si="205">SUM(CE76:CE86)</f>
        <v>7030036.9854545556</v>
      </c>
      <c r="CF88" s="217">
        <f t="shared" si="205"/>
        <v>6433378.3860716065</v>
      </c>
      <c r="CG88" s="217">
        <f t="shared" si="205"/>
        <v>5708211.159245708</v>
      </c>
      <c r="CH88" s="217">
        <f t="shared" si="205"/>
        <v>7408410.4200234171</v>
      </c>
      <c r="CI88" s="214">
        <f>SUM(CI76:CI86)</f>
        <v>26580036.950795285</v>
      </c>
      <c r="CJ88" s="217">
        <f t="shared" ref="CJ88:CM88" si="206">SUM(CJ76:CJ86)</f>
        <v>6024753.9821398016</v>
      </c>
      <c r="CK88" s="217">
        <f t="shared" si="206"/>
        <v>5492198.075695131</v>
      </c>
      <c r="CL88" s="217">
        <f t="shared" si="206"/>
        <v>4839177.482243197</v>
      </c>
      <c r="CM88" s="217">
        <f t="shared" si="206"/>
        <v>6254897.806377938</v>
      </c>
      <c r="CN88" s="214">
        <f>SUM(CN76:CN86)</f>
        <v>22611027.346456066</v>
      </c>
      <c r="CO88" s="217">
        <f t="shared" ref="CO88:CR88" si="207">SUM(CO76:CO86)</f>
        <v>13054790.967594357</v>
      </c>
      <c r="CP88" s="217">
        <f t="shared" si="207"/>
        <v>11925576.461766738</v>
      </c>
      <c r="CQ88" s="217">
        <f t="shared" si="207"/>
        <v>10547388.641488904</v>
      </c>
      <c r="CR88" s="217">
        <f t="shared" si="207"/>
        <v>13663308.226401359</v>
      </c>
      <c r="CS88" s="214">
        <f>SUM(CS76:CS86)</f>
        <v>49191064.297251366</v>
      </c>
      <c r="CT88" s="308"/>
      <c r="CU88" s="308"/>
      <c r="CV88" s="308"/>
      <c r="CW88" s="308"/>
      <c r="CX88" s="308"/>
      <c r="CY88" s="308"/>
      <c r="CZ88" s="308"/>
      <c r="DA88" s="308"/>
      <c r="DB88" s="308"/>
      <c r="DC88" s="308"/>
      <c r="DD88" s="308"/>
      <c r="DE88" s="308"/>
      <c r="DF88" s="308"/>
      <c r="DG88" s="308"/>
      <c r="DH88" s="308"/>
      <c r="DI88" s="308"/>
      <c r="DJ88" s="308"/>
      <c r="DK88" s="308"/>
      <c r="DL88" s="308"/>
      <c r="DM88" s="308"/>
      <c r="DN88" s="308"/>
      <c r="DO88" s="308"/>
      <c r="DP88" s="308"/>
      <c r="DQ88" s="308"/>
      <c r="DR88" s="308"/>
      <c r="DS88" s="308"/>
      <c r="DT88" s="308"/>
      <c r="DU88" s="308"/>
      <c r="DV88" s="308"/>
      <c r="DW88" s="308"/>
      <c r="DX88" s="308"/>
      <c r="DY88" s="308"/>
      <c r="DZ88" s="308"/>
      <c r="EA88" s="308"/>
    </row>
    <row r="89" spans="1:131" ht="15.75" customHeight="1">
      <c r="B89" s="290"/>
      <c r="C89" s="185" t="s">
        <v>1312</v>
      </c>
      <c r="D89" s="185" t="s">
        <v>1312</v>
      </c>
      <c r="E89" s="185" t="s">
        <v>1312</v>
      </c>
      <c r="F89" s="185" t="s">
        <v>1312</v>
      </c>
      <c r="G89" s="185" t="s">
        <v>1312</v>
      </c>
      <c r="H89" s="185" t="s">
        <v>1312</v>
      </c>
      <c r="I89" s="185" t="s">
        <v>1312</v>
      </c>
      <c r="J89" s="185" t="s">
        <v>1312</v>
      </c>
      <c r="K89" s="358"/>
      <c r="L89" s="359" t="s">
        <v>1312</v>
      </c>
      <c r="M89" s="185" t="s">
        <v>1312</v>
      </c>
      <c r="N89" s="185" t="s">
        <v>1312</v>
      </c>
      <c r="O89" s="185" t="s">
        <v>1312</v>
      </c>
      <c r="P89" s="185" t="s">
        <v>1312</v>
      </c>
      <c r="Q89" s="185" t="s">
        <v>1312</v>
      </c>
      <c r="R89" s="185" t="s">
        <v>1312</v>
      </c>
      <c r="S89" s="185" t="s">
        <v>1312</v>
      </c>
      <c r="T89" s="360" t="s">
        <v>1312</v>
      </c>
      <c r="U89" s="402" t="s">
        <v>1312</v>
      </c>
      <c r="V89" s="290"/>
      <c r="W89" s="185" t="s">
        <v>1312</v>
      </c>
      <c r="X89" s="185" t="s">
        <v>1312</v>
      </c>
      <c r="Y89" s="185" t="s">
        <v>1312</v>
      </c>
      <c r="Z89" s="185" t="s">
        <v>1312</v>
      </c>
      <c r="AA89" s="185" t="s">
        <v>1312</v>
      </c>
      <c r="AB89" s="185" t="s">
        <v>1312</v>
      </c>
      <c r="AC89" s="185" t="s">
        <v>1312</v>
      </c>
      <c r="AD89" s="185" t="s">
        <v>1312</v>
      </c>
      <c r="AE89" s="358"/>
      <c r="AF89" s="359" t="s">
        <v>1312</v>
      </c>
      <c r="AG89" s="185" t="s">
        <v>1312</v>
      </c>
      <c r="AH89" s="185" t="s">
        <v>1312</v>
      </c>
      <c r="AI89" s="185" t="s">
        <v>1312</v>
      </c>
      <c r="AJ89" s="185" t="s">
        <v>1312</v>
      </c>
      <c r="AK89" s="185" t="s">
        <v>1312</v>
      </c>
      <c r="AL89" s="185" t="s">
        <v>1312</v>
      </c>
      <c r="AM89" s="185" t="s">
        <v>1312</v>
      </c>
      <c r="AN89" s="360" t="s">
        <v>1312</v>
      </c>
      <c r="AO89" s="402" t="s">
        <v>1312</v>
      </c>
      <c r="AP89" s="290"/>
      <c r="AQ89" s="185" t="s">
        <v>1312</v>
      </c>
      <c r="AR89" s="185" t="s">
        <v>1312</v>
      </c>
      <c r="AS89" s="185" t="s">
        <v>1312</v>
      </c>
      <c r="AT89" s="185" t="s">
        <v>1312</v>
      </c>
      <c r="AU89" s="185" t="s">
        <v>1312</v>
      </c>
      <c r="AV89" s="185" t="s">
        <v>1312</v>
      </c>
      <c r="AW89" s="185" t="s">
        <v>1312</v>
      </c>
      <c r="AX89" s="185" t="s">
        <v>1312</v>
      </c>
      <c r="AY89" s="358"/>
      <c r="AZ89" s="359" t="s">
        <v>1312</v>
      </c>
      <c r="BA89" s="185" t="s">
        <v>1312</v>
      </c>
      <c r="BB89" s="185" t="s">
        <v>1312</v>
      </c>
      <c r="BC89" s="185" t="s">
        <v>1312</v>
      </c>
      <c r="BD89" s="185" t="s">
        <v>1312</v>
      </c>
      <c r="BE89" s="185" t="s">
        <v>1312</v>
      </c>
      <c r="BF89" s="185" t="s">
        <v>1312</v>
      </c>
      <c r="BG89" s="185" t="s">
        <v>1312</v>
      </c>
      <c r="BH89" s="360" t="s">
        <v>1312</v>
      </c>
      <c r="BI89" s="402" t="s">
        <v>1312</v>
      </c>
      <c r="BJ89" s="290"/>
      <c r="BK89" s="185" t="s">
        <v>1312</v>
      </c>
      <c r="BL89" s="185" t="s">
        <v>1312</v>
      </c>
      <c r="BM89" s="185" t="s">
        <v>1312</v>
      </c>
      <c r="BN89" s="185" t="s">
        <v>1312</v>
      </c>
      <c r="BO89" s="185" t="s">
        <v>1312</v>
      </c>
      <c r="BP89" s="185" t="s">
        <v>1312</v>
      </c>
      <c r="BQ89" s="185" t="s">
        <v>1312</v>
      </c>
      <c r="BR89" s="185" t="s">
        <v>1312</v>
      </c>
      <c r="BS89" s="358"/>
      <c r="BT89" s="359" t="s">
        <v>1312</v>
      </c>
      <c r="BU89" s="185" t="s">
        <v>1312</v>
      </c>
      <c r="BV89" s="185" t="s">
        <v>1312</v>
      </c>
      <c r="BW89" s="185" t="s">
        <v>1312</v>
      </c>
      <c r="BX89" s="185" t="s">
        <v>1312</v>
      </c>
      <c r="BY89" s="185" t="s">
        <v>1312</v>
      </c>
      <c r="BZ89" s="185" t="s">
        <v>1312</v>
      </c>
      <c r="CA89" s="185" t="s">
        <v>1312</v>
      </c>
      <c r="CB89" s="360" t="s">
        <v>1312</v>
      </c>
      <c r="CC89" s="402" t="s">
        <v>1312</v>
      </c>
      <c r="CD89" s="290"/>
      <c r="CE89" s="360" t="s">
        <v>1312</v>
      </c>
      <c r="CF89" s="360"/>
      <c r="CG89" s="360"/>
      <c r="CH89" s="360"/>
      <c r="CI89" s="185"/>
      <c r="CJ89" s="360" t="s">
        <v>1312</v>
      </c>
      <c r="CK89" s="360"/>
      <c r="CL89" s="360"/>
      <c r="CM89" s="360"/>
      <c r="CN89" s="185"/>
      <c r="CO89" s="360" t="s">
        <v>1312</v>
      </c>
      <c r="CP89" s="360"/>
      <c r="CQ89" s="360"/>
      <c r="CR89" s="360"/>
      <c r="CS89" s="185"/>
    </row>
    <row r="90" spans="1:131" s="14" customFormat="1" ht="15.75" customHeight="1">
      <c r="A90" s="16" t="s">
        <v>268</v>
      </c>
      <c r="B90" s="290">
        <v>60</v>
      </c>
      <c r="C90" s="214">
        <f t="shared" ref="C90:U90" si="208">C88+C66+C73-C70</f>
        <v>1306855.0216757772</v>
      </c>
      <c r="D90" s="214">
        <f t="shared" si="208"/>
        <v>4563665.4961622637</v>
      </c>
      <c r="E90" s="214">
        <f t="shared" si="208"/>
        <v>1346637.1632265719</v>
      </c>
      <c r="F90" s="214">
        <f t="shared" si="208"/>
        <v>4815648.6550099496</v>
      </c>
      <c r="G90" s="214">
        <f t="shared" si="208"/>
        <v>1530194.7221336442</v>
      </c>
      <c r="H90" s="214">
        <f t="shared" si="208"/>
        <v>4750337.8625246286</v>
      </c>
      <c r="I90" s="214">
        <f t="shared" si="208"/>
        <v>1986459.1113525075</v>
      </c>
      <c r="J90" s="214">
        <f t="shared" si="208"/>
        <v>5053525.2358351406</v>
      </c>
      <c r="K90" s="219">
        <f t="shared" si="208"/>
        <v>25353323.26792049</v>
      </c>
      <c r="L90" s="216">
        <f t="shared" si="208"/>
        <v>0</v>
      </c>
      <c r="M90" s="214">
        <f t="shared" si="208"/>
        <v>7738529.3167284438</v>
      </c>
      <c r="N90" s="214">
        <f t="shared" si="208"/>
        <v>0</v>
      </c>
      <c r="O90" s="214">
        <f t="shared" si="208"/>
        <v>9480771.9225436151</v>
      </c>
      <c r="P90" s="214">
        <f t="shared" si="208"/>
        <v>0</v>
      </c>
      <c r="Q90" s="214">
        <f t="shared" si="208"/>
        <v>9831407.1841959115</v>
      </c>
      <c r="R90" s="214">
        <f t="shared" si="208"/>
        <v>0</v>
      </c>
      <c r="S90" s="214">
        <f t="shared" si="208"/>
        <v>9523281.7655968573</v>
      </c>
      <c r="T90" s="217">
        <f t="shared" si="208"/>
        <v>36573990.189064831</v>
      </c>
      <c r="U90" s="218">
        <f t="shared" si="208"/>
        <v>61927313.456985325</v>
      </c>
      <c r="V90" s="290">
        <v>60</v>
      </c>
      <c r="W90" s="214">
        <f t="shared" ref="W90:AO90" si="209">W88+W66+W73-W70</f>
        <v>124684.33547048089</v>
      </c>
      <c r="X90" s="214">
        <f t="shared" si="209"/>
        <v>1764928.5708308551</v>
      </c>
      <c r="Y90" s="214">
        <f t="shared" si="209"/>
        <v>150850.95838341807</v>
      </c>
      <c r="Z90" s="214">
        <f t="shared" si="209"/>
        <v>1536065.8312905089</v>
      </c>
      <c r="AA90" s="214">
        <f t="shared" si="209"/>
        <v>57553.004925308109</v>
      </c>
      <c r="AB90" s="214">
        <f t="shared" si="209"/>
        <v>1426385.34972813</v>
      </c>
      <c r="AC90" s="214">
        <f t="shared" si="209"/>
        <v>53004.741791570392</v>
      </c>
      <c r="AD90" s="214">
        <f t="shared" si="209"/>
        <v>1527364.044536642</v>
      </c>
      <c r="AE90" s="219">
        <f t="shared" si="209"/>
        <v>6640836.8369569127</v>
      </c>
      <c r="AF90" s="216">
        <f t="shared" si="209"/>
        <v>0</v>
      </c>
      <c r="AG90" s="214">
        <f t="shared" si="209"/>
        <v>3385947.6245523505</v>
      </c>
      <c r="AH90" s="214">
        <f t="shared" si="209"/>
        <v>0</v>
      </c>
      <c r="AI90" s="214">
        <f t="shared" si="209"/>
        <v>2791334.4999631019</v>
      </c>
      <c r="AJ90" s="214">
        <f t="shared" si="209"/>
        <v>0</v>
      </c>
      <c r="AK90" s="214">
        <f t="shared" si="209"/>
        <v>2836704.3424083903</v>
      </c>
      <c r="AL90" s="214">
        <f t="shared" si="209"/>
        <v>0</v>
      </c>
      <c r="AM90" s="214">
        <f t="shared" si="209"/>
        <v>3315211.8890409442</v>
      </c>
      <c r="AN90" s="217">
        <f t="shared" si="209"/>
        <v>12329198.355964787</v>
      </c>
      <c r="AO90" s="218">
        <f t="shared" si="209"/>
        <v>18970035.192921702</v>
      </c>
      <c r="AP90" s="290">
        <v>60</v>
      </c>
      <c r="AQ90" s="214">
        <f t="shared" ref="AQ90:BI90" si="210">AQ88+AQ66+AQ73-AQ70</f>
        <v>5867617.9066586699</v>
      </c>
      <c r="AR90" s="214">
        <f t="shared" si="210"/>
        <v>39454837.356085867</v>
      </c>
      <c r="AS90" s="214">
        <f t="shared" si="210"/>
        <v>5919538.4075609678</v>
      </c>
      <c r="AT90" s="214">
        <f t="shared" si="210"/>
        <v>40048105.097156629</v>
      </c>
      <c r="AU90" s="214">
        <f t="shared" si="210"/>
        <v>6061202.8595839087</v>
      </c>
      <c r="AV90" s="214">
        <f t="shared" si="210"/>
        <v>40799131.612952836</v>
      </c>
      <c r="AW90" s="214">
        <f t="shared" si="210"/>
        <v>6194652.577850407</v>
      </c>
      <c r="AX90" s="214">
        <f t="shared" si="210"/>
        <v>42860336.463873327</v>
      </c>
      <c r="AY90" s="219">
        <f t="shared" si="210"/>
        <v>187205422.28172266</v>
      </c>
      <c r="AZ90" s="216">
        <f t="shared" si="210"/>
        <v>0</v>
      </c>
      <c r="BA90" s="214">
        <f t="shared" si="210"/>
        <v>49258199.148949973</v>
      </c>
      <c r="BB90" s="214">
        <f t="shared" si="210"/>
        <v>0</v>
      </c>
      <c r="BC90" s="214">
        <f t="shared" si="210"/>
        <v>49651302.129013732</v>
      </c>
      <c r="BD90" s="214">
        <f t="shared" si="210"/>
        <v>0</v>
      </c>
      <c r="BE90" s="214">
        <f t="shared" si="210"/>
        <v>52169422.262956671</v>
      </c>
      <c r="BF90" s="214">
        <f t="shared" si="210"/>
        <v>0</v>
      </c>
      <c r="BG90" s="214">
        <f t="shared" si="210"/>
        <v>55105527.607052773</v>
      </c>
      <c r="BH90" s="217">
        <f t="shared" si="210"/>
        <v>206184451.14797309</v>
      </c>
      <c r="BI90" s="218">
        <f t="shared" si="210"/>
        <v>393389873.42969567</v>
      </c>
      <c r="BJ90" s="290">
        <v>60</v>
      </c>
      <c r="BK90" s="214">
        <f t="shared" ref="BK90:CC90" si="211">BK88+BK66+BK73-BK70</f>
        <v>172375.3522247276</v>
      </c>
      <c r="BL90" s="214">
        <f t="shared" si="211"/>
        <v>7047896.6615605364</v>
      </c>
      <c r="BM90" s="214">
        <f t="shared" si="211"/>
        <v>215257.21663960256</v>
      </c>
      <c r="BN90" s="214">
        <f t="shared" si="211"/>
        <v>7097703.4237095984</v>
      </c>
      <c r="BO90" s="214">
        <f t="shared" si="211"/>
        <v>260266.93424787573</v>
      </c>
      <c r="BP90" s="214">
        <f t="shared" si="211"/>
        <v>6950392.3568474753</v>
      </c>
      <c r="BQ90" s="214">
        <f t="shared" si="211"/>
        <v>416796.55403830379</v>
      </c>
      <c r="BR90" s="214">
        <f t="shared" si="211"/>
        <v>6933661.5993052395</v>
      </c>
      <c r="BS90" s="219">
        <f t="shared" si="211"/>
        <v>29094350.098573357</v>
      </c>
      <c r="BT90" s="216">
        <f t="shared" si="211"/>
        <v>0</v>
      </c>
      <c r="BU90" s="214">
        <f t="shared" si="211"/>
        <v>3569684.7228557961</v>
      </c>
      <c r="BV90" s="214">
        <f t="shared" si="211"/>
        <v>0</v>
      </c>
      <c r="BW90" s="214">
        <f t="shared" si="211"/>
        <v>3287175.3669690844</v>
      </c>
      <c r="BX90" s="214">
        <f t="shared" si="211"/>
        <v>0</v>
      </c>
      <c r="BY90" s="214">
        <f t="shared" si="211"/>
        <v>3463891.1481149774</v>
      </c>
      <c r="BZ90" s="214">
        <f t="shared" si="211"/>
        <v>0</v>
      </c>
      <c r="CA90" s="214">
        <f t="shared" si="211"/>
        <v>3915927.1134368479</v>
      </c>
      <c r="CB90" s="217">
        <f t="shared" si="211"/>
        <v>14236678.351376707</v>
      </c>
      <c r="CC90" s="218">
        <f t="shared" si="211"/>
        <v>43331028.449950077</v>
      </c>
      <c r="CD90" s="290">
        <v>60</v>
      </c>
      <c r="CE90" s="217">
        <f t="shared" ref="CE90:CS90" si="212">CE88+CE66+CE73-CE70</f>
        <v>60302860.700669192</v>
      </c>
      <c r="CF90" s="217">
        <f t="shared" si="212"/>
        <v>61129806.752977259</v>
      </c>
      <c r="CG90" s="217">
        <f t="shared" si="212"/>
        <v>61835464.702943802</v>
      </c>
      <c r="CH90" s="217">
        <f t="shared" si="212"/>
        <v>65025800.328583136</v>
      </c>
      <c r="CI90" s="214">
        <f t="shared" si="212"/>
        <v>248293932.4851734</v>
      </c>
      <c r="CJ90" s="217">
        <f t="shared" si="212"/>
        <v>63952360.813086554</v>
      </c>
      <c r="CK90" s="217">
        <f t="shared" si="212"/>
        <v>65210583.918489538</v>
      </c>
      <c r="CL90" s="217">
        <f t="shared" si="212"/>
        <v>68301424.937675968</v>
      </c>
      <c r="CM90" s="217">
        <f t="shared" si="212"/>
        <v>71859948.375127435</v>
      </c>
      <c r="CN90" s="214">
        <f t="shared" si="212"/>
        <v>22611027.346456066</v>
      </c>
      <c r="CO90" s="217">
        <f t="shared" si="212"/>
        <v>124255221.51375574</v>
      </c>
      <c r="CP90" s="217">
        <f t="shared" si="212"/>
        <v>126340390.67146677</v>
      </c>
      <c r="CQ90" s="217">
        <f t="shared" si="212"/>
        <v>130136889.64061977</v>
      </c>
      <c r="CR90" s="217">
        <f t="shared" si="212"/>
        <v>136885748.7037105</v>
      </c>
      <c r="CS90" s="214">
        <f t="shared" si="212"/>
        <v>517618250.52955276</v>
      </c>
      <c r="CT90" s="308"/>
      <c r="CU90" s="308"/>
      <c r="CV90" s="308"/>
      <c r="CW90" s="308"/>
      <c r="CX90" s="308"/>
      <c r="CY90" s="308"/>
      <c r="CZ90" s="308"/>
      <c r="DA90" s="308"/>
      <c r="DB90" s="308"/>
      <c r="DC90" s="308"/>
      <c r="DD90" s="308"/>
      <c r="DE90" s="308"/>
      <c r="DF90" s="308"/>
      <c r="DG90" s="308"/>
      <c r="DH90" s="308"/>
      <c r="DI90" s="308"/>
      <c r="DJ90" s="308"/>
      <c r="DK90" s="308"/>
      <c r="DL90" s="308"/>
      <c r="DM90" s="308"/>
      <c r="DN90" s="308"/>
      <c r="DO90" s="308"/>
      <c r="DP90" s="308"/>
      <c r="DQ90" s="308"/>
      <c r="DR90" s="308"/>
      <c r="DS90" s="308"/>
      <c r="DT90" s="308"/>
      <c r="DU90" s="308"/>
      <c r="DV90" s="308"/>
      <c r="DW90" s="308"/>
      <c r="DX90" s="308"/>
      <c r="DY90" s="308"/>
      <c r="DZ90" s="308"/>
      <c r="EA90" s="308"/>
    </row>
    <row r="91" spans="1:131" ht="15.75" customHeight="1">
      <c r="B91" s="290"/>
      <c r="C91" s="185" t="s">
        <v>1312</v>
      </c>
      <c r="D91" s="185" t="s">
        <v>1312</v>
      </c>
      <c r="E91" s="185" t="s">
        <v>1312</v>
      </c>
      <c r="F91" s="185" t="s">
        <v>1312</v>
      </c>
      <c r="G91" s="185" t="s">
        <v>1312</v>
      </c>
      <c r="H91" s="185" t="s">
        <v>1312</v>
      </c>
      <c r="I91" s="185" t="s">
        <v>1312</v>
      </c>
      <c r="J91" s="185" t="s">
        <v>1312</v>
      </c>
      <c r="K91" s="358"/>
      <c r="L91" s="359" t="s">
        <v>1312</v>
      </c>
      <c r="M91" s="185" t="s">
        <v>1312</v>
      </c>
      <c r="N91" s="185" t="s">
        <v>1312</v>
      </c>
      <c r="O91" s="185" t="s">
        <v>1312</v>
      </c>
      <c r="P91" s="185" t="s">
        <v>1312</v>
      </c>
      <c r="Q91" s="185" t="s">
        <v>1312</v>
      </c>
      <c r="R91" s="185" t="s">
        <v>1312</v>
      </c>
      <c r="S91" s="185" t="s">
        <v>1312</v>
      </c>
      <c r="T91" s="360" t="s">
        <v>1312</v>
      </c>
      <c r="U91" s="402" t="s">
        <v>1312</v>
      </c>
      <c r="V91" s="290"/>
      <c r="W91" s="185" t="s">
        <v>1312</v>
      </c>
      <c r="X91" s="185" t="s">
        <v>1312</v>
      </c>
      <c r="Y91" s="185" t="s">
        <v>1312</v>
      </c>
      <c r="Z91" s="185" t="s">
        <v>1312</v>
      </c>
      <c r="AA91" s="185" t="s">
        <v>1312</v>
      </c>
      <c r="AB91" s="185" t="s">
        <v>1312</v>
      </c>
      <c r="AC91" s="185" t="s">
        <v>1312</v>
      </c>
      <c r="AD91" s="185" t="s">
        <v>1312</v>
      </c>
      <c r="AE91" s="358"/>
      <c r="AF91" s="359" t="s">
        <v>1312</v>
      </c>
      <c r="AG91" s="185" t="s">
        <v>1312</v>
      </c>
      <c r="AH91" s="185" t="s">
        <v>1312</v>
      </c>
      <c r="AI91" s="185" t="s">
        <v>1312</v>
      </c>
      <c r="AJ91" s="185" t="s">
        <v>1312</v>
      </c>
      <c r="AK91" s="185" t="s">
        <v>1312</v>
      </c>
      <c r="AL91" s="185" t="s">
        <v>1312</v>
      </c>
      <c r="AM91" s="185" t="s">
        <v>1312</v>
      </c>
      <c r="AN91" s="360"/>
      <c r="AO91" s="402" t="s">
        <v>1312</v>
      </c>
      <c r="AP91" s="290"/>
      <c r="AQ91" s="185" t="s">
        <v>1312</v>
      </c>
      <c r="AR91" s="185" t="s">
        <v>1312</v>
      </c>
      <c r="AS91" s="185" t="s">
        <v>1312</v>
      </c>
      <c r="AT91" s="185" t="s">
        <v>1312</v>
      </c>
      <c r="AU91" s="185" t="s">
        <v>1312</v>
      </c>
      <c r="AV91" s="185" t="s">
        <v>1312</v>
      </c>
      <c r="AW91" s="185" t="s">
        <v>1312</v>
      </c>
      <c r="AX91" s="185" t="s">
        <v>1312</v>
      </c>
      <c r="AY91" s="358"/>
      <c r="AZ91" s="359" t="s">
        <v>1312</v>
      </c>
      <c r="BA91" s="185" t="s">
        <v>1312</v>
      </c>
      <c r="BB91" s="185" t="s">
        <v>1312</v>
      </c>
      <c r="BC91" s="185" t="s">
        <v>1312</v>
      </c>
      <c r="BD91" s="185" t="s">
        <v>1312</v>
      </c>
      <c r="BE91" s="185" t="s">
        <v>1312</v>
      </c>
      <c r="BF91" s="185" t="s">
        <v>1312</v>
      </c>
      <c r="BG91" s="185" t="s">
        <v>1312</v>
      </c>
      <c r="BH91" s="360"/>
      <c r="BI91" s="402" t="s">
        <v>1312</v>
      </c>
      <c r="BJ91" s="290"/>
      <c r="BK91" s="185" t="s">
        <v>1312</v>
      </c>
      <c r="BL91" s="185" t="s">
        <v>1312</v>
      </c>
      <c r="BM91" s="185" t="s">
        <v>1312</v>
      </c>
      <c r="BN91" s="185" t="s">
        <v>1312</v>
      </c>
      <c r="BO91" s="185" t="s">
        <v>1312</v>
      </c>
      <c r="BP91" s="185" t="s">
        <v>1312</v>
      </c>
      <c r="BQ91" s="185" t="s">
        <v>1312</v>
      </c>
      <c r="BR91" s="185" t="s">
        <v>1312</v>
      </c>
      <c r="BS91" s="358"/>
      <c r="BT91" s="359" t="s">
        <v>1312</v>
      </c>
      <c r="BU91" s="185" t="s">
        <v>1312</v>
      </c>
      <c r="BV91" s="185" t="s">
        <v>1312</v>
      </c>
      <c r="BW91" s="185" t="s">
        <v>1312</v>
      </c>
      <c r="BX91" s="185" t="s">
        <v>1312</v>
      </c>
      <c r="BY91" s="185" t="s">
        <v>1312</v>
      </c>
      <c r="BZ91" s="185" t="s">
        <v>1312</v>
      </c>
      <c r="CA91" s="185" t="s">
        <v>1312</v>
      </c>
      <c r="CB91" s="360"/>
      <c r="CC91" s="402" t="s">
        <v>1312</v>
      </c>
      <c r="CD91" s="290"/>
      <c r="CE91" s="360" t="s">
        <v>1312</v>
      </c>
      <c r="CF91" s="360"/>
      <c r="CG91" s="360"/>
      <c r="CH91" s="360"/>
      <c r="CI91" s="185"/>
      <c r="CJ91" s="360" t="s">
        <v>1312</v>
      </c>
      <c r="CK91" s="360"/>
      <c r="CL91" s="360"/>
      <c r="CM91" s="360"/>
      <c r="CN91" s="185"/>
      <c r="CO91" s="360" t="s">
        <v>1312</v>
      </c>
      <c r="CP91" s="360"/>
      <c r="CQ91" s="360"/>
      <c r="CR91" s="360"/>
      <c r="CS91" s="185"/>
    </row>
    <row r="92" spans="1:131" s="14" customFormat="1" ht="15.75" customHeight="1">
      <c r="A92" s="16" t="s">
        <v>270</v>
      </c>
      <c r="B92" s="290">
        <v>61</v>
      </c>
      <c r="C92" s="214">
        <f t="shared" ref="C92:J92" si="213">C32-C90</f>
        <v>-835290.25475494191</v>
      </c>
      <c r="D92" s="214">
        <f t="shared" si="213"/>
        <v>-2467091.0316437175</v>
      </c>
      <c r="E92" s="214">
        <f t="shared" si="213"/>
        <v>-826992.14849084895</v>
      </c>
      <c r="F92" s="214">
        <f t="shared" si="213"/>
        <v>-2679701.6422438337</v>
      </c>
      <c r="G92" s="214">
        <f t="shared" si="213"/>
        <v>-908936.70816319063</v>
      </c>
      <c r="H92" s="214">
        <f t="shared" si="213"/>
        <v>-2497837.8304709615</v>
      </c>
      <c r="I92" s="214">
        <f t="shared" si="213"/>
        <v>-1326218.1618820371</v>
      </c>
      <c r="J92" s="214">
        <f t="shared" si="213"/>
        <v>-2750902.0500415987</v>
      </c>
      <c r="K92" s="219">
        <f>SUM(C92:J92)</f>
        <v>-14292969.82769113</v>
      </c>
      <c r="L92" s="216">
        <f t="shared" ref="L92:U92" si="214">L32-L90</f>
        <v>0</v>
      </c>
      <c r="M92" s="214">
        <f t="shared" si="214"/>
        <v>2121662.2342589246</v>
      </c>
      <c r="N92" s="214">
        <f t="shared" si="214"/>
        <v>0</v>
      </c>
      <c r="O92" s="214">
        <f t="shared" si="214"/>
        <v>684149.76816884615</v>
      </c>
      <c r="P92" s="214">
        <f t="shared" si="214"/>
        <v>0</v>
      </c>
      <c r="Q92" s="214">
        <f t="shared" si="214"/>
        <v>442609.03960550949</v>
      </c>
      <c r="R92" s="214">
        <f t="shared" si="214"/>
        <v>0</v>
      </c>
      <c r="S92" s="214">
        <f t="shared" si="214"/>
        <v>927105.71426118352</v>
      </c>
      <c r="T92" s="217">
        <f t="shared" si="214"/>
        <v>4175526.7562944591</v>
      </c>
      <c r="U92" s="218">
        <f t="shared" si="214"/>
        <v>-10117443.071396679</v>
      </c>
      <c r="V92" s="290">
        <v>61</v>
      </c>
      <c r="W92" s="214">
        <f t="shared" ref="W92:AD92" si="215">W32-W90</f>
        <v>-31457.632850912734</v>
      </c>
      <c r="X92" s="214">
        <f t="shared" si="215"/>
        <v>60661.116419446655</v>
      </c>
      <c r="Y92" s="214">
        <f t="shared" si="215"/>
        <v>-73492.630677818961</v>
      </c>
      <c r="Z92" s="214">
        <f t="shared" si="215"/>
        <v>179146.89535295917</v>
      </c>
      <c r="AA92" s="214">
        <f t="shared" si="215"/>
        <v>11871.135323306487</v>
      </c>
      <c r="AB92" s="214">
        <f t="shared" si="215"/>
        <v>214876.05080785346</v>
      </c>
      <c r="AC92" s="214">
        <f t="shared" si="215"/>
        <v>6263.5964134793685</v>
      </c>
      <c r="AD92" s="214">
        <f t="shared" si="215"/>
        <v>196744.09142262349</v>
      </c>
      <c r="AE92" s="219">
        <f>SUM(W92:AD92)</f>
        <v>564612.62221093685</v>
      </c>
      <c r="AF92" s="216">
        <f t="shared" ref="AF92:AM92" si="216">AF32-AF90</f>
        <v>0</v>
      </c>
      <c r="AG92" s="214">
        <f t="shared" si="216"/>
        <v>669553.66331767663</v>
      </c>
      <c r="AH92" s="214">
        <f t="shared" si="216"/>
        <v>0</v>
      </c>
      <c r="AI92" s="214">
        <f t="shared" si="216"/>
        <v>996061.02856457094</v>
      </c>
      <c r="AJ92" s="214">
        <f t="shared" si="216"/>
        <v>0</v>
      </c>
      <c r="AK92" s="214">
        <f t="shared" si="216"/>
        <v>827540.0833809115</v>
      </c>
      <c r="AL92" s="214">
        <f t="shared" si="216"/>
        <v>0</v>
      </c>
      <c r="AM92" s="214">
        <f t="shared" si="216"/>
        <v>541411.76202944899</v>
      </c>
      <c r="AN92" s="217">
        <f>SUM(AF92:AM92)</f>
        <v>3034566.5372926081</v>
      </c>
      <c r="AO92" s="218">
        <f>AO32-AO90</f>
        <v>3599179.1595035456</v>
      </c>
      <c r="AP92" s="290">
        <v>61</v>
      </c>
      <c r="AQ92" s="214">
        <f t="shared" ref="AQ92:AX92" si="217">AQ32-AQ90</f>
        <v>-853533.05731321219</v>
      </c>
      <c r="AR92" s="214">
        <f t="shared" si="217"/>
        <v>359498.67974165082</v>
      </c>
      <c r="AS92" s="214">
        <f t="shared" si="217"/>
        <v>-671395.0482814312</v>
      </c>
      <c r="AT92" s="214">
        <f t="shared" si="217"/>
        <v>1089533.3853217363</v>
      </c>
      <c r="AU92" s="214">
        <f t="shared" si="217"/>
        <v>-540608.46803387627</v>
      </c>
      <c r="AV92" s="214">
        <f t="shared" si="217"/>
        <v>2034757.0625555143</v>
      </c>
      <c r="AW92" s="214">
        <f t="shared" si="217"/>
        <v>-468340.12967495807</v>
      </c>
      <c r="AX92" s="214">
        <f t="shared" si="217"/>
        <v>1172090.4626382366</v>
      </c>
      <c r="AY92" s="219">
        <f>SUM(AQ92:AX92)</f>
        <v>2122002.8869536603</v>
      </c>
      <c r="AZ92" s="216">
        <f t="shared" ref="AZ92:BG92" si="218">AZ32-AZ90</f>
        <v>-1.4273075352134726E-12</v>
      </c>
      <c r="BA92" s="214">
        <f t="shared" si="218"/>
        <v>-2785420.3689242825</v>
      </c>
      <c r="BB92" s="214">
        <f t="shared" si="218"/>
        <v>0</v>
      </c>
      <c r="BC92" s="214">
        <f t="shared" si="218"/>
        <v>-2443201.3026352003</v>
      </c>
      <c r="BD92" s="214">
        <f t="shared" si="218"/>
        <v>0</v>
      </c>
      <c r="BE92" s="214">
        <f t="shared" si="218"/>
        <v>-3551940.6871784776</v>
      </c>
      <c r="BF92" s="214">
        <f t="shared" si="218"/>
        <v>0</v>
      </c>
      <c r="BG92" s="214">
        <f t="shared" si="218"/>
        <v>-5639437.1607898548</v>
      </c>
      <c r="BH92" s="217">
        <f>SUM(AZ92:BG92)</f>
        <v>-14419999.519527815</v>
      </c>
      <c r="BI92" s="218">
        <f>BI32-BI90</f>
        <v>-12297996.632574022</v>
      </c>
      <c r="BJ92" s="290">
        <v>61</v>
      </c>
      <c r="BK92" s="214">
        <f t="shared" ref="BK92:BR92" si="219">BK32-BK90</f>
        <v>-9563.993314885156</v>
      </c>
      <c r="BL92" s="214">
        <f t="shared" si="219"/>
        <v>-362422.93189539481</v>
      </c>
      <c r="BM92" s="214">
        <f t="shared" si="219"/>
        <v>2913.0919329991448</v>
      </c>
      <c r="BN92" s="214">
        <f t="shared" si="219"/>
        <v>-375963.94410739932</v>
      </c>
      <c r="BO92" s="214">
        <f t="shared" si="219"/>
        <v>-30640.126482591499</v>
      </c>
      <c r="BP92" s="214">
        <f t="shared" si="219"/>
        <v>-139680.8420544127</v>
      </c>
      <c r="BQ92" s="214">
        <f t="shared" si="219"/>
        <v>-116454.80205207743</v>
      </c>
      <c r="BR92" s="214">
        <f t="shared" si="219"/>
        <v>-290341.85397061147</v>
      </c>
      <c r="BS92" s="219">
        <f>SUM(BK92:BR92)</f>
        <v>-1322155.4019443733</v>
      </c>
      <c r="BT92" s="216">
        <f t="shared" ref="BT92:CA92" si="220">BT32-BT90</f>
        <v>0</v>
      </c>
      <c r="BU92" s="214">
        <f t="shared" si="220"/>
        <v>-466811.30601688009</v>
      </c>
      <c r="BV92" s="214">
        <f t="shared" si="220"/>
        <v>0</v>
      </c>
      <c r="BW92" s="214">
        <f t="shared" si="220"/>
        <v>-160407.66803232068</v>
      </c>
      <c r="BX92" s="214">
        <f t="shared" si="220"/>
        <v>0</v>
      </c>
      <c r="BY92" s="214">
        <f t="shared" si="220"/>
        <v>-364498.83735144092</v>
      </c>
      <c r="BZ92" s="214">
        <f t="shared" si="220"/>
        <v>0</v>
      </c>
      <c r="CA92" s="214">
        <f t="shared" si="220"/>
        <v>-956331.2396364687</v>
      </c>
      <c r="CB92" s="217">
        <f>SUM(BT92:CA92)</f>
        <v>-1948049.0510371104</v>
      </c>
      <c r="CC92" s="218">
        <f>CC32-CC90</f>
        <v>-3270204.4529814944</v>
      </c>
      <c r="CD92" s="290">
        <v>61</v>
      </c>
      <c r="CE92" s="217">
        <f t="shared" ref="CE92:CS92" si="221">CE32-CE90</f>
        <v>-4139199.1056119725</v>
      </c>
      <c r="CF92" s="217">
        <f t="shared" si="221"/>
        <v>-3355952.0411936417</v>
      </c>
      <c r="CG92" s="217">
        <f t="shared" si="221"/>
        <v>-1856199.7265183553</v>
      </c>
      <c r="CH92" s="217">
        <f t="shared" si="221"/>
        <v>-3577158.8471469432</v>
      </c>
      <c r="CI92" s="214">
        <f t="shared" si="221"/>
        <v>-12928509.720470935</v>
      </c>
      <c r="CJ92" s="217">
        <f t="shared" si="221"/>
        <v>-461015.77736455202</v>
      </c>
      <c r="CK92" s="217">
        <f t="shared" si="221"/>
        <v>-923398.17393410951</v>
      </c>
      <c r="CL92" s="217">
        <f t="shared" si="221"/>
        <v>-2646290.4015435129</v>
      </c>
      <c r="CM92" s="217">
        <f t="shared" si="221"/>
        <v>-5127250.9241356999</v>
      </c>
      <c r="CN92" s="214">
        <f t="shared" si="221"/>
        <v>-22611027.346456066</v>
      </c>
      <c r="CO92" s="217">
        <f t="shared" si="221"/>
        <v>-4600214.8829765171</v>
      </c>
      <c r="CP92" s="217">
        <f t="shared" si="221"/>
        <v>-4279350.2151277363</v>
      </c>
      <c r="CQ92" s="217">
        <f t="shared" si="221"/>
        <v>-4502490.1280618608</v>
      </c>
      <c r="CR92" s="217">
        <f t="shared" si="221"/>
        <v>-8704409.7712825835</v>
      </c>
      <c r="CS92" s="214">
        <f t="shared" si="221"/>
        <v>-22086464.997448623</v>
      </c>
      <c r="CT92" s="308"/>
      <c r="CU92" s="308"/>
      <c r="CV92" s="308"/>
      <c r="CW92" s="308"/>
      <c r="CX92" s="308"/>
      <c r="CY92" s="308"/>
      <c r="CZ92" s="308"/>
      <c r="DA92" s="308"/>
      <c r="DB92" s="308"/>
      <c r="DC92" s="308"/>
      <c r="DD92" s="308"/>
      <c r="DE92" s="308"/>
      <c r="DF92" s="308"/>
      <c r="DG92" s="308"/>
      <c r="DH92" s="308"/>
      <c r="DI92" s="308"/>
      <c r="DJ92" s="308"/>
      <c r="DK92" s="308"/>
      <c r="DL92" s="308"/>
      <c r="DM92" s="308"/>
      <c r="DN92" s="308"/>
      <c r="DO92" s="308"/>
      <c r="DP92" s="308"/>
      <c r="DQ92" s="308"/>
      <c r="DR92" s="308"/>
      <c r="DS92" s="308"/>
      <c r="DT92" s="308"/>
      <c r="DU92" s="308"/>
      <c r="DV92" s="308"/>
      <c r="DW92" s="308"/>
      <c r="DX92" s="308"/>
      <c r="DY92" s="308"/>
      <c r="DZ92" s="308"/>
      <c r="EA92" s="308"/>
    </row>
    <row r="93" spans="1:131" ht="15.75" customHeight="1">
      <c r="B93" s="290"/>
      <c r="C93" s="296" t="s">
        <v>1316</v>
      </c>
      <c r="D93" s="296" t="s">
        <v>1316</v>
      </c>
      <c r="E93" s="296" t="s">
        <v>1316</v>
      </c>
      <c r="F93" s="296" t="s">
        <v>1316</v>
      </c>
      <c r="G93" s="296" t="s">
        <v>1316</v>
      </c>
      <c r="H93" s="296" t="s">
        <v>1316</v>
      </c>
      <c r="I93" s="296" t="s">
        <v>1316</v>
      </c>
      <c r="J93" s="296" t="s">
        <v>1316</v>
      </c>
      <c r="K93" s="364"/>
      <c r="L93" s="365" t="s">
        <v>1316</v>
      </c>
      <c r="M93" s="296" t="s">
        <v>1316</v>
      </c>
      <c r="N93" s="296" t="s">
        <v>1316</v>
      </c>
      <c r="O93" s="296" t="s">
        <v>1316</v>
      </c>
      <c r="P93" s="296" t="s">
        <v>1316</v>
      </c>
      <c r="Q93" s="296" t="s">
        <v>1316</v>
      </c>
      <c r="R93" s="296" t="s">
        <v>1316</v>
      </c>
      <c r="S93" s="296" t="s">
        <v>1316</v>
      </c>
      <c r="T93" s="366" t="s">
        <v>1316</v>
      </c>
      <c r="U93" s="365" t="s">
        <v>1316</v>
      </c>
      <c r="V93" s="290"/>
      <c r="W93" s="296" t="s">
        <v>1316</v>
      </c>
      <c r="X93" s="296" t="s">
        <v>1316</v>
      </c>
      <c r="Y93" s="296" t="s">
        <v>1316</v>
      </c>
      <c r="Z93" s="296" t="s">
        <v>1316</v>
      </c>
      <c r="AA93" s="296" t="s">
        <v>1316</v>
      </c>
      <c r="AB93" s="296" t="s">
        <v>1316</v>
      </c>
      <c r="AC93" s="296" t="s">
        <v>1316</v>
      </c>
      <c r="AD93" s="296" t="s">
        <v>1316</v>
      </c>
      <c r="AE93" s="364"/>
      <c r="AF93" s="365" t="s">
        <v>1316</v>
      </c>
      <c r="AG93" s="296" t="s">
        <v>1316</v>
      </c>
      <c r="AH93" s="296" t="s">
        <v>1316</v>
      </c>
      <c r="AI93" s="296" t="s">
        <v>1316</v>
      </c>
      <c r="AJ93" s="296" t="s">
        <v>1316</v>
      </c>
      <c r="AK93" s="296" t="s">
        <v>1316</v>
      </c>
      <c r="AL93" s="296" t="s">
        <v>1316</v>
      </c>
      <c r="AM93" s="296" t="s">
        <v>1316</v>
      </c>
      <c r="AN93" s="366" t="s">
        <v>1316</v>
      </c>
      <c r="AO93" s="365" t="s">
        <v>1316</v>
      </c>
      <c r="AP93" s="290"/>
      <c r="AQ93" s="296" t="s">
        <v>1316</v>
      </c>
      <c r="AR93" s="296" t="s">
        <v>1316</v>
      </c>
      <c r="AS93" s="296" t="s">
        <v>1316</v>
      </c>
      <c r="AT93" s="296" t="s">
        <v>1316</v>
      </c>
      <c r="AU93" s="296" t="s">
        <v>1316</v>
      </c>
      <c r="AV93" s="296" t="s">
        <v>1316</v>
      </c>
      <c r="AW93" s="296" t="s">
        <v>1316</v>
      </c>
      <c r="AX93" s="296" t="s">
        <v>1316</v>
      </c>
      <c r="AY93" s="364"/>
      <c r="AZ93" s="365" t="s">
        <v>1316</v>
      </c>
      <c r="BA93" s="296" t="s">
        <v>1316</v>
      </c>
      <c r="BB93" s="296" t="s">
        <v>1316</v>
      </c>
      <c r="BC93" s="296" t="s">
        <v>1316</v>
      </c>
      <c r="BD93" s="296" t="s">
        <v>1316</v>
      </c>
      <c r="BE93" s="296" t="s">
        <v>1316</v>
      </c>
      <c r="BF93" s="296" t="s">
        <v>1316</v>
      </c>
      <c r="BG93" s="296" t="s">
        <v>1316</v>
      </c>
      <c r="BH93" s="366" t="s">
        <v>1316</v>
      </c>
      <c r="BI93" s="365" t="s">
        <v>1316</v>
      </c>
      <c r="BJ93" s="290"/>
      <c r="BK93" s="296" t="s">
        <v>1316</v>
      </c>
      <c r="BL93" s="296" t="s">
        <v>1316</v>
      </c>
      <c r="BM93" s="296" t="s">
        <v>1316</v>
      </c>
      <c r="BN93" s="296" t="s">
        <v>1316</v>
      </c>
      <c r="BO93" s="296" t="s">
        <v>1316</v>
      </c>
      <c r="BP93" s="296" t="s">
        <v>1316</v>
      </c>
      <c r="BQ93" s="296" t="s">
        <v>1316</v>
      </c>
      <c r="BR93" s="296" t="s">
        <v>1316</v>
      </c>
      <c r="BS93" s="364"/>
      <c r="BT93" s="365" t="s">
        <v>1316</v>
      </c>
      <c r="BU93" s="296" t="s">
        <v>1316</v>
      </c>
      <c r="BV93" s="296" t="s">
        <v>1316</v>
      </c>
      <c r="BW93" s="296" t="s">
        <v>1316</v>
      </c>
      <c r="BX93" s="296" t="s">
        <v>1316</v>
      </c>
      <c r="BY93" s="296" t="s">
        <v>1316</v>
      </c>
      <c r="BZ93" s="296" t="s">
        <v>1316</v>
      </c>
      <c r="CA93" s="296" t="s">
        <v>1316</v>
      </c>
      <c r="CB93" s="366" t="s">
        <v>1316</v>
      </c>
      <c r="CC93" s="365" t="s">
        <v>1316</v>
      </c>
      <c r="CD93" s="290"/>
      <c r="CE93" s="366" t="s">
        <v>1316</v>
      </c>
      <c r="CF93" s="366"/>
      <c r="CG93" s="366"/>
      <c r="CH93" s="366"/>
      <c r="CI93" s="296"/>
      <c r="CJ93" s="366" t="s">
        <v>1316</v>
      </c>
      <c r="CK93" s="366"/>
      <c r="CL93" s="366"/>
      <c r="CM93" s="366"/>
      <c r="CN93" s="296"/>
      <c r="CO93" s="366" t="s">
        <v>1316</v>
      </c>
      <c r="CP93" s="366"/>
      <c r="CQ93" s="366"/>
      <c r="CR93" s="366"/>
      <c r="CS93" s="296"/>
    </row>
    <row r="94" spans="1:131" ht="15.75" customHeight="1">
      <c r="A94" s="133" t="s">
        <v>272</v>
      </c>
      <c r="B94" s="290">
        <v>62</v>
      </c>
      <c r="C94" s="367">
        <f t="shared" ref="C94:U94" si="222">IF((C32-C28)=0,"",C92/(C32-C28))</f>
        <v>-1.7713160807350301</v>
      </c>
      <c r="D94" s="367">
        <f t="shared" si="222"/>
        <v>-1.1767247352267338</v>
      </c>
      <c r="E94" s="367">
        <f t="shared" si="222"/>
        <v>-1.5914559459623303</v>
      </c>
      <c r="F94" s="367">
        <f t="shared" si="222"/>
        <v>-1.2545730892329297</v>
      </c>
      <c r="G94" s="367">
        <f t="shared" si="222"/>
        <v>-1.4630583231501282</v>
      </c>
      <c r="H94" s="367">
        <f t="shared" si="222"/>
        <v>-1.1089179999671801</v>
      </c>
      <c r="I94" s="367">
        <f t="shared" si="222"/>
        <v>-2.00868813566577</v>
      </c>
      <c r="J94" s="367">
        <f t="shared" si="222"/>
        <v>-1.1946818163795951</v>
      </c>
      <c r="K94" s="368">
        <f t="shared" si="222"/>
        <v>-1.2922706227184313</v>
      </c>
      <c r="L94" s="369" t="str">
        <f t="shared" si="222"/>
        <v/>
      </c>
      <c r="M94" s="367">
        <f t="shared" si="222"/>
        <v>0.21517454537143024</v>
      </c>
      <c r="N94" s="367" t="str">
        <f t="shared" si="222"/>
        <v/>
      </c>
      <c r="O94" s="367">
        <f t="shared" si="222"/>
        <v>6.7304971841932015E-2</v>
      </c>
      <c r="P94" s="367" t="str">
        <f t="shared" si="222"/>
        <v/>
      </c>
      <c r="Q94" s="367">
        <f t="shared" si="222"/>
        <v>4.3080430278096507E-2</v>
      </c>
      <c r="R94" s="367" t="str">
        <f t="shared" si="222"/>
        <v/>
      </c>
      <c r="S94" s="367">
        <f t="shared" si="222"/>
        <v>8.8714960669934645E-2</v>
      </c>
      <c r="T94" s="370">
        <f t="shared" si="222"/>
        <v>0.10246812893250712</v>
      </c>
      <c r="U94" s="369">
        <f t="shared" si="222"/>
        <v>-0.19528022355776692</v>
      </c>
      <c r="V94" s="290">
        <v>62</v>
      </c>
      <c r="W94" s="367">
        <f t="shared" ref="W94:AO94" si="223">IF((W32-W28)=0,"",W92/(W32-W28))</f>
        <v>-0.33743157236057625</v>
      </c>
      <c r="X94" s="367">
        <f t="shared" si="223"/>
        <v>3.3228231317856675E-2</v>
      </c>
      <c r="Y94" s="367">
        <f t="shared" si="223"/>
        <v>-0.95002868931588413</v>
      </c>
      <c r="Z94" s="367">
        <f t="shared" si="223"/>
        <v>0.10444587576232313</v>
      </c>
      <c r="AA94" s="367">
        <f t="shared" si="223"/>
        <v>0.1709943440537369</v>
      </c>
      <c r="AB94" s="367">
        <f t="shared" si="223"/>
        <v>0.13092128453010704</v>
      </c>
      <c r="AC94" s="367">
        <f t="shared" si="223"/>
        <v>0.10568199823334509</v>
      </c>
      <c r="AD94" s="367">
        <f t="shared" si="223"/>
        <v>0.11411354503768309</v>
      </c>
      <c r="AE94" s="368">
        <f t="shared" si="223"/>
        <v>7.8359112142900714E-2</v>
      </c>
      <c r="AF94" s="369" t="str">
        <f t="shared" si="223"/>
        <v/>
      </c>
      <c r="AG94" s="367">
        <f t="shared" si="223"/>
        <v>0.16509763301525915</v>
      </c>
      <c r="AH94" s="367" t="str">
        <f t="shared" si="223"/>
        <v/>
      </c>
      <c r="AI94" s="367">
        <f t="shared" si="223"/>
        <v>0.26299366439601402</v>
      </c>
      <c r="AJ94" s="367" t="str">
        <f t="shared" si="223"/>
        <v/>
      </c>
      <c r="AK94" s="367">
        <f t="shared" si="223"/>
        <v>0.22584194371876654</v>
      </c>
      <c r="AL94" s="367" t="str">
        <f t="shared" si="223"/>
        <v/>
      </c>
      <c r="AM94" s="367">
        <f t="shared" si="223"/>
        <v>0.14038490944771911</v>
      </c>
      <c r="AN94" s="370">
        <f t="shared" si="223"/>
        <v>0.19751451277573051</v>
      </c>
      <c r="AO94" s="369">
        <f t="shared" si="223"/>
        <v>0.15947294856175551</v>
      </c>
      <c r="AP94" s="290">
        <v>62</v>
      </c>
      <c r="AQ94" s="367">
        <f t="shared" ref="AQ94:BI94" si="224">IF((AQ32-AQ28)=0,"",AQ92/(AQ32-AQ28))</f>
        <v>-0.17022708688797578</v>
      </c>
      <c r="AR94" s="367">
        <f t="shared" si="224"/>
        <v>9.0293777451958667E-3</v>
      </c>
      <c r="AS94" s="367">
        <f t="shared" si="224"/>
        <v>-0.12793001301961388</v>
      </c>
      <c r="AT94" s="367">
        <f t="shared" si="224"/>
        <v>2.6485073657930028E-2</v>
      </c>
      <c r="AU94" s="367">
        <f t="shared" si="224"/>
        <v>-9.7925772062034816E-2</v>
      </c>
      <c r="AV94" s="367">
        <f t="shared" si="224"/>
        <v>4.7503440044166526E-2</v>
      </c>
      <c r="AW94" s="367">
        <f t="shared" si="224"/>
        <v>-8.1787386544753302E-2</v>
      </c>
      <c r="AX94" s="367">
        <f t="shared" si="224"/>
        <v>2.6618802197626096E-2</v>
      </c>
      <c r="AY94" s="368">
        <f t="shared" si="224"/>
        <v>1.1208111477051556E-2</v>
      </c>
      <c r="AZ94" s="369">
        <f t="shared" si="224"/>
        <v>1</v>
      </c>
      <c r="BA94" s="367">
        <f t="shared" si="224"/>
        <v>-5.9936600350686896E-2</v>
      </c>
      <c r="BB94" s="367" t="str">
        <f t="shared" si="224"/>
        <v/>
      </c>
      <c r="BC94" s="367">
        <f t="shared" si="224"/>
        <v>-5.1753857068319288E-2</v>
      </c>
      <c r="BD94" s="367" t="str">
        <f t="shared" si="224"/>
        <v/>
      </c>
      <c r="BE94" s="367">
        <f t="shared" si="224"/>
        <v>-7.3058919797032357E-2</v>
      </c>
      <c r="BF94" s="367" t="str">
        <f t="shared" si="224"/>
        <v/>
      </c>
      <c r="BG94" s="367">
        <f t="shared" si="224"/>
        <v>-0.11400612237419917</v>
      </c>
      <c r="BH94" s="370">
        <f t="shared" si="224"/>
        <v>-7.5196416213091435E-2</v>
      </c>
      <c r="BI94" s="369">
        <f t="shared" si="224"/>
        <v>-3.2270424486431637E-2</v>
      </c>
      <c r="BJ94" s="290">
        <v>62</v>
      </c>
      <c r="BK94" s="367">
        <f t="shared" ref="BK94:CC94" si="225">IF((BK32-BK28)=0,"",BK92/(BK32-BK28))</f>
        <v>-5.8742789071499997E-2</v>
      </c>
      <c r="BL94" s="367">
        <f t="shared" si="225"/>
        <v>-5.4210508716417867E-2</v>
      </c>
      <c r="BM94" s="367">
        <f t="shared" si="225"/>
        <v>1.3352375729118701E-2</v>
      </c>
      <c r="BN94" s="367">
        <f t="shared" si="225"/>
        <v>-5.593253729161924E-2</v>
      </c>
      <c r="BO94" s="367">
        <f t="shared" si="225"/>
        <v>-0.13343444862026158</v>
      </c>
      <c r="BP94" s="367">
        <f t="shared" si="225"/>
        <v>-2.0508994067803616E-2</v>
      </c>
      <c r="BQ94" s="367">
        <f t="shared" si="225"/>
        <v>-0.38774096935219993</v>
      </c>
      <c r="BR94" s="367">
        <f t="shared" si="225"/>
        <v>-4.3704332336932668E-2</v>
      </c>
      <c r="BS94" s="368">
        <f t="shared" si="225"/>
        <v>-4.7607163077567564E-2</v>
      </c>
      <c r="BT94" s="369" t="str">
        <f t="shared" si="225"/>
        <v/>
      </c>
      <c r="BU94" s="367">
        <f t="shared" si="225"/>
        <v>-0.15044484363543548</v>
      </c>
      <c r="BV94" s="367" t="str">
        <f t="shared" si="225"/>
        <v/>
      </c>
      <c r="BW94" s="367">
        <f t="shared" si="225"/>
        <v>-5.1301434413201286E-2</v>
      </c>
      <c r="BX94" s="367" t="str">
        <f t="shared" si="225"/>
        <v/>
      </c>
      <c r="BY94" s="367">
        <f t="shared" si="225"/>
        <v>-0.11760332375014716</v>
      </c>
      <c r="BZ94" s="367" t="str">
        <f t="shared" si="225"/>
        <v/>
      </c>
      <c r="CA94" s="367">
        <f t="shared" si="225"/>
        <v>-0.32312899477334922</v>
      </c>
      <c r="CB94" s="370">
        <f t="shared" si="225"/>
        <v>-0.15852451916531296</v>
      </c>
      <c r="CC94" s="369">
        <f t="shared" si="225"/>
        <v>-8.1630983257582321E-2</v>
      </c>
      <c r="CD94" s="290">
        <v>62</v>
      </c>
      <c r="CE94" s="370">
        <f t="shared" ref="CE94:CS94" si="226">IF((CE32-CE28)=0,"",CE92/(CE32-CE28))</f>
        <v>-7.369888265932166E-2</v>
      </c>
      <c r="CF94" s="370">
        <f t="shared" si="226"/>
        <v>-5.8087729439821476E-2</v>
      </c>
      <c r="CG94" s="370">
        <f t="shared" si="226"/>
        <v>-3.094735701159268E-2</v>
      </c>
      <c r="CH94" s="370">
        <f t="shared" si="226"/>
        <v>-5.8213798725356897E-2</v>
      </c>
      <c r="CI94" s="403">
        <f t="shared" si="226"/>
        <v>-5.492952009945707E-2</v>
      </c>
      <c r="CJ94" s="370">
        <f t="shared" si="226"/>
        <v>-7.2610806576104458E-3</v>
      </c>
      <c r="CK94" s="370">
        <f t="shared" si="226"/>
        <v>-1.436364281994275E-2</v>
      </c>
      <c r="CL94" s="370">
        <f t="shared" si="226"/>
        <v>-4.0305916974203458E-2</v>
      </c>
      <c r="CM94" s="370">
        <f t="shared" si="226"/>
        <v>-7.6832664046004362E-2</v>
      </c>
      <c r="CN94" s="403" t="str">
        <f t="shared" si="226"/>
        <v/>
      </c>
      <c r="CO94" s="370">
        <f t="shared" si="226"/>
        <v>-3.8445653153247911E-2</v>
      </c>
      <c r="CP94" s="370">
        <f t="shared" si="226"/>
        <v>-3.5059099931713682E-2</v>
      </c>
      <c r="CQ94" s="370">
        <f t="shared" si="226"/>
        <v>-3.5838035964121516E-2</v>
      </c>
      <c r="CR94" s="370">
        <f t="shared" si="226"/>
        <v>-6.7906996788910129E-2</v>
      </c>
      <c r="CS94" s="403">
        <f t="shared" si="226"/>
        <v>-4.4571237693122115E-2</v>
      </c>
    </row>
    <row r="95" spans="1:131" s="307" customFormat="1" ht="15.75" customHeight="1">
      <c r="A95" s="133" t="s">
        <v>274</v>
      </c>
      <c r="B95" s="290">
        <v>63</v>
      </c>
      <c r="C95" s="372">
        <f>IF((C32-C28-C25)=0,"",(C73+C66-C64)/(C32-C28-C25))</f>
        <v>2.1415167959315267</v>
      </c>
      <c r="D95" s="372">
        <f t="shared" ref="D95:U95" si="227">IF((D32-D28-D25)=0,"",(D73+D66-D64)/(D32-D28-D25))</f>
        <v>1.6004215374508262</v>
      </c>
      <c r="E95" s="372">
        <f t="shared" si="227"/>
        <v>2.0474563738610847</v>
      </c>
      <c r="F95" s="372">
        <f t="shared" si="227"/>
        <v>1.7334141740919653</v>
      </c>
      <c r="G95" s="372">
        <f t="shared" si="227"/>
        <v>2.0120340450614669</v>
      </c>
      <c r="H95" s="372">
        <f t="shared" si="227"/>
        <v>1.6762355609064803</v>
      </c>
      <c r="I95" s="372">
        <f t="shared" si="227"/>
        <v>2.4312342184303533</v>
      </c>
      <c r="J95" s="372">
        <f t="shared" si="227"/>
        <v>1.6544461933598391</v>
      </c>
      <c r="K95" s="368">
        <f t="shared" si="227"/>
        <v>1.7695797616030333</v>
      </c>
      <c r="L95" s="373" t="str">
        <f t="shared" si="227"/>
        <v/>
      </c>
      <c r="M95" s="372">
        <f t="shared" si="227"/>
        <v>0.662285992587758</v>
      </c>
      <c r="N95" s="372" t="str">
        <f t="shared" si="227"/>
        <v/>
      </c>
      <c r="O95" s="372">
        <f t="shared" si="227"/>
        <v>0.82318431456458707</v>
      </c>
      <c r="P95" s="372" t="str">
        <f t="shared" si="227"/>
        <v/>
      </c>
      <c r="Q95" s="372">
        <f t="shared" si="227"/>
        <v>0.86205723092245456</v>
      </c>
      <c r="R95" s="372" t="str">
        <f t="shared" si="227"/>
        <v/>
      </c>
      <c r="S95" s="372">
        <f t="shared" si="227"/>
        <v>0.79225030748356651</v>
      </c>
      <c r="T95" s="370">
        <f t="shared" si="227"/>
        <v>0.7861193436123336</v>
      </c>
      <c r="U95" s="374">
        <f t="shared" si="227"/>
        <v>0.99606813785750281</v>
      </c>
      <c r="V95" s="290">
        <v>63</v>
      </c>
      <c r="W95" s="372">
        <f>IF((W32-W28-W25)=0,"",(W73+W66-W64)/(W32-W28-W25))</f>
        <v>1.06813783419393</v>
      </c>
      <c r="X95" s="372">
        <f t="shared" ref="X95:AO95" si="228">IF((X32-X28-X25)=0,"",(X73+X66-X64)/(X32-X28-X25))</f>
        <v>0.70928897109832201</v>
      </c>
      <c r="Y95" s="372">
        <f t="shared" si="228"/>
        <v>1.7105064232530738</v>
      </c>
      <c r="Z95" s="372">
        <f t="shared" si="228"/>
        <v>0.66675707746278912</v>
      </c>
      <c r="AA95" s="372">
        <f t="shared" si="228"/>
        <v>0.62427618340791635</v>
      </c>
      <c r="AB95" s="372">
        <f t="shared" si="228"/>
        <v>0.67324115221824876</v>
      </c>
      <c r="AC95" s="372">
        <f t="shared" si="228"/>
        <v>0.63493270341126606</v>
      </c>
      <c r="AD95" s="372">
        <f t="shared" si="228"/>
        <v>0.63889417709093899</v>
      </c>
      <c r="AE95" s="368">
        <f t="shared" si="228"/>
        <v>0.68807093536024322</v>
      </c>
      <c r="AF95" s="373" t="str">
        <f t="shared" si="228"/>
        <v/>
      </c>
      <c r="AG95" s="372">
        <f t="shared" si="228"/>
        <v>0.71899611852186374</v>
      </c>
      <c r="AH95" s="372" t="str">
        <f t="shared" si="228"/>
        <v/>
      </c>
      <c r="AI95" s="372">
        <f t="shared" si="228"/>
        <v>0.63339011609620066</v>
      </c>
      <c r="AJ95" s="372" t="str">
        <f t="shared" si="228"/>
        <v/>
      </c>
      <c r="AK95" s="372">
        <f t="shared" si="228"/>
        <v>0.68643993598397413</v>
      </c>
      <c r="AL95" s="372" t="str">
        <f t="shared" si="228"/>
        <v/>
      </c>
      <c r="AM95" s="372">
        <f t="shared" si="228"/>
        <v>0.74919690243611259</v>
      </c>
      <c r="AN95" s="370">
        <f t="shared" si="228"/>
        <v>0.6977093736426514</v>
      </c>
      <c r="AO95" s="374">
        <f t="shared" si="228"/>
        <v>0.6946322049461815</v>
      </c>
      <c r="AP95" s="290">
        <v>63</v>
      </c>
      <c r="AQ95" s="372">
        <f>IF((AQ32-AQ28-AQ25)=0,"",(AQ73+AQ66-AQ64)/(AQ32-AQ28-AQ25))</f>
        <v>1.036104237288838</v>
      </c>
      <c r="AR95" s="372">
        <f t="shared" ref="AR95:BI95" si="229">IF((AR32-AR28-AR25)=0,"",(AR73+AR66-AR64)/(AR32-AR28-AR25))</f>
        <v>0.88740433328907486</v>
      </c>
      <c r="AS95" s="372">
        <f t="shared" si="229"/>
        <v>1.0084331240136641</v>
      </c>
      <c r="AT95" s="372">
        <f t="shared" si="229"/>
        <v>0.88149151563345562</v>
      </c>
      <c r="AU95" s="372">
        <f t="shared" si="229"/>
        <v>0.99597272178962726</v>
      </c>
      <c r="AV95" s="372">
        <f t="shared" si="229"/>
        <v>0.87382189030504276</v>
      </c>
      <c r="AW95" s="372">
        <f t="shared" si="229"/>
        <v>0.95301207601207327</v>
      </c>
      <c r="AX95" s="372">
        <f t="shared" si="229"/>
        <v>0.87406344868844865</v>
      </c>
      <c r="AY95" s="368">
        <f t="shared" si="229"/>
        <v>0.89238704045668515</v>
      </c>
      <c r="AZ95" s="373">
        <f t="shared" si="229"/>
        <v>0</v>
      </c>
      <c r="BA95" s="372">
        <f t="shared" si="229"/>
        <v>0.9712088948183154</v>
      </c>
      <c r="BB95" s="372" t="str">
        <f t="shared" si="229"/>
        <v/>
      </c>
      <c r="BC95" s="372">
        <f t="shared" si="229"/>
        <v>0.971563683445823</v>
      </c>
      <c r="BD95" s="372" t="str">
        <f t="shared" si="229"/>
        <v/>
      </c>
      <c r="BE95" s="372">
        <f t="shared" si="229"/>
        <v>1.0037434815600319</v>
      </c>
      <c r="BF95" s="372" t="str">
        <f t="shared" si="229"/>
        <v/>
      </c>
      <c r="BG95" s="372">
        <f t="shared" si="229"/>
        <v>1.0255980535150822</v>
      </c>
      <c r="BH95" s="370">
        <f t="shared" si="229"/>
        <v>0.99357444576250586</v>
      </c>
      <c r="BI95" s="374">
        <f t="shared" si="229"/>
        <v>0.94330428239124853</v>
      </c>
      <c r="BJ95" s="290">
        <v>63</v>
      </c>
      <c r="BK95" s="372">
        <f>IF((BK32-BK28-BK25)=0,"",(BK73+BK66-BK64)/(BK32-BK28-BK25))</f>
        <v>0.99312614494074725</v>
      </c>
      <c r="BL95" s="372">
        <f t="shared" ref="BL95:CS95" si="230">IF((BL32-BL28-BL25)=0,"",(BL73+BL66-BL64)/(BL32-BL28-BL25))</f>
        <v>1.0208530456402634</v>
      </c>
      <c r="BM95" s="372">
        <f t="shared" si="230"/>
        <v>0.92785044715906717</v>
      </c>
      <c r="BN95" s="372">
        <f t="shared" si="230"/>
        <v>1.0260341991857043</v>
      </c>
      <c r="BO95" s="372">
        <f t="shared" si="230"/>
        <v>1.082148517724373</v>
      </c>
      <c r="BP95" s="372">
        <f t="shared" si="230"/>
        <v>0.99507881701957546</v>
      </c>
      <c r="BQ95" s="372">
        <f t="shared" si="230"/>
        <v>1.3229051893900123</v>
      </c>
      <c r="BR95" s="372">
        <f t="shared" si="230"/>
        <v>1.0118082597433833</v>
      </c>
      <c r="BS95" s="368">
        <f t="shared" si="230"/>
        <v>1.0165029183371772</v>
      </c>
      <c r="BT95" s="373" t="str">
        <f t="shared" si="230"/>
        <v/>
      </c>
      <c r="BU95" s="372">
        <f t="shared" si="230"/>
        <v>1.0785726100233086</v>
      </c>
      <c r="BV95" s="372" t="str">
        <f t="shared" si="230"/>
        <v/>
      </c>
      <c r="BW95" s="372">
        <f t="shared" si="230"/>
        <v>0.98702776301466333</v>
      </c>
      <c r="BX95" s="372" t="str">
        <f t="shared" si="230"/>
        <v/>
      </c>
      <c r="BY95" s="372">
        <f t="shared" si="230"/>
        <v>1.0617221760025337</v>
      </c>
      <c r="BZ95" s="372" t="str">
        <f t="shared" si="230"/>
        <v/>
      </c>
      <c r="CA95" s="372">
        <f t="shared" si="230"/>
        <v>1.2515327978955433</v>
      </c>
      <c r="CB95" s="370">
        <f t="shared" si="230"/>
        <v>1.0926853867905153</v>
      </c>
      <c r="CC95" s="374">
        <f t="shared" si="230"/>
        <v>1.0398718364123205</v>
      </c>
      <c r="CD95" s="290">
        <v>63</v>
      </c>
      <c r="CE95" s="370">
        <f t="shared" ref="CE95:CI95" si="231">IF((CE32-CE28-CE25)=0,"",(CE73+CE66-CE64)/(CE32-CE28-CE25))</f>
        <v>0.9485283224465374</v>
      </c>
      <c r="CF95" s="370">
        <f t="shared" si="231"/>
        <v>0.94673323495151362</v>
      </c>
      <c r="CG95" s="370">
        <f t="shared" si="231"/>
        <v>0.93577761524351177</v>
      </c>
      <c r="CH95" s="370">
        <f t="shared" si="231"/>
        <v>0.93765115907348562</v>
      </c>
      <c r="CI95" s="371">
        <f t="shared" si="231"/>
        <v>0.9419985864110042</v>
      </c>
      <c r="CJ95" s="370">
        <f t="shared" ref="CJ95:CN95" si="232">IF((CJ32-CJ28-CJ25)=0,"",(CJ73+CJ66-CJ64)/(CJ32-CJ28-CJ25))</f>
        <v>0.91237013168259484</v>
      </c>
      <c r="CK95" s="370">
        <f t="shared" si="232"/>
        <v>0.92893140602055424</v>
      </c>
      <c r="CL95" s="370">
        <f t="shared" si="232"/>
        <v>0.96659991490090003</v>
      </c>
      <c r="CM95" s="370">
        <f t="shared" si="232"/>
        <v>0.98310203355603321</v>
      </c>
      <c r="CN95" s="371" t="str">
        <f t="shared" si="232"/>
        <v/>
      </c>
      <c r="CO95" s="370">
        <f t="shared" si="230"/>
        <v>0.92934206162633703</v>
      </c>
      <c r="CP95" s="370">
        <f t="shared" si="230"/>
        <v>0.93735735646646368</v>
      </c>
      <c r="CQ95" s="370">
        <f t="shared" si="230"/>
        <v>0.95188500492794714</v>
      </c>
      <c r="CR95" s="370">
        <f t="shared" si="230"/>
        <v>0.96131341350917765</v>
      </c>
      <c r="CS95" s="371">
        <f t="shared" si="230"/>
        <v>0.9453019965799011</v>
      </c>
    </row>
    <row r="96" spans="1:131" s="307" customFormat="1" ht="15.75" customHeight="1">
      <c r="A96" s="133" t="s">
        <v>276</v>
      </c>
      <c r="B96" s="290">
        <v>64</v>
      </c>
      <c r="C96" s="372">
        <f>IF((C32-C28)=0,"",(C73)/(C32-C28))</f>
        <v>0.20134524462289813</v>
      </c>
      <c r="D96" s="372">
        <f t="shared" ref="D96:U96" si="233">IF((D32-D28)=0,"",(D73)/(D32-D28))</f>
        <v>0.1794135717185707</v>
      </c>
      <c r="E96" s="372">
        <f t="shared" si="233"/>
        <v>0.23205981611322538</v>
      </c>
      <c r="F96" s="372">
        <f t="shared" si="233"/>
        <v>0.21702209529900685</v>
      </c>
      <c r="G96" s="372">
        <f t="shared" si="233"/>
        <v>0.17833095099359228</v>
      </c>
      <c r="H96" s="372">
        <f t="shared" si="233"/>
        <v>0.16762014445758069</v>
      </c>
      <c r="I96" s="372">
        <f t="shared" si="233"/>
        <v>0.17976297083576678</v>
      </c>
      <c r="J96" s="372">
        <f t="shared" si="233"/>
        <v>0.15785172962463398</v>
      </c>
      <c r="K96" s="368">
        <f t="shared" si="233"/>
        <v>0.18315431874545332</v>
      </c>
      <c r="L96" s="373" t="str">
        <f t="shared" si="233"/>
        <v/>
      </c>
      <c r="M96" s="372">
        <f t="shared" si="233"/>
        <v>3.8148742963878352E-2</v>
      </c>
      <c r="N96" s="372" t="str">
        <f t="shared" si="233"/>
        <v/>
      </c>
      <c r="O96" s="372">
        <f t="shared" si="233"/>
        <v>4.5602682466476217E-2</v>
      </c>
      <c r="P96" s="372" t="str">
        <f t="shared" si="233"/>
        <v/>
      </c>
      <c r="Q96" s="372">
        <f t="shared" si="233"/>
        <v>3.6749443697475563E-2</v>
      </c>
      <c r="R96" s="372" t="str">
        <f t="shared" si="233"/>
        <v/>
      </c>
      <c r="S96" s="372">
        <f t="shared" si="233"/>
        <v>3.4780820639603013E-2</v>
      </c>
      <c r="T96" s="370">
        <f t="shared" si="233"/>
        <v>3.8791601987474257E-2</v>
      </c>
      <c r="U96" s="374">
        <f t="shared" si="233"/>
        <v>6.9610105470530745E-2</v>
      </c>
      <c r="V96" s="290">
        <v>64</v>
      </c>
      <c r="W96" s="372">
        <f t="shared" ref="W96:AO96" si="234">IF((W32-W28)=0,"",(W73)/(W32-W28))</f>
        <v>8.6092529627903536E-2</v>
      </c>
      <c r="X96" s="372">
        <f t="shared" si="234"/>
        <v>8.0159035294067815E-2</v>
      </c>
      <c r="Y96" s="372">
        <f t="shared" si="234"/>
        <v>0.10217561900437296</v>
      </c>
      <c r="Z96" s="372">
        <f t="shared" si="234"/>
        <v>9.52761490722661E-2</v>
      </c>
      <c r="AA96" s="372">
        <f t="shared" si="234"/>
        <v>8.094819571332014E-2</v>
      </c>
      <c r="AB96" s="372">
        <f t="shared" si="234"/>
        <v>7.5867004710713726E-2</v>
      </c>
      <c r="AC96" s="372">
        <f t="shared" si="234"/>
        <v>8.0747346986092275E-2</v>
      </c>
      <c r="AD96" s="372">
        <f t="shared" si="234"/>
        <v>7.2168803027081077E-2</v>
      </c>
      <c r="AE96" s="368">
        <f t="shared" si="234"/>
        <v>8.1193624273973239E-2</v>
      </c>
      <c r="AF96" s="373" t="str">
        <f t="shared" si="234"/>
        <v/>
      </c>
      <c r="AG96" s="372">
        <f t="shared" si="234"/>
        <v>3.6083704031971954E-2</v>
      </c>
      <c r="AH96" s="372" t="str">
        <f t="shared" si="234"/>
        <v/>
      </c>
      <c r="AI96" s="372">
        <f t="shared" si="234"/>
        <v>4.3148084799545391E-2</v>
      </c>
      <c r="AJ96" s="372" t="str">
        <f t="shared" si="234"/>
        <v/>
      </c>
      <c r="AK96" s="372">
        <f t="shared" si="234"/>
        <v>3.398179049672817E-2</v>
      </c>
      <c r="AL96" s="372" t="str">
        <f t="shared" si="234"/>
        <v/>
      </c>
      <c r="AM96" s="372">
        <f t="shared" si="234"/>
        <v>3.2263148214344922E-2</v>
      </c>
      <c r="AN96" s="370">
        <f t="shared" si="234"/>
        <v>3.6364835205185679E-2</v>
      </c>
      <c r="AO96" s="374">
        <f t="shared" si="234"/>
        <v>5.0676878544706476E-2</v>
      </c>
      <c r="AP96" s="290">
        <v>64</v>
      </c>
      <c r="AQ96" s="372">
        <f t="shared" ref="AQ96:BI96" si="235">IF((AQ32-AQ28)=0,"",(AQ73)/(AQ32-AQ28))</f>
        <v>4.2878737105082776E-2</v>
      </c>
      <c r="AR96" s="372">
        <f t="shared" si="235"/>
        <v>3.2242052247303844E-2</v>
      </c>
      <c r="AS96" s="372">
        <f t="shared" si="235"/>
        <v>5.0975088053308637E-2</v>
      </c>
      <c r="AT96" s="372">
        <f t="shared" si="235"/>
        <v>3.8320582893881253E-2</v>
      </c>
      <c r="AU96" s="372">
        <f t="shared" si="235"/>
        <v>4.0311320908986426E-2</v>
      </c>
      <c r="AV96" s="372">
        <f t="shared" si="235"/>
        <v>3.0478379295093058E-2</v>
      </c>
      <c r="AW96" s="372">
        <f t="shared" si="235"/>
        <v>4.0088103484482128E-2</v>
      </c>
      <c r="AX96" s="372">
        <f t="shared" si="235"/>
        <v>2.9019705128710528E-2</v>
      </c>
      <c r="AY96" s="368">
        <f t="shared" si="235"/>
        <v>3.3687942398276501E-2</v>
      </c>
      <c r="AZ96" s="373">
        <f t="shared" si="235"/>
        <v>0</v>
      </c>
      <c r="BA96" s="372">
        <f t="shared" si="235"/>
        <v>2.7622533800595629E-2</v>
      </c>
      <c r="BB96" s="372" t="str">
        <f t="shared" si="235"/>
        <v/>
      </c>
      <c r="BC96" s="372">
        <f t="shared" si="235"/>
        <v>3.339296133356575E-2</v>
      </c>
      <c r="BD96" s="372" t="str">
        <f t="shared" si="235"/>
        <v/>
      </c>
      <c r="BE96" s="372">
        <f t="shared" si="235"/>
        <v>2.6852635377690028E-2</v>
      </c>
      <c r="BF96" s="372" t="str">
        <f t="shared" si="235"/>
        <v/>
      </c>
      <c r="BG96" s="372">
        <f t="shared" si="235"/>
        <v>2.5831999941394106E-2</v>
      </c>
      <c r="BH96" s="370">
        <f t="shared" si="235"/>
        <v>2.8386020939777448E-2</v>
      </c>
      <c r="BI96" s="374">
        <f t="shared" si="235"/>
        <v>3.1020029165354401E-2</v>
      </c>
      <c r="BJ96" s="290">
        <v>64</v>
      </c>
      <c r="BK96" s="372">
        <f t="shared" ref="BK96:CC96" si="236">IF((BK32-BK28)=0,"",(BK73)/(BK32-BK28))</f>
        <v>2.0977475812729879E-2</v>
      </c>
      <c r="BL96" s="372">
        <f t="shared" si="236"/>
        <v>1.038477943044548E-2</v>
      </c>
      <c r="BM96" s="372">
        <f t="shared" si="236"/>
        <v>2.5081751545945902E-2</v>
      </c>
      <c r="BN96" s="372">
        <f t="shared" si="236"/>
        <v>1.2450329051645942E-2</v>
      </c>
      <c r="BO96" s="372">
        <f t="shared" si="236"/>
        <v>2.0277996714530719E-2</v>
      </c>
      <c r="BP96" s="372">
        <f t="shared" si="236"/>
        <v>9.8515899088936192E-3</v>
      </c>
      <c r="BQ96" s="372">
        <f t="shared" si="236"/>
        <v>2.0183554175640613E-2</v>
      </c>
      <c r="BR96" s="372">
        <f t="shared" si="236"/>
        <v>9.3197301558556288E-3</v>
      </c>
      <c r="BS96" s="368">
        <f t="shared" si="236"/>
        <v>1.0864504097638748E-2</v>
      </c>
      <c r="BT96" s="373" t="str">
        <f t="shared" si="236"/>
        <v/>
      </c>
      <c r="BU96" s="372">
        <f t="shared" si="236"/>
        <v>2.2375121619153844E-2</v>
      </c>
      <c r="BV96" s="372" t="str">
        <f t="shared" si="236"/>
        <v/>
      </c>
      <c r="BW96" s="372">
        <f t="shared" si="236"/>
        <v>2.6764977887210564E-2</v>
      </c>
      <c r="BX96" s="372" t="str">
        <f t="shared" si="236"/>
        <v/>
      </c>
      <c r="BY96" s="372">
        <f t="shared" si="236"/>
        <v>2.1648223298002471E-2</v>
      </c>
      <c r="BZ96" s="372" t="str">
        <f t="shared" si="236"/>
        <v/>
      </c>
      <c r="CA96" s="372">
        <f t="shared" si="236"/>
        <v>2.0919730262389965E-2</v>
      </c>
      <c r="CB96" s="370">
        <f t="shared" si="236"/>
        <v>2.2958241777250747E-2</v>
      </c>
      <c r="CC96" s="374">
        <f t="shared" si="236"/>
        <v>1.4574249539009272E-2</v>
      </c>
      <c r="CD96" s="290">
        <v>64</v>
      </c>
      <c r="CE96" s="370">
        <f t="shared" ref="CE96:CS96" si="237">IF((CE32-CE28)=0,"",(CE73)/(CE32-CE28))</f>
        <v>3.9117836604489892E-2</v>
      </c>
      <c r="CF96" s="370">
        <f t="shared" si="237"/>
        <v>4.6535967727338007E-2</v>
      </c>
      <c r="CG96" s="370">
        <f t="shared" si="237"/>
        <v>3.698434660251728E-2</v>
      </c>
      <c r="CH96" s="370">
        <f t="shared" si="237"/>
        <v>3.5586034431562052E-2</v>
      </c>
      <c r="CI96" s="371">
        <f t="shared" si="237"/>
        <v>3.9472962778428697E-2</v>
      </c>
      <c r="CJ96" s="370">
        <f t="shared" si="237"/>
        <v>2.9541262559490675E-2</v>
      </c>
      <c r="CK96" s="370">
        <f t="shared" si="237"/>
        <v>3.5575872344559764E-2</v>
      </c>
      <c r="CL96" s="370">
        <f t="shared" si="237"/>
        <v>2.85535293314381E-2</v>
      </c>
      <c r="CM96" s="370">
        <f t="shared" si="237"/>
        <v>2.7387202011867902E-2</v>
      </c>
      <c r="CN96" s="371" t="str">
        <f t="shared" si="237"/>
        <v/>
      </c>
      <c r="CO96" s="370">
        <f t="shared" si="237"/>
        <v>3.4036314451159622E-2</v>
      </c>
      <c r="CP96" s="370">
        <f t="shared" si="237"/>
        <v>4.0763497781018482E-2</v>
      </c>
      <c r="CQ96" s="370">
        <f t="shared" si="237"/>
        <v>3.2578495622770889E-2</v>
      </c>
      <c r="CR96" s="370">
        <f t="shared" si="237"/>
        <v>3.1317626815666758E-2</v>
      </c>
      <c r="CS96" s="371">
        <f t="shared" si="237"/>
        <v>3.4620514679431599E-2</v>
      </c>
    </row>
    <row r="97" spans="1:102" ht="15.75" customHeight="1">
      <c r="A97" s="133" t="s">
        <v>278</v>
      </c>
      <c r="B97" s="290">
        <v>65</v>
      </c>
      <c r="C97" s="372">
        <f t="shared" ref="C97:U97" si="238">IF((C32-C28)=0,"",C88/(C32-C28))</f>
        <v>0.62979928480350311</v>
      </c>
      <c r="D97" s="372">
        <f t="shared" si="238"/>
        <v>0.57630319777590788</v>
      </c>
      <c r="E97" s="372">
        <f t="shared" si="238"/>
        <v>0.54399957210124583</v>
      </c>
      <c r="F97" s="372">
        <f t="shared" si="238"/>
        <v>0.52115891514096446</v>
      </c>
      <c r="G97" s="372">
        <f t="shared" si="238"/>
        <v>0.45102427808866147</v>
      </c>
      <c r="H97" s="372">
        <f t="shared" si="238"/>
        <v>0.4326824390606997</v>
      </c>
      <c r="I97" s="372">
        <f t="shared" si="238"/>
        <v>0.57745391723541695</v>
      </c>
      <c r="J97" s="372">
        <f t="shared" si="238"/>
        <v>0.54023562301975625</v>
      </c>
      <c r="K97" s="375">
        <f t="shared" si="238"/>
        <v>0.52269086111539886</v>
      </c>
      <c r="L97" s="373" t="str">
        <f t="shared" si="238"/>
        <v/>
      </c>
      <c r="M97" s="372">
        <f t="shared" si="238"/>
        <v>0.1225394620408118</v>
      </c>
      <c r="N97" s="372" t="str">
        <f t="shared" si="238"/>
        <v/>
      </c>
      <c r="O97" s="372">
        <f t="shared" si="238"/>
        <v>0.10951071359348077</v>
      </c>
      <c r="P97" s="372" t="str">
        <f t="shared" si="238"/>
        <v/>
      </c>
      <c r="Q97" s="372">
        <f t="shared" si="238"/>
        <v>9.4862338799448886E-2</v>
      </c>
      <c r="R97" s="372" t="str">
        <f t="shared" si="238"/>
        <v/>
      </c>
      <c r="S97" s="372">
        <f t="shared" si="238"/>
        <v>0.11903473184649878</v>
      </c>
      <c r="T97" s="376">
        <f t="shared" si="238"/>
        <v>0.11141252745515923</v>
      </c>
      <c r="U97" s="373">
        <f t="shared" si="238"/>
        <v>0.19921208570026414</v>
      </c>
      <c r="V97" s="290">
        <v>65</v>
      </c>
      <c r="W97" s="372">
        <f t="shared" ref="W97:AO97" si="239">IF((W32-W28)=0,"",W88/(W32-W28))</f>
        <v>0.26929373816664609</v>
      </c>
      <c r="X97" s="372">
        <f t="shared" si="239"/>
        <v>0.25748279758382131</v>
      </c>
      <c r="Y97" s="372">
        <f t="shared" si="239"/>
        <v>0.23952226606281027</v>
      </c>
      <c r="Z97" s="372">
        <f t="shared" si="239"/>
        <v>0.22879704677488774</v>
      </c>
      <c r="AA97" s="372">
        <f t="shared" si="239"/>
        <v>0.20472947253834672</v>
      </c>
      <c r="AB97" s="372">
        <f t="shared" si="239"/>
        <v>0.19583756325164425</v>
      </c>
      <c r="AC97" s="372">
        <f t="shared" si="239"/>
        <v>0.25938529835538887</v>
      </c>
      <c r="AD97" s="372">
        <f t="shared" si="239"/>
        <v>0.24699227787137795</v>
      </c>
      <c r="AE97" s="375">
        <f t="shared" si="239"/>
        <v>0.23356995249685605</v>
      </c>
      <c r="AF97" s="373" t="str">
        <f t="shared" si="239"/>
        <v/>
      </c>
      <c r="AG97" s="372">
        <f t="shared" si="239"/>
        <v>0.11590624846287702</v>
      </c>
      <c r="AH97" s="372" t="str">
        <f t="shared" si="239"/>
        <v/>
      </c>
      <c r="AI97" s="372">
        <f t="shared" si="239"/>
        <v>0.10361621950778541</v>
      </c>
      <c r="AJ97" s="372" t="str">
        <f t="shared" si="239"/>
        <v/>
      </c>
      <c r="AK97" s="372">
        <f t="shared" si="239"/>
        <v>8.7718120297259325E-2</v>
      </c>
      <c r="AL97" s="372" t="str">
        <f t="shared" si="239"/>
        <v/>
      </c>
      <c r="AM97" s="372">
        <f t="shared" si="239"/>
        <v>0.11041818811616828</v>
      </c>
      <c r="AN97" s="376">
        <f t="shared" si="239"/>
        <v>0.10477611358161797</v>
      </c>
      <c r="AO97" s="373">
        <f t="shared" si="239"/>
        <v>0.14589484649206289</v>
      </c>
      <c r="AP97" s="290">
        <v>65</v>
      </c>
      <c r="AQ97" s="372">
        <f t="shared" ref="AQ97:BI97" si="240">IF((AQ32-AQ28)=0,"",AQ88/(AQ32-AQ28))</f>
        <v>0.13412284959913773</v>
      </c>
      <c r="AR97" s="372">
        <f t="shared" si="240"/>
        <v>0.10356628896572939</v>
      </c>
      <c r="AS97" s="372">
        <f t="shared" si="240"/>
        <v>0.11949688900594983</v>
      </c>
      <c r="AT97" s="372">
        <f t="shared" si="240"/>
        <v>9.2023410708614389E-2</v>
      </c>
      <c r="AU97" s="372">
        <f t="shared" si="240"/>
        <v>0.10195305027240764</v>
      </c>
      <c r="AV97" s="372">
        <f t="shared" si="240"/>
        <v>7.8674669650790813E-2</v>
      </c>
      <c r="AW97" s="372">
        <f t="shared" si="240"/>
        <v>0.12877531053268013</v>
      </c>
      <c r="AX97" s="372">
        <f t="shared" si="240"/>
        <v>9.9317749113925172E-2</v>
      </c>
      <c r="AY97" s="375">
        <f t="shared" si="240"/>
        <v>9.6404848066263413E-2</v>
      </c>
      <c r="AZ97" s="373">
        <f t="shared" si="240"/>
        <v>0</v>
      </c>
      <c r="BA97" s="372">
        <f t="shared" si="240"/>
        <v>8.8727705532371567E-2</v>
      </c>
      <c r="BB97" s="372" t="str">
        <f t="shared" si="240"/>
        <v/>
      </c>
      <c r="BC97" s="372">
        <f t="shared" si="240"/>
        <v>8.0190173622496322E-2</v>
      </c>
      <c r="BD97" s="372" t="str">
        <f t="shared" si="240"/>
        <v/>
      </c>
      <c r="BE97" s="372">
        <f t="shared" si="240"/>
        <v>6.9315438237000621E-2</v>
      </c>
      <c r="BF97" s="372" t="str">
        <f t="shared" si="240"/>
        <v/>
      </c>
      <c r="BG97" s="372">
        <f t="shared" si="240"/>
        <v>8.8408068859116951E-2</v>
      </c>
      <c r="BH97" s="376">
        <f t="shared" si="240"/>
        <v>8.1621970450585307E-2</v>
      </c>
      <c r="BI97" s="373">
        <f t="shared" si="240"/>
        <v>8.8966142095183137E-2</v>
      </c>
      <c r="BJ97" s="290">
        <v>65</v>
      </c>
      <c r="BK97" s="372">
        <f t="shared" ref="BK97:CC97" si="241">IF((BK32-BK28)=0,"",BK88/(BK32-BK28))</f>
        <v>6.561664413075273E-2</v>
      </c>
      <c r="BL97" s="372">
        <f t="shared" si="241"/>
        <v>3.3357463076154406E-2</v>
      </c>
      <c r="BM97" s="372">
        <f t="shared" si="241"/>
        <v>5.8797177111814126E-2</v>
      </c>
      <c r="BN97" s="372">
        <f t="shared" si="241"/>
        <v>2.9898338105915086E-2</v>
      </c>
      <c r="BO97" s="372">
        <f t="shared" si="241"/>
        <v>5.1285930895888593E-2</v>
      </c>
      <c r="BP97" s="372">
        <f t="shared" si="241"/>
        <v>2.5430177048228218E-2</v>
      </c>
      <c r="BQ97" s="372">
        <f t="shared" si="241"/>
        <v>6.4835779962187645E-2</v>
      </c>
      <c r="BR97" s="372">
        <f t="shared" si="241"/>
        <v>3.189607259354952E-2</v>
      </c>
      <c r="BS97" s="375">
        <f t="shared" si="241"/>
        <v>3.1104244740390474E-2</v>
      </c>
      <c r="BT97" s="373" t="str">
        <f t="shared" si="241"/>
        <v/>
      </c>
      <c r="BU97" s="372">
        <f t="shared" si="241"/>
        <v>7.1872233612126982E-2</v>
      </c>
      <c r="BV97" s="372" t="str">
        <f t="shared" si="241"/>
        <v/>
      </c>
      <c r="BW97" s="372">
        <f t="shared" si="241"/>
        <v>6.4273671398537971E-2</v>
      </c>
      <c r="BX97" s="372" t="str">
        <f t="shared" si="241"/>
        <v/>
      </c>
      <c r="BY97" s="372">
        <f t="shared" si="241"/>
        <v>5.5881147747613436E-2</v>
      </c>
      <c r="BZ97" s="372" t="str">
        <f t="shared" si="241"/>
        <v/>
      </c>
      <c r="CA97" s="372">
        <f t="shared" si="241"/>
        <v>7.1596196877805995E-2</v>
      </c>
      <c r="CB97" s="376">
        <f t="shared" si="241"/>
        <v>6.583913237479784E-2</v>
      </c>
      <c r="CC97" s="373">
        <f t="shared" si="241"/>
        <v>4.1759146845261837E-2</v>
      </c>
      <c r="CD97" s="290">
        <v>65</v>
      </c>
      <c r="CE97" s="376">
        <f t="shared" ref="CE97:CS97" si="242">IF((CE32-CE28)=0,"",CE88/(CE32-CE28))</f>
        <v>0.12517056021278439</v>
      </c>
      <c r="CF97" s="376">
        <f t="shared" si="242"/>
        <v>0.11135449448830784</v>
      </c>
      <c r="CG97" s="376">
        <f t="shared" si="242"/>
        <v>9.5169741768080893E-2</v>
      </c>
      <c r="CH97" s="376">
        <f t="shared" si="242"/>
        <v>0.12056263965187121</v>
      </c>
      <c r="CI97" s="403">
        <f t="shared" si="242"/>
        <v>0.11293093368845285</v>
      </c>
      <c r="CJ97" s="376">
        <f t="shared" si="242"/>
        <v>9.4890948975015516E-2</v>
      </c>
      <c r="CK97" s="376">
        <f t="shared" si="242"/>
        <v>8.5432236799388481E-2</v>
      </c>
      <c r="CL97" s="376">
        <f t="shared" si="242"/>
        <v>7.3706002073303467E-2</v>
      </c>
      <c r="CM97" s="376">
        <f t="shared" si="242"/>
        <v>9.3730630489971031E-2</v>
      </c>
      <c r="CN97" s="403" t="str">
        <f t="shared" si="242"/>
        <v/>
      </c>
      <c r="CO97" s="376">
        <f t="shared" si="242"/>
        <v>0.10910359152691095</v>
      </c>
      <c r="CP97" s="376">
        <f t="shared" si="242"/>
        <v>9.7701743465249999E-2</v>
      </c>
      <c r="CQ97" s="376">
        <f t="shared" si="242"/>
        <v>8.3953031036174366E-2</v>
      </c>
      <c r="CR97" s="376">
        <f t="shared" si="242"/>
        <v>0.1065935832797324</v>
      </c>
      <c r="CS97" s="403">
        <f t="shared" si="242"/>
        <v>9.926924111322101E-2</v>
      </c>
    </row>
    <row r="98" spans="1:102" s="307" customFormat="1" ht="15.75" customHeight="1">
      <c r="A98" s="306"/>
      <c r="AP98" s="404"/>
    </row>
    <row r="99" spans="1:102" s="307" customFormat="1" ht="15.75" customHeight="1">
      <c r="A99" s="306"/>
    </row>
    <row r="100" spans="1:102" s="307" customFormat="1" ht="15.75" customHeight="1">
      <c r="C100" s="309"/>
      <c r="D100" s="309"/>
      <c r="E100" s="309"/>
      <c r="F100" s="309"/>
      <c r="G100" s="309"/>
      <c r="H100" s="309"/>
      <c r="I100" s="309"/>
      <c r="J100" s="309"/>
      <c r="L100" s="309"/>
      <c r="M100" s="309"/>
      <c r="N100" s="309"/>
      <c r="O100" s="309"/>
      <c r="P100" s="309"/>
      <c r="Q100" s="309"/>
      <c r="R100" s="309"/>
      <c r="S100" s="309"/>
      <c r="W100" s="309"/>
      <c r="X100" s="309"/>
      <c r="Y100" s="309"/>
      <c r="Z100" s="309"/>
      <c r="AA100" s="309"/>
      <c r="AB100" s="309"/>
      <c r="AC100" s="309"/>
      <c r="AD100" s="309"/>
      <c r="AF100" s="309"/>
      <c r="AG100" s="309"/>
      <c r="AH100" s="309"/>
      <c r="AI100" s="309"/>
      <c r="AJ100" s="309"/>
      <c r="AK100" s="309"/>
      <c r="AL100" s="309"/>
      <c r="AM100" s="309"/>
      <c r="AQ100" s="309"/>
      <c r="AR100" s="309"/>
      <c r="AS100" s="309"/>
      <c r="AT100" s="309"/>
      <c r="AU100" s="309"/>
      <c r="AV100" s="309"/>
      <c r="AW100" s="309"/>
      <c r="AX100" s="309"/>
      <c r="AZ100" s="309"/>
      <c r="BA100" s="309"/>
      <c r="BB100" s="309"/>
      <c r="BC100" s="309"/>
      <c r="BD100" s="309"/>
      <c r="BE100" s="309"/>
      <c r="BF100" s="309"/>
      <c r="BG100" s="309"/>
      <c r="BK100" s="309"/>
      <c r="BL100" s="309"/>
      <c r="BM100" s="309"/>
      <c r="BN100" s="309"/>
      <c r="BO100" s="309"/>
      <c r="BP100" s="309"/>
      <c r="BQ100" s="309"/>
      <c r="BR100" s="309"/>
      <c r="BT100" s="309"/>
      <c r="BU100" s="309"/>
      <c r="BV100" s="309"/>
      <c r="BW100" s="309"/>
      <c r="BX100" s="309"/>
      <c r="BY100" s="309"/>
      <c r="BZ100" s="309"/>
      <c r="CA100" s="309"/>
      <c r="CT100" s="309"/>
      <c r="CU100" s="309"/>
      <c r="CV100" s="309"/>
      <c r="CW100" s="309"/>
      <c r="CX100" s="309"/>
    </row>
    <row r="101" spans="1:102" s="307" customFormat="1" ht="15.75" customHeight="1">
      <c r="C101" s="309"/>
      <c r="D101" s="309"/>
      <c r="F101" s="309"/>
      <c r="H101" s="309"/>
      <c r="J101" s="309"/>
      <c r="L101" s="309"/>
      <c r="M101" s="309"/>
      <c r="O101" s="309"/>
      <c r="Q101" s="309"/>
      <c r="S101" s="309"/>
      <c r="W101" s="309"/>
      <c r="X101" s="309"/>
      <c r="Z101" s="309"/>
      <c r="AB101" s="309"/>
      <c r="AD101" s="309"/>
      <c r="AF101" s="309"/>
      <c r="AG101" s="309"/>
      <c r="AI101" s="309"/>
      <c r="AK101" s="309"/>
      <c r="AM101" s="309"/>
      <c r="AQ101" s="309"/>
      <c r="AR101" s="309"/>
      <c r="AT101" s="309"/>
      <c r="AV101" s="309"/>
      <c r="AX101" s="309"/>
      <c r="AZ101" s="309"/>
      <c r="BA101" s="309"/>
      <c r="BC101" s="309"/>
      <c r="BE101" s="309"/>
      <c r="BG101" s="309"/>
      <c r="BK101" s="309"/>
      <c r="BL101" s="309"/>
      <c r="BN101" s="309"/>
      <c r="BP101" s="309"/>
      <c r="BR101" s="309"/>
      <c r="BT101" s="309"/>
      <c r="BU101" s="309"/>
      <c r="BW101" s="309"/>
      <c r="BY101" s="309"/>
      <c r="CA101" s="309"/>
      <c r="CT101" s="309"/>
      <c r="CV101" s="309"/>
      <c r="CX101" s="309"/>
    </row>
    <row r="102" spans="1:102" s="307" customFormat="1" ht="15.75" customHeight="1"/>
    <row r="103" spans="1:102" s="307" customFormat="1">
      <c r="C103" s="309"/>
      <c r="D103" s="309"/>
      <c r="E103" s="309"/>
      <c r="F103" s="309"/>
      <c r="G103" s="309"/>
      <c r="H103" s="309"/>
      <c r="I103" s="309"/>
      <c r="J103" s="309"/>
      <c r="L103" s="309"/>
      <c r="M103" s="309"/>
      <c r="N103" s="309"/>
      <c r="O103" s="309"/>
      <c r="P103" s="309"/>
      <c r="Q103" s="309"/>
      <c r="R103" s="309"/>
      <c r="S103" s="309"/>
      <c r="W103" s="309"/>
      <c r="X103" s="309"/>
      <c r="Y103" s="309"/>
      <c r="Z103" s="309"/>
      <c r="AA103" s="309"/>
      <c r="AB103" s="309"/>
      <c r="AC103" s="309"/>
      <c r="AD103" s="309"/>
      <c r="AF103" s="309"/>
      <c r="AG103" s="309"/>
      <c r="AH103" s="309"/>
      <c r="AI103" s="309"/>
      <c r="AJ103" s="309"/>
      <c r="AK103" s="309"/>
      <c r="AL103" s="309"/>
      <c r="AM103" s="309"/>
      <c r="AQ103" s="309"/>
      <c r="AR103" s="309"/>
      <c r="AS103" s="309"/>
      <c r="AT103" s="309"/>
      <c r="AU103" s="309"/>
      <c r="AV103" s="309"/>
      <c r="AW103" s="309"/>
      <c r="AX103" s="309"/>
      <c r="AZ103" s="309"/>
      <c r="BA103" s="309"/>
      <c r="BB103" s="309"/>
      <c r="BC103" s="309"/>
      <c r="BD103" s="309"/>
      <c r="BE103" s="309"/>
      <c r="BF103" s="309"/>
      <c r="BG103" s="309"/>
      <c r="BK103" s="309"/>
      <c r="BL103" s="309"/>
      <c r="BM103" s="309"/>
      <c r="BN103" s="309"/>
      <c r="BO103" s="309"/>
      <c r="BP103" s="309"/>
      <c r="BQ103" s="309"/>
      <c r="BR103" s="309"/>
      <c r="BT103" s="309"/>
      <c r="BU103" s="309"/>
      <c r="BV103" s="309"/>
      <c r="BW103" s="309"/>
      <c r="BX103" s="309"/>
      <c r="BY103" s="309"/>
      <c r="BZ103" s="309"/>
      <c r="CA103" s="309"/>
      <c r="CT103" s="309"/>
      <c r="CU103" s="309"/>
      <c r="CV103" s="309"/>
      <c r="CW103" s="309"/>
      <c r="CX103" s="309"/>
    </row>
    <row r="104" spans="1:102" s="307" customFormat="1">
      <c r="C104" s="309"/>
      <c r="D104" s="309"/>
      <c r="F104" s="309"/>
      <c r="H104" s="309"/>
      <c r="J104" s="309"/>
      <c r="L104" s="309"/>
      <c r="M104" s="309"/>
      <c r="O104" s="309"/>
      <c r="Q104" s="309"/>
      <c r="S104" s="309"/>
      <c r="W104" s="309"/>
      <c r="X104" s="309"/>
      <c r="Z104" s="309"/>
      <c r="AB104" s="309"/>
      <c r="AD104" s="309"/>
      <c r="AF104" s="309"/>
      <c r="AG104" s="309"/>
      <c r="AI104" s="309"/>
      <c r="AK104" s="309"/>
      <c r="AM104" s="309"/>
      <c r="AQ104" s="309"/>
      <c r="AR104" s="309"/>
      <c r="AT104" s="309"/>
      <c r="AV104" s="309"/>
      <c r="AX104" s="309"/>
      <c r="AZ104" s="309"/>
      <c r="BA104" s="309"/>
      <c r="BC104" s="309"/>
      <c r="BE104" s="309"/>
      <c r="BG104" s="309"/>
      <c r="BK104" s="309"/>
      <c r="BL104" s="309"/>
      <c r="BN104" s="309"/>
      <c r="BP104" s="309"/>
      <c r="BR104" s="309"/>
      <c r="BT104" s="309"/>
      <c r="BU104" s="309"/>
      <c r="BW104" s="309"/>
      <c r="BY104" s="309"/>
      <c r="CA104" s="309"/>
      <c r="CT104" s="309"/>
      <c r="CV104" s="309"/>
      <c r="CX104" s="309"/>
    </row>
    <row r="105" spans="1:102" s="307" customFormat="1"/>
    <row r="106" spans="1:102" s="307" customFormat="1">
      <c r="CT106" s="309"/>
      <c r="CV106" s="309"/>
      <c r="CX106" s="309"/>
    </row>
    <row r="107" spans="1:102" s="307" customFormat="1">
      <c r="CT107" s="309"/>
      <c r="CV107" s="309"/>
      <c r="CX107" s="309"/>
    </row>
    <row r="108" spans="1:102" s="307" customFormat="1">
      <c r="CT108" s="309"/>
      <c r="CV108" s="309"/>
      <c r="CX108" s="309"/>
    </row>
    <row r="109" spans="1:102" s="307" customFormat="1"/>
    <row r="110" spans="1:102" s="307" customFormat="1">
      <c r="CT110" s="309"/>
      <c r="CV110" s="309"/>
      <c r="CX110" s="309"/>
    </row>
    <row r="111" spans="1:102" s="307" customFormat="1"/>
    <row r="112" spans="1:102" s="307" customFormat="1"/>
    <row r="113" s="307" customFormat="1"/>
    <row r="114" s="307" customFormat="1"/>
    <row r="115" s="307" customFormat="1"/>
    <row r="116" s="307" customFormat="1"/>
    <row r="117" s="307" customFormat="1"/>
    <row r="118" s="307" customFormat="1"/>
    <row r="119" s="307" customFormat="1"/>
    <row r="120" s="307" customFormat="1"/>
    <row r="121" s="307" customFormat="1"/>
    <row r="122" s="307" customFormat="1"/>
    <row r="123" s="307" customFormat="1"/>
    <row r="124" s="307" customFormat="1"/>
    <row r="125" s="307" customFormat="1"/>
    <row r="126" s="307" customFormat="1"/>
    <row r="127" s="307" customFormat="1"/>
    <row r="128" s="307" customFormat="1"/>
    <row r="129" s="307" customFormat="1"/>
    <row r="130" s="307" customFormat="1"/>
    <row r="131" s="307" customFormat="1"/>
    <row r="132" s="307" customFormat="1"/>
    <row r="133" s="307" customFormat="1"/>
    <row r="134" s="307" customFormat="1"/>
    <row r="135" s="307" customFormat="1"/>
    <row r="136" s="307" customFormat="1"/>
    <row r="137" s="307" customFormat="1"/>
    <row r="138" s="307" customFormat="1"/>
    <row r="139" s="307" customFormat="1"/>
    <row r="140" s="307" customFormat="1"/>
    <row r="141" s="307" customFormat="1"/>
    <row r="142" s="307" customFormat="1"/>
    <row r="143" s="307" customFormat="1"/>
    <row r="144" s="307" customFormat="1"/>
    <row r="145" s="307" customFormat="1"/>
    <row r="146" s="307" customFormat="1"/>
    <row r="147" s="307" customFormat="1"/>
    <row r="148" s="307" customFormat="1"/>
    <row r="149" s="307" customFormat="1"/>
    <row r="150" s="307" customFormat="1"/>
    <row r="151" s="307" customFormat="1"/>
    <row r="152" s="307" customFormat="1"/>
    <row r="153" s="307" customFormat="1"/>
    <row r="154" s="307" customFormat="1"/>
    <row r="155" s="307" customFormat="1"/>
    <row r="156" s="307" customFormat="1"/>
    <row r="157" s="307" customFormat="1"/>
    <row r="158" s="307" customFormat="1"/>
    <row r="159" s="307" customFormat="1"/>
    <row r="160" s="307" customFormat="1"/>
    <row r="161" s="307" customFormat="1"/>
    <row r="162" s="307" customFormat="1"/>
    <row r="163" s="307" customFormat="1"/>
    <row r="164" s="307" customFormat="1"/>
    <row r="165" s="307" customFormat="1"/>
    <row r="166" s="307" customFormat="1"/>
    <row r="167" s="307" customFormat="1"/>
    <row r="168" s="307" customFormat="1"/>
    <row r="169" s="307" customFormat="1"/>
    <row r="170" s="307" customFormat="1"/>
    <row r="171" s="307" customFormat="1"/>
    <row r="172" s="307" customFormat="1"/>
    <row r="173" s="307" customFormat="1"/>
    <row r="174" s="307" customFormat="1"/>
    <row r="175" s="307" customFormat="1"/>
    <row r="176" s="307" customFormat="1"/>
    <row r="177" s="307" customFormat="1"/>
    <row r="178" s="307" customFormat="1"/>
    <row r="179" s="307" customFormat="1"/>
    <row r="180" s="307" customFormat="1"/>
    <row r="181" s="307" customFormat="1"/>
    <row r="182" s="307" customFormat="1"/>
    <row r="183" s="307" customFormat="1"/>
    <row r="184" s="307" customFormat="1"/>
    <row r="185" s="307" customFormat="1"/>
    <row r="186" s="307" customFormat="1"/>
    <row r="187" s="307" customFormat="1"/>
    <row r="188" s="307" customFormat="1"/>
    <row r="189" s="307" customFormat="1"/>
    <row r="190" s="307" customFormat="1"/>
    <row r="191" s="307" customFormat="1"/>
    <row r="192" s="307" customFormat="1"/>
    <row r="193" s="307" customFormat="1"/>
    <row r="194" s="307" customFormat="1"/>
    <row r="195" s="307" customFormat="1"/>
    <row r="196" s="307" customFormat="1"/>
    <row r="197" s="307" customFormat="1"/>
    <row r="198" s="307" customFormat="1"/>
    <row r="199" s="307" customFormat="1"/>
    <row r="200" s="307" customFormat="1"/>
    <row r="201" s="307" customFormat="1"/>
    <row r="202" s="307" customFormat="1"/>
    <row r="203" s="307" customFormat="1"/>
    <row r="204" s="307" customFormat="1"/>
    <row r="205" s="307" customFormat="1"/>
    <row r="206" s="307" customFormat="1"/>
    <row r="207" s="307" customFormat="1"/>
    <row r="208" s="307" customFormat="1"/>
    <row r="209" s="307" customFormat="1"/>
    <row r="210" s="307" customFormat="1"/>
    <row r="211" s="307" customFormat="1"/>
    <row r="212" s="307" customFormat="1"/>
    <row r="213" s="307" customFormat="1"/>
    <row r="214" s="307" customFormat="1"/>
    <row r="215" s="307" customFormat="1"/>
    <row r="216" s="307" customFormat="1"/>
    <row r="217" s="307" customFormat="1"/>
    <row r="218" s="307" customFormat="1"/>
    <row r="219" s="307" customFormat="1"/>
    <row r="220" s="307" customFormat="1"/>
    <row r="221" s="307" customFormat="1"/>
    <row r="222" s="307" customFormat="1"/>
    <row r="223" s="307" customFormat="1"/>
    <row r="224" s="307" customFormat="1"/>
    <row r="225" s="307" customFormat="1"/>
    <row r="226" s="307" customFormat="1"/>
    <row r="227" s="307" customFormat="1"/>
    <row r="228" s="307" customFormat="1"/>
    <row r="229" s="307" customFormat="1"/>
    <row r="230" s="307" customFormat="1"/>
    <row r="231" s="307" customFormat="1"/>
    <row r="232" s="307" customFormat="1"/>
    <row r="233" s="307" customFormat="1"/>
    <row r="234" s="307" customFormat="1"/>
    <row r="235" s="307" customFormat="1"/>
    <row r="236" s="307" customFormat="1"/>
    <row r="237" s="307" customFormat="1"/>
    <row r="238" s="307" customFormat="1"/>
    <row r="239" s="307" customFormat="1"/>
    <row r="240" s="307" customFormat="1"/>
    <row r="241" s="307" customFormat="1"/>
    <row r="242" s="307" customFormat="1"/>
    <row r="243" s="307" customFormat="1"/>
    <row r="244" s="307" customFormat="1"/>
    <row r="245" s="307" customFormat="1"/>
    <row r="246" s="307" customFormat="1"/>
    <row r="247" s="307" customFormat="1"/>
    <row r="248" s="307" customFormat="1"/>
    <row r="249" s="307" customFormat="1"/>
    <row r="250" s="307" customFormat="1"/>
    <row r="251" s="307" customFormat="1"/>
    <row r="252" s="307" customFormat="1"/>
    <row r="253" s="307" customFormat="1"/>
    <row r="254" s="307" customFormat="1"/>
    <row r="255" s="307" customFormat="1"/>
    <row r="256" s="307" customFormat="1"/>
    <row r="257" s="307" customFormat="1"/>
    <row r="258" s="307" customFormat="1"/>
    <row r="259" s="307" customFormat="1"/>
    <row r="260" s="307" customFormat="1"/>
    <row r="261" s="307" customFormat="1"/>
    <row r="262" s="307" customFormat="1"/>
    <row r="263" s="307" customFormat="1"/>
    <row r="264" s="307" customFormat="1"/>
    <row r="265" s="307" customFormat="1"/>
    <row r="266" s="307" customFormat="1"/>
    <row r="267" s="307" customFormat="1"/>
    <row r="268" s="307" customFormat="1"/>
    <row r="269" s="307" customFormat="1"/>
    <row r="270" s="307" customFormat="1"/>
    <row r="271" s="307" customFormat="1"/>
    <row r="272" s="307" customFormat="1"/>
    <row r="273" s="307" customFormat="1"/>
    <row r="274" s="307" customFormat="1"/>
    <row r="275" s="307" customFormat="1"/>
    <row r="276" s="307" customFormat="1"/>
    <row r="277" s="307" customFormat="1"/>
    <row r="278" s="307" customFormat="1"/>
    <row r="279" s="307" customFormat="1"/>
    <row r="280" s="307" customFormat="1"/>
    <row r="281" s="307" customFormat="1"/>
    <row r="282" s="307" customFormat="1"/>
    <row r="283" s="307" customFormat="1"/>
    <row r="284" s="307" customFormat="1"/>
    <row r="285" s="307" customFormat="1"/>
    <row r="286" s="307" customFormat="1"/>
    <row r="287" s="307" customFormat="1"/>
    <row r="288" s="307" customFormat="1"/>
    <row r="289" s="307" customFormat="1"/>
    <row r="290" s="307" customFormat="1"/>
    <row r="291" s="307" customFormat="1"/>
    <row r="292" s="307" customFormat="1"/>
    <row r="293" s="307" customFormat="1"/>
    <row r="294" s="307" customFormat="1"/>
    <row r="295" s="307" customFormat="1"/>
    <row r="296" s="307" customFormat="1"/>
    <row r="297" s="307" customFormat="1"/>
    <row r="298" s="307" customFormat="1"/>
    <row r="299" s="307" customFormat="1"/>
    <row r="300" s="307" customFormat="1"/>
    <row r="301" s="307" customFormat="1"/>
    <row r="302" s="307" customFormat="1"/>
    <row r="303" s="307" customFormat="1"/>
    <row r="304" s="307" customFormat="1"/>
    <row r="305" s="307" customFormat="1"/>
    <row r="306" s="307" customFormat="1"/>
    <row r="307" s="307" customFormat="1"/>
    <row r="308" s="307" customFormat="1"/>
    <row r="309" s="307" customFormat="1"/>
    <row r="310" s="307" customFormat="1"/>
    <row r="311" s="307" customFormat="1"/>
    <row r="312" s="307" customFormat="1"/>
    <row r="313" s="307" customFormat="1"/>
    <row r="314" s="307" customFormat="1"/>
    <row r="315" s="307" customFormat="1"/>
    <row r="316" s="307" customFormat="1"/>
    <row r="317" s="307" customFormat="1"/>
    <row r="318" s="307" customFormat="1"/>
    <row r="319" s="307" customFormat="1"/>
    <row r="320" s="307" customFormat="1"/>
    <row r="321" s="307" customFormat="1"/>
    <row r="322" s="307" customFormat="1"/>
    <row r="323" s="307" customFormat="1"/>
    <row r="324" s="307" customFormat="1"/>
    <row r="325" s="307" customFormat="1"/>
    <row r="326" s="307" customFormat="1"/>
    <row r="327" s="307" customFormat="1"/>
    <row r="328" s="307" customFormat="1"/>
    <row r="329" s="307" customFormat="1"/>
    <row r="330" s="307" customFormat="1"/>
    <row r="331" s="307" customFormat="1"/>
    <row r="332" s="307" customFormat="1"/>
    <row r="333" s="307" customFormat="1"/>
    <row r="334" s="307" customFormat="1"/>
    <row r="335" s="307" customFormat="1"/>
    <row r="336" s="307" customFormat="1"/>
    <row r="337" s="307" customFormat="1"/>
    <row r="338" s="307" customFormat="1"/>
    <row r="339" s="307" customFormat="1"/>
    <row r="340" s="307" customFormat="1"/>
    <row r="341" s="307" customFormat="1"/>
    <row r="342" s="307" customFormat="1"/>
  </sheetData>
  <sheetProtection algorithmName="SHA-512" hashValue="RmI/SwIU53AHck3ZrCmLy8E2AdT01kYmf3D4x3NEysJljLh4/HFiUHmGQ1D/wcqcYO+Pr16zOx+6yY0mc3EVJA==" saltValue="C5OM49HGH0sTMQ2YXo/Aew==" spinCount="100000" sheet="1" formatColumns="0"/>
  <mergeCells count="13">
    <mergeCell ref="G1:I1"/>
    <mergeCell ref="B10:B13"/>
    <mergeCell ref="U11:U13"/>
    <mergeCell ref="CC11:CC13"/>
    <mergeCell ref="AO11:AO13"/>
    <mergeCell ref="BI11:BI13"/>
    <mergeCell ref="CS10:CS13"/>
    <mergeCell ref="BJ10:BJ13"/>
    <mergeCell ref="V10:V13"/>
    <mergeCell ref="AP10:AP13"/>
    <mergeCell ref="CD10:CD13"/>
    <mergeCell ref="CN10:CN13"/>
    <mergeCell ref="CI10:CI13"/>
  </mergeCells>
  <pageMargins left="0.25" right="0.25" top="0.5" bottom="0.75" header="0.3" footer="0.3"/>
  <pageSetup paperSize="9" scale="59" fitToHeight="0" orientation="portrait" r:id="rId1"/>
  <headerFooter alignWithMargins="0"/>
  <ignoredErrors>
    <ignoredError sqref="K16:K19 K21:K22 K24:K29 K31:K69 K71:K91 K93:K97 AY16 AY21 AY22 AY71:AY97 AY31:AY69 AY24:AY29 BS16:BS19 BS71:BS97 BS21:BS22 BS24:BS29 BS31:BS69" formulaRange="1"/>
    <ignoredError sqref="K20 K23 K30 K70 K92 AY70 AY30 AY23 BS70 BS20 BS23 BS30" formula="1" formulaRange="1"/>
    <ignoredError sqref="AY20"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pageSetUpPr fitToPage="1"/>
  </sheetPr>
  <dimension ref="A1:EA342"/>
  <sheetViews>
    <sheetView topLeftCell="BP49" zoomScale="60" zoomScaleNormal="60" workbookViewId="0">
      <selection activeCell="BW88" sqref="BW88"/>
    </sheetView>
  </sheetViews>
  <sheetFormatPr defaultColWidth="9.42578125" defaultRowHeight="12.75"/>
  <cols>
    <col min="1" max="1" width="49.42578125" style="134" bestFit="1" customWidth="1"/>
    <col min="2" max="2" width="8.5703125" style="134" bestFit="1" customWidth="1"/>
    <col min="3" max="21" width="15.5703125" style="134" customWidth="1"/>
    <col min="22" max="22" width="7.42578125" style="134" bestFit="1" customWidth="1"/>
    <col min="23" max="41" width="15.5703125" style="134" customWidth="1"/>
    <col min="42" max="42" width="7.42578125" style="134" bestFit="1" customWidth="1"/>
    <col min="43" max="61" width="15.5703125" style="134" customWidth="1"/>
    <col min="62" max="62" width="7.42578125" style="134" bestFit="1" customWidth="1"/>
    <col min="63" max="81" width="15.5703125" style="134" customWidth="1"/>
    <col min="82" max="82" width="7.42578125" style="134" bestFit="1" customWidth="1"/>
    <col min="83" max="97" width="15.5703125" style="134" customWidth="1"/>
    <col min="98" max="98" width="13.42578125" style="307" bestFit="1" customWidth="1"/>
    <col min="99" max="99" width="11.42578125" style="307" bestFit="1" customWidth="1"/>
    <col min="100" max="100" width="13.42578125" style="307" bestFit="1" customWidth="1"/>
    <col min="101" max="101" width="11.42578125" style="307" bestFit="1" customWidth="1"/>
    <col min="102" max="102" width="13.42578125" style="307" bestFit="1" customWidth="1"/>
    <col min="103" max="131" width="9.42578125" style="307"/>
    <col min="132" max="16384" width="9.42578125" style="134"/>
  </cols>
  <sheetData>
    <row r="1" spans="1:131" s="177" customFormat="1" ht="27" customHeight="1">
      <c r="A1" s="15" t="s">
        <v>1321</v>
      </c>
      <c r="G1" s="677"/>
      <c r="H1" s="677"/>
      <c r="I1" s="677"/>
      <c r="J1" s="620"/>
      <c r="K1" s="620"/>
      <c r="L1" s="178"/>
      <c r="M1" s="178"/>
      <c r="N1" s="178"/>
      <c r="O1" s="178"/>
      <c r="P1" s="178"/>
      <c r="Q1" s="178"/>
      <c r="R1" s="178"/>
      <c r="S1" s="178"/>
      <c r="T1" s="620"/>
      <c r="U1" s="178"/>
      <c r="V1" s="178"/>
      <c r="W1" s="178"/>
      <c r="X1" s="178"/>
      <c r="Y1" s="178"/>
      <c r="Z1" s="178"/>
      <c r="AA1" s="178"/>
      <c r="AB1" s="178"/>
      <c r="AC1" s="178"/>
      <c r="AD1" s="178"/>
      <c r="AE1" s="620"/>
      <c r="AF1" s="178"/>
      <c r="AG1" s="178"/>
      <c r="AH1" s="178"/>
      <c r="AI1" s="178"/>
      <c r="AJ1" s="178"/>
      <c r="AK1" s="178"/>
      <c r="AL1" s="178"/>
      <c r="AM1" s="178"/>
      <c r="AN1" s="620"/>
      <c r="AO1" s="178"/>
      <c r="AP1" s="178"/>
      <c r="AQ1" s="178"/>
      <c r="AR1" s="178"/>
      <c r="AS1" s="178"/>
      <c r="AT1" s="178"/>
      <c r="AU1" s="178"/>
      <c r="AV1" s="178"/>
      <c r="AW1" s="178"/>
      <c r="AX1" s="178"/>
      <c r="AY1" s="620"/>
      <c r="AZ1" s="178"/>
      <c r="BA1" s="178"/>
      <c r="BB1" s="178"/>
      <c r="BC1" s="178"/>
      <c r="BD1" s="178"/>
      <c r="BE1" s="178"/>
      <c r="BF1" s="178"/>
      <c r="BG1" s="178"/>
      <c r="BH1" s="620"/>
      <c r="BI1" s="178"/>
      <c r="BJ1" s="178"/>
      <c r="BK1" s="178"/>
      <c r="BL1" s="178"/>
      <c r="BM1" s="178"/>
      <c r="BN1" s="178"/>
      <c r="BO1" s="178"/>
      <c r="BP1" s="178"/>
      <c r="BQ1" s="178"/>
      <c r="BR1" s="178"/>
      <c r="BS1" s="620"/>
      <c r="BT1" s="178"/>
      <c r="BU1" s="178"/>
      <c r="BV1" s="178"/>
      <c r="BW1" s="178"/>
      <c r="BX1" s="178"/>
      <c r="BY1" s="178"/>
      <c r="BZ1" s="178"/>
      <c r="CA1" s="178"/>
      <c r="CB1" s="620"/>
      <c r="CC1" s="178"/>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178"/>
      <c r="DI1" s="178"/>
      <c r="DJ1" s="178"/>
      <c r="DK1" s="178"/>
      <c r="DL1" s="178"/>
      <c r="DM1" s="178"/>
      <c r="DN1" s="178"/>
      <c r="DO1" s="178"/>
      <c r="DP1" s="178"/>
      <c r="DQ1" s="178"/>
      <c r="DR1" s="178"/>
      <c r="DS1" s="178"/>
      <c r="DT1" s="178"/>
      <c r="DU1" s="178"/>
      <c r="DV1" s="178"/>
      <c r="DW1" s="178"/>
      <c r="DX1" s="178"/>
      <c r="DY1" s="178"/>
      <c r="DZ1" s="178"/>
      <c r="EA1" s="178"/>
    </row>
    <row r="2" spans="1:131" s="177" customFormat="1" ht="15.75">
      <c r="A2" s="137" t="s">
        <v>1303</v>
      </c>
      <c r="B2" s="377" t="str">
        <f>'Schedule 3A_Income Statement'!B2</f>
        <v>CCA Senior Care Options-Commonwealth Care Alliance</v>
      </c>
      <c r="C2" s="378"/>
      <c r="D2" s="378"/>
      <c r="E2" s="378"/>
      <c r="F2" s="379"/>
      <c r="G2" s="405"/>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78"/>
      <c r="BE2" s="178"/>
      <c r="BF2" s="178"/>
      <c r="BG2" s="178"/>
      <c r="BH2" s="178"/>
      <c r="BI2" s="178"/>
      <c r="BJ2" s="178"/>
      <c r="BK2" s="178"/>
      <c r="BL2" s="178"/>
      <c r="BM2" s="178"/>
      <c r="BN2" s="178"/>
      <c r="BO2" s="178"/>
      <c r="BP2" s="178"/>
      <c r="BQ2" s="178"/>
      <c r="BR2" s="178"/>
      <c r="BS2" s="178"/>
      <c r="BT2" s="178"/>
      <c r="BU2" s="178"/>
      <c r="BV2" s="178"/>
      <c r="BW2" s="178"/>
      <c r="BX2" s="178"/>
      <c r="BY2" s="178"/>
      <c r="BZ2" s="178"/>
      <c r="CA2" s="178"/>
      <c r="CB2" s="178"/>
      <c r="CC2" s="178"/>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row>
    <row r="3" spans="1:131" s="177" customFormat="1" ht="15.75">
      <c r="A3" s="137" t="s">
        <v>1285</v>
      </c>
      <c r="B3" s="475" t="str">
        <f>'Schedule 3A_Income Statement'!B3</f>
        <v>January 2024 - December 2024</v>
      </c>
      <c r="C3" s="476"/>
      <c r="D3" s="476"/>
      <c r="E3" s="476"/>
      <c r="F3" s="477"/>
      <c r="G3" s="405"/>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Q3" s="178"/>
      <c r="AR3" s="178"/>
      <c r="AS3" s="178"/>
      <c r="AT3" s="178"/>
      <c r="AU3" s="178"/>
      <c r="AV3" s="178"/>
      <c r="AW3" s="178"/>
      <c r="AX3" s="178"/>
      <c r="AY3" s="178"/>
      <c r="AZ3" s="178"/>
      <c r="BA3" s="178"/>
      <c r="BB3" s="178"/>
      <c r="BC3" s="178"/>
      <c r="BD3" s="178"/>
      <c r="BE3" s="178"/>
      <c r="BF3" s="178"/>
      <c r="BG3" s="178"/>
      <c r="BH3" s="178"/>
      <c r="BI3" s="178"/>
      <c r="BJ3" s="178"/>
      <c r="BK3" s="178"/>
      <c r="BL3" s="178"/>
      <c r="BM3" s="178"/>
      <c r="BN3" s="178"/>
      <c r="BO3" s="178"/>
      <c r="BP3" s="178"/>
      <c r="BQ3" s="178"/>
      <c r="BR3" s="178"/>
      <c r="BS3" s="178"/>
      <c r="BT3" s="178"/>
      <c r="BU3" s="178"/>
      <c r="BV3" s="178"/>
      <c r="BW3" s="178"/>
      <c r="BX3" s="178"/>
      <c r="BY3" s="178"/>
      <c r="BZ3" s="178"/>
      <c r="CA3" s="178"/>
      <c r="CB3" s="178"/>
      <c r="CC3" s="178"/>
      <c r="CD3" s="178"/>
      <c r="CE3" s="178"/>
      <c r="CF3" s="178"/>
      <c r="CG3" s="178"/>
      <c r="CH3" s="178"/>
      <c r="CI3" s="178"/>
      <c r="CJ3" s="178"/>
      <c r="CK3" s="178"/>
      <c r="CL3" s="178"/>
      <c r="CM3" s="178"/>
      <c r="CN3" s="178"/>
      <c r="CO3" s="178"/>
      <c r="CP3" s="178"/>
      <c r="CQ3" s="178"/>
      <c r="CR3" s="178"/>
      <c r="CS3" s="178"/>
      <c r="CT3" s="178"/>
      <c r="CU3" s="178"/>
      <c r="CV3" s="178"/>
      <c r="CW3" s="178"/>
      <c r="CX3" s="178"/>
      <c r="CY3" s="178"/>
      <c r="CZ3" s="178"/>
      <c r="DA3" s="178"/>
      <c r="DB3" s="178"/>
      <c r="DC3" s="178"/>
      <c r="DD3" s="178"/>
      <c r="DE3" s="178"/>
      <c r="DF3" s="178"/>
      <c r="DG3" s="178"/>
      <c r="DH3" s="178"/>
      <c r="DI3" s="178"/>
      <c r="DJ3" s="178"/>
      <c r="DK3" s="178"/>
      <c r="DL3" s="178"/>
      <c r="DM3" s="178"/>
      <c r="DN3" s="178"/>
      <c r="DO3" s="178"/>
      <c r="DP3" s="178"/>
      <c r="DQ3" s="178"/>
      <c r="DR3" s="178"/>
      <c r="DS3" s="178"/>
      <c r="DT3" s="178"/>
      <c r="DU3" s="178"/>
      <c r="DV3" s="178"/>
      <c r="DW3" s="178"/>
      <c r="DX3" s="178"/>
      <c r="DY3" s="178"/>
      <c r="DZ3" s="178"/>
      <c r="EA3" s="178"/>
    </row>
    <row r="4" spans="1:131" s="177" customFormat="1" ht="15.75">
      <c r="A4" s="137" t="s">
        <v>1306</v>
      </c>
      <c r="B4" s="381">
        <f>'Schedule 3A_Income Statement'!B4</f>
        <v>45657</v>
      </c>
      <c r="C4" s="378"/>
      <c r="D4" s="378"/>
      <c r="E4" s="378"/>
      <c r="F4" s="379"/>
      <c r="G4" s="405"/>
      <c r="H4" s="178"/>
      <c r="I4" s="178"/>
      <c r="J4" s="178"/>
      <c r="K4" s="178"/>
      <c r="L4" s="178"/>
      <c r="M4" s="178"/>
      <c r="N4" s="178"/>
      <c r="O4" s="178"/>
      <c r="P4" s="178"/>
      <c r="Q4" s="178"/>
      <c r="R4" s="178"/>
      <c r="S4" s="178"/>
      <c r="T4" s="178"/>
      <c r="U4" s="178"/>
      <c r="V4" s="178"/>
      <c r="W4" s="178"/>
      <c r="X4" s="178"/>
      <c r="Y4" s="178"/>
      <c r="Z4" s="178"/>
      <c r="AA4" s="178"/>
      <c r="AB4" s="178"/>
      <c r="AC4" s="178"/>
      <c r="AD4" s="178"/>
      <c r="AE4" s="178"/>
      <c r="AF4" s="178"/>
      <c r="AG4" s="178"/>
      <c r="AH4" s="178"/>
      <c r="AI4" s="178"/>
      <c r="AJ4" s="178"/>
      <c r="AK4" s="178"/>
      <c r="AL4" s="178"/>
      <c r="AM4" s="178"/>
      <c r="AN4" s="178"/>
      <c r="AO4" s="178"/>
      <c r="AP4" s="178"/>
      <c r="AQ4" s="178"/>
      <c r="AR4" s="178"/>
      <c r="AS4" s="178"/>
      <c r="AT4" s="178"/>
      <c r="AU4" s="178"/>
      <c r="AV4" s="178"/>
      <c r="AW4" s="178"/>
      <c r="AX4" s="178"/>
      <c r="AY4" s="178"/>
      <c r="AZ4" s="178"/>
      <c r="BA4" s="178"/>
      <c r="BB4" s="178"/>
      <c r="BC4" s="178"/>
      <c r="BD4" s="178"/>
      <c r="BE4" s="178"/>
      <c r="BF4" s="178"/>
      <c r="BG4" s="178"/>
      <c r="BH4" s="178"/>
      <c r="BI4" s="178"/>
      <c r="BJ4" s="178"/>
      <c r="BK4" s="178"/>
      <c r="BL4" s="178"/>
      <c r="BM4" s="178"/>
      <c r="BN4" s="178"/>
      <c r="BO4" s="178"/>
      <c r="BP4" s="178"/>
      <c r="BQ4" s="178"/>
      <c r="BR4" s="178"/>
      <c r="BS4" s="178"/>
      <c r="BT4" s="178"/>
      <c r="BU4" s="178"/>
      <c r="BV4" s="178"/>
      <c r="BW4" s="178"/>
      <c r="BX4" s="178"/>
      <c r="BY4" s="178"/>
      <c r="BZ4" s="178"/>
      <c r="CA4" s="178"/>
      <c r="CB4" s="178"/>
      <c r="CC4" s="178"/>
      <c r="CD4" s="178"/>
      <c r="CE4" s="178"/>
      <c r="CF4" s="178"/>
      <c r="CG4" s="178"/>
      <c r="CH4" s="178"/>
      <c r="CI4" s="178"/>
      <c r="CJ4" s="178"/>
      <c r="CK4" s="178"/>
      <c r="CL4" s="178"/>
      <c r="CM4" s="178"/>
      <c r="CN4" s="178"/>
      <c r="CO4" s="178"/>
      <c r="CP4" s="178"/>
      <c r="CQ4" s="178"/>
      <c r="CR4" s="178"/>
      <c r="CS4" s="178"/>
      <c r="CT4" s="178"/>
      <c r="CU4" s="178"/>
      <c r="CV4" s="178"/>
      <c r="CW4" s="178"/>
      <c r="CX4" s="178"/>
      <c r="CY4" s="178"/>
      <c r="CZ4" s="178"/>
      <c r="DA4" s="178"/>
      <c r="DB4" s="178"/>
      <c r="DC4" s="178"/>
      <c r="DD4" s="178"/>
      <c r="DE4" s="178"/>
      <c r="DF4" s="178"/>
      <c r="DG4" s="178"/>
      <c r="DH4" s="178"/>
      <c r="DI4" s="178"/>
      <c r="DJ4" s="178"/>
      <c r="DK4" s="178"/>
      <c r="DL4" s="178"/>
      <c r="DM4" s="178"/>
      <c r="DN4" s="178"/>
      <c r="DO4" s="178"/>
      <c r="DP4" s="178"/>
      <c r="DQ4" s="178"/>
      <c r="DR4" s="178"/>
      <c r="DS4" s="178"/>
      <c r="DT4" s="178"/>
      <c r="DU4" s="178"/>
      <c r="DV4" s="178"/>
      <c r="DW4" s="178"/>
      <c r="DX4" s="178"/>
      <c r="DY4" s="178"/>
      <c r="DZ4" s="178"/>
      <c r="EA4" s="178"/>
    </row>
    <row r="5" spans="1:131" s="177" customFormat="1" ht="15.75">
      <c r="A5" s="137" t="s">
        <v>1307</v>
      </c>
      <c r="B5" s="377" t="str">
        <f>'Schedule 3A_Income Statement'!B5</f>
        <v>CCA</v>
      </c>
      <c r="C5" s="378"/>
      <c r="D5" s="378"/>
      <c r="E5" s="378"/>
      <c r="F5" s="379"/>
      <c r="G5" s="405"/>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8"/>
      <c r="AG5" s="178"/>
      <c r="AH5" s="178"/>
      <c r="AI5" s="178"/>
      <c r="AJ5" s="178"/>
      <c r="AK5" s="178"/>
      <c r="AL5" s="178"/>
      <c r="AM5" s="178"/>
      <c r="AN5" s="178"/>
      <c r="AO5" s="178"/>
      <c r="AP5" s="178"/>
      <c r="AQ5" s="178"/>
      <c r="AR5" s="178"/>
      <c r="AS5" s="178"/>
      <c r="AT5" s="178"/>
      <c r="AU5" s="178"/>
      <c r="AV5" s="178"/>
      <c r="AW5" s="178"/>
      <c r="AX5" s="178"/>
      <c r="AY5" s="178"/>
      <c r="AZ5" s="178"/>
      <c r="BA5" s="178"/>
      <c r="BB5" s="178"/>
      <c r="BC5" s="178"/>
      <c r="BD5" s="178"/>
      <c r="BE5" s="178"/>
      <c r="BF5" s="178"/>
      <c r="BG5" s="178"/>
      <c r="BH5" s="178"/>
      <c r="BI5" s="178"/>
      <c r="BJ5" s="178"/>
      <c r="BK5" s="178"/>
      <c r="BL5" s="178"/>
      <c r="BM5" s="178"/>
      <c r="BN5" s="178"/>
      <c r="BO5" s="178"/>
      <c r="BP5" s="178"/>
      <c r="BQ5" s="178"/>
      <c r="BR5" s="178"/>
      <c r="BS5" s="178"/>
      <c r="BT5" s="178"/>
      <c r="BU5" s="178"/>
      <c r="BV5" s="178"/>
      <c r="BW5" s="178"/>
      <c r="BX5" s="178"/>
      <c r="BY5" s="178"/>
      <c r="BZ5" s="178"/>
      <c r="CA5" s="178"/>
      <c r="CB5" s="178"/>
      <c r="CC5" s="178"/>
      <c r="CD5" s="178"/>
      <c r="CE5" s="178"/>
      <c r="CF5" s="178"/>
      <c r="CG5" s="178"/>
      <c r="CH5" s="178"/>
      <c r="CI5" s="178"/>
      <c r="CJ5" s="178"/>
      <c r="CK5" s="178"/>
      <c r="CL5" s="178"/>
      <c r="CM5" s="178"/>
      <c r="CN5" s="178"/>
      <c r="CO5" s="178"/>
      <c r="CP5" s="178"/>
      <c r="CQ5" s="178"/>
      <c r="CR5" s="178"/>
      <c r="CS5" s="178"/>
      <c r="CT5" s="178"/>
      <c r="CU5" s="178"/>
      <c r="CV5" s="178"/>
      <c r="CW5" s="178"/>
      <c r="CX5" s="178"/>
      <c r="CY5" s="178"/>
      <c r="CZ5" s="178"/>
      <c r="DA5" s="178"/>
      <c r="DB5" s="178"/>
      <c r="DC5" s="178"/>
      <c r="DD5" s="178"/>
      <c r="DE5" s="178"/>
      <c r="DF5" s="178"/>
      <c r="DG5" s="178"/>
      <c r="DH5" s="178"/>
      <c r="DI5" s="178"/>
      <c r="DJ5" s="178"/>
      <c r="DK5" s="178"/>
      <c r="DL5" s="178"/>
      <c r="DM5" s="178"/>
      <c r="DN5" s="178"/>
      <c r="DO5" s="178"/>
      <c r="DP5" s="178"/>
      <c r="DQ5" s="178"/>
      <c r="DR5" s="178"/>
      <c r="DS5" s="178"/>
      <c r="DT5" s="178"/>
      <c r="DU5" s="178"/>
      <c r="DV5" s="178"/>
      <c r="DW5" s="178"/>
      <c r="DX5" s="178"/>
      <c r="DY5" s="178"/>
      <c r="DZ5" s="178"/>
      <c r="EA5" s="178"/>
    </row>
    <row r="6" spans="1:131" s="177" customFormat="1" ht="15.75">
      <c r="A6" s="137" t="s">
        <v>1288</v>
      </c>
      <c r="B6" s="381">
        <f>'Schedule 3A_Income Statement'!B6</f>
        <v>45957</v>
      </c>
      <c r="C6" s="378"/>
      <c r="D6" s="378"/>
      <c r="E6" s="378"/>
      <c r="F6" s="379"/>
      <c r="G6" s="405"/>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8"/>
      <c r="AY6" s="178"/>
      <c r="AZ6" s="178"/>
      <c r="BA6" s="178"/>
      <c r="BB6" s="178"/>
      <c r="BC6" s="178"/>
      <c r="BD6" s="178"/>
      <c r="BE6" s="178"/>
      <c r="BF6" s="178"/>
      <c r="BG6" s="178"/>
      <c r="BH6" s="178"/>
      <c r="BI6" s="178"/>
      <c r="BJ6" s="178"/>
      <c r="BK6" s="178"/>
      <c r="BL6" s="178"/>
      <c r="BM6" s="178"/>
      <c r="BN6" s="178"/>
      <c r="BO6" s="178"/>
      <c r="BP6" s="178"/>
      <c r="BQ6" s="178"/>
      <c r="BR6" s="178"/>
      <c r="BS6" s="178"/>
      <c r="BT6" s="178"/>
      <c r="BU6" s="178"/>
      <c r="BV6" s="178"/>
      <c r="BW6" s="178"/>
      <c r="BX6" s="178"/>
      <c r="BY6" s="178"/>
      <c r="BZ6" s="178"/>
      <c r="CA6" s="178"/>
      <c r="CB6" s="178"/>
      <c r="CC6" s="178"/>
      <c r="CD6" s="178"/>
      <c r="CE6" s="178"/>
      <c r="CF6" s="178"/>
      <c r="CG6" s="178"/>
      <c r="CH6" s="178"/>
      <c r="CI6" s="178"/>
      <c r="CJ6" s="178"/>
      <c r="CK6" s="178"/>
      <c r="CL6" s="178"/>
      <c r="CM6" s="178"/>
      <c r="CN6" s="178"/>
      <c r="CO6" s="178"/>
      <c r="CP6" s="178"/>
      <c r="CQ6" s="178"/>
      <c r="CR6" s="178"/>
      <c r="CS6" s="178"/>
      <c r="CT6" s="178"/>
      <c r="CU6" s="178"/>
      <c r="CV6" s="178"/>
      <c r="CW6" s="178"/>
      <c r="CX6" s="178"/>
      <c r="CY6" s="178"/>
      <c r="CZ6" s="178"/>
      <c r="DA6" s="178"/>
      <c r="DB6" s="178"/>
      <c r="DC6" s="178"/>
      <c r="DD6" s="178"/>
      <c r="DE6" s="178"/>
      <c r="DF6" s="178"/>
      <c r="DG6" s="178"/>
      <c r="DH6" s="178"/>
      <c r="DI6" s="178"/>
      <c r="DJ6" s="178"/>
      <c r="DK6" s="178"/>
      <c r="DL6" s="178"/>
      <c r="DM6" s="178"/>
      <c r="DN6" s="178"/>
      <c r="DO6" s="178"/>
      <c r="DP6" s="178"/>
      <c r="DQ6" s="178"/>
      <c r="DR6" s="178"/>
      <c r="DS6" s="178"/>
      <c r="DT6" s="178"/>
      <c r="DU6" s="178"/>
      <c r="DV6" s="178"/>
      <c r="DW6" s="178"/>
      <c r="DX6" s="178"/>
      <c r="DY6" s="178"/>
      <c r="DZ6" s="178"/>
      <c r="EA6" s="178"/>
    </row>
    <row r="7" spans="1:131" s="177" customFormat="1">
      <c r="A7" s="227" t="s">
        <v>1289</v>
      </c>
      <c r="B7" s="179"/>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8"/>
      <c r="AN7" s="178"/>
      <c r="AO7" s="178"/>
      <c r="AP7" s="178"/>
      <c r="AQ7" s="178"/>
      <c r="AR7" s="178"/>
      <c r="AS7" s="178"/>
      <c r="AT7" s="178"/>
      <c r="AU7" s="178"/>
      <c r="AV7" s="178"/>
      <c r="AW7" s="178"/>
      <c r="AX7" s="178"/>
      <c r="AY7" s="178"/>
      <c r="AZ7" s="178"/>
      <c r="BA7" s="178"/>
      <c r="BB7" s="178"/>
      <c r="BC7" s="178"/>
      <c r="BD7" s="178"/>
      <c r="BE7" s="178"/>
      <c r="BF7" s="178"/>
      <c r="BG7" s="178"/>
      <c r="BH7" s="178"/>
      <c r="BI7" s="178"/>
      <c r="BJ7" s="178"/>
      <c r="BK7" s="178"/>
      <c r="BL7" s="178"/>
      <c r="BM7" s="178"/>
      <c r="BN7" s="178"/>
      <c r="BO7" s="178"/>
      <c r="BP7" s="178"/>
      <c r="BQ7" s="178"/>
      <c r="BR7" s="178"/>
      <c r="BS7" s="178"/>
      <c r="BT7" s="178"/>
      <c r="BU7" s="178"/>
      <c r="BV7" s="178"/>
      <c r="BW7" s="178"/>
      <c r="BX7" s="178"/>
      <c r="BY7" s="178"/>
      <c r="BZ7" s="178"/>
      <c r="CA7" s="178"/>
      <c r="CB7" s="178"/>
      <c r="CC7" s="178"/>
      <c r="CD7" s="178"/>
      <c r="CE7" s="178"/>
      <c r="CF7" s="178"/>
      <c r="CG7" s="178"/>
      <c r="CH7" s="178"/>
      <c r="CI7" s="178"/>
      <c r="CJ7" s="178"/>
      <c r="CK7" s="178"/>
      <c r="CL7" s="178"/>
      <c r="CM7" s="178"/>
      <c r="CN7" s="178"/>
      <c r="CO7" s="178"/>
      <c r="CP7" s="178"/>
      <c r="CQ7" s="178"/>
      <c r="CR7" s="178"/>
      <c r="CS7" s="178"/>
      <c r="CT7" s="178"/>
      <c r="CU7" s="178"/>
      <c r="CV7" s="178"/>
      <c r="CW7" s="178"/>
      <c r="CX7" s="178"/>
      <c r="CY7" s="178"/>
      <c r="CZ7" s="178"/>
      <c r="DA7" s="178"/>
      <c r="DB7" s="178"/>
      <c r="DC7" s="178"/>
      <c r="DD7" s="178"/>
      <c r="DE7" s="178"/>
      <c r="DF7" s="178"/>
      <c r="DG7" s="178"/>
      <c r="DH7" s="178"/>
      <c r="DI7" s="178"/>
      <c r="DJ7" s="178"/>
      <c r="DK7" s="178"/>
      <c r="DL7" s="178"/>
      <c r="DM7" s="178"/>
      <c r="DN7" s="178"/>
      <c r="DO7" s="178"/>
      <c r="DP7" s="178"/>
      <c r="DQ7" s="178"/>
      <c r="DR7" s="178"/>
      <c r="DS7" s="178"/>
      <c r="DT7" s="178"/>
      <c r="DU7" s="178"/>
      <c r="DV7" s="178"/>
      <c r="DW7" s="178"/>
      <c r="DX7" s="178"/>
      <c r="DY7" s="178"/>
      <c r="DZ7" s="178"/>
      <c r="EA7" s="178"/>
    </row>
    <row r="8" spans="1:131" s="177" customFormat="1">
      <c r="A8" s="227"/>
      <c r="B8" s="179"/>
      <c r="G8" s="178"/>
      <c r="H8" s="178"/>
      <c r="I8" s="178"/>
      <c r="J8" s="178"/>
      <c r="K8" s="178"/>
      <c r="L8" s="178"/>
      <c r="M8" s="178"/>
      <c r="N8" s="178"/>
      <c r="O8" s="178"/>
      <c r="P8" s="178"/>
      <c r="Q8" s="178"/>
      <c r="R8" s="178"/>
      <c r="S8" s="178"/>
      <c r="T8" s="178"/>
      <c r="U8" s="178"/>
      <c r="V8" s="334"/>
      <c r="W8" s="178"/>
      <c r="X8" s="178"/>
      <c r="Y8" s="178"/>
      <c r="Z8" s="178"/>
      <c r="AA8" s="178"/>
      <c r="AB8" s="178"/>
      <c r="AC8" s="178"/>
      <c r="AD8" s="178"/>
      <c r="AE8" s="178"/>
      <c r="AF8" s="178"/>
      <c r="AG8" s="178"/>
      <c r="AH8" s="178"/>
      <c r="AI8" s="178"/>
      <c r="AJ8" s="178"/>
      <c r="AK8" s="178"/>
      <c r="AL8" s="178"/>
      <c r="AM8" s="178"/>
      <c r="AN8" s="178"/>
      <c r="AO8" s="178"/>
      <c r="AP8" s="334"/>
      <c r="AQ8" s="178"/>
      <c r="AR8" s="178"/>
      <c r="AS8" s="178"/>
      <c r="AT8" s="178"/>
      <c r="AU8" s="178"/>
      <c r="AV8" s="178"/>
      <c r="AW8" s="178"/>
      <c r="AX8" s="178"/>
      <c r="AY8" s="178"/>
      <c r="AZ8" s="178"/>
      <c r="BA8" s="178"/>
      <c r="BB8" s="178"/>
      <c r="BC8" s="178"/>
      <c r="BD8" s="178"/>
      <c r="BE8" s="178"/>
      <c r="BF8" s="178"/>
      <c r="BG8" s="178"/>
      <c r="BH8" s="178"/>
      <c r="BI8" s="178"/>
      <c r="BJ8" s="178"/>
      <c r="BK8" s="178"/>
      <c r="BL8" s="178"/>
      <c r="BM8" s="178"/>
      <c r="BN8" s="178"/>
      <c r="BO8" s="178"/>
      <c r="BP8" s="178"/>
      <c r="BQ8" s="178"/>
      <c r="BR8" s="178"/>
      <c r="BS8" s="178"/>
      <c r="BT8" s="178"/>
      <c r="BU8" s="178"/>
      <c r="BV8" s="178"/>
      <c r="BW8" s="178"/>
      <c r="BX8" s="178"/>
      <c r="BY8" s="178"/>
      <c r="BZ8" s="178"/>
      <c r="CA8" s="178"/>
      <c r="CB8" s="178"/>
      <c r="CC8" s="178"/>
      <c r="CD8" s="178"/>
      <c r="CE8" s="178"/>
      <c r="CF8" s="178"/>
      <c r="CG8" s="178"/>
      <c r="CH8" s="178"/>
      <c r="CI8" s="178"/>
      <c r="CJ8" s="178"/>
      <c r="CK8" s="178"/>
      <c r="CL8" s="178"/>
      <c r="CM8" s="178"/>
      <c r="CN8" s="178"/>
      <c r="CO8" s="178"/>
      <c r="CP8" s="178"/>
      <c r="CQ8" s="178"/>
      <c r="CR8" s="178"/>
      <c r="CS8" s="178"/>
      <c r="CT8" s="178"/>
      <c r="CU8" s="178"/>
      <c r="CV8" s="178"/>
      <c r="CW8" s="178"/>
      <c r="CX8" s="178"/>
      <c r="CY8" s="178"/>
      <c r="CZ8" s="178"/>
      <c r="DA8" s="178"/>
      <c r="DB8" s="178"/>
      <c r="DC8" s="178"/>
      <c r="DD8" s="178"/>
      <c r="DE8" s="178"/>
      <c r="DF8" s="178"/>
      <c r="DG8" s="178"/>
      <c r="DH8" s="178"/>
      <c r="DI8" s="178"/>
      <c r="DJ8" s="178"/>
      <c r="DK8" s="178"/>
      <c r="DL8" s="178"/>
      <c r="DM8" s="178"/>
      <c r="DN8" s="178"/>
      <c r="DO8" s="178"/>
      <c r="DP8" s="178"/>
      <c r="DQ8" s="178"/>
      <c r="DR8" s="178"/>
      <c r="DS8" s="178"/>
      <c r="DT8" s="178"/>
      <c r="DU8" s="178"/>
      <c r="DV8" s="178"/>
      <c r="DW8" s="178"/>
      <c r="DX8" s="178"/>
      <c r="DY8" s="178"/>
      <c r="DZ8" s="178"/>
      <c r="EA8" s="178"/>
    </row>
    <row r="9" spans="1:131" s="177" customFormat="1">
      <c r="A9" s="227"/>
      <c r="B9" s="179"/>
      <c r="G9" s="178"/>
      <c r="H9" s="178"/>
      <c r="I9" s="178"/>
      <c r="J9" s="178"/>
      <c r="K9" s="178"/>
      <c r="L9" s="178"/>
      <c r="M9" s="178"/>
      <c r="N9" s="178"/>
      <c r="O9" s="178"/>
      <c r="P9" s="178"/>
      <c r="Q9" s="178"/>
      <c r="R9" s="178"/>
      <c r="S9" s="178"/>
      <c r="T9" s="178"/>
      <c r="U9" s="178"/>
      <c r="V9" s="334"/>
      <c r="W9" s="178"/>
      <c r="X9" s="178"/>
      <c r="Y9" s="178"/>
      <c r="Z9" s="178"/>
      <c r="AA9" s="178"/>
      <c r="AB9" s="178"/>
      <c r="AC9" s="178"/>
      <c r="AD9" s="178"/>
      <c r="AE9" s="178"/>
      <c r="AF9" s="178"/>
      <c r="AG9" s="178"/>
      <c r="AH9" s="178"/>
      <c r="AI9" s="178"/>
      <c r="AJ9" s="178"/>
      <c r="AK9" s="178"/>
      <c r="AL9" s="178"/>
      <c r="AM9" s="178"/>
      <c r="AN9" s="178"/>
      <c r="AO9" s="178"/>
      <c r="AP9" s="334"/>
      <c r="AQ9" s="178"/>
      <c r="AR9" s="178"/>
      <c r="AS9" s="178"/>
      <c r="AT9" s="178"/>
      <c r="AU9" s="178"/>
      <c r="AV9" s="178"/>
      <c r="AW9" s="178"/>
      <c r="AX9" s="178"/>
      <c r="AY9" s="178"/>
      <c r="AZ9" s="178"/>
      <c r="BA9" s="178"/>
      <c r="BB9" s="178"/>
      <c r="BC9" s="178"/>
      <c r="BD9" s="178"/>
      <c r="BE9" s="178"/>
      <c r="BF9" s="178"/>
      <c r="BG9" s="178"/>
      <c r="BH9" s="178"/>
      <c r="BI9" s="178"/>
      <c r="BJ9" s="178"/>
      <c r="BK9" s="178"/>
      <c r="BL9" s="178"/>
      <c r="BM9" s="178"/>
      <c r="BN9" s="178"/>
      <c r="BO9" s="178"/>
      <c r="BP9" s="178"/>
      <c r="BQ9" s="178"/>
      <c r="BR9" s="178"/>
      <c r="BS9" s="178"/>
      <c r="BT9" s="178"/>
      <c r="BU9" s="178"/>
      <c r="BV9" s="178"/>
      <c r="BW9" s="178"/>
      <c r="BX9" s="178"/>
      <c r="BY9" s="178"/>
      <c r="BZ9" s="178"/>
      <c r="CA9" s="178"/>
      <c r="CB9" s="178"/>
      <c r="CC9" s="178"/>
      <c r="CD9" s="178"/>
      <c r="CE9" s="178"/>
      <c r="CF9" s="178"/>
      <c r="CG9" s="178"/>
      <c r="CH9" s="178"/>
      <c r="CI9" s="178"/>
      <c r="CJ9" s="178"/>
      <c r="CK9" s="178"/>
      <c r="CL9" s="178"/>
      <c r="CM9" s="178"/>
      <c r="CN9" s="178"/>
      <c r="CO9" s="178"/>
      <c r="CP9" s="178"/>
      <c r="CQ9" s="178"/>
      <c r="CR9" s="178"/>
      <c r="CS9" s="178"/>
      <c r="CT9" s="178"/>
      <c r="CU9" s="178"/>
      <c r="CV9" s="178"/>
      <c r="CW9" s="178"/>
      <c r="CX9" s="178"/>
      <c r="CY9" s="178"/>
      <c r="CZ9" s="178"/>
      <c r="DA9" s="178"/>
      <c r="DB9" s="178"/>
      <c r="DC9" s="178"/>
      <c r="DD9" s="178"/>
      <c r="DE9" s="178"/>
      <c r="DF9" s="178"/>
      <c r="DG9" s="178"/>
      <c r="DH9" s="178"/>
      <c r="DI9" s="178"/>
      <c r="DJ9" s="178"/>
      <c r="DK9" s="178"/>
      <c r="DL9" s="178"/>
      <c r="DM9" s="178"/>
      <c r="DN9" s="178"/>
      <c r="DO9" s="178"/>
      <c r="DP9" s="178"/>
      <c r="DQ9" s="178"/>
      <c r="DR9" s="178"/>
      <c r="DS9" s="178"/>
      <c r="DT9" s="178"/>
      <c r="DU9" s="178"/>
      <c r="DV9" s="178"/>
      <c r="DW9" s="178"/>
      <c r="DX9" s="178"/>
      <c r="DY9" s="178"/>
      <c r="DZ9" s="178"/>
      <c r="EA9" s="178"/>
    </row>
    <row r="10" spans="1:131" s="177" customFormat="1" ht="15.75" customHeight="1">
      <c r="A10" s="384"/>
      <c r="B10" s="669" t="s">
        <v>1322</v>
      </c>
      <c r="C10" s="385" t="s">
        <v>404</v>
      </c>
      <c r="D10" s="386"/>
      <c r="E10" s="386"/>
      <c r="F10" s="386"/>
      <c r="G10" s="386"/>
      <c r="H10" s="386"/>
      <c r="I10" s="386"/>
      <c r="J10" s="386"/>
      <c r="K10" s="386"/>
      <c r="L10" s="386"/>
      <c r="M10" s="386"/>
      <c r="N10" s="386"/>
      <c r="O10" s="386"/>
      <c r="P10" s="386"/>
      <c r="Q10" s="386"/>
      <c r="R10" s="386"/>
      <c r="S10" s="386"/>
      <c r="T10" s="386"/>
      <c r="U10" s="387"/>
      <c r="V10" s="669" t="s">
        <v>1322</v>
      </c>
      <c r="W10" s="385" t="s">
        <v>409</v>
      </c>
      <c r="X10" s="386"/>
      <c r="Y10" s="386"/>
      <c r="Z10" s="386"/>
      <c r="AA10" s="386"/>
      <c r="AB10" s="386"/>
      <c r="AC10" s="386"/>
      <c r="AD10" s="386"/>
      <c r="AE10" s="386"/>
      <c r="AF10" s="386"/>
      <c r="AG10" s="386"/>
      <c r="AH10" s="386"/>
      <c r="AI10" s="386"/>
      <c r="AJ10" s="386"/>
      <c r="AK10" s="386"/>
      <c r="AL10" s="386"/>
      <c r="AM10" s="386"/>
      <c r="AN10" s="386"/>
      <c r="AO10" s="387"/>
      <c r="AP10" s="669" t="s">
        <v>1322</v>
      </c>
      <c r="AQ10" s="385" t="s">
        <v>411</v>
      </c>
      <c r="AR10" s="386"/>
      <c r="AS10" s="386"/>
      <c r="AT10" s="386"/>
      <c r="AU10" s="386"/>
      <c r="AV10" s="386"/>
      <c r="AW10" s="386"/>
      <c r="AX10" s="386"/>
      <c r="AY10" s="386"/>
      <c r="AZ10" s="386"/>
      <c r="BA10" s="386"/>
      <c r="BB10" s="386"/>
      <c r="BC10" s="386"/>
      <c r="BD10" s="386"/>
      <c r="BE10" s="386"/>
      <c r="BF10" s="386"/>
      <c r="BG10" s="386"/>
      <c r="BH10" s="386"/>
      <c r="BI10" s="386"/>
      <c r="BJ10" s="669" t="s">
        <v>1322</v>
      </c>
      <c r="BK10" s="386" t="s">
        <v>1323</v>
      </c>
      <c r="BL10" s="386"/>
      <c r="BM10" s="386"/>
      <c r="BN10" s="386"/>
      <c r="BO10" s="386"/>
      <c r="BP10" s="386"/>
      <c r="BQ10" s="386"/>
      <c r="BR10" s="386"/>
      <c r="BS10" s="386"/>
      <c r="BT10" s="386"/>
      <c r="BU10" s="386"/>
      <c r="BV10" s="386"/>
      <c r="BW10" s="386"/>
      <c r="BX10" s="386"/>
      <c r="BY10" s="386"/>
      <c r="BZ10" s="386"/>
      <c r="CA10" s="386"/>
      <c r="CB10" s="386"/>
      <c r="CC10" s="386"/>
      <c r="CD10" s="669" t="s">
        <v>1322</v>
      </c>
      <c r="CE10" s="583"/>
      <c r="CF10" s="584"/>
      <c r="CG10" s="584"/>
      <c r="CH10" s="585"/>
      <c r="CI10" s="674" t="s">
        <v>1324</v>
      </c>
      <c r="CJ10" s="583"/>
      <c r="CK10" s="584"/>
      <c r="CL10" s="584"/>
      <c r="CM10" s="585"/>
      <c r="CN10" s="674" t="s">
        <v>1324</v>
      </c>
      <c r="CO10" s="583"/>
      <c r="CP10" s="584"/>
      <c r="CQ10" s="584"/>
      <c r="CR10" s="585"/>
      <c r="CS10" s="674" t="s">
        <v>1324</v>
      </c>
      <c r="CT10" s="178"/>
      <c r="CU10" s="178"/>
      <c r="CV10" s="178"/>
      <c r="CW10" s="178"/>
      <c r="CX10" s="178"/>
      <c r="CY10" s="178"/>
      <c r="CZ10" s="178"/>
      <c r="DA10" s="178"/>
      <c r="DB10" s="178"/>
      <c r="DC10" s="178"/>
      <c r="DD10" s="178"/>
      <c r="DE10" s="178"/>
      <c r="DF10" s="178"/>
      <c r="DG10" s="178"/>
      <c r="DH10" s="178"/>
      <c r="DI10" s="178"/>
      <c r="DJ10" s="178"/>
      <c r="DK10" s="178"/>
      <c r="DL10" s="178"/>
      <c r="DM10" s="178"/>
      <c r="DN10" s="178"/>
      <c r="DO10" s="178"/>
      <c r="DP10" s="178"/>
      <c r="DQ10" s="178"/>
      <c r="DR10" s="178"/>
      <c r="DS10" s="178"/>
      <c r="DT10" s="178"/>
      <c r="DU10" s="178"/>
      <c r="DV10" s="178"/>
      <c r="DW10" s="178"/>
      <c r="DX10" s="178"/>
      <c r="DY10" s="178"/>
      <c r="DZ10" s="178"/>
      <c r="EA10" s="178"/>
    </row>
    <row r="11" spans="1:131" s="177" customFormat="1" ht="32.1" customHeight="1">
      <c r="A11" s="136" t="s">
        <v>1325</v>
      </c>
      <c r="B11" s="669"/>
      <c r="C11" s="385" t="s">
        <v>1326</v>
      </c>
      <c r="D11" s="386"/>
      <c r="E11" s="386"/>
      <c r="F11" s="386"/>
      <c r="G11" s="386"/>
      <c r="H11" s="386"/>
      <c r="I11" s="386"/>
      <c r="J11" s="386"/>
      <c r="K11" s="388"/>
      <c r="L11" s="389" t="s">
        <v>1327</v>
      </c>
      <c r="M11" s="386"/>
      <c r="N11" s="386"/>
      <c r="O11" s="386"/>
      <c r="P11" s="386"/>
      <c r="Q11" s="386"/>
      <c r="R11" s="386"/>
      <c r="S11" s="386"/>
      <c r="T11" s="386"/>
      <c r="U11" s="670" t="s">
        <v>1328</v>
      </c>
      <c r="V11" s="669"/>
      <c r="W11" s="386" t="s">
        <v>1326</v>
      </c>
      <c r="X11" s="386"/>
      <c r="Y11" s="386"/>
      <c r="Z11" s="386"/>
      <c r="AA11" s="386"/>
      <c r="AB11" s="386"/>
      <c r="AC11" s="386"/>
      <c r="AD11" s="386"/>
      <c r="AE11" s="388"/>
      <c r="AF11" s="389" t="s">
        <v>1327</v>
      </c>
      <c r="AG11" s="386"/>
      <c r="AH11" s="386"/>
      <c r="AI11" s="386"/>
      <c r="AJ11" s="386"/>
      <c r="AK11" s="386"/>
      <c r="AL11" s="386"/>
      <c r="AM11" s="386"/>
      <c r="AN11" s="386"/>
      <c r="AO11" s="670" t="s">
        <v>1328</v>
      </c>
      <c r="AP11" s="669"/>
      <c r="AQ11" s="385" t="s">
        <v>1326</v>
      </c>
      <c r="AR11" s="386"/>
      <c r="AS11" s="386"/>
      <c r="AT11" s="386"/>
      <c r="AU11" s="386"/>
      <c r="AV11" s="386"/>
      <c r="AW11" s="386"/>
      <c r="AX11" s="386"/>
      <c r="AY11" s="388"/>
      <c r="AZ11" s="389" t="s">
        <v>1327</v>
      </c>
      <c r="BA11" s="386"/>
      <c r="BB11" s="386"/>
      <c r="BC11" s="386"/>
      <c r="BD11" s="386"/>
      <c r="BE11" s="386"/>
      <c r="BF11" s="386"/>
      <c r="BG11" s="386"/>
      <c r="BH11" s="386"/>
      <c r="BI11" s="678" t="s">
        <v>1328</v>
      </c>
      <c r="BJ11" s="669"/>
      <c r="BK11" s="386" t="s">
        <v>1326</v>
      </c>
      <c r="BL11" s="386"/>
      <c r="BM11" s="386"/>
      <c r="BN11" s="386"/>
      <c r="BO11" s="386"/>
      <c r="BP11" s="386"/>
      <c r="BQ11" s="386"/>
      <c r="BR11" s="386"/>
      <c r="BS11" s="388"/>
      <c r="BT11" s="389" t="s">
        <v>1327</v>
      </c>
      <c r="BU11" s="386"/>
      <c r="BV11" s="386"/>
      <c r="BW11" s="386"/>
      <c r="BX11" s="386"/>
      <c r="BY11" s="386"/>
      <c r="BZ11" s="386"/>
      <c r="CA11" s="386"/>
      <c r="CB11" s="386"/>
      <c r="CC11" s="678" t="s">
        <v>1328</v>
      </c>
      <c r="CD11" s="669"/>
      <c r="CE11" s="582" t="s">
        <v>1326</v>
      </c>
      <c r="CF11" s="582"/>
      <c r="CG11" s="582"/>
      <c r="CH11" s="582"/>
      <c r="CI11" s="675"/>
      <c r="CJ11" s="582" t="s">
        <v>1327</v>
      </c>
      <c r="CK11" s="582"/>
      <c r="CL11" s="582"/>
      <c r="CM11" s="582"/>
      <c r="CN11" s="675"/>
      <c r="CO11" s="582" t="s">
        <v>1329</v>
      </c>
      <c r="CP11" s="582"/>
      <c r="CQ11" s="582"/>
      <c r="CR11" s="582"/>
      <c r="CS11" s="675"/>
      <c r="CT11" s="178"/>
      <c r="CU11" s="178"/>
      <c r="CV11" s="178"/>
      <c r="CW11" s="178"/>
      <c r="CX11" s="178"/>
      <c r="CY11" s="178"/>
      <c r="CZ11" s="178"/>
      <c r="DA11" s="178"/>
      <c r="DB11" s="178"/>
      <c r="DC11" s="178"/>
      <c r="DD11" s="178"/>
      <c r="DE11" s="178"/>
      <c r="DF11" s="178"/>
      <c r="DG11" s="178"/>
      <c r="DH11" s="178"/>
      <c r="DI11" s="178"/>
      <c r="DJ11" s="178"/>
      <c r="DK11" s="178"/>
      <c r="DL11" s="178"/>
      <c r="DM11" s="178"/>
      <c r="DN11" s="178"/>
      <c r="DO11" s="178"/>
      <c r="DP11" s="178"/>
      <c r="DQ11" s="178"/>
      <c r="DR11" s="178"/>
      <c r="DS11" s="178"/>
      <c r="DT11" s="178"/>
      <c r="DU11" s="178"/>
      <c r="DV11" s="178"/>
      <c r="DW11" s="178"/>
      <c r="DX11" s="178"/>
      <c r="DY11" s="178"/>
      <c r="DZ11" s="178"/>
      <c r="EA11" s="178"/>
    </row>
    <row r="12" spans="1:131" ht="12.75" customHeight="1">
      <c r="A12" s="102" t="s">
        <v>1330</v>
      </c>
      <c r="B12" s="669"/>
      <c r="C12" s="172" t="s">
        <v>1291</v>
      </c>
      <c r="D12" s="173"/>
      <c r="E12" s="172" t="s">
        <v>1298</v>
      </c>
      <c r="F12" s="173"/>
      <c r="G12" s="172" t="s">
        <v>1299</v>
      </c>
      <c r="H12" s="173"/>
      <c r="I12" s="172" t="s">
        <v>1300</v>
      </c>
      <c r="J12" s="173"/>
      <c r="K12" s="79"/>
      <c r="L12" s="174" t="s">
        <v>1291</v>
      </c>
      <c r="M12" s="173"/>
      <c r="N12" s="172" t="s">
        <v>1298</v>
      </c>
      <c r="O12" s="173"/>
      <c r="P12" s="172" t="s">
        <v>1299</v>
      </c>
      <c r="Q12" s="173"/>
      <c r="R12" s="172" t="s">
        <v>1300</v>
      </c>
      <c r="S12" s="173"/>
      <c r="T12" s="391"/>
      <c r="U12" s="671"/>
      <c r="V12" s="669"/>
      <c r="W12" s="175" t="s">
        <v>1291</v>
      </c>
      <c r="X12" s="173"/>
      <c r="Y12" s="172" t="s">
        <v>1298</v>
      </c>
      <c r="Z12" s="173"/>
      <c r="AA12" s="172" t="s">
        <v>1299</v>
      </c>
      <c r="AB12" s="173"/>
      <c r="AC12" s="172" t="s">
        <v>1300</v>
      </c>
      <c r="AD12" s="173"/>
      <c r="AE12" s="79"/>
      <c r="AF12" s="174" t="s">
        <v>1291</v>
      </c>
      <c r="AG12" s="173"/>
      <c r="AH12" s="172" t="s">
        <v>1298</v>
      </c>
      <c r="AI12" s="173"/>
      <c r="AJ12" s="172" t="s">
        <v>1299</v>
      </c>
      <c r="AK12" s="173"/>
      <c r="AL12" s="172" t="s">
        <v>1300</v>
      </c>
      <c r="AM12" s="173"/>
      <c r="AN12" s="391"/>
      <c r="AO12" s="671"/>
      <c r="AP12" s="669"/>
      <c r="AQ12" s="172" t="s">
        <v>1291</v>
      </c>
      <c r="AR12" s="173"/>
      <c r="AS12" s="172" t="s">
        <v>1298</v>
      </c>
      <c r="AT12" s="173"/>
      <c r="AU12" s="172" t="s">
        <v>1299</v>
      </c>
      <c r="AV12" s="173"/>
      <c r="AW12" s="172" t="s">
        <v>1300</v>
      </c>
      <c r="AX12" s="173"/>
      <c r="AY12" s="79"/>
      <c r="AZ12" s="174" t="s">
        <v>1291</v>
      </c>
      <c r="BA12" s="173"/>
      <c r="BB12" s="172" t="s">
        <v>1298</v>
      </c>
      <c r="BC12" s="173"/>
      <c r="BD12" s="172" t="s">
        <v>1299</v>
      </c>
      <c r="BE12" s="173"/>
      <c r="BF12" s="172" t="s">
        <v>1300</v>
      </c>
      <c r="BG12" s="173"/>
      <c r="BH12" s="391"/>
      <c r="BI12" s="679"/>
      <c r="BJ12" s="669"/>
      <c r="BK12" s="175" t="s">
        <v>1291</v>
      </c>
      <c r="BL12" s="173"/>
      <c r="BM12" s="172" t="s">
        <v>1298</v>
      </c>
      <c r="BN12" s="173"/>
      <c r="BO12" s="172" t="s">
        <v>1299</v>
      </c>
      <c r="BP12" s="173"/>
      <c r="BQ12" s="172" t="s">
        <v>1300</v>
      </c>
      <c r="BR12" s="173"/>
      <c r="BS12" s="79"/>
      <c r="BT12" s="174" t="s">
        <v>1291</v>
      </c>
      <c r="BU12" s="173"/>
      <c r="BV12" s="172" t="s">
        <v>1298</v>
      </c>
      <c r="BW12" s="173"/>
      <c r="BX12" s="172" t="s">
        <v>1299</v>
      </c>
      <c r="BY12" s="173"/>
      <c r="BZ12" s="172" t="s">
        <v>1300</v>
      </c>
      <c r="CA12" s="173"/>
      <c r="CB12" s="391"/>
      <c r="CC12" s="679"/>
      <c r="CD12" s="669"/>
      <c r="CE12" s="172" t="s">
        <v>1291</v>
      </c>
      <c r="CF12" s="172" t="s">
        <v>1298</v>
      </c>
      <c r="CG12" s="172" t="s">
        <v>1299</v>
      </c>
      <c r="CH12" s="173" t="s">
        <v>1300</v>
      </c>
      <c r="CI12" s="675"/>
      <c r="CJ12" s="172" t="s">
        <v>1291</v>
      </c>
      <c r="CK12" s="172" t="s">
        <v>1298</v>
      </c>
      <c r="CL12" s="172" t="s">
        <v>1299</v>
      </c>
      <c r="CM12" s="173" t="s">
        <v>1300</v>
      </c>
      <c r="CN12" s="675"/>
      <c r="CO12" s="172" t="s">
        <v>1291</v>
      </c>
      <c r="CP12" s="172" t="s">
        <v>1298</v>
      </c>
      <c r="CQ12" s="172" t="s">
        <v>1299</v>
      </c>
      <c r="CR12" s="173" t="s">
        <v>1300</v>
      </c>
      <c r="CS12" s="675"/>
    </row>
    <row r="13" spans="1:131" s="244" customFormat="1" ht="46.5" customHeight="1">
      <c r="A13" s="390"/>
      <c r="B13" s="669"/>
      <c r="C13" s="550" t="s">
        <v>408</v>
      </c>
      <c r="D13" s="550" t="s">
        <v>406</v>
      </c>
      <c r="E13" s="550" t="s">
        <v>408</v>
      </c>
      <c r="F13" s="550" t="s">
        <v>406</v>
      </c>
      <c r="G13" s="550" t="s">
        <v>408</v>
      </c>
      <c r="H13" s="550" t="s">
        <v>406</v>
      </c>
      <c r="I13" s="550" t="s">
        <v>408</v>
      </c>
      <c r="J13" s="550" t="s">
        <v>406</v>
      </c>
      <c r="K13" s="551" t="s">
        <v>1331</v>
      </c>
      <c r="L13" s="552" t="s">
        <v>408</v>
      </c>
      <c r="M13" s="550" t="s">
        <v>406</v>
      </c>
      <c r="N13" s="550" t="s">
        <v>408</v>
      </c>
      <c r="O13" s="550" t="s">
        <v>406</v>
      </c>
      <c r="P13" s="550" t="s">
        <v>408</v>
      </c>
      <c r="Q13" s="550" t="s">
        <v>406</v>
      </c>
      <c r="R13" s="550" t="s">
        <v>408</v>
      </c>
      <c r="S13" s="550" t="s">
        <v>406</v>
      </c>
      <c r="T13" s="550" t="s">
        <v>1332</v>
      </c>
      <c r="U13" s="672"/>
      <c r="V13" s="669"/>
      <c r="W13" s="553" t="s">
        <v>408</v>
      </c>
      <c r="X13" s="550" t="s">
        <v>406</v>
      </c>
      <c r="Y13" s="550" t="s">
        <v>408</v>
      </c>
      <c r="Z13" s="550" t="s">
        <v>406</v>
      </c>
      <c r="AA13" s="550" t="s">
        <v>408</v>
      </c>
      <c r="AB13" s="550" t="s">
        <v>406</v>
      </c>
      <c r="AC13" s="550" t="s">
        <v>408</v>
      </c>
      <c r="AD13" s="550" t="s">
        <v>406</v>
      </c>
      <c r="AE13" s="551" t="s">
        <v>1331</v>
      </c>
      <c r="AF13" s="552" t="s">
        <v>408</v>
      </c>
      <c r="AG13" s="550" t="s">
        <v>406</v>
      </c>
      <c r="AH13" s="550" t="s">
        <v>408</v>
      </c>
      <c r="AI13" s="550" t="s">
        <v>406</v>
      </c>
      <c r="AJ13" s="550" t="s">
        <v>408</v>
      </c>
      <c r="AK13" s="550" t="s">
        <v>406</v>
      </c>
      <c r="AL13" s="550" t="s">
        <v>408</v>
      </c>
      <c r="AM13" s="550" t="s">
        <v>406</v>
      </c>
      <c r="AN13" s="550" t="s">
        <v>1332</v>
      </c>
      <c r="AO13" s="672"/>
      <c r="AP13" s="669"/>
      <c r="AQ13" s="550" t="s">
        <v>408</v>
      </c>
      <c r="AR13" s="550" t="s">
        <v>406</v>
      </c>
      <c r="AS13" s="550" t="s">
        <v>408</v>
      </c>
      <c r="AT13" s="550" t="s">
        <v>406</v>
      </c>
      <c r="AU13" s="550" t="s">
        <v>408</v>
      </c>
      <c r="AV13" s="550" t="s">
        <v>406</v>
      </c>
      <c r="AW13" s="550" t="s">
        <v>408</v>
      </c>
      <c r="AX13" s="550" t="s">
        <v>406</v>
      </c>
      <c r="AY13" s="551" t="s">
        <v>1331</v>
      </c>
      <c r="AZ13" s="552" t="s">
        <v>408</v>
      </c>
      <c r="BA13" s="550" t="s">
        <v>406</v>
      </c>
      <c r="BB13" s="550" t="s">
        <v>408</v>
      </c>
      <c r="BC13" s="550" t="s">
        <v>406</v>
      </c>
      <c r="BD13" s="550" t="s">
        <v>408</v>
      </c>
      <c r="BE13" s="550" t="s">
        <v>406</v>
      </c>
      <c r="BF13" s="550" t="s">
        <v>408</v>
      </c>
      <c r="BG13" s="550" t="s">
        <v>406</v>
      </c>
      <c r="BH13" s="550" t="s">
        <v>1332</v>
      </c>
      <c r="BI13" s="680"/>
      <c r="BJ13" s="669"/>
      <c r="BK13" s="553" t="s">
        <v>408</v>
      </c>
      <c r="BL13" s="550" t="s">
        <v>406</v>
      </c>
      <c r="BM13" s="550" t="s">
        <v>408</v>
      </c>
      <c r="BN13" s="550" t="s">
        <v>406</v>
      </c>
      <c r="BO13" s="550" t="s">
        <v>408</v>
      </c>
      <c r="BP13" s="550" t="s">
        <v>406</v>
      </c>
      <c r="BQ13" s="550" t="s">
        <v>408</v>
      </c>
      <c r="BR13" s="550" t="s">
        <v>406</v>
      </c>
      <c r="BS13" s="551" t="s">
        <v>1331</v>
      </c>
      <c r="BT13" s="552" t="s">
        <v>408</v>
      </c>
      <c r="BU13" s="550" t="s">
        <v>406</v>
      </c>
      <c r="BV13" s="550" t="s">
        <v>408</v>
      </c>
      <c r="BW13" s="550" t="s">
        <v>406</v>
      </c>
      <c r="BX13" s="550" t="s">
        <v>408</v>
      </c>
      <c r="BY13" s="550" t="s">
        <v>406</v>
      </c>
      <c r="BZ13" s="550" t="s">
        <v>408</v>
      </c>
      <c r="CA13" s="550" t="s">
        <v>406</v>
      </c>
      <c r="CB13" s="550" t="s">
        <v>1332</v>
      </c>
      <c r="CC13" s="680"/>
      <c r="CD13" s="669"/>
      <c r="CE13" s="554" t="s">
        <v>54</v>
      </c>
      <c r="CF13" s="554" t="s">
        <v>54</v>
      </c>
      <c r="CG13" s="554" t="s">
        <v>54</v>
      </c>
      <c r="CH13" s="554" t="s">
        <v>54</v>
      </c>
      <c r="CI13" s="676"/>
      <c r="CJ13" s="554" t="s">
        <v>54</v>
      </c>
      <c r="CK13" s="554" t="s">
        <v>54</v>
      </c>
      <c r="CL13" s="554" t="s">
        <v>54</v>
      </c>
      <c r="CM13" s="554" t="s">
        <v>54</v>
      </c>
      <c r="CN13" s="676"/>
      <c r="CO13" s="554" t="s">
        <v>54</v>
      </c>
      <c r="CP13" s="554" t="s">
        <v>54</v>
      </c>
      <c r="CQ13" s="554" t="s">
        <v>54</v>
      </c>
      <c r="CR13" s="554" t="s">
        <v>54</v>
      </c>
      <c r="CS13" s="676"/>
      <c r="CT13" s="354"/>
      <c r="CU13" s="354"/>
      <c r="CV13" s="354"/>
      <c r="CW13" s="354"/>
      <c r="CX13" s="354"/>
      <c r="CY13" s="354"/>
      <c r="CZ13" s="354"/>
      <c r="DA13" s="354"/>
      <c r="DB13" s="354"/>
      <c r="DC13" s="354"/>
      <c r="DD13" s="354"/>
      <c r="DE13" s="354"/>
      <c r="DF13" s="354"/>
      <c r="DG13" s="354"/>
      <c r="DH13" s="354"/>
      <c r="DI13" s="354"/>
      <c r="DJ13" s="354"/>
      <c r="DK13" s="354"/>
      <c r="DL13" s="354"/>
      <c r="DM13" s="354"/>
      <c r="DN13" s="354"/>
      <c r="DO13" s="354"/>
      <c r="DP13" s="354"/>
      <c r="DQ13" s="354"/>
      <c r="DR13" s="354"/>
      <c r="DS13" s="354"/>
      <c r="DT13" s="354"/>
      <c r="DU13" s="354"/>
      <c r="DV13" s="354"/>
      <c r="DW13" s="354"/>
      <c r="DX13" s="354"/>
      <c r="DY13" s="354"/>
      <c r="DZ13" s="354"/>
      <c r="EA13" s="354"/>
    </row>
    <row r="14" spans="1:131" ht="15.75" customHeight="1">
      <c r="A14" s="16" t="s">
        <v>1293</v>
      </c>
      <c r="B14" s="138"/>
      <c r="C14" s="574">
        <f>INDEX('Schedule 1_Enrollment'!$D$12:$K$35,MATCH(C12,'Schedule 1_Enrollment'!$B$10:$B$31,0)+1,MATCH(C10,'Schedule 1_Enrollment'!$D$10:$K$10,0)+IF(C13="Dual Eligible",1,0))</f>
        <v>184</v>
      </c>
      <c r="D14" s="574">
        <f>INDEX('Schedule 1_Enrollment'!$D$12:$K$35,MATCH(C12,'Schedule 1_Enrollment'!$B$10:$B$31,0)+1,MATCH(C10,'Schedule 1_Enrollment'!$D$10:$K$10,0)+IF(D13="Dual Eligible",1,0))</f>
        <v>3755</v>
      </c>
      <c r="E14" s="574">
        <f>INDEX('Schedule 1_Enrollment'!$D$12:$K$35,MATCH(E12,'Schedule 1_Enrollment'!$B$10:$B$31,0)+1,MATCH(C10,'Schedule 1_Enrollment'!$D$10:$K$10,0)+IF(E13="Dual Eligible",1,0))</f>
        <v>223</v>
      </c>
      <c r="F14" s="574">
        <f>INDEX('Schedule 1_Enrollment'!$D$12:$K$35,MATCH(E12,'Schedule 1_Enrollment'!$B$10:$B$31,0)+1,MATCH(C10,'Schedule 1_Enrollment'!$D$10:$K$10,0)+IF(F13="Dual Eligible",1,0))</f>
        <v>3883</v>
      </c>
      <c r="G14" s="574">
        <f>INDEX('Schedule 1_Enrollment'!$D$12:$K$35,MATCH(G12,'Schedule 1_Enrollment'!$B$10:$B$31,0)+1,MATCH(C10,'Schedule 1_Enrollment'!$D$10:$K$10,0)+IF(G13="Dual Eligible",1,0))</f>
        <v>246</v>
      </c>
      <c r="H14" s="574">
        <f>INDEX('Schedule 1_Enrollment'!$D$12:$K$35,MATCH(G12,'Schedule 1_Enrollment'!$B$10:$B$31,0)+1,MATCH(C10,'Schedule 1_Enrollment'!$D$10:$K$10,0)+IF(H13="Dual Eligible",1,0))</f>
        <v>3941</v>
      </c>
      <c r="I14" s="574">
        <f>INDEX('Schedule 1_Enrollment'!$D$12:$K$35,MATCH(I12,'Schedule 1_Enrollment'!$B$10:$B$31,0)+1,MATCH(C10,'Schedule 1_Enrollment'!$D$10:$K$10,0)+IF(I13="Dual Eligible",1,0))</f>
        <v>235</v>
      </c>
      <c r="J14" s="574">
        <f>INDEX('Schedule 1_Enrollment'!$D$12:$K$35,MATCH(I12,'Schedule 1_Enrollment'!$B$10:$B$31,0)+1,MATCH(C10,'Schedule 1_Enrollment'!$D$10:$K$10,0)+IF(J13="Dual Eligible",1,0))</f>
        <v>4108</v>
      </c>
      <c r="K14" s="577">
        <f>SUM(C14:J14)</f>
        <v>16575</v>
      </c>
      <c r="L14" s="576">
        <f>INDEX('Schedule 1_Enrollment'!$D$12:$K$35,MATCH(L12,'Schedule 1_Enrollment'!$B$10:$B$31,0)+1,MATCH(C10,'Schedule 1_Enrollment'!$D$10:$K$10,0)+IF(L13="Dual Eligible",1,0))</f>
        <v>184</v>
      </c>
      <c r="M14" s="574">
        <f>INDEX('Schedule 1_Enrollment'!$D$12:$K$35,MATCH(L12,'Schedule 1_Enrollment'!$B$10:$B$31,0)+1,MATCH(C10,'Schedule 1_Enrollment'!$D$10:$K$10,0)+IF(M13="Dual Eligible",1,0))</f>
        <v>3755</v>
      </c>
      <c r="N14" s="574">
        <f>INDEX('Schedule 1_Enrollment'!$D$12:$K$35,MATCH(N12,'Schedule 1_Enrollment'!$B$10:$B$31,0)+1,MATCH(C10,'Schedule 1_Enrollment'!$D$10:$K$10,0)+IF(N13="Dual Eligible",1,0))</f>
        <v>223</v>
      </c>
      <c r="O14" s="574">
        <f>INDEX('Schedule 1_Enrollment'!$D$12:$K$35,MATCH(N12,'Schedule 1_Enrollment'!$B$10:$B$31,0)+1,MATCH(C10,'Schedule 1_Enrollment'!$D$10:$K$10,0)+IF(O13="Dual Eligible",1,0))</f>
        <v>3883</v>
      </c>
      <c r="P14" s="574">
        <f>INDEX('Schedule 1_Enrollment'!$D$12:$K$35,MATCH(P12,'Schedule 1_Enrollment'!$B$10:$B$31,0)+1,MATCH(C10,'Schedule 1_Enrollment'!$D$10:$K$10,0)+IF(P13="Dual Eligible",1,0))</f>
        <v>246</v>
      </c>
      <c r="Q14" s="574">
        <f>INDEX('Schedule 1_Enrollment'!$D$12:$K$35,MATCH(P12,'Schedule 1_Enrollment'!$B$10:$B$31,0)+1,MATCH(C10,'Schedule 1_Enrollment'!$D$10:$K$10,0)+IF(Q13="Dual Eligible",1,0))</f>
        <v>3941</v>
      </c>
      <c r="R14" s="574">
        <f>INDEX('Schedule 1_Enrollment'!$D$12:$K$35,MATCH(R12,'Schedule 1_Enrollment'!$B$10:$B$31,0)+1,MATCH(C10,'Schedule 1_Enrollment'!$D$10:$K$10,0)+IF(R13="Dual Eligible",1,0))</f>
        <v>235</v>
      </c>
      <c r="S14" s="574">
        <f>INDEX('Schedule 1_Enrollment'!$D$12:$K$35,MATCH(R12,'Schedule 1_Enrollment'!$B$10:$B$31,0)+1,MATCH(C10,'Schedule 1_Enrollment'!$D$10:$K$10,0)+IF(S13="Dual Eligible",1,0))</f>
        <v>4108</v>
      </c>
      <c r="T14" s="577">
        <f>SUM(L14:S14)</f>
        <v>16575</v>
      </c>
      <c r="U14" s="574">
        <f>T14</f>
        <v>16575</v>
      </c>
      <c r="V14" s="138"/>
      <c r="W14" s="574">
        <f>INDEX('Schedule 1_Enrollment'!$D$12:$K$35,MATCH(W12,'Schedule 1_Enrollment'!$B$10:$B$31,0)+1,MATCH(W10,'Schedule 1_Enrollment'!$D$10:$K$10,0)+IF(W13="Dual Eligible",1,0))</f>
        <v>30</v>
      </c>
      <c r="X14" s="574">
        <f>INDEX('Schedule 1_Enrollment'!$D$12:$K$35,MATCH(W12,'Schedule 1_Enrollment'!$B$10:$B$31,0)+1,MATCH(W10,'Schedule 1_Enrollment'!$D$10:$K$10,0)+IF(X13="Dual Eligible",1,0))</f>
        <v>1572</v>
      </c>
      <c r="Y14" s="574">
        <f>INDEX('Schedule 1_Enrollment'!$D$12:$K$35,MATCH(Y12,'Schedule 1_Enrollment'!$B$10:$B$31,0)+1,MATCH(W10,'Schedule 1_Enrollment'!$D$10:$K$10,0)+IF(Y13="Dual Eligible",1,0))</f>
        <v>25</v>
      </c>
      <c r="Z14" s="574">
        <f>INDEX('Schedule 1_Enrollment'!$D$12:$K$35,MATCH(Y12,'Schedule 1_Enrollment'!$B$10:$B$31,0)+1,MATCH(W10,'Schedule 1_Enrollment'!$D$10:$K$10,0)+IF(Z13="Dual Eligible",1,0))</f>
        <v>1510</v>
      </c>
      <c r="AA14" s="574">
        <f>INDEX('Schedule 1_Enrollment'!$D$12:$K$35,MATCH(AA12,'Schedule 1_Enrollment'!$B$10:$B$31,0)+1,MATCH(W10,'Schedule 1_Enrollment'!$D$10:$K$10,0)+IF(AA13="Dual Eligible",1,0))</f>
        <v>23</v>
      </c>
      <c r="AB14" s="574">
        <f>INDEX('Schedule 1_Enrollment'!$D$12:$K$35,MATCH(AA12,'Schedule 1_Enrollment'!$B$10:$B$31,0)+1,MATCH(W10,'Schedule 1_Enrollment'!$D$10:$K$10,0)+IF(AB13="Dual Eligible",1,0))</f>
        <v>1467</v>
      </c>
      <c r="AC14" s="574">
        <f>INDEX('Schedule 1_Enrollment'!$D$12:$K$35,MATCH(AC12,'Schedule 1_Enrollment'!$B$10:$B$31,0)+1,MATCH(W10,'Schedule 1_Enrollment'!$D$10:$K$10,0)+IF(AC13="Dual Eligible",1,0))</f>
        <v>23</v>
      </c>
      <c r="AD14" s="574">
        <f>INDEX('Schedule 1_Enrollment'!$D$12:$K$35,MATCH(AC12,'Schedule 1_Enrollment'!$B$10:$B$31,0)+1,MATCH(W10,'Schedule 1_Enrollment'!$D$10:$K$10,0)+IF(AD13="Dual Eligible",1,0))</f>
        <v>1444</v>
      </c>
      <c r="AE14" s="577">
        <f>SUM(W14:AD14)</f>
        <v>6094</v>
      </c>
      <c r="AF14" s="576">
        <f>INDEX('Schedule 1_Enrollment'!$D$12:$K$35,MATCH(AF12,'Schedule 1_Enrollment'!$B$10:$B$31,0)+1,MATCH(W10,'Schedule 1_Enrollment'!$D$10:$K$10,0)+IF(AF13="Dual Eligible",1,0))</f>
        <v>30</v>
      </c>
      <c r="AG14" s="574">
        <f>INDEX('Schedule 1_Enrollment'!$D$12:$K$35,MATCH(AF12,'Schedule 1_Enrollment'!$B$10:$B$31,0)+1,MATCH(W10,'Schedule 1_Enrollment'!$D$10:$K$10,0)+IF(AG13="Dual Eligible",1,0))</f>
        <v>1572</v>
      </c>
      <c r="AH14" s="574">
        <f>INDEX('Schedule 1_Enrollment'!$D$12:$K$35,MATCH(AH12,'Schedule 1_Enrollment'!$B$10:$B$31,0)+1,MATCH(W10,'Schedule 1_Enrollment'!$D$10:$K$10,0)+IF(AH13="Dual Eligible",1,0))</f>
        <v>25</v>
      </c>
      <c r="AI14" s="574">
        <f>INDEX('Schedule 1_Enrollment'!$D$12:$K$35,MATCH(AH12,'Schedule 1_Enrollment'!$B$10:$B$31,0)+1,MATCH(W10,'Schedule 1_Enrollment'!$D$10:$K$10,0)+IF(AI13="Dual Eligible",1,0))</f>
        <v>1510</v>
      </c>
      <c r="AJ14" s="574">
        <f>INDEX('Schedule 1_Enrollment'!$D$12:$K$35,MATCH(AJ12,'Schedule 1_Enrollment'!$B$10:$B$31,0)+1,MATCH(W10,'Schedule 1_Enrollment'!$D$10:$K$10,0)+IF(AJ13="Dual Eligible",1,0))</f>
        <v>23</v>
      </c>
      <c r="AK14" s="574">
        <f>INDEX('Schedule 1_Enrollment'!$D$12:$K$35,MATCH(AJ12,'Schedule 1_Enrollment'!$B$10:$B$31,0)+1,MATCH(W10,'Schedule 1_Enrollment'!$D$10:$K$10,0)+IF(AK13="Dual Eligible",1,0))</f>
        <v>1467</v>
      </c>
      <c r="AL14" s="574">
        <f>INDEX('Schedule 1_Enrollment'!$D$12:$K$35,MATCH(AL12,'Schedule 1_Enrollment'!$B$10:$B$31,0)+1,MATCH(W10,'Schedule 1_Enrollment'!$D$10:$K$10,0)+IF(AL13="Dual Eligible",1,0))</f>
        <v>23</v>
      </c>
      <c r="AM14" s="574">
        <f>INDEX('Schedule 1_Enrollment'!$D$12:$K$35,MATCH(AL12,'Schedule 1_Enrollment'!$B$10:$B$31,0)+1,MATCH(W10,'Schedule 1_Enrollment'!$D$10:$K$10,0)+IF(AM13="Dual Eligible",1,0))</f>
        <v>1444</v>
      </c>
      <c r="AN14" s="577">
        <f>SUM(AF14:AM14)</f>
        <v>6094</v>
      </c>
      <c r="AO14" s="574">
        <f>AN14</f>
        <v>6094</v>
      </c>
      <c r="AP14" s="138"/>
      <c r="AQ14" s="574">
        <f>INDEX('Schedule 1_Enrollment'!$D$12:$K$35,MATCH(AQ12,'Schedule 1_Enrollment'!$B$10:$B$31,0)+1,MATCH(AQ10,'Schedule 1_Enrollment'!$D$10:$K$10,0)+IF(AQ13="Dual Eligible",1,0))</f>
        <v>328</v>
      </c>
      <c r="AR14" s="574">
        <f>INDEX('Schedule 1_Enrollment'!$D$12:$K$35,MATCH(AQ12,'Schedule 1_Enrollment'!$B$10:$B$31,0)+1,MATCH(AQ10,'Schedule 1_Enrollment'!$D$10:$K$10,0)+IF(AR13="Dual Eligible",1,0))</f>
        <v>16012</v>
      </c>
      <c r="AS14" s="574">
        <f>INDEX('Schedule 1_Enrollment'!$D$12:$K$35,MATCH(AS12,'Schedule 1_Enrollment'!$B$10:$B$31,0)+1,MATCH(AQ10,'Schedule 1_Enrollment'!$D$10:$K$10,0)+IF(AS13="Dual Eligible",1,0))</f>
        <v>343</v>
      </c>
      <c r="AT14" s="574">
        <f>INDEX('Schedule 1_Enrollment'!$D$12:$K$35,MATCH(AS12,'Schedule 1_Enrollment'!$B$10:$B$31,0)+1,MATCH(AQ10,'Schedule 1_Enrollment'!$D$10:$K$10,0)+IF(AT13="Dual Eligible",1,0))</f>
        <v>16683</v>
      </c>
      <c r="AU14" s="574">
        <f>INDEX('Schedule 1_Enrollment'!$D$12:$K$35,MATCH(AU12,'Schedule 1_Enrollment'!$B$10:$B$31,0)+1,MATCH(AQ10,'Schedule 1_Enrollment'!$D$10:$K$10,0)+IF(AU13="Dual Eligible",1,0))</f>
        <v>378</v>
      </c>
      <c r="AV14" s="574">
        <f>INDEX('Schedule 1_Enrollment'!$D$12:$K$35,MATCH(AU12,'Schedule 1_Enrollment'!$B$10:$B$31,0)+1,MATCH(AQ10,'Schedule 1_Enrollment'!$D$10:$K$10,0)+IF(AV13="Dual Eligible",1,0))</f>
        <v>17595</v>
      </c>
      <c r="AW14" s="574">
        <f>INDEX('Schedule 1_Enrollment'!$D$12:$K$35,MATCH(AW12,'Schedule 1_Enrollment'!$B$10:$B$31,0)+1,MATCH(AQ10,'Schedule 1_Enrollment'!$D$10:$K$10,0)+IF(AW13="Dual Eligible",1,0))</f>
        <v>415</v>
      </c>
      <c r="AX14" s="574">
        <f>INDEX('Schedule 1_Enrollment'!$D$12:$K$35,MATCH(AW12,'Schedule 1_Enrollment'!$B$10:$B$31,0)+1,MATCH(AQ10,'Schedule 1_Enrollment'!$D$10:$K$10,0)+IF(AX13="Dual Eligible",1,0))</f>
        <v>18285</v>
      </c>
      <c r="AY14" s="577">
        <f>SUM(AQ14:AX14)</f>
        <v>70039</v>
      </c>
      <c r="AZ14" s="576">
        <f>INDEX('Schedule 1_Enrollment'!$D$12:$K$35,MATCH(AZ12,'Schedule 1_Enrollment'!$B$10:$B$31,0)+1,MATCH(AQ10,'Schedule 1_Enrollment'!$D$10:$K$10,0)+IF(AZ13="Dual Eligible",1,0))</f>
        <v>328</v>
      </c>
      <c r="BA14" s="574">
        <f>INDEX('Schedule 1_Enrollment'!$D$12:$K$35,MATCH(AZ12,'Schedule 1_Enrollment'!$B$10:$B$31,0)+1,MATCH(AQ10,'Schedule 1_Enrollment'!$D$10:$K$10,0)+IF(BA13="Dual Eligible",1,0))</f>
        <v>16012</v>
      </c>
      <c r="BB14" s="574">
        <f>INDEX('Schedule 1_Enrollment'!$D$12:$K$35,MATCH(BB12,'Schedule 1_Enrollment'!$B$10:$B$31,0)+1,MATCH(AQ10,'Schedule 1_Enrollment'!$D$10:$K$10,0)+IF(BB13="Dual Eligible",1,0))</f>
        <v>343</v>
      </c>
      <c r="BC14" s="574">
        <f>INDEX('Schedule 1_Enrollment'!$D$12:$K$35,MATCH(BB12,'Schedule 1_Enrollment'!$B$10:$B$31,0)+1,MATCH(AQ10,'Schedule 1_Enrollment'!$D$10:$K$10,0)+IF(BC13="Dual Eligible",1,0))</f>
        <v>16683</v>
      </c>
      <c r="BD14" s="574">
        <f>INDEX('Schedule 1_Enrollment'!$D$12:$K$35,MATCH(BD12,'Schedule 1_Enrollment'!$B$10:$B$31,0)+1,MATCH(AQ10,'Schedule 1_Enrollment'!$D$10:$K$10,0)+IF(BD13="Dual Eligible",1,0))</f>
        <v>378</v>
      </c>
      <c r="BE14" s="574">
        <f>INDEX('Schedule 1_Enrollment'!$D$12:$K$35,MATCH(BD12,'Schedule 1_Enrollment'!$B$10:$B$31,0)+1,MATCH(AQ10,'Schedule 1_Enrollment'!$D$10:$K$10,0)+IF(BE13="Dual Eligible",1,0))</f>
        <v>17595</v>
      </c>
      <c r="BF14" s="574">
        <f>INDEX('Schedule 1_Enrollment'!$D$12:$K$35,MATCH(BF12,'Schedule 1_Enrollment'!$B$10:$B$31,0)+1,MATCH(AQ10,'Schedule 1_Enrollment'!$D$10:$K$10,0)+IF(BF13="Dual Eligible",1,0))</f>
        <v>415</v>
      </c>
      <c r="BG14" s="574">
        <f>INDEX('Schedule 1_Enrollment'!$D$12:$K$35,MATCH(BF12,'Schedule 1_Enrollment'!$B$10:$B$31,0)+1,MATCH(AQ10,'Schedule 1_Enrollment'!$D$10:$K$10,0)+IF(BG13="Dual Eligible",1,0))</f>
        <v>18285</v>
      </c>
      <c r="BH14" s="577">
        <f>SUM(AZ14:BG14)</f>
        <v>70039</v>
      </c>
      <c r="BI14" s="574">
        <f>BH14</f>
        <v>70039</v>
      </c>
      <c r="BJ14" s="138"/>
      <c r="BK14" s="574">
        <f>INDEX('Schedule 1_Enrollment'!$D$12:$K$35,MATCH(BK12,'Schedule 1_Enrollment'!$B$10:$B$31,0)+1,MATCH(IF(BK10="Institutional (All: Tier 1, Tier 2 and Tier 3)","Institutional (All Tiers)",BK10),'Schedule 1_Enrollment'!$D$10:$K$10,0)+IF(BK13="Dual Eligible",1,0))</f>
        <v>4</v>
      </c>
      <c r="BL14" s="574">
        <f>INDEX('Schedule 1_Enrollment'!$D$12:$K$35,MATCH(BK12,'Schedule 1_Enrollment'!$B$10:$B$31,0)+1,MATCH(IF(BK10="Institutional (All: Tier 1, Tier 2 and Tier 3)","Institutional (All Tiers)",BK10),'Schedule 1_Enrollment'!$D$10:$K$10,0)+IF(BL13="Dual Eligible",1,0))</f>
        <v>530</v>
      </c>
      <c r="BM14" s="574">
        <f>INDEX('Schedule 1_Enrollment'!$D$12:$K$35,MATCH(BM12,'Schedule 1_Enrollment'!$B$10:$B$31,0)+1,MATCH(IF(BK10="Institutional (All: Tier 1, Tier 2 and Tier 3)","Institutional (All Tiers)",BK10),'Schedule 1_Enrollment'!$D$10:$K$10,0)+IF(BM13="Dual Eligible",1,0))</f>
        <v>3</v>
      </c>
      <c r="BN14" s="574">
        <f>INDEX('Schedule 1_Enrollment'!$D$12:$K$35,MATCH(BM12,'Schedule 1_Enrollment'!$B$10:$B$31,0)+1,MATCH(IF(BK10="Institutional (All: Tier 1, Tier 2 and Tier 3)","Institutional (All Tiers)",BK10),'Schedule 1_Enrollment'!$D$10:$K$10,0)+IF(BN13="Dual Eligible",1,0))</f>
        <v>555</v>
      </c>
      <c r="BO14" s="574">
        <f>INDEX('Schedule 1_Enrollment'!$D$12:$K$35,MATCH(BO12,'Schedule 1_Enrollment'!$B$10:$B$31,0)+1,MATCH(IF(BK10="Institutional (All: Tier 1, Tier 2 and Tier 3)","Institutional (All Tiers)",BK10),'Schedule 1_Enrollment'!$D$10:$K$10,0)+IF(BO13="Dual Eligible",1,0))</f>
        <v>8</v>
      </c>
      <c r="BP14" s="574">
        <f>INDEX('Schedule 1_Enrollment'!$D$12:$K$35,MATCH(BO12,'Schedule 1_Enrollment'!$B$10:$B$31,0)+1,MATCH(IF(BK10="Institutional (All: Tier 1, Tier 2 and Tier 3)","Institutional (All Tiers)",BK10),'Schedule 1_Enrollment'!$D$10:$K$10,0)+IF(BP13="Dual Eligible",1,0))</f>
        <v>538</v>
      </c>
      <c r="BQ14" s="574">
        <f>INDEX('Schedule 1_Enrollment'!$D$12:$K$35,MATCH(BQ12,'Schedule 1_Enrollment'!$B$10:$B$31,0)+1,MATCH(IF(BK10="Institutional (All: Tier 1, Tier 2 and Tier 3)","Institutional (All Tiers)",BK10),'Schedule 1_Enrollment'!$D$10:$K$10,0)+IF(BQ13="Dual Eligible",1,0))</f>
        <v>7</v>
      </c>
      <c r="BR14" s="574">
        <f>INDEX('Schedule 1_Enrollment'!$D$12:$K$35,MATCH(BQ12,'Schedule 1_Enrollment'!$B$10:$B$31,0)+1,MATCH(IF(BK10="Institutional (All: Tier 1, Tier 2 and Tier 3)","Institutional (All Tiers)",BK10),'Schedule 1_Enrollment'!$D$10:$K$10,0)+IF(BR13="Dual Eligible",1,0))</f>
        <v>561</v>
      </c>
      <c r="BS14" s="577">
        <f>SUM(BK14:BR14)</f>
        <v>2206</v>
      </c>
      <c r="BT14" s="576">
        <f>INDEX('Schedule 1_Enrollment'!$D$12:$K$35,MATCH(BT12,'Schedule 1_Enrollment'!$B$10:$B$31,0)+1,MATCH(IF(BK10="Institutional (All: Tier 1, Tier 2 and Tier 3)","Institutional (All Tiers)",BK10),'Schedule 1_Enrollment'!$D$10:$K$10,0)+IF(BT13="Dual Eligible",1,0))</f>
        <v>4</v>
      </c>
      <c r="BU14" s="574">
        <f>INDEX('Schedule 1_Enrollment'!$D$12:$K$35,MATCH(BT12,'Schedule 1_Enrollment'!$B$10:$B$31,0)+1,MATCH(IF(BK10="Institutional (All: Tier 1, Tier 2 and Tier 3)","Institutional (All Tiers)",BK10),'Schedule 1_Enrollment'!$D$10:$K$10,0)+IF(BU13="Dual Eligible",1,0))</f>
        <v>530</v>
      </c>
      <c r="BV14" s="574">
        <f>INDEX('Schedule 1_Enrollment'!$D$12:$K$35,MATCH(BV12,'Schedule 1_Enrollment'!$B$10:$B$31,0)+1,MATCH(IF(BK10="Institutional (All: Tier 1, Tier 2 and Tier 3)","Institutional (All Tiers)",BK10),'Schedule 1_Enrollment'!$D$10:$K$10,0)+IF(BV13="Dual Eligible",1,0))</f>
        <v>3</v>
      </c>
      <c r="BW14" s="574">
        <f>INDEX('Schedule 1_Enrollment'!$D$12:$K$35,MATCH(BV12,'Schedule 1_Enrollment'!$B$10:$B$31,0)+1,MATCH(IF(BK10="Institutional (All: Tier 1, Tier 2 and Tier 3)","Institutional (All Tiers)",BK10),'Schedule 1_Enrollment'!$D$10:$K$10,0)+IF(BW13="Dual Eligible",1,0))</f>
        <v>555</v>
      </c>
      <c r="BX14" s="574">
        <f>INDEX('Schedule 1_Enrollment'!$D$12:$K$35,MATCH(BX12,'Schedule 1_Enrollment'!$B$10:$B$31,0)+1,MATCH(IF(BK10="Institutional (All: Tier 1, Tier 2 and Tier 3)","Institutional (All Tiers)",BK10),'Schedule 1_Enrollment'!$D$10:$K$10,0)+IF(BX13="Dual Eligible",1,0))</f>
        <v>8</v>
      </c>
      <c r="BY14" s="574">
        <f>INDEX('Schedule 1_Enrollment'!$D$12:$K$35,MATCH(BX12,'Schedule 1_Enrollment'!$B$10:$B$31,0)+1,MATCH(IF(BK10="Institutional (All: Tier 1, Tier 2 and Tier 3)","Institutional (All Tiers)",BK10),'Schedule 1_Enrollment'!$D$10:$K$10,0)+IF(BY13="Dual Eligible",1,0))</f>
        <v>538</v>
      </c>
      <c r="BZ14" s="574">
        <f>INDEX('Schedule 1_Enrollment'!$D$12:$K$35,MATCH(BZ12,'Schedule 1_Enrollment'!$B$10:$B$31,0)+1,MATCH(IF(BK10="Institutional (All: Tier 1, Tier 2 and Tier 3)","Institutional (All Tiers)",BK10),'Schedule 1_Enrollment'!$D$10:$K$10,0)+IF(BZ13="Dual Eligible",1,0))</f>
        <v>7</v>
      </c>
      <c r="CA14" s="574">
        <f>INDEX('Schedule 1_Enrollment'!$D$12:$K$35,MATCH(BZ12,'Schedule 1_Enrollment'!$B$10:$B$31,0)+1,MATCH(IF(BK10="Institutional (All: Tier 1, Tier 2 and Tier 3)","Institutional (All Tiers)",BK10),'Schedule 1_Enrollment'!$D$10:$K$10,0)+IF(CA13="Dual Eligible",1,0))</f>
        <v>561</v>
      </c>
      <c r="CB14" s="577">
        <f>SUM(BT14:CA14)</f>
        <v>2206</v>
      </c>
      <c r="CC14" s="574">
        <f>CB14</f>
        <v>2206</v>
      </c>
      <c r="CD14" s="138"/>
      <c r="CE14" s="574">
        <f>+C14+D14+W14+X14+AQ14+AR14+BK14+BL14</f>
        <v>22415</v>
      </c>
      <c r="CF14" s="574">
        <f>+E14+F14+Y14+Z14+AS14+AT14+BM14+BN14</f>
        <v>23225</v>
      </c>
      <c r="CG14" s="574">
        <f>+G14+H14+AA14+AB14+AU14+AV14+BO14+BP14</f>
        <v>24196</v>
      </c>
      <c r="CH14" s="574">
        <f>+I14+J14+AC14+AD14+AW14+AX14+BQ14+BR14</f>
        <v>25078</v>
      </c>
      <c r="CI14" s="575">
        <f>SUM(K14,AE14,AY14,BS14)</f>
        <v>94914</v>
      </c>
      <c r="CJ14" s="574">
        <f>L14+M14+AF14+AG14+AZ14+BA14+BT14+BU14</f>
        <v>22415</v>
      </c>
      <c r="CK14" s="574">
        <f>N14+O14+AH14+AI14+BB14+BC14+BV14+BW14</f>
        <v>23225</v>
      </c>
      <c r="CL14" s="574">
        <f>P14+Q14+AJ14+AK14+BD14+BE14+BX14+BY14</f>
        <v>24196</v>
      </c>
      <c r="CM14" s="574">
        <f>+R14+S14+AL14+AM14+BF14+BG14+BZ14+CA14</f>
        <v>25078</v>
      </c>
      <c r="CN14" s="575">
        <f>SUM(T14,AN14,BH14,CB14)</f>
        <v>94914</v>
      </c>
      <c r="CO14" s="574">
        <f>+C14+D14+W14+X14+AQ14+AR14+BK14+BL14</f>
        <v>22415</v>
      </c>
      <c r="CP14" s="574">
        <f>+E14+F14+Y14+Z14+AS14+AT14+BM14+BN14</f>
        <v>23225</v>
      </c>
      <c r="CQ14" s="574">
        <f>+G14+H14+AA14+AB14+AU14+AV14+BO14+BP14</f>
        <v>24196</v>
      </c>
      <c r="CR14" s="574">
        <f>+I14+J14+AC14+AD14+AW14+AX14+BQ14+BR14</f>
        <v>25078</v>
      </c>
      <c r="CS14" s="575">
        <f t="shared" ref="CS14" si="0">SUM(CC14,BI14,AO14,U14)</f>
        <v>94914</v>
      </c>
    </row>
    <row r="15" spans="1:131" ht="15.75" customHeight="1">
      <c r="A15" s="16" t="s">
        <v>169</v>
      </c>
      <c r="B15" s="191"/>
      <c r="C15" s="103"/>
      <c r="D15" s="103"/>
      <c r="E15" s="103"/>
      <c r="F15" s="103"/>
      <c r="G15" s="103"/>
      <c r="H15" s="103"/>
      <c r="I15" s="103"/>
      <c r="J15" s="103"/>
      <c r="K15" s="355"/>
      <c r="L15" s="356"/>
      <c r="M15" s="103"/>
      <c r="N15" s="103"/>
      <c r="O15" s="103"/>
      <c r="P15" s="103"/>
      <c r="Q15" s="103"/>
      <c r="R15" s="103"/>
      <c r="S15" s="103"/>
      <c r="T15" s="103"/>
      <c r="U15" s="356"/>
      <c r="V15" s="191"/>
      <c r="W15" s="103"/>
      <c r="X15" s="103"/>
      <c r="Y15" s="103"/>
      <c r="Z15" s="103"/>
      <c r="AA15" s="103"/>
      <c r="AB15" s="103"/>
      <c r="AC15" s="103"/>
      <c r="AD15" s="103"/>
      <c r="AE15" s="355"/>
      <c r="AF15" s="356"/>
      <c r="AG15" s="103"/>
      <c r="AH15" s="103"/>
      <c r="AI15" s="103"/>
      <c r="AJ15" s="103"/>
      <c r="AK15" s="103"/>
      <c r="AL15" s="103"/>
      <c r="AM15" s="103"/>
      <c r="AN15" s="103"/>
      <c r="AO15" s="356"/>
      <c r="AP15" s="191"/>
      <c r="AQ15" s="103"/>
      <c r="AR15" s="103"/>
      <c r="AS15" s="103"/>
      <c r="AT15" s="103"/>
      <c r="AU15" s="103"/>
      <c r="AV15" s="103"/>
      <c r="AW15" s="103"/>
      <c r="AX15" s="103"/>
      <c r="AY15" s="355"/>
      <c r="AZ15" s="356"/>
      <c r="BA15" s="103"/>
      <c r="BB15" s="103"/>
      <c r="BC15" s="103"/>
      <c r="BD15" s="103"/>
      <c r="BE15" s="103"/>
      <c r="BF15" s="103"/>
      <c r="BG15" s="103"/>
      <c r="BH15" s="103"/>
      <c r="BI15" s="356"/>
      <c r="BJ15" s="191"/>
      <c r="BK15" s="103"/>
      <c r="BL15" s="103"/>
      <c r="BM15" s="103"/>
      <c r="BN15" s="103"/>
      <c r="BO15" s="103"/>
      <c r="BP15" s="103"/>
      <c r="BQ15" s="103"/>
      <c r="BR15" s="103"/>
      <c r="BS15" s="355"/>
      <c r="BT15" s="356"/>
      <c r="BU15" s="103"/>
      <c r="BV15" s="103"/>
      <c r="BW15" s="103"/>
      <c r="BX15" s="103"/>
      <c r="BY15" s="103"/>
      <c r="BZ15" s="103"/>
      <c r="CA15" s="103"/>
      <c r="CB15" s="103"/>
      <c r="CC15" s="356"/>
      <c r="CD15" s="191"/>
      <c r="CE15" s="197"/>
      <c r="CF15" s="197"/>
      <c r="CG15" s="197"/>
      <c r="CH15" s="197"/>
      <c r="CI15" s="191"/>
      <c r="CJ15" s="197"/>
      <c r="CK15" s="197"/>
      <c r="CL15" s="197"/>
      <c r="CM15" s="197"/>
      <c r="CN15" s="191"/>
      <c r="CO15" s="197"/>
      <c r="CP15" s="197"/>
      <c r="CQ15" s="197"/>
      <c r="CR15" s="197"/>
      <c r="CS15" s="191"/>
    </row>
    <row r="16" spans="1:131" ht="15.75" customHeight="1">
      <c r="A16" s="133" t="s">
        <v>171</v>
      </c>
      <c r="B16" s="290">
        <v>1</v>
      </c>
      <c r="C16" s="230">
        <v>147687.74875966751</v>
      </c>
      <c r="D16" s="230">
        <v>1601340.5377494551</v>
      </c>
      <c r="E16" s="230">
        <v>181579.03603226092</v>
      </c>
      <c r="F16" s="230">
        <v>1635900.9225197961</v>
      </c>
      <c r="G16" s="230">
        <v>203834.26345460396</v>
      </c>
      <c r="H16" s="230">
        <v>1702176.6269134334</v>
      </c>
      <c r="I16" s="230">
        <v>201594.09540273627</v>
      </c>
      <c r="J16" s="230">
        <v>1799092.3818927163</v>
      </c>
      <c r="K16" s="392">
        <f t="shared" ref="K16:K23" si="1">SUM(C16:J16)</f>
        <v>7473205.6127246693</v>
      </c>
      <c r="L16" s="393">
        <v>0</v>
      </c>
      <c r="M16" s="230">
        <v>0</v>
      </c>
      <c r="N16" s="230">
        <v>0</v>
      </c>
      <c r="O16" s="230">
        <v>0</v>
      </c>
      <c r="P16" s="230">
        <v>0</v>
      </c>
      <c r="Q16" s="230">
        <v>0</v>
      </c>
      <c r="R16" s="230">
        <v>0</v>
      </c>
      <c r="S16" s="230">
        <v>0</v>
      </c>
      <c r="T16" s="394">
        <f t="shared" ref="T16:T23" si="2">SUM(L16:S16)</f>
        <v>0</v>
      </c>
      <c r="U16" s="395">
        <f t="shared" ref="U16:U23" si="3">SUM(K16,T16)</f>
        <v>7473205.6127246693</v>
      </c>
      <c r="V16" s="290">
        <v>1</v>
      </c>
      <c r="W16" s="230">
        <v>66203.755839435486</v>
      </c>
      <c r="X16" s="230">
        <v>1626227.1096344176</v>
      </c>
      <c r="Y16" s="230">
        <v>57123.744054594907</v>
      </c>
      <c r="Z16" s="230">
        <v>1561155.1352244765</v>
      </c>
      <c r="AA16" s="230">
        <v>53752.265676889612</v>
      </c>
      <c r="AB16" s="230">
        <v>1516553.8676323546</v>
      </c>
      <c r="AC16" s="230">
        <v>51726.820657645512</v>
      </c>
      <c r="AD16" s="230">
        <v>1493704.3178884101</v>
      </c>
      <c r="AE16" s="392">
        <f t="shared" ref="AE16:AE23" si="4">SUM(W16:AD16)</f>
        <v>6426447.0166082233</v>
      </c>
      <c r="AF16" s="393">
        <v>0</v>
      </c>
      <c r="AG16" s="230">
        <v>0</v>
      </c>
      <c r="AH16" s="230">
        <v>0</v>
      </c>
      <c r="AI16" s="230">
        <v>0</v>
      </c>
      <c r="AJ16" s="230">
        <v>0</v>
      </c>
      <c r="AK16" s="230">
        <v>0</v>
      </c>
      <c r="AL16" s="230">
        <v>0</v>
      </c>
      <c r="AM16" s="230">
        <v>0</v>
      </c>
      <c r="AN16" s="394">
        <f t="shared" ref="AN16:AN23" si="5">SUM(AF16:AM16)</f>
        <v>0</v>
      </c>
      <c r="AO16" s="395">
        <f t="shared" ref="AO16:AO23" si="6">SUM(AE16,AN16)</f>
        <v>6426447.0166082233</v>
      </c>
      <c r="AP16" s="290">
        <v>1</v>
      </c>
      <c r="AQ16" s="230">
        <v>1411370.67448814</v>
      </c>
      <c r="AR16" s="230">
        <v>42986570.353568785</v>
      </c>
      <c r="AS16" s="230">
        <v>1486607.3317467486</v>
      </c>
      <c r="AT16" s="230">
        <v>44825343.666158028</v>
      </c>
      <c r="AU16" s="230">
        <v>1622394.7816221809</v>
      </c>
      <c r="AV16" s="230">
        <v>46994318.834133379</v>
      </c>
      <c r="AW16" s="230">
        <v>1777873.4121158654</v>
      </c>
      <c r="AX16" s="230">
        <v>48833602.281818449</v>
      </c>
      <c r="AY16" s="392">
        <f t="shared" ref="AY16:AY23" si="7">SUM(AQ16:AX16)</f>
        <v>189938081.33565158</v>
      </c>
      <c r="AZ16" s="393">
        <v>0</v>
      </c>
      <c r="BA16" s="230">
        <v>0</v>
      </c>
      <c r="BB16" s="230">
        <v>0</v>
      </c>
      <c r="BC16" s="230">
        <v>0</v>
      </c>
      <c r="BD16" s="230">
        <v>0</v>
      </c>
      <c r="BE16" s="230">
        <v>0</v>
      </c>
      <c r="BF16" s="230">
        <v>0</v>
      </c>
      <c r="BG16" s="230">
        <v>0</v>
      </c>
      <c r="BH16" s="394">
        <f t="shared" ref="BH16:BH23" si="8">SUM(AZ16:BG16)</f>
        <v>0</v>
      </c>
      <c r="BI16" s="395">
        <f t="shared" ref="BI16:BI23" si="9">SUM(AY16,BH16)</f>
        <v>189938081.33565158</v>
      </c>
      <c r="BJ16" s="290">
        <v>1</v>
      </c>
      <c r="BK16" s="230">
        <v>36997.955277836649</v>
      </c>
      <c r="BL16" s="230">
        <v>4280332.1335261473</v>
      </c>
      <c r="BM16" s="230">
        <v>23929.369442455813</v>
      </c>
      <c r="BN16" s="230">
        <v>4451300.3816173151</v>
      </c>
      <c r="BO16" s="230">
        <v>64830.077717461274</v>
      </c>
      <c r="BP16" s="230">
        <v>4276692.9179192185</v>
      </c>
      <c r="BQ16" s="230">
        <v>60927.324720292454</v>
      </c>
      <c r="BR16" s="230">
        <v>4363574.7563967491</v>
      </c>
      <c r="BS16" s="392">
        <f t="shared" ref="BS16:BS23" si="10">SUM(BK16:BR16)</f>
        <v>17558584.916617475</v>
      </c>
      <c r="BT16" s="393">
        <v>0</v>
      </c>
      <c r="BU16" s="230">
        <v>0</v>
      </c>
      <c r="BV16" s="230">
        <v>0</v>
      </c>
      <c r="BW16" s="230">
        <v>0</v>
      </c>
      <c r="BX16" s="230">
        <v>0</v>
      </c>
      <c r="BY16" s="230">
        <v>0</v>
      </c>
      <c r="BZ16" s="230">
        <v>0</v>
      </c>
      <c r="CA16" s="230">
        <v>0</v>
      </c>
      <c r="CB16" s="394">
        <f t="shared" ref="CB16:CB23" si="11">SUM(BT16:CA16)</f>
        <v>0</v>
      </c>
      <c r="CC16" s="395">
        <f t="shared" ref="CC16:CC23" si="12">SUM(BS16,CB16)</f>
        <v>17558584.916617475</v>
      </c>
      <c r="CD16" s="290">
        <v>1</v>
      </c>
      <c r="CE16" s="394">
        <f>+C16+D16+W16+X16+AQ16+AR16+BK16+BL16</f>
        <v>52156730.268843882</v>
      </c>
      <c r="CF16" s="394">
        <f>+E16+F16+Y16+Z16+AS16+AT16+BM16+BN16</f>
        <v>54222939.586795673</v>
      </c>
      <c r="CG16" s="394">
        <f>+G16+H16+AA16+AB16+AU16+AV16+BO16+BP16</f>
        <v>56434553.635069519</v>
      </c>
      <c r="CH16" s="394">
        <f>+I16+J16+AC16+AD16+AW16+AX16+BQ16+BR16</f>
        <v>58582095.390892863</v>
      </c>
      <c r="CI16" s="396">
        <f>SUM(K16,AE16,AY16,BS16)</f>
        <v>221396318.88160196</v>
      </c>
      <c r="CJ16" s="394">
        <f>L16+M16+AF16+AG16+AZ16+BA16+BT16+BU16</f>
        <v>0</v>
      </c>
      <c r="CK16" s="394">
        <f>N16+O16+AH16+AI16+BB16+BC16+BV16+BW16</f>
        <v>0</v>
      </c>
      <c r="CL16" s="394">
        <f>P16+Q16+AJ16+AK16+BD16+BE16+BX16+BY16</f>
        <v>0</v>
      </c>
      <c r="CM16" s="394">
        <f>+R16+S16+AL16+AM16+BF16+BG16+BZ16+CA16</f>
        <v>0</v>
      </c>
      <c r="CN16" s="396">
        <f>SUM(T16,AN16,BH16,CB16)</f>
        <v>0</v>
      </c>
      <c r="CO16" s="394">
        <f>+C16+D16+L16+M16+W16+X16+AF16+AG16+AQ16+AR16+AZ16+BA16+BK16+BL16+BT16+BU16</f>
        <v>52156730.268843882</v>
      </c>
      <c r="CP16" s="394">
        <f>+E16+F16+N16+O16+Y16+Z16+AH16+AI16+AS16+AT16+BB16+BC16+BM16+BN16+BV16+BW16</f>
        <v>54222939.586795673</v>
      </c>
      <c r="CQ16" s="394">
        <f>+G16+H16+P16+Q16+AA16+AB16+AJ16+AK16+AU16+AV16+BD16+BE16+BO16+BP16+BX16+BY16</f>
        <v>56434553.635069519</v>
      </c>
      <c r="CR16" s="394">
        <f>+I16+J16+R16+S16+AC16+AD16+AL16+AM16+AW16+AX16+BF16+BG16+BQ16+BR16+BZ16+CA16</f>
        <v>58582095.390892863</v>
      </c>
      <c r="CS16" s="396">
        <f t="shared" ref="CS16:CS23" si="13">SUM(CC16,BI16,AO16,U16)</f>
        <v>221396318.88160193</v>
      </c>
      <c r="CT16" s="309"/>
      <c r="CU16" s="309"/>
      <c r="CV16" s="309"/>
      <c r="CW16" s="309"/>
      <c r="CX16" s="309"/>
    </row>
    <row r="17" spans="1:131" ht="15.75" customHeight="1">
      <c r="A17" s="87" t="s">
        <v>1333</v>
      </c>
      <c r="B17" s="290"/>
      <c r="C17" s="230">
        <v>0</v>
      </c>
      <c r="D17" s="230">
        <v>0</v>
      </c>
      <c r="E17" s="230">
        <v>0</v>
      </c>
      <c r="F17" s="230">
        <v>0</v>
      </c>
      <c r="G17" s="230">
        <v>0</v>
      </c>
      <c r="H17" s="230">
        <v>0</v>
      </c>
      <c r="I17" s="230">
        <v>0</v>
      </c>
      <c r="J17" s="230">
        <v>0</v>
      </c>
      <c r="K17" s="392">
        <f t="shared" si="1"/>
        <v>0</v>
      </c>
      <c r="L17" s="397">
        <v>0</v>
      </c>
      <c r="M17" s="228">
        <v>6204454.261393344</v>
      </c>
      <c r="N17" s="228">
        <v>0</v>
      </c>
      <c r="O17" s="228">
        <v>6347743.7121231863</v>
      </c>
      <c r="P17" s="228">
        <v>0</v>
      </c>
      <c r="Q17" s="228">
        <v>6251387.2570134625</v>
      </c>
      <c r="R17" s="228">
        <v>0</v>
      </c>
      <c r="S17" s="228">
        <v>6573122.2565325135</v>
      </c>
      <c r="T17" s="394">
        <f t="shared" si="2"/>
        <v>25376707.487062506</v>
      </c>
      <c r="U17" s="395">
        <f t="shared" si="3"/>
        <v>25376707.487062506</v>
      </c>
      <c r="V17" s="290"/>
      <c r="W17" s="230">
        <v>0</v>
      </c>
      <c r="X17" s="230">
        <v>0</v>
      </c>
      <c r="Y17" s="230">
        <v>0</v>
      </c>
      <c r="Z17" s="230">
        <v>0</v>
      </c>
      <c r="AA17" s="230">
        <v>0</v>
      </c>
      <c r="AB17" s="230">
        <v>0</v>
      </c>
      <c r="AC17" s="230">
        <v>0</v>
      </c>
      <c r="AD17" s="230">
        <v>0</v>
      </c>
      <c r="AE17" s="392">
        <f t="shared" si="4"/>
        <v>0</v>
      </c>
      <c r="AF17" s="397">
        <v>0</v>
      </c>
      <c r="AG17" s="228">
        <v>2632651.1039413419</v>
      </c>
      <c r="AH17" s="228">
        <v>0</v>
      </c>
      <c r="AI17" s="228">
        <v>2493456.0732930545</v>
      </c>
      <c r="AJ17" s="228">
        <v>0</v>
      </c>
      <c r="AK17" s="228">
        <v>2367371.8729612399</v>
      </c>
      <c r="AL17" s="228">
        <v>0</v>
      </c>
      <c r="AM17" s="228">
        <v>2323632.0872667967</v>
      </c>
      <c r="AN17" s="394">
        <f t="shared" si="5"/>
        <v>9817111.1374624334</v>
      </c>
      <c r="AO17" s="395">
        <f t="shared" si="6"/>
        <v>9817111.1374624334</v>
      </c>
      <c r="AP17" s="290"/>
      <c r="AQ17" s="230">
        <v>0</v>
      </c>
      <c r="AR17" s="230">
        <v>0</v>
      </c>
      <c r="AS17" s="230">
        <v>0</v>
      </c>
      <c r="AT17" s="230">
        <v>0</v>
      </c>
      <c r="AU17" s="230">
        <v>0</v>
      </c>
      <c r="AV17" s="230">
        <v>0</v>
      </c>
      <c r="AW17" s="230">
        <v>0</v>
      </c>
      <c r="AX17" s="230">
        <v>0</v>
      </c>
      <c r="AY17" s="392">
        <f t="shared" si="7"/>
        <v>0</v>
      </c>
      <c r="AZ17" s="397">
        <v>0</v>
      </c>
      <c r="BA17" s="228">
        <v>38970850.473730095</v>
      </c>
      <c r="BB17" s="228">
        <v>0</v>
      </c>
      <c r="BC17" s="228">
        <v>39711630.37214382</v>
      </c>
      <c r="BD17" s="228">
        <v>0</v>
      </c>
      <c r="BE17" s="228">
        <v>41020416.859791152</v>
      </c>
      <c r="BF17" s="228">
        <v>0</v>
      </c>
      <c r="BG17" s="228">
        <v>41896649.787070781</v>
      </c>
      <c r="BH17" s="394">
        <f t="shared" si="8"/>
        <v>161599547.49273586</v>
      </c>
      <c r="BI17" s="395">
        <f t="shared" si="9"/>
        <v>161599547.49273586</v>
      </c>
      <c r="BJ17" s="290"/>
      <c r="BK17" s="230">
        <v>0</v>
      </c>
      <c r="BL17" s="230">
        <v>0</v>
      </c>
      <c r="BM17" s="230">
        <v>0</v>
      </c>
      <c r="BN17" s="230">
        <v>0</v>
      </c>
      <c r="BO17" s="230">
        <v>0</v>
      </c>
      <c r="BP17" s="230">
        <v>0</v>
      </c>
      <c r="BQ17" s="230">
        <v>0</v>
      </c>
      <c r="BR17" s="230">
        <v>0</v>
      </c>
      <c r="BS17" s="392">
        <f t="shared" si="10"/>
        <v>0</v>
      </c>
      <c r="BT17" s="397">
        <v>0</v>
      </c>
      <c r="BU17" s="228">
        <v>1556100.9536477996</v>
      </c>
      <c r="BV17" s="228">
        <v>0</v>
      </c>
      <c r="BW17" s="228">
        <v>1547085.7898863819</v>
      </c>
      <c r="BX17" s="228">
        <v>0</v>
      </c>
      <c r="BY17" s="228">
        <v>1530667.8003738006</v>
      </c>
      <c r="BZ17" s="228">
        <v>0</v>
      </c>
      <c r="CA17" s="228">
        <v>1665002.389178362</v>
      </c>
      <c r="CB17" s="394">
        <f t="shared" si="11"/>
        <v>6298856.9330863431</v>
      </c>
      <c r="CC17" s="395">
        <f t="shared" si="12"/>
        <v>6298856.9330863431</v>
      </c>
      <c r="CD17" s="290"/>
      <c r="CE17" s="394">
        <f t="shared" ref="CE17:CE23" si="14">+C17+D17+W17+X17+AQ17+AR17+BK17+BL17</f>
        <v>0</v>
      </c>
      <c r="CF17" s="394">
        <f t="shared" ref="CF17:CF23" si="15">+E17+F17+Y17+Z17+AS17+AT17+BM17+BN17</f>
        <v>0</v>
      </c>
      <c r="CG17" s="394">
        <f t="shared" ref="CG17:CG23" si="16">+G17+H17+AA17+AB17+AU17+AV17+BO17+BP17</f>
        <v>0</v>
      </c>
      <c r="CH17" s="394">
        <f t="shared" ref="CH17:CH23" si="17">+I17+J17+AC17+AD17+AW17+AX17+BQ17+BR17</f>
        <v>0</v>
      </c>
      <c r="CI17" s="396">
        <f t="shared" ref="CI17:CI23" si="18">SUM(K17,AE17,AY17,BS17)</f>
        <v>0</v>
      </c>
      <c r="CJ17" s="394">
        <f t="shared" ref="CJ17:CJ23" si="19">L17+M17+AF17+AG17+AZ17+BA17+BT17+BU17</f>
        <v>49364056.792712577</v>
      </c>
      <c r="CK17" s="394">
        <f t="shared" ref="CK17:CK23" si="20">N17+O17+AH17+AI17+BB17+BC17+BV17+BW17</f>
        <v>50099915.947446451</v>
      </c>
      <c r="CL17" s="394">
        <f t="shared" ref="CL17:CL23" si="21">P17+Q17+AJ17+AK17+BD17+BE17+BX17+BY17</f>
        <v>51169843.790139653</v>
      </c>
      <c r="CM17" s="394">
        <f t="shared" ref="CM17:CM23" si="22">+R17+S17+AL17+AM17+BF17+BG17+BZ17+CA17</f>
        <v>52458406.520048454</v>
      </c>
      <c r="CN17" s="396">
        <f t="shared" ref="CN17:CN23" si="23">SUM(T17,AN17,BH17,CB17)</f>
        <v>203092223.05034715</v>
      </c>
      <c r="CO17" s="394">
        <f t="shared" ref="CO17:CO23" si="24">+C17+D17+L17+M17+W17+X17+AF17+AG17+AQ17+AR17+AZ17+BA17+BK17+BL17+BT17+BU17</f>
        <v>49364056.792712577</v>
      </c>
      <c r="CP17" s="394">
        <f t="shared" ref="CP17:CP23" si="25">+E17+F17+N17+O17+Y17+Z17+AH17+AI17+AS17+AT17+BB17+BC17+BM17+BN17+BV17+BW17</f>
        <v>50099915.947446451</v>
      </c>
      <c r="CQ17" s="394">
        <f t="shared" ref="CQ17:CQ23" si="26">+G17+H17+P17+Q17+AA17+AB17+AJ17+AK17+AU17+AV17+BD17+BE17+BO17+BP17+BX17+BY17</f>
        <v>51169843.790139653</v>
      </c>
      <c r="CR17" s="394">
        <f t="shared" ref="CR17:CR23" si="27">+I17+J17+R17+S17+AC17+AD17+AL17+AM17+AW17+AX17+BF17+BG17+BQ17+BR17+BZ17+CA17</f>
        <v>52458406.520048454</v>
      </c>
      <c r="CS17" s="396">
        <f t="shared" si="13"/>
        <v>203092223.05034715</v>
      </c>
      <c r="CT17" s="309"/>
      <c r="CV17" s="309"/>
      <c r="CX17" s="309"/>
    </row>
    <row r="18" spans="1:131" ht="15.75" customHeight="1">
      <c r="A18" s="87" t="s">
        <v>1334</v>
      </c>
      <c r="B18" s="290"/>
      <c r="C18" s="228">
        <v>0</v>
      </c>
      <c r="D18" s="228">
        <v>0</v>
      </c>
      <c r="E18" s="228">
        <v>0</v>
      </c>
      <c r="F18" s="228">
        <v>0</v>
      </c>
      <c r="G18" s="228">
        <v>0</v>
      </c>
      <c r="H18" s="228">
        <v>0</v>
      </c>
      <c r="I18" s="228">
        <v>0</v>
      </c>
      <c r="J18" s="228">
        <v>0</v>
      </c>
      <c r="K18" s="392">
        <f t="shared" si="1"/>
        <v>0</v>
      </c>
      <c r="L18" s="397">
        <v>0</v>
      </c>
      <c r="M18" s="228">
        <v>498900.32801408932</v>
      </c>
      <c r="N18" s="228">
        <v>0</v>
      </c>
      <c r="O18" s="228">
        <v>514735.709932675</v>
      </c>
      <c r="P18" s="228">
        <v>0</v>
      </c>
      <c r="Q18" s="228">
        <v>512185.24065185187</v>
      </c>
      <c r="R18" s="228">
        <v>0</v>
      </c>
      <c r="S18" s="228">
        <v>533032.84701236663</v>
      </c>
      <c r="T18" s="394">
        <f t="shared" si="2"/>
        <v>2058854.125610983</v>
      </c>
      <c r="U18" s="395">
        <f t="shared" si="3"/>
        <v>2058854.125610983</v>
      </c>
      <c r="V18" s="290"/>
      <c r="W18" s="228">
        <v>0</v>
      </c>
      <c r="X18" s="228">
        <v>0</v>
      </c>
      <c r="Y18" s="228">
        <v>0</v>
      </c>
      <c r="Z18" s="228">
        <v>0</v>
      </c>
      <c r="AA18" s="228">
        <v>0</v>
      </c>
      <c r="AB18" s="228">
        <v>0</v>
      </c>
      <c r="AC18" s="228">
        <v>0</v>
      </c>
      <c r="AD18" s="228">
        <v>0</v>
      </c>
      <c r="AE18" s="392">
        <f t="shared" si="4"/>
        <v>0</v>
      </c>
      <c r="AF18" s="397">
        <v>0</v>
      </c>
      <c r="AG18" s="228">
        <v>226996.45681685838</v>
      </c>
      <c r="AH18" s="228">
        <v>0</v>
      </c>
      <c r="AI18" s="228">
        <v>213831.2607000916</v>
      </c>
      <c r="AJ18" s="228">
        <v>0</v>
      </c>
      <c r="AK18" s="228">
        <v>203943.58457661964</v>
      </c>
      <c r="AL18" s="228">
        <v>0</v>
      </c>
      <c r="AM18" s="228">
        <v>197564.23352640925</v>
      </c>
      <c r="AN18" s="394">
        <f t="shared" si="5"/>
        <v>842335.53561997891</v>
      </c>
      <c r="AO18" s="395">
        <f t="shared" si="6"/>
        <v>842335.53561997891</v>
      </c>
      <c r="AP18" s="290"/>
      <c r="AQ18" s="228">
        <v>0</v>
      </c>
      <c r="AR18" s="228">
        <v>0</v>
      </c>
      <c r="AS18" s="228">
        <v>0</v>
      </c>
      <c r="AT18" s="228">
        <v>0</v>
      </c>
      <c r="AU18" s="228">
        <v>0</v>
      </c>
      <c r="AV18" s="228">
        <v>0</v>
      </c>
      <c r="AW18" s="228">
        <v>0</v>
      </c>
      <c r="AX18" s="228">
        <v>0</v>
      </c>
      <c r="AY18" s="392">
        <f t="shared" si="7"/>
        <v>0</v>
      </c>
      <c r="AZ18" s="397">
        <v>0</v>
      </c>
      <c r="BA18" s="228">
        <v>2870289.5719184834</v>
      </c>
      <c r="BB18" s="228">
        <v>0</v>
      </c>
      <c r="BC18" s="228">
        <v>2958216.1429894548</v>
      </c>
      <c r="BD18" s="228">
        <v>0</v>
      </c>
      <c r="BE18" s="228">
        <v>3088333.8365652533</v>
      </c>
      <c r="BF18" s="228">
        <v>0</v>
      </c>
      <c r="BG18" s="228">
        <v>3201519.954260502</v>
      </c>
      <c r="BH18" s="394">
        <f t="shared" si="8"/>
        <v>12118359.505733695</v>
      </c>
      <c r="BI18" s="395">
        <f t="shared" si="9"/>
        <v>12118359.505733695</v>
      </c>
      <c r="BJ18" s="290"/>
      <c r="BK18" s="228">
        <v>0</v>
      </c>
      <c r="BL18" s="228">
        <v>0</v>
      </c>
      <c r="BM18" s="228">
        <v>0</v>
      </c>
      <c r="BN18" s="228">
        <v>0</v>
      </c>
      <c r="BO18" s="228">
        <v>0</v>
      </c>
      <c r="BP18" s="228">
        <v>0</v>
      </c>
      <c r="BQ18" s="228">
        <v>0</v>
      </c>
      <c r="BR18" s="228">
        <v>0</v>
      </c>
      <c r="BS18" s="392">
        <f t="shared" si="10"/>
        <v>0</v>
      </c>
      <c r="BT18" s="397">
        <v>0</v>
      </c>
      <c r="BU18" s="228">
        <v>105943.0802395975</v>
      </c>
      <c r="BV18" s="228">
        <v>0</v>
      </c>
      <c r="BW18" s="228">
        <v>108117.12616337465</v>
      </c>
      <c r="BX18" s="228">
        <v>0</v>
      </c>
      <c r="BY18" s="228">
        <v>104505.68101422058</v>
      </c>
      <c r="BZ18" s="228">
        <v>0</v>
      </c>
      <c r="CA18" s="228">
        <v>110788.29053375729</v>
      </c>
      <c r="CB18" s="394">
        <f t="shared" si="11"/>
        <v>429354.17795095005</v>
      </c>
      <c r="CC18" s="395">
        <f t="shared" si="12"/>
        <v>429354.17795095005</v>
      </c>
      <c r="CD18" s="290"/>
      <c r="CE18" s="394">
        <f t="shared" si="14"/>
        <v>0</v>
      </c>
      <c r="CF18" s="394">
        <f t="shared" si="15"/>
        <v>0</v>
      </c>
      <c r="CG18" s="394">
        <f t="shared" si="16"/>
        <v>0</v>
      </c>
      <c r="CH18" s="394">
        <f t="shared" si="17"/>
        <v>0</v>
      </c>
      <c r="CI18" s="396">
        <f t="shared" si="18"/>
        <v>0</v>
      </c>
      <c r="CJ18" s="394">
        <f t="shared" si="19"/>
        <v>3702129.4369890289</v>
      </c>
      <c r="CK18" s="394">
        <f t="shared" si="20"/>
        <v>3794900.2397855958</v>
      </c>
      <c r="CL18" s="394">
        <f t="shared" si="21"/>
        <v>3908968.3428079453</v>
      </c>
      <c r="CM18" s="394">
        <f t="shared" si="22"/>
        <v>4042905.3253330351</v>
      </c>
      <c r="CN18" s="396">
        <f t="shared" si="23"/>
        <v>15448903.344915608</v>
      </c>
      <c r="CO18" s="394">
        <f t="shared" si="24"/>
        <v>3702129.4369890289</v>
      </c>
      <c r="CP18" s="394">
        <f t="shared" si="25"/>
        <v>3794900.2397855958</v>
      </c>
      <c r="CQ18" s="394">
        <f t="shared" si="26"/>
        <v>3908968.3428079453</v>
      </c>
      <c r="CR18" s="394">
        <f t="shared" si="27"/>
        <v>4042905.3253330351</v>
      </c>
      <c r="CS18" s="396">
        <f t="shared" si="13"/>
        <v>15448903.344915608</v>
      </c>
      <c r="CV18" s="309"/>
      <c r="CX18" s="309"/>
    </row>
    <row r="19" spans="1:131" ht="15.75" customHeight="1">
      <c r="A19" s="87" t="s">
        <v>1335</v>
      </c>
      <c r="B19" s="290"/>
      <c r="C19" s="228">
        <v>0</v>
      </c>
      <c r="D19" s="228">
        <v>0</v>
      </c>
      <c r="E19" s="228">
        <v>0</v>
      </c>
      <c r="F19" s="228">
        <v>0</v>
      </c>
      <c r="G19" s="228">
        <v>0</v>
      </c>
      <c r="H19" s="228">
        <v>0</v>
      </c>
      <c r="I19" s="228">
        <v>0</v>
      </c>
      <c r="J19" s="228">
        <v>0</v>
      </c>
      <c r="K19" s="392">
        <f t="shared" si="1"/>
        <v>0</v>
      </c>
      <c r="L19" s="397">
        <v>0</v>
      </c>
      <c r="M19" s="228">
        <v>1856642.573323545</v>
      </c>
      <c r="N19" s="228">
        <v>0</v>
      </c>
      <c r="O19" s="228">
        <v>1922118.6138468427</v>
      </c>
      <c r="P19" s="228">
        <v>0</v>
      </c>
      <c r="Q19" s="228">
        <v>1951098.0648684625</v>
      </c>
      <c r="R19" s="228">
        <v>0</v>
      </c>
      <c r="S19" s="228">
        <v>2036205.6541525915</v>
      </c>
      <c r="T19" s="394">
        <f t="shared" si="2"/>
        <v>7766064.9061914422</v>
      </c>
      <c r="U19" s="395">
        <f t="shared" si="3"/>
        <v>7766064.9061914422</v>
      </c>
      <c r="V19" s="290"/>
      <c r="W19" s="228">
        <v>0</v>
      </c>
      <c r="X19" s="228">
        <v>0</v>
      </c>
      <c r="Y19" s="228">
        <v>0</v>
      </c>
      <c r="Z19" s="228">
        <v>0</v>
      </c>
      <c r="AA19" s="228">
        <v>0</v>
      </c>
      <c r="AB19" s="228">
        <v>0</v>
      </c>
      <c r="AC19" s="228">
        <v>0</v>
      </c>
      <c r="AD19" s="228">
        <v>0</v>
      </c>
      <c r="AE19" s="392">
        <f t="shared" si="4"/>
        <v>0</v>
      </c>
      <c r="AF19" s="397">
        <v>0</v>
      </c>
      <c r="AG19" s="228">
        <v>779499.32376599382</v>
      </c>
      <c r="AH19" s="228">
        <v>0</v>
      </c>
      <c r="AI19" s="228">
        <v>748223.83555785753</v>
      </c>
      <c r="AJ19" s="228">
        <v>0</v>
      </c>
      <c r="AK19" s="228">
        <v>726894.51932678302</v>
      </c>
      <c r="AL19" s="228">
        <v>0</v>
      </c>
      <c r="AM19" s="228">
        <v>716268.20087608835</v>
      </c>
      <c r="AN19" s="394">
        <f t="shared" si="5"/>
        <v>2970885.8795267227</v>
      </c>
      <c r="AO19" s="395">
        <f t="shared" si="6"/>
        <v>2970885.8795267227</v>
      </c>
      <c r="AP19" s="290"/>
      <c r="AQ19" s="228">
        <v>0</v>
      </c>
      <c r="AR19" s="228">
        <v>0</v>
      </c>
      <c r="AS19" s="228">
        <v>0</v>
      </c>
      <c r="AT19" s="228">
        <v>0</v>
      </c>
      <c r="AU19" s="228">
        <v>0</v>
      </c>
      <c r="AV19" s="228">
        <v>0</v>
      </c>
      <c r="AW19" s="228">
        <v>0</v>
      </c>
      <c r="AX19" s="228">
        <v>0</v>
      </c>
      <c r="AY19" s="392">
        <f t="shared" si="7"/>
        <v>0</v>
      </c>
      <c r="AZ19" s="397">
        <v>0</v>
      </c>
      <c r="BA19" s="228">
        <v>7934117.0438836273</v>
      </c>
      <c r="BB19" s="228">
        <v>0</v>
      </c>
      <c r="BC19" s="228">
        <v>8265204.6961870277</v>
      </c>
      <c r="BD19" s="228">
        <v>0</v>
      </c>
      <c r="BE19" s="228">
        <v>8721082.3865765501</v>
      </c>
      <c r="BF19" s="228">
        <v>0</v>
      </c>
      <c r="BG19" s="228">
        <v>9064933.838430116</v>
      </c>
      <c r="BH19" s="394">
        <f t="shared" si="8"/>
        <v>33985337.965077318</v>
      </c>
      <c r="BI19" s="395">
        <f t="shared" si="9"/>
        <v>33985337.965077318</v>
      </c>
      <c r="BJ19" s="290"/>
      <c r="BK19" s="228">
        <v>0</v>
      </c>
      <c r="BL19" s="228">
        <v>0</v>
      </c>
      <c r="BM19" s="228">
        <v>0</v>
      </c>
      <c r="BN19" s="228">
        <v>0</v>
      </c>
      <c r="BO19" s="228">
        <v>0</v>
      </c>
      <c r="BP19" s="228">
        <v>0</v>
      </c>
      <c r="BQ19" s="228">
        <v>0</v>
      </c>
      <c r="BR19" s="228">
        <v>0</v>
      </c>
      <c r="BS19" s="392">
        <f t="shared" si="10"/>
        <v>0</v>
      </c>
      <c r="BT19" s="397">
        <v>0</v>
      </c>
      <c r="BU19" s="228">
        <v>262896.22331324575</v>
      </c>
      <c r="BV19" s="228">
        <v>0</v>
      </c>
      <c r="BW19" s="228">
        <v>274800.9579538455</v>
      </c>
      <c r="BX19" s="228">
        <v>0</v>
      </c>
      <c r="BY19" s="228">
        <v>266864.46819344565</v>
      </c>
      <c r="BZ19" s="228">
        <v>0</v>
      </c>
      <c r="CA19" s="228">
        <v>278273.17222402047</v>
      </c>
      <c r="CB19" s="394">
        <f t="shared" si="11"/>
        <v>1082834.8216845575</v>
      </c>
      <c r="CC19" s="395">
        <f t="shared" si="12"/>
        <v>1082834.8216845575</v>
      </c>
      <c r="CD19" s="290"/>
      <c r="CE19" s="394">
        <f t="shared" si="14"/>
        <v>0</v>
      </c>
      <c r="CF19" s="394">
        <f t="shared" si="15"/>
        <v>0</v>
      </c>
      <c r="CG19" s="394">
        <f t="shared" si="16"/>
        <v>0</v>
      </c>
      <c r="CH19" s="394">
        <f t="shared" si="17"/>
        <v>0</v>
      </c>
      <c r="CI19" s="396">
        <f t="shared" si="18"/>
        <v>0</v>
      </c>
      <c r="CJ19" s="394">
        <f t="shared" si="19"/>
        <v>10833155.164286412</v>
      </c>
      <c r="CK19" s="394">
        <f t="shared" si="20"/>
        <v>11210348.103545574</v>
      </c>
      <c r="CL19" s="394">
        <f t="shared" si="21"/>
        <v>11665939.43896524</v>
      </c>
      <c r="CM19" s="394">
        <f t="shared" si="22"/>
        <v>12095680.865682816</v>
      </c>
      <c r="CN19" s="396">
        <f t="shared" si="23"/>
        <v>45805123.572480038</v>
      </c>
      <c r="CO19" s="394">
        <f t="shared" si="24"/>
        <v>10833155.164286412</v>
      </c>
      <c r="CP19" s="394">
        <f t="shared" si="25"/>
        <v>11210348.103545574</v>
      </c>
      <c r="CQ19" s="394">
        <f t="shared" si="26"/>
        <v>11665939.43896524</v>
      </c>
      <c r="CR19" s="394">
        <f t="shared" si="27"/>
        <v>12095680.865682816</v>
      </c>
      <c r="CS19" s="396">
        <f t="shared" si="13"/>
        <v>45805123.572480038</v>
      </c>
    </row>
    <row r="20" spans="1:131" ht="15.75" customHeight="1">
      <c r="A20" s="133" t="s">
        <v>173</v>
      </c>
      <c r="B20" s="290">
        <v>2</v>
      </c>
      <c r="C20" s="229">
        <f t="shared" ref="C20:J20" si="28">SUM(C17:C19)</f>
        <v>0</v>
      </c>
      <c r="D20" s="229">
        <f t="shared" si="28"/>
        <v>0</v>
      </c>
      <c r="E20" s="229">
        <f t="shared" si="28"/>
        <v>0</v>
      </c>
      <c r="F20" s="229">
        <f t="shared" si="28"/>
        <v>0</v>
      </c>
      <c r="G20" s="229">
        <f t="shared" si="28"/>
        <v>0</v>
      </c>
      <c r="H20" s="229">
        <f t="shared" si="28"/>
        <v>0</v>
      </c>
      <c r="I20" s="229">
        <f t="shared" si="28"/>
        <v>0</v>
      </c>
      <c r="J20" s="229">
        <f t="shared" si="28"/>
        <v>0</v>
      </c>
      <c r="K20" s="392">
        <f t="shared" si="1"/>
        <v>0</v>
      </c>
      <c r="L20" s="398">
        <f t="shared" ref="L20:S20" si="29">SUM(L17:L19)</f>
        <v>0</v>
      </c>
      <c r="M20" s="229">
        <f t="shared" si="29"/>
        <v>8559997.1627309788</v>
      </c>
      <c r="N20" s="229">
        <f t="shared" si="29"/>
        <v>0</v>
      </c>
      <c r="O20" s="229">
        <f t="shared" si="29"/>
        <v>8784598.0359027032</v>
      </c>
      <c r="P20" s="229">
        <f t="shared" si="29"/>
        <v>0</v>
      </c>
      <c r="Q20" s="229">
        <f t="shared" si="29"/>
        <v>8714670.5625337772</v>
      </c>
      <c r="R20" s="229">
        <f t="shared" si="29"/>
        <v>0</v>
      </c>
      <c r="S20" s="229">
        <f t="shared" si="29"/>
        <v>9142360.7576974705</v>
      </c>
      <c r="T20" s="394">
        <f t="shared" si="2"/>
        <v>35201626.51886493</v>
      </c>
      <c r="U20" s="395">
        <f t="shared" si="3"/>
        <v>35201626.51886493</v>
      </c>
      <c r="V20" s="290">
        <v>2</v>
      </c>
      <c r="W20" s="229">
        <f t="shared" ref="W20:AD20" si="30">SUM(W17:W19)</f>
        <v>0</v>
      </c>
      <c r="X20" s="229">
        <f t="shared" si="30"/>
        <v>0</v>
      </c>
      <c r="Y20" s="229">
        <f t="shared" si="30"/>
        <v>0</v>
      </c>
      <c r="Z20" s="229">
        <f t="shared" si="30"/>
        <v>0</v>
      </c>
      <c r="AA20" s="229">
        <f t="shared" si="30"/>
        <v>0</v>
      </c>
      <c r="AB20" s="229">
        <f t="shared" si="30"/>
        <v>0</v>
      </c>
      <c r="AC20" s="229">
        <f t="shared" si="30"/>
        <v>0</v>
      </c>
      <c r="AD20" s="229">
        <f t="shared" si="30"/>
        <v>0</v>
      </c>
      <c r="AE20" s="392">
        <f t="shared" si="4"/>
        <v>0</v>
      </c>
      <c r="AF20" s="398">
        <f t="shared" ref="AF20:AM20" si="31">SUM(AF17:AF19)</f>
        <v>0</v>
      </c>
      <c r="AG20" s="229">
        <f t="shared" si="31"/>
        <v>3639146.8845241945</v>
      </c>
      <c r="AH20" s="229">
        <f t="shared" si="31"/>
        <v>0</v>
      </c>
      <c r="AI20" s="229">
        <f t="shared" si="31"/>
        <v>3455511.1695510037</v>
      </c>
      <c r="AJ20" s="229">
        <f t="shared" si="31"/>
        <v>0</v>
      </c>
      <c r="AK20" s="229">
        <f t="shared" si="31"/>
        <v>3298209.9768646425</v>
      </c>
      <c r="AL20" s="229">
        <f t="shared" si="31"/>
        <v>0</v>
      </c>
      <c r="AM20" s="229">
        <f t="shared" si="31"/>
        <v>3237464.5216692942</v>
      </c>
      <c r="AN20" s="394">
        <f t="shared" si="5"/>
        <v>13630332.552609134</v>
      </c>
      <c r="AO20" s="395">
        <f t="shared" si="6"/>
        <v>13630332.552609134</v>
      </c>
      <c r="AP20" s="290">
        <v>2</v>
      </c>
      <c r="AQ20" s="229">
        <f t="shared" ref="AQ20:AX20" si="32">SUM(AQ17:AQ19)</f>
        <v>0</v>
      </c>
      <c r="AR20" s="229">
        <f t="shared" si="32"/>
        <v>0</v>
      </c>
      <c r="AS20" s="229">
        <f t="shared" si="32"/>
        <v>0</v>
      </c>
      <c r="AT20" s="229">
        <f t="shared" si="32"/>
        <v>0</v>
      </c>
      <c r="AU20" s="229">
        <f t="shared" si="32"/>
        <v>0</v>
      </c>
      <c r="AV20" s="229">
        <f t="shared" si="32"/>
        <v>0</v>
      </c>
      <c r="AW20" s="229">
        <f t="shared" si="32"/>
        <v>0</v>
      </c>
      <c r="AX20" s="229">
        <f t="shared" si="32"/>
        <v>0</v>
      </c>
      <c r="AY20" s="392">
        <f t="shared" si="7"/>
        <v>0</v>
      </c>
      <c r="AZ20" s="398">
        <f t="shared" ref="AZ20:BG20" si="33">SUM(AZ17:AZ19)</f>
        <v>0</v>
      </c>
      <c r="BA20" s="229">
        <f t="shared" si="33"/>
        <v>49775257.089532204</v>
      </c>
      <c r="BB20" s="229">
        <f t="shared" si="33"/>
        <v>0</v>
      </c>
      <c r="BC20" s="229">
        <f t="shared" si="33"/>
        <v>50935051.211320303</v>
      </c>
      <c r="BD20" s="229">
        <f t="shared" si="33"/>
        <v>0</v>
      </c>
      <c r="BE20" s="229">
        <f t="shared" si="33"/>
        <v>52829833.082932957</v>
      </c>
      <c r="BF20" s="229">
        <f t="shared" si="33"/>
        <v>0</v>
      </c>
      <c r="BG20" s="229">
        <f t="shared" si="33"/>
        <v>54163103.579761393</v>
      </c>
      <c r="BH20" s="394">
        <f t="shared" si="8"/>
        <v>207703244.96354684</v>
      </c>
      <c r="BI20" s="395">
        <f t="shared" si="9"/>
        <v>207703244.96354684</v>
      </c>
      <c r="BJ20" s="290">
        <v>2</v>
      </c>
      <c r="BK20" s="229">
        <f t="shared" ref="BK20:BR20" si="34">SUM(BK17:BK19)</f>
        <v>0</v>
      </c>
      <c r="BL20" s="229">
        <f t="shared" si="34"/>
        <v>0</v>
      </c>
      <c r="BM20" s="229">
        <f t="shared" si="34"/>
        <v>0</v>
      </c>
      <c r="BN20" s="229">
        <f t="shared" si="34"/>
        <v>0</v>
      </c>
      <c r="BO20" s="229">
        <f t="shared" si="34"/>
        <v>0</v>
      </c>
      <c r="BP20" s="229">
        <f t="shared" si="34"/>
        <v>0</v>
      </c>
      <c r="BQ20" s="229">
        <f t="shared" si="34"/>
        <v>0</v>
      </c>
      <c r="BR20" s="229">
        <f t="shared" si="34"/>
        <v>0</v>
      </c>
      <c r="BS20" s="392">
        <f t="shared" si="10"/>
        <v>0</v>
      </c>
      <c r="BT20" s="398">
        <f t="shared" ref="BT20:CA20" si="35">SUM(BT17:BT19)</f>
        <v>0</v>
      </c>
      <c r="BU20" s="229">
        <f t="shared" si="35"/>
        <v>1924940.2572006427</v>
      </c>
      <c r="BV20" s="229">
        <f t="shared" si="35"/>
        <v>0</v>
      </c>
      <c r="BW20" s="229">
        <f t="shared" si="35"/>
        <v>1930003.8740036022</v>
      </c>
      <c r="BX20" s="229">
        <f t="shared" si="35"/>
        <v>0</v>
      </c>
      <c r="BY20" s="229">
        <f t="shared" si="35"/>
        <v>1902037.9495814668</v>
      </c>
      <c r="BZ20" s="229">
        <f t="shared" si="35"/>
        <v>0</v>
      </c>
      <c r="CA20" s="229">
        <f t="shared" si="35"/>
        <v>2054063.8519361396</v>
      </c>
      <c r="CB20" s="394">
        <f t="shared" si="11"/>
        <v>7811045.9327218514</v>
      </c>
      <c r="CC20" s="395">
        <f t="shared" si="12"/>
        <v>7811045.9327218514</v>
      </c>
      <c r="CD20" s="290">
        <v>2</v>
      </c>
      <c r="CE20" s="394">
        <f t="shared" si="14"/>
        <v>0</v>
      </c>
      <c r="CF20" s="394">
        <f t="shared" si="15"/>
        <v>0</v>
      </c>
      <c r="CG20" s="394">
        <f t="shared" si="16"/>
        <v>0</v>
      </c>
      <c r="CH20" s="394">
        <f t="shared" si="17"/>
        <v>0</v>
      </c>
      <c r="CI20" s="396">
        <f t="shared" si="18"/>
        <v>0</v>
      </c>
      <c r="CJ20" s="394">
        <f t="shared" si="19"/>
        <v>63899341.393988021</v>
      </c>
      <c r="CK20" s="394">
        <f t="shared" si="20"/>
        <v>65105164.290777616</v>
      </c>
      <c r="CL20" s="394">
        <f t="shared" si="21"/>
        <v>66744751.571912847</v>
      </c>
      <c r="CM20" s="394">
        <f t="shared" si="22"/>
        <v>68596992.711064309</v>
      </c>
      <c r="CN20" s="396">
        <f t="shared" si="23"/>
        <v>264346249.96774274</v>
      </c>
      <c r="CO20" s="394">
        <f t="shared" si="24"/>
        <v>63899341.393988021</v>
      </c>
      <c r="CP20" s="394">
        <f t="shared" si="25"/>
        <v>65105164.290777616</v>
      </c>
      <c r="CQ20" s="394">
        <f t="shared" si="26"/>
        <v>66744751.571912847</v>
      </c>
      <c r="CR20" s="394">
        <f t="shared" si="27"/>
        <v>68596992.711064309</v>
      </c>
      <c r="CS20" s="396">
        <f t="shared" si="13"/>
        <v>264346249.96774277</v>
      </c>
      <c r="CT20" s="309"/>
      <c r="CU20" s="309"/>
      <c r="CV20" s="309"/>
      <c r="CW20" s="309"/>
      <c r="CX20" s="309"/>
    </row>
    <row r="21" spans="1:131" ht="15.75" customHeight="1">
      <c r="A21" s="87" t="s">
        <v>175</v>
      </c>
      <c r="B21" s="290">
        <v>3</v>
      </c>
      <c r="C21" s="228">
        <v>0</v>
      </c>
      <c r="D21" s="228">
        <v>0</v>
      </c>
      <c r="E21" s="228">
        <v>0</v>
      </c>
      <c r="F21" s="228">
        <v>0</v>
      </c>
      <c r="G21" s="228">
        <v>0</v>
      </c>
      <c r="H21" s="228">
        <v>0</v>
      </c>
      <c r="I21" s="228">
        <v>0</v>
      </c>
      <c r="J21" s="228">
        <v>0</v>
      </c>
      <c r="K21" s="392">
        <f t="shared" si="1"/>
        <v>0</v>
      </c>
      <c r="L21" s="397">
        <v>0</v>
      </c>
      <c r="M21" s="228">
        <v>0</v>
      </c>
      <c r="N21" s="228">
        <v>0</v>
      </c>
      <c r="O21" s="228">
        <v>0</v>
      </c>
      <c r="P21" s="228">
        <v>0</v>
      </c>
      <c r="Q21" s="228">
        <v>0</v>
      </c>
      <c r="R21" s="228">
        <v>0</v>
      </c>
      <c r="S21" s="228">
        <v>0</v>
      </c>
      <c r="T21" s="394">
        <f t="shared" si="2"/>
        <v>0</v>
      </c>
      <c r="U21" s="395">
        <f t="shared" si="3"/>
        <v>0</v>
      </c>
      <c r="V21" s="290">
        <v>3</v>
      </c>
      <c r="W21" s="228">
        <v>0</v>
      </c>
      <c r="X21" s="228">
        <v>0</v>
      </c>
      <c r="Y21" s="228">
        <v>0</v>
      </c>
      <c r="Z21" s="228">
        <v>0</v>
      </c>
      <c r="AA21" s="228">
        <v>0</v>
      </c>
      <c r="AB21" s="228">
        <v>0</v>
      </c>
      <c r="AC21" s="228">
        <v>0</v>
      </c>
      <c r="AD21" s="228">
        <v>0</v>
      </c>
      <c r="AE21" s="392">
        <f t="shared" si="4"/>
        <v>0</v>
      </c>
      <c r="AF21" s="397">
        <v>0</v>
      </c>
      <c r="AG21" s="228">
        <v>0</v>
      </c>
      <c r="AH21" s="228">
        <v>0</v>
      </c>
      <c r="AI21" s="228">
        <v>0</v>
      </c>
      <c r="AJ21" s="228">
        <v>0</v>
      </c>
      <c r="AK21" s="228">
        <v>0</v>
      </c>
      <c r="AL21" s="228">
        <v>0</v>
      </c>
      <c r="AM21" s="228">
        <v>0</v>
      </c>
      <c r="AN21" s="394">
        <f t="shared" si="5"/>
        <v>0</v>
      </c>
      <c r="AO21" s="395">
        <f t="shared" si="6"/>
        <v>0</v>
      </c>
      <c r="AP21" s="290">
        <v>3</v>
      </c>
      <c r="AQ21" s="228">
        <v>0</v>
      </c>
      <c r="AR21" s="228">
        <v>0</v>
      </c>
      <c r="AS21" s="228">
        <v>0</v>
      </c>
      <c r="AT21" s="228">
        <v>0</v>
      </c>
      <c r="AU21" s="228">
        <v>0</v>
      </c>
      <c r="AV21" s="228">
        <v>0</v>
      </c>
      <c r="AW21" s="228">
        <v>0</v>
      </c>
      <c r="AX21" s="228">
        <v>0</v>
      </c>
      <c r="AY21" s="392">
        <f t="shared" si="7"/>
        <v>0</v>
      </c>
      <c r="AZ21" s="397">
        <v>0</v>
      </c>
      <c r="BA21" s="228">
        <v>0</v>
      </c>
      <c r="BB21" s="228">
        <v>0</v>
      </c>
      <c r="BC21" s="228">
        <v>0</v>
      </c>
      <c r="BD21" s="228">
        <v>0</v>
      </c>
      <c r="BE21" s="228">
        <v>0</v>
      </c>
      <c r="BF21" s="228">
        <v>0</v>
      </c>
      <c r="BG21" s="228">
        <v>0</v>
      </c>
      <c r="BH21" s="394">
        <f t="shared" si="8"/>
        <v>0</v>
      </c>
      <c r="BI21" s="395">
        <f t="shared" si="9"/>
        <v>0</v>
      </c>
      <c r="BJ21" s="290">
        <v>3</v>
      </c>
      <c r="BK21" s="228">
        <v>0</v>
      </c>
      <c r="BL21" s="228">
        <v>0</v>
      </c>
      <c r="BM21" s="228">
        <v>0</v>
      </c>
      <c r="BN21" s="228">
        <v>0</v>
      </c>
      <c r="BO21" s="228">
        <v>0</v>
      </c>
      <c r="BP21" s="228">
        <v>0</v>
      </c>
      <c r="BQ21" s="228">
        <v>0</v>
      </c>
      <c r="BR21" s="228">
        <v>0</v>
      </c>
      <c r="BS21" s="392">
        <f t="shared" si="10"/>
        <v>0</v>
      </c>
      <c r="BT21" s="397">
        <v>0</v>
      </c>
      <c r="BU21" s="228">
        <v>0</v>
      </c>
      <c r="BV21" s="228">
        <v>0</v>
      </c>
      <c r="BW21" s="228">
        <v>0</v>
      </c>
      <c r="BX21" s="228">
        <v>0</v>
      </c>
      <c r="BY21" s="228">
        <v>0</v>
      </c>
      <c r="BZ21" s="228">
        <v>0</v>
      </c>
      <c r="CA21" s="228">
        <v>0</v>
      </c>
      <c r="CB21" s="394">
        <f t="shared" si="11"/>
        <v>0</v>
      </c>
      <c r="CC21" s="395">
        <f t="shared" si="12"/>
        <v>0</v>
      </c>
      <c r="CD21" s="290">
        <v>3</v>
      </c>
      <c r="CE21" s="394">
        <f t="shared" si="14"/>
        <v>0</v>
      </c>
      <c r="CF21" s="394">
        <f t="shared" si="15"/>
        <v>0</v>
      </c>
      <c r="CG21" s="394">
        <f t="shared" si="16"/>
        <v>0</v>
      </c>
      <c r="CH21" s="394">
        <f t="shared" si="17"/>
        <v>0</v>
      </c>
      <c r="CI21" s="396">
        <f t="shared" si="18"/>
        <v>0</v>
      </c>
      <c r="CJ21" s="394">
        <f t="shared" si="19"/>
        <v>0</v>
      </c>
      <c r="CK21" s="394">
        <f t="shared" si="20"/>
        <v>0</v>
      </c>
      <c r="CL21" s="394">
        <f t="shared" si="21"/>
        <v>0</v>
      </c>
      <c r="CM21" s="394">
        <f t="shared" si="22"/>
        <v>0</v>
      </c>
      <c r="CN21" s="396">
        <f t="shared" si="23"/>
        <v>0</v>
      </c>
      <c r="CO21" s="394">
        <f t="shared" si="24"/>
        <v>0</v>
      </c>
      <c r="CP21" s="394">
        <f t="shared" si="25"/>
        <v>0</v>
      </c>
      <c r="CQ21" s="394">
        <f t="shared" si="26"/>
        <v>0</v>
      </c>
      <c r="CR21" s="394">
        <f t="shared" si="27"/>
        <v>0</v>
      </c>
      <c r="CS21" s="396">
        <f t="shared" si="13"/>
        <v>0</v>
      </c>
      <c r="CT21" s="309"/>
      <c r="CV21" s="309"/>
      <c r="CX21" s="309"/>
    </row>
    <row r="22" spans="1:131" ht="15.75" customHeight="1">
      <c r="A22" s="87" t="s">
        <v>177</v>
      </c>
      <c r="B22" s="290">
        <v>4</v>
      </c>
      <c r="C22" s="228">
        <v>0</v>
      </c>
      <c r="D22" s="228">
        <v>0</v>
      </c>
      <c r="E22" s="228">
        <v>0</v>
      </c>
      <c r="F22" s="228">
        <v>0</v>
      </c>
      <c r="G22" s="228">
        <v>0</v>
      </c>
      <c r="H22" s="228">
        <v>0</v>
      </c>
      <c r="I22" s="228">
        <v>0</v>
      </c>
      <c r="J22" s="228">
        <v>0</v>
      </c>
      <c r="K22" s="392">
        <f t="shared" si="1"/>
        <v>0</v>
      </c>
      <c r="L22" s="397">
        <v>0</v>
      </c>
      <c r="M22" s="228">
        <v>-1070.4600506510844</v>
      </c>
      <c r="N22" s="228">
        <v>0</v>
      </c>
      <c r="O22" s="228">
        <v>-1107.4114597450234</v>
      </c>
      <c r="P22" s="228">
        <v>0</v>
      </c>
      <c r="Q22" s="228">
        <v>-1119.4219262565207</v>
      </c>
      <c r="R22" s="228">
        <v>0</v>
      </c>
      <c r="S22" s="228">
        <v>-1167.5725262868161</v>
      </c>
      <c r="T22" s="394">
        <f t="shared" si="2"/>
        <v>-4464.8659629394442</v>
      </c>
      <c r="U22" s="395">
        <f t="shared" si="3"/>
        <v>-4464.8659629394442</v>
      </c>
      <c r="V22" s="290">
        <v>4</v>
      </c>
      <c r="W22" s="228">
        <v>0</v>
      </c>
      <c r="X22" s="228">
        <v>0</v>
      </c>
      <c r="Y22" s="228">
        <v>0</v>
      </c>
      <c r="Z22" s="228">
        <v>0</v>
      </c>
      <c r="AA22" s="228">
        <v>0</v>
      </c>
      <c r="AB22" s="228">
        <v>0</v>
      </c>
      <c r="AC22" s="228">
        <v>0</v>
      </c>
      <c r="AD22" s="228">
        <v>0</v>
      </c>
      <c r="AE22" s="392">
        <f t="shared" si="4"/>
        <v>0</v>
      </c>
      <c r="AF22" s="397">
        <v>0</v>
      </c>
      <c r="AG22" s="228">
        <v>-457.39499104473794</v>
      </c>
      <c r="AH22" s="228">
        <v>0</v>
      </c>
      <c r="AI22" s="228">
        <v>-437.19923185631882</v>
      </c>
      <c r="AJ22" s="228">
        <v>0</v>
      </c>
      <c r="AK22" s="228">
        <v>-423.01288729938199</v>
      </c>
      <c r="AL22" s="228">
        <v>0</v>
      </c>
      <c r="AM22" s="228">
        <v>-415.2847793439052</v>
      </c>
      <c r="AN22" s="394">
        <f t="shared" si="5"/>
        <v>-1732.8918895443442</v>
      </c>
      <c r="AO22" s="395">
        <f t="shared" si="6"/>
        <v>-1732.8918895443442</v>
      </c>
      <c r="AP22" s="290">
        <v>4</v>
      </c>
      <c r="AQ22" s="228">
        <v>0</v>
      </c>
      <c r="AR22" s="228">
        <v>0</v>
      </c>
      <c r="AS22" s="228">
        <v>0</v>
      </c>
      <c r="AT22" s="228">
        <v>0</v>
      </c>
      <c r="AU22" s="228">
        <v>0</v>
      </c>
      <c r="AV22" s="228">
        <v>0</v>
      </c>
      <c r="AW22" s="228">
        <v>0</v>
      </c>
      <c r="AX22" s="228">
        <v>0</v>
      </c>
      <c r="AY22" s="392">
        <f t="shared" si="7"/>
        <v>0</v>
      </c>
      <c r="AZ22" s="397">
        <v>0</v>
      </c>
      <c r="BA22" s="228">
        <v>-4909.9872673253685</v>
      </c>
      <c r="BB22" s="228">
        <v>0</v>
      </c>
      <c r="BC22" s="228">
        <v>-5100.4053601234855</v>
      </c>
      <c r="BD22" s="228">
        <v>0</v>
      </c>
      <c r="BE22" s="228">
        <v>-5366.706877300102</v>
      </c>
      <c r="BF22" s="228">
        <v>0</v>
      </c>
      <c r="BG22" s="228">
        <v>-5574.4044147004388</v>
      </c>
      <c r="BH22" s="394">
        <f t="shared" si="8"/>
        <v>-20951.503919449395</v>
      </c>
      <c r="BI22" s="395">
        <f t="shared" si="9"/>
        <v>-20951.503919449395</v>
      </c>
      <c r="BJ22" s="290">
        <v>4</v>
      </c>
      <c r="BK22" s="228">
        <v>0</v>
      </c>
      <c r="BL22" s="228">
        <v>0</v>
      </c>
      <c r="BM22" s="228">
        <v>0</v>
      </c>
      <c r="BN22" s="228">
        <v>0</v>
      </c>
      <c r="BO22" s="228">
        <v>0</v>
      </c>
      <c r="BP22" s="228">
        <v>0</v>
      </c>
      <c r="BQ22" s="228">
        <v>0</v>
      </c>
      <c r="BR22" s="228">
        <v>0</v>
      </c>
      <c r="BS22" s="392">
        <f t="shared" si="10"/>
        <v>0</v>
      </c>
      <c r="BT22" s="397">
        <v>0</v>
      </c>
      <c r="BU22" s="228">
        <v>-167.61645026251819</v>
      </c>
      <c r="BV22" s="228">
        <v>0</v>
      </c>
      <c r="BW22" s="228">
        <v>-174.01445394459518</v>
      </c>
      <c r="BX22" s="228">
        <v>0</v>
      </c>
      <c r="BY22" s="228">
        <v>-168.76657542742751</v>
      </c>
      <c r="BZ22" s="228">
        <v>0</v>
      </c>
      <c r="CA22" s="228">
        <v>-176.80626954133325</v>
      </c>
      <c r="CB22" s="394">
        <f t="shared" si="11"/>
        <v>-687.20374917587412</v>
      </c>
      <c r="CC22" s="395">
        <f t="shared" si="12"/>
        <v>-687.20374917587412</v>
      </c>
      <c r="CD22" s="290">
        <v>4</v>
      </c>
      <c r="CE22" s="394">
        <f t="shared" si="14"/>
        <v>0</v>
      </c>
      <c r="CF22" s="394">
        <f t="shared" si="15"/>
        <v>0</v>
      </c>
      <c r="CG22" s="394">
        <f t="shared" si="16"/>
        <v>0</v>
      </c>
      <c r="CH22" s="394">
        <f t="shared" si="17"/>
        <v>0</v>
      </c>
      <c r="CI22" s="396">
        <f t="shared" si="18"/>
        <v>0</v>
      </c>
      <c r="CJ22" s="394">
        <f t="shared" si="19"/>
        <v>-6605.4587592837088</v>
      </c>
      <c r="CK22" s="394">
        <f t="shared" si="20"/>
        <v>-6819.0305056694233</v>
      </c>
      <c r="CL22" s="394">
        <f t="shared" si="21"/>
        <v>-7077.9082662834317</v>
      </c>
      <c r="CM22" s="394">
        <f t="shared" si="22"/>
        <v>-7334.0679898724939</v>
      </c>
      <c r="CN22" s="396">
        <f t="shared" si="23"/>
        <v>-27836.465521109058</v>
      </c>
      <c r="CO22" s="394">
        <f t="shared" si="24"/>
        <v>-6605.4587592837088</v>
      </c>
      <c r="CP22" s="394">
        <f t="shared" si="25"/>
        <v>-6819.0305056694233</v>
      </c>
      <c r="CQ22" s="394">
        <f t="shared" si="26"/>
        <v>-7077.9082662834317</v>
      </c>
      <c r="CR22" s="394">
        <f t="shared" si="27"/>
        <v>-7334.0679898724939</v>
      </c>
      <c r="CS22" s="396">
        <f t="shared" si="13"/>
        <v>-27836.465521109058</v>
      </c>
      <c r="CT22" s="309"/>
      <c r="CV22" s="309"/>
      <c r="CX22" s="309"/>
    </row>
    <row r="23" spans="1:131" ht="15.75" customHeight="1">
      <c r="A23" s="133" t="s">
        <v>179</v>
      </c>
      <c r="B23" s="290">
        <v>5</v>
      </c>
      <c r="C23" s="135">
        <f t="shared" ref="C23:J23" si="36">C16+C20+C21+C22</f>
        <v>147687.74875966751</v>
      </c>
      <c r="D23" s="135">
        <f t="shared" si="36"/>
        <v>1601340.5377494551</v>
      </c>
      <c r="E23" s="135">
        <f t="shared" si="36"/>
        <v>181579.03603226092</v>
      </c>
      <c r="F23" s="135">
        <f t="shared" si="36"/>
        <v>1635900.9225197961</v>
      </c>
      <c r="G23" s="135">
        <f t="shared" si="36"/>
        <v>203834.26345460396</v>
      </c>
      <c r="H23" s="135">
        <f t="shared" si="36"/>
        <v>1702176.6269134334</v>
      </c>
      <c r="I23" s="135">
        <f t="shared" si="36"/>
        <v>201594.09540273627</v>
      </c>
      <c r="J23" s="135">
        <f t="shared" si="36"/>
        <v>1799092.3818927163</v>
      </c>
      <c r="K23" s="392">
        <f t="shared" si="1"/>
        <v>7473205.6127246693</v>
      </c>
      <c r="L23" s="215">
        <f t="shared" ref="L23:S23" si="37">L16+L20+L21+L22</f>
        <v>0</v>
      </c>
      <c r="M23" s="135">
        <f t="shared" si="37"/>
        <v>8558926.702680327</v>
      </c>
      <c r="N23" s="135">
        <f t="shared" si="37"/>
        <v>0</v>
      </c>
      <c r="O23" s="135">
        <f t="shared" si="37"/>
        <v>8783490.6244429573</v>
      </c>
      <c r="P23" s="135">
        <f t="shared" si="37"/>
        <v>0</v>
      </c>
      <c r="Q23" s="135">
        <f t="shared" si="37"/>
        <v>8713551.1406075209</v>
      </c>
      <c r="R23" s="135">
        <f t="shared" si="37"/>
        <v>0</v>
      </c>
      <c r="S23" s="135">
        <f t="shared" si="37"/>
        <v>9141193.1851711832</v>
      </c>
      <c r="T23" s="394">
        <f t="shared" si="2"/>
        <v>35197161.652901992</v>
      </c>
      <c r="U23" s="215">
        <f t="shared" si="3"/>
        <v>42670367.265626661</v>
      </c>
      <c r="V23" s="290">
        <v>5</v>
      </c>
      <c r="W23" s="135">
        <f t="shared" ref="W23:AD23" si="38">W16+W20+W21+W22</f>
        <v>66203.755839435486</v>
      </c>
      <c r="X23" s="135">
        <f t="shared" si="38"/>
        <v>1626227.1096344176</v>
      </c>
      <c r="Y23" s="135">
        <f t="shared" si="38"/>
        <v>57123.744054594907</v>
      </c>
      <c r="Z23" s="135">
        <f t="shared" si="38"/>
        <v>1561155.1352244765</v>
      </c>
      <c r="AA23" s="135">
        <f t="shared" si="38"/>
        <v>53752.265676889612</v>
      </c>
      <c r="AB23" s="135">
        <f t="shared" si="38"/>
        <v>1516553.8676323546</v>
      </c>
      <c r="AC23" s="135">
        <f t="shared" si="38"/>
        <v>51726.820657645512</v>
      </c>
      <c r="AD23" s="135">
        <f t="shared" si="38"/>
        <v>1493704.3178884101</v>
      </c>
      <c r="AE23" s="392">
        <f t="shared" si="4"/>
        <v>6426447.0166082233</v>
      </c>
      <c r="AF23" s="215">
        <f t="shared" ref="AF23:AM23" si="39">AF16+AF20+AF21+AF22</f>
        <v>0</v>
      </c>
      <c r="AG23" s="135">
        <f t="shared" si="39"/>
        <v>3638689.4895331496</v>
      </c>
      <c r="AH23" s="135">
        <f t="shared" si="39"/>
        <v>0</v>
      </c>
      <c r="AI23" s="135">
        <f t="shared" si="39"/>
        <v>3455073.9703191472</v>
      </c>
      <c r="AJ23" s="135">
        <f t="shared" si="39"/>
        <v>0</v>
      </c>
      <c r="AK23" s="135">
        <f t="shared" si="39"/>
        <v>3297786.9639773429</v>
      </c>
      <c r="AL23" s="135">
        <f t="shared" si="39"/>
        <v>0</v>
      </c>
      <c r="AM23" s="135">
        <f t="shared" si="39"/>
        <v>3237049.2368899505</v>
      </c>
      <c r="AN23" s="394">
        <f t="shared" si="5"/>
        <v>13628599.66071959</v>
      </c>
      <c r="AO23" s="215">
        <f t="shared" si="6"/>
        <v>20055046.677327812</v>
      </c>
      <c r="AP23" s="290">
        <v>5</v>
      </c>
      <c r="AQ23" s="135">
        <f t="shared" ref="AQ23:AX23" si="40">AQ16+AQ20+AQ21+AQ22</f>
        <v>1411370.67448814</v>
      </c>
      <c r="AR23" s="135">
        <f t="shared" si="40"/>
        <v>42986570.353568785</v>
      </c>
      <c r="AS23" s="135">
        <f t="shared" si="40"/>
        <v>1486607.3317467486</v>
      </c>
      <c r="AT23" s="135">
        <f t="shared" si="40"/>
        <v>44825343.666158028</v>
      </c>
      <c r="AU23" s="135">
        <f t="shared" si="40"/>
        <v>1622394.7816221809</v>
      </c>
      <c r="AV23" s="135">
        <f t="shared" si="40"/>
        <v>46994318.834133379</v>
      </c>
      <c r="AW23" s="135">
        <f t="shared" si="40"/>
        <v>1777873.4121158654</v>
      </c>
      <c r="AX23" s="135">
        <f t="shared" si="40"/>
        <v>48833602.281818449</v>
      </c>
      <c r="AY23" s="392">
        <f t="shared" si="7"/>
        <v>189938081.33565158</v>
      </c>
      <c r="AZ23" s="215">
        <f t="shared" ref="AZ23:BG23" si="41">AZ16+AZ20+AZ21+AZ22</f>
        <v>0</v>
      </c>
      <c r="BA23" s="135">
        <f t="shared" si="41"/>
        <v>49770347.102264881</v>
      </c>
      <c r="BB23" s="135">
        <f t="shared" si="41"/>
        <v>0</v>
      </c>
      <c r="BC23" s="135">
        <f t="shared" si="41"/>
        <v>50929950.805960178</v>
      </c>
      <c r="BD23" s="135">
        <f t="shared" si="41"/>
        <v>0</v>
      </c>
      <c r="BE23" s="135">
        <f t="shared" si="41"/>
        <v>52824466.376055658</v>
      </c>
      <c r="BF23" s="135">
        <f t="shared" si="41"/>
        <v>0</v>
      </c>
      <c r="BG23" s="135">
        <f t="shared" si="41"/>
        <v>54157529.175346695</v>
      </c>
      <c r="BH23" s="394">
        <f t="shared" si="8"/>
        <v>207682293.45962742</v>
      </c>
      <c r="BI23" s="215">
        <f t="shared" si="9"/>
        <v>397620374.79527903</v>
      </c>
      <c r="BJ23" s="290">
        <v>5</v>
      </c>
      <c r="BK23" s="135">
        <f t="shared" ref="BK23:BR23" si="42">BK16+BK20+BK21+BK22</f>
        <v>36997.955277836649</v>
      </c>
      <c r="BL23" s="135">
        <f t="shared" si="42"/>
        <v>4280332.1335261473</v>
      </c>
      <c r="BM23" s="135">
        <f t="shared" si="42"/>
        <v>23929.369442455813</v>
      </c>
      <c r="BN23" s="135">
        <f t="shared" si="42"/>
        <v>4451300.3816173151</v>
      </c>
      <c r="BO23" s="135">
        <f t="shared" si="42"/>
        <v>64830.077717461274</v>
      </c>
      <c r="BP23" s="135">
        <f t="shared" si="42"/>
        <v>4276692.9179192185</v>
      </c>
      <c r="BQ23" s="135">
        <f t="shared" si="42"/>
        <v>60927.324720292454</v>
      </c>
      <c r="BR23" s="135">
        <f t="shared" si="42"/>
        <v>4363574.7563967491</v>
      </c>
      <c r="BS23" s="392">
        <f t="shared" si="10"/>
        <v>17558584.916617475</v>
      </c>
      <c r="BT23" s="215">
        <f t="shared" ref="BT23:CA23" si="43">BT16+BT20+BT21+BT22</f>
        <v>0</v>
      </c>
      <c r="BU23" s="135">
        <f t="shared" si="43"/>
        <v>1924772.6407503802</v>
      </c>
      <c r="BV23" s="135">
        <f t="shared" si="43"/>
        <v>0</v>
      </c>
      <c r="BW23" s="135">
        <f t="shared" si="43"/>
        <v>1929829.8595496577</v>
      </c>
      <c r="BX23" s="135">
        <f t="shared" si="43"/>
        <v>0</v>
      </c>
      <c r="BY23" s="135">
        <f t="shared" si="43"/>
        <v>1901869.1830060394</v>
      </c>
      <c r="BZ23" s="135">
        <f t="shared" si="43"/>
        <v>0</v>
      </c>
      <c r="CA23" s="135">
        <f t="shared" si="43"/>
        <v>2053887.0456665982</v>
      </c>
      <c r="CB23" s="394">
        <f t="shared" si="11"/>
        <v>7810358.7289726753</v>
      </c>
      <c r="CC23" s="215">
        <f t="shared" si="12"/>
        <v>25368943.645590149</v>
      </c>
      <c r="CD23" s="290">
        <v>5</v>
      </c>
      <c r="CE23" s="394">
        <f t="shared" si="14"/>
        <v>52156730.268843882</v>
      </c>
      <c r="CF23" s="394">
        <f t="shared" si="15"/>
        <v>54222939.586795673</v>
      </c>
      <c r="CG23" s="394">
        <f t="shared" si="16"/>
        <v>56434553.635069519</v>
      </c>
      <c r="CH23" s="394">
        <f t="shared" si="17"/>
        <v>58582095.390892863</v>
      </c>
      <c r="CI23" s="396">
        <f t="shared" si="18"/>
        <v>221396318.88160196</v>
      </c>
      <c r="CJ23" s="394">
        <f t="shared" si="19"/>
        <v>63892735.935228735</v>
      </c>
      <c r="CK23" s="394">
        <f t="shared" si="20"/>
        <v>65098345.260271937</v>
      </c>
      <c r="CL23" s="394">
        <f t="shared" si="21"/>
        <v>66737673.663646564</v>
      </c>
      <c r="CM23" s="394">
        <f t="shared" si="22"/>
        <v>68589658.643074438</v>
      </c>
      <c r="CN23" s="396">
        <f t="shared" si="23"/>
        <v>264318413.50222167</v>
      </c>
      <c r="CO23" s="394">
        <f t="shared" si="24"/>
        <v>116049466.20407261</v>
      </c>
      <c r="CP23" s="394">
        <f t="shared" si="25"/>
        <v>119321284.84706761</v>
      </c>
      <c r="CQ23" s="394">
        <f t="shared" si="26"/>
        <v>123172227.29871608</v>
      </c>
      <c r="CR23" s="394">
        <f t="shared" si="27"/>
        <v>127171754.0339673</v>
      </c>
      <c r="CS23" s="396">
        <f t="shared" si="13"/>
        <v>485714732.38382363</v>
      </c>
      <c r="CT23" s="309"/>
      <c r="CV23" s="309"/>
      <c r="CX23" s="309"/>
    </row>
    <row r="24" spans="1:131" ht="15.75" customHeight="1">
      <c r="A24" s="133" t="s">
        <v>1336</v>
      </c>
      <c r="B24" s="191"/>
      <c r="C24" s="176"/>
      <c r="D24" s="176"/>
      <c r="E24" s="176"/>
      <c r="F24" s="176"/>
      <c r="G24" s="176"/>
      <c r="H24" s="176"/>
      <c r="I24" s="176"/>
      <c r="J24" s="176"/>
      <c r="K24" s="361"/>
      <c r="L24" s="362"/>
      <c r="M24" s="176"/>
      <c r="N24" s="176"/>
      <c r="O24" s="176"/>
      <c r="P24" s="176"/>
      <c r="Q24" s="176"/>
      <c r="R24" s="176"/>
      <c r="S24" s="176"/>
      <c r="T24" s="176"/>
      <c r="U24" s="362"/>
      <c r="V24" s="191"/>
      <c r="W24" s="176"/>
      <c r="X24" s="176"/>
      <c r="Y24" s="176"/>
      <c r="Z24" s="176"/>
      <c r="AA24" s="176"/>
      <c r="AB24" s="176"/>
      <c r="AC24" s="176"/>
      <c r="AD24" s="176"/>
      <c r="AE24" s="361"/>
      <c r="AF24" s="362"/>
      <c r="AG24" s="176"/>
      <c r="AH24" s="176"/>
      <c r="AI24" s="176"/>
      <c r="AJ24" s="176"/>
      <c r="AK24" s="176"/>
      <c r="AL24" s="176"/>
      <c r="AM24" s="176"/>
      <c r="AN24" s="176"/>
      <c r="AO24" s="362"/>
      <c r="AP24" s="191"/>
      <c r="AQ24" s="176"/>
      <c r="AR24" s="176"/>
      <c r="AS24" s="176"/>
      <c r="AT24" s="176"/>
      <c r="AU24" s="176"/>
      <c r="AV24" s="176"/>
      <c r="AW24" s="176"/>
      <c r="AX24" s="176"/>
      <c r="AY24" s="361"/>
      <c r="AZ24" s="362"/>
      <c r="BA24" s="176"/>
      <c r="BB24" s="176"/>
      <c r="BC24" s="176"/>
      <c r="BD24" s="176"/>
      <c r="BE24" s="176"/>
      <c r="BF24" s="176"/>
      <c r="BG24" s="176"/>
      <c r="BH24" s="176"/>
      <c r="BI24" s="362"/>
      <c r="BJ24" s="191"/>
      <c r="BK24" s="176"/>
      <c r="BL24" s="176"/>
      <c r="BM24" s="176"/>
      <c r="BN24" s="176"/>
      <c r="BO24" s="176"/>
      <c r="BP24" s="176"/>
      <c r="BQ24" s="176"/>
      <c r="BR24" s="176"/>
      <c r="BS24" s="361"/>
      <c r="BT24" s="362"/>
      <c r="BU24" s="176"/>
      <c r="BV24" s="176"/>
      <c r="BW24" s="176"/>
      <c r="BX24" s="176"/>
      <c r="BY24" s="176"/>
      <c r="BZ24" s="176"/>
      <c r="CA24" s="176"/>
      <c r="CB24" s="176"/>
      <c r="CC24" s="362"/>
      <c r="CD24" s="191"/>
      <c r="CE24" s="176"/>
      <c r="CF24" s="176"/>
      <c r="CG24" s="176"/>
      <c r="CH24" s="176"/>
      <c r="CI24" s="399"/>
      <c r="CJ24" s="176"/>
      <c r="CK24" s="176"/>
      <c r="CL24" s="176"/>
      <c r="CM24" s="176"/>
      <c r="CN24" s="399"/>
      <c r="CO24" s="176"/>
      <c r="CP24" s="176"/>
      <c r="CQ24" s="176"/>
      <c r="CR24" s="176"/>
      <c r="CS24" s="399"/>
    </row>
    <row r="25" spans="1:131" ht="15.75" customHeight="1">
      <c r="A25" s="87" t="s">
        <v>181</v>
      </c>
      <c r="B25" s="290">
        <v>6</v>
      </c>
      <c r="C25" s="228">
        <v>0</v>
      </c>
      <c r="D25" s="228">
        <v>0</v>
      </c>
      <c r="E25" s="228">
        <v>0</v>
      </c>
      <c r="F25" s="228">
        <v>0</v>
      </c>
      <c r="G25" s="228">
        <v>0</v>
      </c>
      <c r="H25" s="228">
        <v>0</v>
      </c>
      <c r="I25" s="228">
        <v>0</v>
      </c>
      <c r="J25" s="228">
        <v>0</v>
      </c>
      <c r="K25" s="392">
        <f t="shared" ref="K25:K30" si="44">SUM(C25:J25)</f>
        <v>0</v>
      </c>
      <c r="L25" s="397">
        <v>0</v>
      </c>
      <c r="M25" s="228">
        <v>0</v>
      </c>
      <c r="N25" s="228">
        <v>0</v>
      </c>
      <c r="O25" s="228">
        <v>0</v>
      </c>
      <c r="P25" s="228">
        <v>0</v>
      </c>
      <c r="Q25" s="228">
        <v>0</v>
      </c>
      <c r="R25" s="228">
        <v>0</v>
      </c>
      <c r="S25" s="228">
        <v>0</v>
      </c>
      <c r="T25" s="394">
        <f t="shared" ref="T25:T30" si="45">SUM(L25:S25)</f>
        <v>0</v>
      </c>
      <c r="U25" s="395">
        <f t="shared" ref="U25:U30" si="46">SUM(K25,T25)</f>
        <v>0</v>
      </c>
      <c r="V25" s="290">
        <v>6</v>
      </c>
      <c r="W25" s="228">
        <v>0</v>
      </c>
      <c r="X25" s="228">
        <v>0</v>
      </c>
      <c r="Y25" s="228">
        <v>0</v>
      </c>
      <c r="Z25" s="228">
        <v>0</v>
      </c>
      <c r="AA25" s="228">
        <v>0</v>
      </c>
      <c r="AB25" s="228">
        <v>0</v>
      </c>
      <c r="AC25" s="228">
        <v>0</v>
      </c>
      <c r="AD25" s="228">
        <v>0</v>
      </c>
      <c r="AE25" s="392">
        <f t="shared" ref="AE25:AE30" si="47">SUM(W25:AD25)</f>
        <v>0</v>
      </c>
      <c r="AF25" s="397">
        <v>0</v>
      </c>
      <c r="AG25" s="228">
        <v>0</v>
      </c>
      <c r="AH25" s="228">
        <v>0</v>
      </c>
      <c r="AI25" s="228">
        <v>0</v>
      </c>
      <c r="AJ25" s="228">
        <v>0</v>
      </c>
      <c r="AK25" s="228">
        <v>0</v>
      </c>
      <c r="AL25" s="228">
        <v>0</v>
      </c>
      <c r="AM25" s="228">
        <v>0</v>
      </c>
      <c r="AN25" s="394">
        <f t="shared" ref="AN25:AN30" si="48">SUM(AF25:AM25)</f>
        <v>0</v>
      </c>
      <c r="AO25" s="395">
        <f t="shared" ref="AO25:AO30" si="49">SUM(AE25,AN25)</f>
        <v>0</v>
      </c>
      <c r="AP25" s="290">
        <v>6</v>
      </c>
      <c r="AQ25" s="228">
        <v>0</v>
      </c>
      <c r="AR25" s="228">
        <v>0</v>
      </c>
      <c r="AS25" s="228">
        <v>0</v>
      </c>
      <c r="AT25" s="228">
        <v>0</v>
      </c>
      <c r="AU25" s="228">
        <v>0</v>
      </c>
      <c r="AV25" s="228">
        <v>0</v>
      </c>
      <c r="AW25" s="228">
        <v>0</v>
      </c>
      <c r="AX25" s="228">
        <v>0</v>
      </c>
      <c r="AY25" s="392">
        <f t="shared" ref="AY25:AY30" si="50">SUM(AQ25:AX25)</f>
        <v>0</v>
      </c>
      <c r="AZ25" s="397">
        <v>0</v>
      </c>
      <c r="BA25" s="228">
        <v>0</v>
      </c>
      <c r="BB25" s="228">
        <v>0</v>
      </c>
      <c r="BC25" s="228">
        <v>0</v>
      </c>
      <c r="BD25" s="228">
        <v>0</v>
      </c>
      <c r="BE25" s="228">
        <v>0</v>
      </c>
      <c r="BF25" s="228">
        <v>0</v>
      </c>
      <c r="BG25" s="228">
        <v>0</v>
      </c>
      <c r="BH25" s="394">
        <f t="shared" ref="BH25:BH30" si="51">SUM(AZ25:BG25)</f>
        <v>0</v>
      </c>
      <c r="BI25" s="395">
        <f t="shared" ref="BI25:BI30" si="52">SUM(AY25,BH25)</f>
        <v>0</v>
      </c>
      <c r="BJ25" s="290">
        <v>6</v>
      </c>
      <c r="BK25" s="228">
        <v>0</v>
      </c>
      <c r="BL25" s="228">
        <v>0</v>
      </c>
      <c r="BM25" s="228">
        <v>0</v>
      </c>
      <c r="BN25" s="228">
        <v>0</v>
      </c>
      <c r="BO25" s="228">
        <v>0</v>
      </c>
      <c r="BP25" s="228">
        <v>0</v>
      </c>
      <c r="BQ25" s="228">
        <v>0</v>
      </c>
      <c r="BR25" s="228">
        <v>0</v>
      </c>
      <c r="BS25" s="392">
        <f t="shared" ref="BS25:BS30" si="53">SUM(BK25:BR25)</f>
        <v>0</v>
      </c>
      <c r="BT25" s="397">
        <v>0</v>
      </c>
      <c r="BU25" s="228">
        <v>0</v>
      </c>
      <c r="BV25" s="228">
        <v>0</v>
      </c>
      <c r="BW25" s="228">
        <v>0</v>
      </c>
      <c r="BX25" s="228">
        <v>0</v>
      </c>
      <c r="BY25" s="228">
        <v>0</v>
      </c>
      <c r="BZ25" s="228">
        <v>0</v>
      </c>
      <c r="CA25" s="228">
        <v>0</v>
      </c>
      <c r="CB25" s="394">
        <f t="shared" ref="CB25:CB30" si="54">SUM(BT25:CA25)</f>
        <v>0</v>
      </c>
      <c r="CC25" s="395">
        <f t="shared" ref="CC25:CC30" si="55">SUM(BS25,CB25)</f>
        <v>0</v>
      </c>
      <c r="CD25" s="290">
        <v>6</v>
      </c>
      <c r="CE25" s="394">
        <f t="shared" ref="CE25:CE30" si="56">+C25+D25+W25+X25+AQ25+AR25+BK25+BL25</f>
        <v>0</v>
      </c>
      <c r="CF25" s="394">
        <f t="shared" ref="CF25:CF30" si="57">+E25+F25+Y25+Z25+AS25+AT25+BM25+BN25</f>
        <v>0</v>
      </c>
      <c r="CG25" s="394">
        <f t="shared" ref="CG25:CG30" si="58">+G25+H25+AA25+AB25+AU25+AV25+BO25+BP25</f>
        <v>0</v>
      </c>
      <c r="CH25" s="394">
        <f t="shared" ref="CH25:CH30" si="59">+I25+J25+AC25+AD25+AW25+AX25+BQ25+BR25</f>
        <v>0</v>
      </c>
      <c r="CI25" s="396">
        <f t="shared" ref="CI25:CI30" si="60">SUM(K25,AE25,AY25,BS25)</f>
        <v>0</v>
      </c>
      <c r="CJ25" s="394">
        <f t="shared" ref="CJ25:CJ30" si="61">L25+M25+AF25+AG25+AZ25+BA25+BT25+BU25</f>
        <v>0</v>
      </c>
      <c r="CK25" s="394">
        <f t="shared" ref="CK25:CK30" si="62">N25+O25+AH25+AI25+BB25+BC25+BV25+BW25</f>
        <v>0</v>
      </c>
      <c r="CL25" s="394">
        <f t="shared" ref="CL25:CL30" si="63">P25+Q25+AJ25+AK25+BD25+BE25+BX25+BY25</f>
        <v>0</v>
      </c>
      <c r="CM25" s="394">
        <f t="shared" ref="CM25:CM30" si="64">+R25+S25+AL25+AM25+BF25+BG25+BZ25+CA25</f>
        <v>0</v>
      </c>
      <c r="CN25" s="396">
        <f t="shared" ref="CN25:CN30" si="65">SUM(T25,AN25,BH25,CB25)</f>
        <v>0</v>
      </c>
      <c r="CO25" s="394">
        <f t="shared" ref="CO25:CO30" si="66">+C25+D25+L25+M25+W25+X25+AF25+AG25+AQ25+AR25+AZ25+BA25+BK25+BL25+BT25+BU25</f>
        <v>0</v>
      </c>
      <c r="CP25" s="394">
        <f t="shared" ref="CP25:CP30" si="67">+E25+F25+N25+O25+Y25+Z25+AH25+AI25+AS25+AT25+BB25+BC25+BM25+BN25+BV25+BW25</f>
        <v>0</v>
      </c>
      <c r="CQ25" s="394">
        <f t="shared" ref="CQ25:CQ30" si="68">+G25+H25+P25+Q25+AA25+AB25+AJ25+AK25+AU25+AV25+BD25+BE25+BO25+BP25+BX25+BY25</f>
        <v>0</v>
      </c>
      <c r="CR25" s="394">
        <f t="shared" ref="CR25:CR30" si="69">+I25+J25+R25+S25+AC25+AD25+AL25+AM25+AW25+AX25+BF25+BG25+BQ25+BR25+BZ25+CA25</f>
        <v>0</v>
      </c>
      <c r="CS25" s="396">
        <f t="shared" ref="CS25:CS30" si="70">SUM(CC25,BI25,AO25,U25)</f>
        <v>0</v>
      </c>
      <c r="CT25" s="309"/>
      <c r="CU25" s="309"/>
      <c r="CV25" s="309"/>
      <c r="CW25" s="309"/>
      <c r="CX25" s="309"/>
    </row>
    <row r="26" spans="1:131" ht="15.75" customHeight="1">
      <c r="A26" s="87" t="s">
        <v>183</v>
      </c>
      <c r="B26" s="290">
        <v>7</v>
      </c>
      <c r="C26" s="228">
        <v>0</v>
      </c>
      <c r="D26" s="228">
        <v>0</v>
      </c>
      <c r="E26" s="228">
        <v>0</v>
      </c>
      <c r="F26" s="228">
        <v>0</v>
      </c>
      <c r="G26" s="228">
        <v>0</v>
      </c>
      <c r="H26" s="228">
        <v>0</v>
      </c>
      <c r="I26" s="228">
        <v>0</v>
      </c>
      <c r="J26" s="228">
        <v>0</v>
      </c>
      <c r="K26" s="392">
        <f t="shared" si="44"/>
        <v>0</v>
      </c>
      <c r="L26" s="397">
        <v>0</v>
      </c>
      <c r="M26" s="228">
        <v>0</v>
      </c>
      <c r="N26" s="228">
        <v>0</v>
      </c>
      <c r="O26" s="228">
        <v>0</v>
      </c>
      <c r="P26" s="228">
        <v>0</v>
      </c>
      <c r="Q26" s="228">
        <v>0</v>
      </c>
      <c r="R26" s="228">
        <v>0</v>
      </c>
      <c r="S26" s="228">
        <v>0</v>
      </c>
      <c r="T26" s="394">
        <f t="shared" si="45"/>
        <v>0</v>
      </c>
      <c r="U26" s="395">
        <f t="shared" si="46"/>
        <v>0</v>
      </c>
      <c r="V26" s="290">
        <v>7</v>
      </c>
      <c r="W26" s="228">
        <v>0</v>
      </c>
      <c r="X26" s="228">
        <v>0</v>
      </c>
      <c r="Y26" s="228">
        <v>0</v>
      </c>
      <c r="Z26" s="228">
        <v>0</v>
      </c>
      <c r="AA26" s="228">
        <v>0</v>
      </c>
      <c r="AB26" s="228">
        <v>0</v>
      </c>
      <c r="AC26" s="228">
        <v>0</v>
      </c>
      <c r="AD26" s="228">
        <v>0</v>
      </c>
      <c r="AE26" s="392">
        <f t="shared" si="47"/>
        <v>0</v>
      </c>
      <c r="AF26" s="397">
        <v>0</v>
      </c>
      <c r="AG26" s="228">
        <v>0</v>
      </c>
      <c r="AH26" s="228">
        <v>0</v>
      </c>
      <c r="AI26" s="228">
        <v>0</v>
      </c>
      <c r="AJ26" s="228">
        <v>0</v>
      </c>
      <c r="AK26" s="228">
        <v>0</v>
      </c>
      <c r="AL26" s="228">
        <v>0</v>
      </c>
      <c r="AM26" s="228">
        <v>0</v>
      </c>
      <c r="AN26" s="394">
        <f t="shared" si="48"/>
        <v>0</v>
      </c>
      <c r="AO26" s="395">
        <f t="shared" si="49"/>
        <v>0</v>
      </c>
      <c r="AP26" s="290">
        <v>7</v>
      </c>
      <c r="AQ26" s="228">
        <v>0</v>
      </c>
      <c r="AR26" s="228">
        <v>0</v>
      </c>
      <c r="AS26" s="228">
        <v>0</v>
      </c>
      <c r="AT26" s="228">
        <v>0</v>
      </c>
      <c r="AU26" s="228">
        <v>0</v>
      </c>
      <c r="AV26" s="228">
        <v>0</v>
      </c>
      <c r="AW26" s="228">
        <v>0</v>
      </c>
      <c r="AX26" s="228">
        <v>0</v>
      </c>
      <c r="AY26" s="392">
        <f t="shared" si="50"/>
        <v>0</v>
      </c>
      <c r="AZ26" s="397">
        <v>0</v>
      </c>
      <c r="BA26" s="228">
        <v>0</v>
      </c>
      <c r="BB26" s="228">
        <v>0</v>
      </c>
      <c r="BC26" s="228">
        <v>0</v>
      </c>
      <c r="BD26" s="228">
        <v>0</v>
      </c>
      <c r="BE26" s="228">
        <v>0</v>
      </c>
      <c r="BF26" s="228">
        <v>0</v>
      </c>
      <c r="BG26" s="228">
        <v>0</v>
      </c>
      <c r="BH26" s="394">
        <f t="shared" si="51"/>
        <v>0</v>
      </c>
      <c r="BI26" s="395">
        <f t="shared" si="52"/>
        <v>0</v>
      </c>
      <c r="BJ26" s="290">
        <v>7</v>
      </c>
      <c r="BK26" s="228">
        <v>0</v>
      </c>
      <c r="BL26" s="228">
        <v>0</v>
      </c>
      <c r="BM26" s="228">
        <v>0</v>
      </c>
      <c r="BN26" s="228">
        <v>0</v>
      </c>
      <c r="BO26" s="228">
        <v>0</v>
      </c>
      <c r="BP26" s="228">
        <v>0</v>
      </c>
      <c r="BQ26" s="228">
        <v>0</v>
      </c>
      <c r="BR26" s="228">
        <v>0</v>
      </c>
      <c r="BS26" s="392">
        <f t="shared" si="53"/>
        <v>0</v>
      </c>
      <c r="BT26" s="397">
        <v>0</v>
      </c>
      <c r="BU26" s="228">
        <v>0</v>
      </c>
      <c r="BV26" s="228">
        <v>0</v>
      </c>
      <c r="BW26" s="228">
        <v>0</v>
      </c>
      <c r="BX26" s="228">
        <v>0</v>
      </c>
      <c r="BY26" s="228">
        <v>0</v>
      </c>
      <c r="BZ26" s="228">
        <v>0</v>
      </c>
      <c r="CA26" s="228">
        <v>0</v>
      </c>
      <c r="CB26" s="394">
        <f t="shared" si="54"/>
        <v>0</v>
      </c>
      <c r="CC26" s="395">
        <f t="shared" si="55"/>
        <v>0</v>
      </c>
      <c r="CD26" s="290">
        <v>7</v>
      </c>
      <c r="CE26" s="394">
        <f t="shared" si="56"/>
        <v>0</v>
      </c>
      <c r="CF26" s="394">
        <f t="shared" si="57"/>
        <v>0</v>
      </c>
      <c r="CG26" s="394">
        <f t="shared" si="58"/>
        <v>0</v>
      </c>
      <c r="CH26" s="394">
        <f t="shared" si="59"/>
        <v>0</v>
      </c>
      <c r="CI26" s="396">
        <f t="shared" si="60"/>
        <v>0</v>
      </c>
      <c r="CJ26" s="394">
        <f t="shared" si="61"/>
        <v>0</v>
      </c>
      <c r="CK26" s="394">
        <f t="shared" si="62"/>
        <v>0</v>
      </c>
      <c r="CL26" s="394">
        <f t="shared" si="63"/>
        <v>0</v>
      </c>
      <c r="CM26" s="394">
        <f t="shared" si="64"/>
        <v>0</v>
      </c>
      <c r="CN26" s="396">
        <f t="shared" si="65"/>
        <v>0</v>
      </c>
      <c r="CO26" s="394">
        <f t="shared" si="66"/>
        <v>0</v>
      </c>
      <c r="CP26" s="394">
        <f t="shared" si="67"/>
        <v>0</v>
      </c>
      <c r="CQ26" s="394">
        <f t="shared" si="68"/>
        <v>0</v>
      </c>
      <c r="CR26" s="394">
        <f t="shared" si="69"/>
        <v>0</v>
      </c>
      <c r="CS26" s="396">
        <f t="shared" si="70"/>
        <v>0</v>
      </c>
      <c r="CT26" s="309"/>
      <c r="CV26" s="309"/>
      <c r="CX26" s="309"/>
    </row>
    <row r="27" spans="1:131" ht="15.75" customHeight="1">
      <c r="A27" s="87" t="s">
        <v>185</v>
      </c>
      <c r="B27" s="290">
        <v>8</v>
      </c>
      <c r="C27" s="228">
        <v>0</v>
      </c>
      <c r="D27" s="228">
        <v>0</v>
      </c>
      <c r="E27" s="228">
        <v>0</v>
      </c>
      <c r="F27" s="228">
        <v>0</v>
      </c>
      <c r="G27" s="228">
        <v>0</v>
      </c>
      <c r="H27" s="228">
        <v>0</v>
      </c>
      <c r="I27" s="228">
        <v>0</v>
      </c>
      <c r="J27" s="228">
        <v>0</v>
      </c>
      <c r="K27" s="392">
        <f t="shared" si="44"/>
        <v>0</v>
      </c>
      <c r="L27" s="397">
        <v>0</v>
      </c>
      <c r="M27" s="228">
        <v>0</v>
      </c>
      <c r="N27" s="228">
        <v>0</v>
      </c>
      <c r="O27" s="228">
        <v>0</v>
      </c>
      <c r="P27" s="228">
        <v>0</v>
      </c>
      <c r="Q27" s="228">
        <v>0</v>
      </c>
      <c r="R27" s="228">
        <v>0</v>
      </c>
      <c r="S27" s="228">
        <v>0</v>
      </c>
      <c r="T27" s="394">
        <f t="shared" si="45"/>
        <v>0</v>
      </c>
      <c r="U27" s="395">
        <f t="shared" si="46"/>
        <v>0</v>
      </c>
      <c r="V27" s="290">
        <v>8</v>
      </c>
      <c r="W27" s="228">
        <v>0</v>
      </c>
      <c r="X27" s="228">
        <v>0</v>
      </c>
      <c r="Y27" s="228">
        <v>0</v>
      </c>
      <c r="Z27" s="228">
        <v>0</v>
      </c>
      <c r="AA27" s="228">
        <v>0</v>
      </c>
      <c r="AB27" s="228">
        <v>0</v>
      </c>
      <c r="AC27" s="228">
        <v>0</v>
      </c>
      <c r="AD27" s="228">
        <v>0</v>
      </c>
      <c r="AE27" s="392">
        <f t="shared" si="47"/>
        <v>0</v>
      </c>
      <c r="AF27" s="397">
        <v>0</v>
      </c>
      <c r="AG27" s="228">
        <v>0</v>
      </c>
      <c r="AH27" s="228">
        <v>0</v>
      </c>
      <c r="AI27" s="228">
        <v>0</v>
      </c>
      <c r="AJ27" s="228">
        <v>0</v>
      </c>
      <c r="AK27" s="228">
        <v>0</v>
      </c>
      <c r="AL27" s="228">
        <v>0</v>
      </c>
      <c r="AM27" s="228">
        <v>0</v>
      </c>
      <c r="AN27" s="394">
        <f t="shared" si="48"/>
        <v>0</v>
      </c>
      <c r="AO27" s="395">
        <f t="shared" si="49"/>
        <v>0</v>
      </c>
      <c r="AP27" s="290">
        <v>8</v>
      </c>
      <c r="AQ27" s="228">
        <v>0</v>
      </c>
      <c r="AR27" s="228">
        <v>0</v>
      </c>
      <c r="AS27" s="228">
        <v>0</v>
      </c>
      <c r="AT27" s="228">
        <v>0</v>
      </c>
      <c r="AU27" s="228">
        <v>0</v>
      </c>
      <c r="AV27" s="228">
        <v>0</v>
      </c>
      <c r="AW27" s="228">
        <v>0</v>
      </c>
      <c r="AX27" s="228">
        <v>0</v>
      </c>
      <c r="AY27" s="392">
        <f t="shared" si="50"/>
        <v>0</v>
      </c>
      <c r="AZ27" s="397">
        <v>0</v>
      </c>
      <c r="BA27" s="228">
        <v>0</v>
      </c>
      <c r="BB27" s="228">
        <v>0</v>
      </c>
      <c r="BC27" s="228">
        <v>0</v>
      </c>
      <c r="BD27" s="228">
        <v>0</v>
      </c>
      <c r="BE27" s="228">
        <v>0</v>
      </c>
      <c r="BF27" s="228">
        <v>0</v>
      </c>
      <c r="BG27" s="228">
        <v>0</v>
      </c>
      <c r="BH27" s="394">
        <f t="shared" si="51"/>
        <v>0</v>
      </c>
      <c r="BI27" s="395">
        <f t="shared" si="52"/>
        <v>0</v>
      </c>
      <c r="BJ27" s="290">
        <v>8</v>
      </c>
      <c r="BK27" s="228">
        <v>0</v>
      </c>
      <c r="BL27" s="228">
        <v>0</v>
      </c>
      <c r="BM27" s="228">
        <v>0</v>
      </c>
      <c r="BN27" s="228">
        <v>0</v>
      </c>
      <c r="BO27" s="228">
        <v>0</v>
      </c>
      <c r="BP27" s="228">
        <v>0</v>
      </c>
      <c r="BQ27" s="228">
        <v>0</v>
      </c>
      <c r="BR27" s="228">
        <v>0</v>
      </c>
      <c r="BS27" s="392">
        <f t="shared" si="53"/>
        <v>0</v>
      </c>
      <c r="BT27" s="397">
        <v>0</v>
      </c>
      <c r="BU27" s="228">
        <v>0</v>
      </c>
      <c r="BV27" s="228">
        <v>0</v>
      </c>
      <c r="BW27" s="228">
        <v>0</v>
      </c>
      <c r="BX27" s="228">
        <v>0</v>
      </c>
      <c r="BY27" s="228">
        <v>0</v>
      </c>
      <c r="BZ27" s="228">
        <v>0</v>
      </c>
      <c r="CA27" s="228">
        <v>0</v>
      </c>
      <c r="CB27" s="394">
        <f t="shared" si="54"/>
        <v>0</v>
      </c>
      <c r="CC27" s="395">
        <f t="shared" si="55"/>
        <v>0</v>
      </c>
      <c r="CD27" s="290">
        <v>8</v>
      </c>
      <c r="CE27" s="394">
        <f t="shared" si="56"/>
        <v>0</v>
      </c>
      <c r="CF27" s="394">
        <f t="shared" si="57"/>
        <v>0</v>
      </c>
      <c r="CG27" s="394">
        <f t="shared" si="58"/>
        <v>0</v>
      </c>
      <c r="CH27" s="394">
        <f t="shared" si="59"/>
        <v>0</v>
      </c>
      <c r="CI27" s="396">
        <f t="shared" si="60"/>
        <v>0</v>
      </c>
      <c r="CJ27" s="394">
        <f t="shared" si="61"/>
        <v>0</v>
      </c>
      <c r="CK27" s="394">
        <f t="shared" si="62"/>
        <v>0</v>
      </c>
      <c r="CL27" s="394">
        <f t="shared" si="63"/>
        <v>0</v>
      </c>
      <c r="CM27" s="394">
        <f t="shared" si="64"/>
        <v>0</v>
      </c>
      <c r="CN27" s="396">
        <f t="shared" si="65"/>
        <v>0</v>
      </c>
      <c r="CO27" s="394">
        <f t="shared" si="66"/>
        <v>0</v>
      </c>
      <c r="CP27" s="394">
        <f t="shared" si="67"/>
        <v>0</v>
      </c>
      <c r="CQ27" s="394">
        <f t="shared" si="68"/>
        <v>0</v>
      </c>
      <c r="CR27" s="394">
        <f t="shared" si="69"/>
        <v>0</v>
      </c>
      <c r="CS27" s="396">
        <f t="shared" si="70"/>
        <v>0</v>
      </c>
      <c r="CT27" s="309"/>
      <c r="CV27" s="309"/>
      <c r="CX27" s="309"/>
    </row>
    <row r="28" spans="1:131" ht="15.75" customHeight="1">
      <c r="A28" s="87" t="s">
        <v>187</v>
      </c>
      <c r="B28" s="290">
        <v>9</v>
      </c>
      <c r="C28" s="228">
        <v>0</v>
      </c>
      <c r="D28" s="228">
        <v>0</v>
      </c>
      <c r="E28" s="228">
        <v>0</v>
      </c>
      <c r="F28" s="228">
        <v>0</v>
      </c>
      <c r="G28" s="228">
        <v>0</v>
      </c>
      <c r="H28" s="228">
        <v>0</v>
      </c>
      <c r="I28" s="228">
        <v>0</v>
      </c>
      <c r="J28" s="228">
        <v>0</v>
      </c>
      <c r="K28" s="392">
        <f t="shared" si="44"/>
        <v>0</v>
      </c>
      <c r="L28" s="397">
        <v>0</v>
      </c>
      <c r="M28" s="228">
        <v>0</v>
      </c>
      <c r="N28" s="228">
        <v>0</v>
      </c>
      <c r="O28" s="228">
        <v>0</v>
      </c>
      <c r="P28" s="228">
        <v>0</v>
      </c>
      <c r="Q28" s="228">
        <v>0</v>
      </c>
      <c r="R28" s="228">
        <v>0</v>
      </c>
      <c r="S28" s="228">
        <v>0</v>
      </c>
      <c r="T28" s="394">
        <f t="shared" si="45"/>
        <v>0</v>
      </c>
      <c r="U28" s="395">
        <f t="shared" si="46"/>
        <v>0</v>
      </c>
      <c r="V28" s="290">
        <v>9</v>
      </c>
      <c r="W28" s="228">
        <v>0</v>
      </c>
      <c r="X28" s="228">
        <v>0</v>
      </c>
      <c r="Y28" s="228">
        <v>0</v>
      </c>
      <c r="Z28" s="228">
        <v>0</v>
      </c>
      <c r="AA28" s="228">
        <v>0</v>
      </c>
      <c r="AB28" s="228">
        <v>0</v>
      </c>
      <c r="AC28" s="228">
        <v>0</v>
      </c>
      <c r="AD28" s="228">
        <v>0</v>
      </c>
      <c r="AE28" s="392">
        <f t="shared" si="47"/>
        <v>0</v>
      </c>
      <c r="AF28" s="397">
        <v>0</v>
      </c>
      <c r="AG28" s="228">
        <v>0</v>
      </c>
      <c r="AH28" s="228">
        <v>0</v>
      </c>
      <c r="AI28" s="228">
        <v>0</v>
      </c>
      <c r="AJ28" s="228">
        <v>0</v>
      </c>
      <c r="AK28" s="228">
        <v>0</v>
      </c>
      <c r="AL28" s="228">
        <v>0</v>
      </c>
      <c r="AM28" s="228">
        <v>0</v>
      </c>
      <c r="AN28" s="394">
        <f t="shared" si="48"/>
        <v>0</v>
      </c>
      <c r="AO28" s="395">
        <f t="shared" si="49"/>
        <v>0</v>
      </c>
      <c r="AP28" s="290">
        <v>9</v>
      </c>
      <c r="AQ28" s="228">
        <v>0</v>
      </c>
      <c r="AR28" s="228">
        <v>0</v>
      </c>
      <c r="AS28" s="228">
        <v>0</v>
      </c>
      <c r="AT28" s="228">
        <v>0</v>
      </c>
      <c r="AU28" s="228">
        <v>0</v>
      </c>
      <c r="AV28" s="228">
        <v>0</v>
      </c>
      <c r="AW28" s="228">
        <v>0</v>
      </c>
      <c r="AX28" s="228">
        <v>0</v>
      </c>
      <c r="AY28" s="392">
        <f t="shared" si="50"/>
        <v>0</v>
      </c>
      <c r="AZ28" s="397">
        <v>0</v>
      </c>
      <c r="BA28" s="228">
        <v>0</v>
      </c>
      <c r="BB28" s="228">
        <v>0</v>
      </c>
      <c r="BC28" s="228">
        <v>0</v>
      </c>
      <c r="BD28" s="228">
        <v>0</v>
      </c>
      <c r="BE28" s="228">
        <v>0</v>
      </c>
      <c r="BF28" s="228">
        <v>0</v>
      </c>
      <c r="BG28" s="228">
        <v>0</v>
      </c>
      <c r="BH28" s="394">
        <f t="shared" si="51"/>
        <v>0</v>
      </c>
      <c r="BI28" s="395">
        <f t="shared" si="52"/>
        <v>0</v>
      </c>
      <c r="BJ28" s="290">
        <v>9</v>
      </c>
      <c r="BK28" s="228">
        <v>0</v>
      </c>
      <c r="BL28" s="228">
        <v>0</v>
      </c>
      <c r="BM28" s="228">
        <v>0</v>
      </c>
      <c r="BN28" s="228">
        <v>0</v>
      </c>
      <c r="BO28" s="228">
        <v>0</v>
      </c>
      <c r="BP28" s="228">
        <v>0</v>
      </c>
      <c r="BQ28" s="228">
        <v>0</v>
      </c>
      <c r="BR28" s="228">
        <v>0</v>
      </c>
      <c r="BS28" s="392">
        <f t="shared" si="53"/>
        <v>0</v>
      </c>
      <c r="BT28" s="397">
        <v>0</v>
      </c>
      <c r="BU28" s="228">
        <v>0</v>
      </c>
      <c r="BV28" s="228">
        <v>0</v>
      </c>
      <c r="BW28" s="228">
        <v>0</v>
      </c>
      <c r="BX28" s="228">
        <v>0</v>
      </c>
      <c r="BY28" s="228">
        <v>0</v>
      </c>
      <c r="BZ28" s="228">
        <v>0</v>
      </c>
      <c r="CA28" s="228">
        <v>0</v>
      </c>
      <c r="CB28" s="394">
        <f t="shared" si="54"/>
        <v>0</v>
      </c>
      <c r="CC28" s="395">
        <f t="shared" si="55"/>
        <v>0</v>
      </c>
      <c r="CD28" s="290">
        <v>9</v>
      </c>
      <c r="CE28" s="394">
        <f t="shared" si="56"/>
        <v>0</v>
      </c>
      <c r="CF28" s="394">
        <f t="shared" si="57"/>
        <v>0</v>
      </c>
      <c r="CG28" s="394">
        <f t="shared" si="58"/>
        <v>0</v>
      </c>
      <c r="CH28" s="394">
        <f t="shared" si="59"/>
        <v>0</v>
      </c>
      <c r="CI28" s="396">
        <f t="shared" si="60"/>
        <v>0</v>
      </c>
      <c r="CJ28" s="394">
        <f t="shared" si="61"/>
        <v>0</v>
      </c>
      <c r="CK28" s="394">
        <f t="shared" si="62"/>
        <v>0</v>
      </c>
      <c r="CL28" s="394">
        <f t="shared" si="63"/>
        <v>0</v>
      </c>
      <c r="CM28" s="394">
        <f t="shared" si="64"/>
        <v>0</v>
      </c>
      <c r="CN28" s="396">
        <f t="shared" si="65"/>
        <v>0</v>
      </c>
      <c r="CO28" s="394">
        <f t="shared" si="66"/>
        <v>0</v>
      </c>
      <c r="CP28" s="394">
        <f t="shared" si="67"/>
        <v>0</v>
      </c>
      <c r="CQ28" s="394">
        <f t="shared" si="68"/>
        <v>0</v>
      </c>
      <c r="CR28" s="394">
        <f t="shared" si="69"/>
        <v>0</v>
      </c>
      <c r="CS28" s="396">
        <f t="shared" si="70"/>
        <v>0</v>
      </c>
      <c r="CT28" s="309"/>
      <c r="CV28" s="309"/>
      <c r="CX28" s="309"/>
    </row>
    <row r="29" spans="1:131" ht="15.75" customHeight="1">
      <c r="A29" s="87" t="s">
        <v>189</v>
      </c>
      <c r="B29" s="290">
        <v>10</v>
      </c>
      <c r="C29" s="228">
        <v>0</v>
      </c>
      <c r="D29" s="228">
        <v>0</v>
      </c>
      <c r="E29" s="228">
        <v>0</v>
      </c>
      <c r="F29" s="228">
        <v>0</v>
      </c>
      <c r="G29" s="228">
        <v>0</v>
      </c>
      <c r="H29" s="228">
        <v>0</v>
      </c>
      <c r="I29" s="228">
        <v>0</v>
      </c>
      <c r="J29" s="228">
        <v>0</v>
      </c>
      <c r="K29" s="392">
        <f t="shared" si="44"/>
        <v>0</v>
      </c>
      <c r="L29" s="397">
        <v>0</v>
      </c>
      <c r="M29" s="228">
        <v>0</v>
      </c>
      <c r="N29" s="228">
        <v>0</v>
      </c>
      <c r="O29" s="228">
        <v>0</v>
      </c>
      <c r="P29" s="228">
        <v>0</v>
      </c>
      <c r="Q29" s="228">
        <v>0</v>
      </c>
      <c r="R29" s="228">
        <v>0</v>
      </c>
      <c r="S29" s="228">
        <v>0</v>
      </c>
      <c r="T29" s="394">
        <f t="shared" si="45"/>
        <v>0</v>
      </c>
      <c r="U29" s="395">
        <f t="shared" si="46"/>
        <v>0</v>
      </c>
      <c r="V29" s="290">
        <v>10</v>
      </c>
      <c r="W29" s="228">
        <v>0</v>
      </c>
      <c r="X29" s="228">
        <v>0</v>
      </c>
      <c r="Y29" s="228">
        <v>0</v>
      </c>
      <c r="Z29" s="228">
        <v>0</v>
      </c>
      <c r="AA29" s="228">
        <v>0</v>
      </c>
      <c r="AB29" s="228">
        <v>0</v>
      </c>
      <c r="AC29" s="228">
        <v>0</v>
      </c>
      <c r="AD29" s="228">
        <v>0</v>
      </c>
      <c r="AE29" s="392">
        <f t="shared" si="47"/>
        <v>0</v>
      </c>
      <c r="AF29" s="397">
        <v>0</v>
      </c>
      <c r="AG29" s="228">
        <v>0</v>
      </c>
      <c r="AH29" s="228">
        <v>0</v>
      </c>
      <c r="AI29" s="228">
        <v>0</v>
      </c>
      <c r="AJ29" s="228">
        <v>0</v>
      </c>
      <c r="AK29" s="228">
        <v>0</v>
      </c>
      <c r="AL29" s="228">
        <v>0</v>
      </c>
      <c r="AM29" s="228">
        <v>0</v>
      </c>
      <c r="AN29" s="394">
        <f t="shared" si="48"/>
        <v>0</v>
      </c>
      <c r="AO29" s="395">
        <f t="shared" si="49"/>
        <v>0</v>
      </c>
      <c r="AP29" s="290">
        <v>10</v>
      </c>
      <c r="AQ29" s="228">
        <v>0</v>
      </c>
      <c r="AR29" s="228">
        <v>0</v>
      </c>
      <c r="AS29" s="228">
        <v>0</v>
      </c>
      <c r="AT29" s="228">
        <v>0</v>
      </c>
      <c r="AU29" s="228">
        <v>0</v>
      </c>
      <c r="AV29" s="228">
        <v>0</v>
      </c>
      <c r="AW29" s="228">
        <v>0</v>
      </c>
      <c r="AX29" s="228">
        <v>0</v>
      </c>
      <c r="AY29" s="392">
        <f t="shared" si="50"/>
        <v>0</v>
      </c>
      <c r="AZ29" s="397">
        <v>0</v>
      </c>
      <c r="BA29" s="228">
        <v>0</v>
      </c>
      <c r="BB29" s="228">
        <v>0</v>
      </c>
      <c r="BC29" s="228">
        <v>0</v>
      </c>
      <c r="BD29" s="228">
        <v>0</v>
      </c>
      <c r="BE29" s="228">
        <v>0</v>
      </c>
      <c r="BF29" s="228">
        <v>0</v>
      </c>
      <c r="BG29" s="228">
        <v>0</v>
      </c>
      <c r="BH29" s="394">
        <f t="shared" si="51"/>
        <v>0</v>
      </c>
      <c r="BI29" s="395">
        <f t="shared" si="52"/>
        <v>0</v>
      </c>
      <c r="BJ29" s="290">
        <v>10</v>
      </c>
      <c r="BK29" s="228">
        <v>0</v>
      </c>
      <c r="BL29" s="228">
        <v>0</v>
      </c>
      <c r="BM29" s="228">
        <v>0</v>
      </c>
      <c r="BN29" s="228">
        <v>0</v>
      </c>
      <c r="BO29" s="228">
        <v>0</v>
      </c>
      <c r="BP29" s="228">
        <v>0</v>
      </c>
      <c r="BQ29" s="228">
        <v>0</v>
      </c>
      <c r="BR29" s="228">
        <v>0</v>
      </c>
      <c r="BS29" s="392">
        <f t="shared" si="53"/>
        <v>0</v>
      </c>
      <c r="BT29" s="397">
        <v>0</v>
      </c>
      <c r="BU29" s="228">
        <v>0</v>
      </c>
      <c r="BV29" s="228">
        <v>0</v>
      </c>
      <c r="BW29" s="228">
        <v>0</v>
      </c>
      <c r="BX29" s="228">
        <v>0</v>
      </c>
      <c r="BY29" s="228">
        <v>0</v>
      </c>
      <c r="BZ29" s="228">
        <v>0</v>
      </c>
      <c r="CA29" s="228">
        <v>0</v>
      </c>
      <c r="CB29" s="394">
        <f t="shared" si="54"/>
        <v>0</v>
      </c>
      <c r="CC29" s="395">
        <f t="shared" si="55"/>
        <v>0</v>
      </c>
      <c r="CD29" s="290">
        <v>10</v>
      </c>
      <c r="CE29" s="394">
        <f t="shared" si="56"/>
        <v>0</v>
      </c>
      <c r="CF29" s="394">
        <f t="shared" si="57"/>
        <v>0</v>
      </c>
      <c r="CG29" s="394">
        <f t="shared" si="58"/>
        <v>0</v>
      </c>
      <c r="CH29" s="394">
        <f t="shared" si="59"/>
        <v>0</v>
      </c>
      <c r="CI29" s="396">
        <f t="shared" si="60"/>
        <v>0</v>
      </c>
      <c r="CJ29" s="394">
        <f t="shared" si="61"/>
        <v>0</v>
      </c>
      <c r="CK29" s="394">
        <f t="shared" si="62"/>
        <v>0</v>
      </c>
      <c r="CL29" s="394">
        <f t="shared" si="63"/>
        <v>0</v>
      </c>
      <c r="CM29" s="394">
        <f t="shared" si="64"/>
        <v>0</v>
      </c>
      <c r="CN29" s="396">
        <f t="shared" si="65"/>
        <v>0</v>
      </c>
      <c r="CO29" s="394">
        <f t="shared" si="66"/>
        <v>0</v>
      </c>
      <c r="CP29" s="394">
        <f t="shared" si="67"/>
        <v>0</v>
      </c>
      <c r="CQ29" s="394">
        <f t="shared" si="68"/>
        <v>0</v>
      </c>
      <c r="CR29" s="394">
        <f t="shared" si="69"/>
        <v>0</v>
      </c>
      <c r="CS29" s="396">
        <f t="shared" si="70"/>
        <v>0</v>
      </c>
      <c r="CT29" s="309"/>
      <c r="CV29" s="309"/>
      <c r="CX29" s="309"/>
    </row>
    <row r="30" spans="1:131" ht="15.75" customHeight="1">
      <c r="A30" s="133" t="s">
        <v>191</v>
      </c>
      <c r="B30" s="290">
        <v>11</v>
      </c>
      <c r="C30" s="135">
        <f t="shared" ref="C30:J30" si="71">SUM(C25:C29)</f>
        <v>0</v>
      </c>
      <c r="D30" s="135">
        <f t="shared" si="71"/>
        <v>0</v>
      </c>
      <c r="E30" s="135">
        <f t="shared" si="71"/>
        <v>0</v>
      </c>
      <c r="F30" s="135">
        <f t="shared" si="71"/>
        <v>0</v>
      </c>
      <c r="G30" s="135">
        <f t="shared" si="71"/>
        <v>0</v>
      </c>
      <c r="H30" s="135">
        <f t="shared" si="71"/>
        <v>0</v>
      </c>
      <c r="I30" s="135">
        <f t="shared" si="71"/>
        <v>0</v>
      </c>
      <c r="J30" s="135">
        <f t="shared" si="71"/>
        <v>0</v>
      </c>
      <c r="K30" s="392">
        <f t="shared" si="44"/>
        <v>0</v>
      </c>
      <c r="L30" s="215">
        <f t="shared" ref="L30:S30" si="72">SUM(L25:L29)</f>
        <v>0</v>
      </c>
      <c r="M30" s="135">
        <f t="shared" si="72"/>
        <v>0</v>
      </c>
      <c r="N30" s="135">
        <f t="shared" si="72"/>
        <v>0</v>
      </c>
      <c r="O30" s="135">
        <f t="shared" si="72"/>
        <v>0</v>
      </c>
      <c r="P30" s="135">
        <f t="shared" si="72"/>
        <v>0</v>
      </c>
      <c r="Q30" s="135">
        <f t="shared" si="72"/>
        <v>0</v>
      </c>
      <c r="R30" s="135">
        <f t="shared" si="72"/>
        <v>0</v>
      </c>
      <c r="S30" s="135">
        <f t="shared" si="72"/>
        <v>0</v>
      </c>
      <c r="T30" s="394">
        <f t="shared" si="45"/>
        <v>0</v>
      </c>
      <c r="U30" s="395">
        <f t="shared" si="46"/>
        <v>0</v>
      </c>
      <c r="V30" s="290">
        <v>11</v>
      </c>
      <c r="W30" s="135">
        <f t="shared" ref="W30:AD30" si="73">SUM(W25:W29)</f>
        <v>0</v>
      </c>
      <c r="X30" s="135">
        <f t="shared" si="73"/>
        <v>0</v>
      </c>
      <c r="Y30" s="135">
        <f t="shared" si="73"/>
        <v>0</v>
      </c>
      <c r="Z30" s="135">
        <f t="shared" si="73"/>
        <v>0</v>
      </c>
      <c r="AA30" s="135">
        <f t="shared" si="73"/>
        <v>0</v>
      </c>
      <c r="AB30" s="135">
        <f t="shared" si="73"/>
        <v>0</v>
      </c>
      <c r="AC30" s="135">
        <f t="shared" si="73"/>
        <v>0</v>
      </c>
      <c r="AD30" s="135">
        <f t="shared" si="73"/>
        <v>0</v>
      </c>
      <c r="AE30" s="392">
        <f t="shared" si="47"/>
        <v>0</v>
      </c>
      <c r="AF30" s="215">
        <f t="shared" ref="AF30:AM30" si="74">SUM(AF25:AF29)</f>
        <v>0</v>
      </c>
      <c r="AG30" s="135">
        <f t="shared" si="74"/>
        <v>0</v>
      </c>
      <c r="AH30" s="135">
        <f t="shared" si="74"/>
        <v>0</v>
      </c>
      <c r="AI30" s="135">
        <f t="shared" si="74"/>
        <v>0</v>
      </c>
      <c r="AJ30" s="135">
        <f t="shared" si="74"/>
        <v>0</v>
      </c>
      <c r="AK30" s="135">
        <f t="shared" si="74"/>
        <v>0</v>
      </c>
      <c r="AL30" s="135">
        <f t="shared" si="74"/>
        <v>0</v>
      </c>
      <c r="AM30" s="135">
        <f t="shared" si="74"/>
        <v>0</v>
      </c>
      <c r="AN30" s="394">
        <f t="shared" si="48"/>
        <v>0</v>
      </c>
      <c r="AO30" s="395">
        <f t="shared" si="49"/>
        <v>0</v>
      </c>
      <c r="AP30" s="290">
        <v>11</v>
      </c>
      <c r="AQ30" s="135">
        <f t="shared" ref="AQ30:AX30" si="75">SUM(AQ25:AQ29)</f>
        <v>0</v>
      </c>
      <c r="AR30" s="135">
        <f t="shared" si="75"/>
        <v>0</v>
      </c>
      <c r="AS30" s="135">
        <f t="shared" si="75"/>
        <v>0</v>
      </c>
      <c r="AT30" s="135">
        <f t="shared" si="75"/>
        <v>0</v>
      </c>
      <c r="AU30" s="135">
        <f t="shared" si="75"/>
        <v>0</v>
      </c>
      <c r="AV30" s="135">
        <f t="shared" si="75"/>
        <v>0</v>
      </c>
      <c r="AW30" s="135">
        <f t="shared" si="75"/>
        <v>0</v>
      </c>
      <c r="AX30" s="135">
        <f t="shared" si="75"/>
        <v>0</v>
      </c>
      <c r="AY30" s="392">
        <f t="shared" si="50"/>
        <v>0</v>
      </c>
      <c r="AZ30" s="215">
        <f t="shared" ref="AZ30:BG30" si="76">SUM(AZ25:AZ29)</f>
        <v>0</v>
      </c>
      <c r="BA30" s="135">
        <f t="shared" si="76"/>
        <v>0</v>
      </c>
      <c r="BB30" s="135">
        <f t="shared" si="76"/>
        <v>0</v>
      </c>
      <c r="BC30" s="135">
        <f t="shared" si="76"/>
        <v>0</v>
      </c>
      <c r="BD30" s="135">
        <f t="shared" si="76"/>
        <v>0</v>
      </c>
      <c r="BE30" s="135">
        <f t="shared" si="76"/>
        <v>0</v>
      </c>
      <c r="BF30" s="135">
        <f t="shared" si="76"/>
        <v>0</v>
      </c>
      <c r="BG30" s="135">
        <f t="shared" si="76"/>
        <v>0</v>
      </c>
      <c r="BH30" s="394">
        <f t="shared" si="51"/>
        <v>0</v>
      </c>
      <c r="BI30" s="395">
        <f t="shared" si="52"/>
        <v>0</v>
      </c>
      <c r="BJ30" s="290">
        <v>11</v>
      </c>
      <c r="BK30" s="135">
        <f t="shared" ref="BK30:BR30" si="77">SUM(BK25:BK29)</f>
        <v>0</v>
      </c>
      <c r="BL30" s="135">
        <f t="shared" si="77"/>
        <v>0</v>
      </c>
      <c r="BM30" s="135">
        <f t="shared" si="77"/>
        <v>0</v>
      </c>
      <c r="BN30" s="135">
        <f t="shared" si="77"/>
        <v>0</v>
      </c>
      <c r="BO30" s="135">
        <f t="shared" si="77"/>
        <v>0</v>
      </c>
      <c r="BP30" s="135">
        <f t="shared" si="77"/>
        <v>0</v>
      </c>
      <c r="BQ30" s="135">
        <f t="shared" si="77"/>
        <v>0</v>
      </c>
      <c r="BR30" s="135">
        <f t="shared" si="77"/>
        <v>0</v>
      </c>
      <c r="BS30" s="392">
        <f t="shared" si="53"/>
        <v>0</v>
      </c>
      <c r="BT30" s="215">
        <f t="shared" ref="BT30:CA30" si="78">SUM(BT25:BT29)</f>
        <v>0</v>
      </c>
      <c r="BU30" s="135">
        <f t="shared" si="78"/>
        <v>0</v>
      </c>
      <c r="BV30" s="135">
        <f t="shared" si="78"/>
        <v>0</v>
      </c>
      <c r="BW30" s="135">
        <f t="shared" si="78"/>
        <v>0</v>
      </c>
      <c r="BX30" s="135">
        <f t="shared" si="78"/>
        <v>0</v>
      </c>
      <c r="BY30" s="135">
        <f t="shared" si="78"/>
        <v>0</v>
      </c>
      <c r="BZ30" s="135">
        <f t="shared" si="78"/>
        <v>0</v>
      </c>
      <c r="CA30" s="135">
        <f t="shared" si="78"/>
        <v>0</v>
      </c>
      <c r="CB30" s="394">
        <f t="shared" si="54"/>
        <v>0</v>
      </c>
      <c r="CC30" s="395">
        <f t="shared" si="55"/>
        <v>0</v>
      </c>
      <c r="CD30" s="290">
        <v>11</v>
      </c>
      <c r="CE30" s="394">
        <f t="shared" si="56"/>
        <v>0</v>
      </c>
      <c r="CF30" s="394">
        <f t="shared" si="57"/>
        <v>0</v>
      </c>
      <c r="CG30" s="394">
        <f t="shared" si="58"/>
        <v>0</v>
      </c>
      <c r="CH30" s="394">
        <f t="shared" si="59"/>
        <v>0</v>
      </c>
      <c r="CI30" s="396">
        <f t="shared" si="60"/>
        <v>0</v>
      </c>
      <c r="CJ30" s="394">
        <f t="shared" si="61"/>
        <v>0</v>
      </c>
      <c r="CK30" s="394">
        <f t="shared" si="62"/>
        <v>0</v>
      </c>
      <c r="CL30" s="394">
        <f t="shared" si="63"/>
        <v>0</v>
      </c>
      <c r="CM30" s="394">
        <f t="shared" si="64"/>
        <v>0</v>
      </c>
      <c r="CN30" s="396">
        <f t="shared" si="65"/>
        <v>0</v>
      </c>
      <c r="CO30" s="394">
        <f t="shared" si="66"/>
        <v>0</v>
      </c>
      <c r="CP30" s="394">
        <f t="shared" si="67"/>
        <v>0</v>
      </c>
      <c r="CQ30" s="394">
        <f t="shared" si="68"/>
        <v>0</v>
      </c>
      <c r="CR30" s="394">
        <f t="shared" si="69"/>
        <v>0</v>
      </c>
      <c r="CS30" s="396">
        <f t="shared" si="70"/>
        <v>0</v>
      </c>
    </row>
    <row r="31" spans="1:131" ht="15.75" customHeight="1">
      <c r="A31" s="133" t="s">
        <v>1337</v>
      </c>
      <c r="B31" s="290"/>
      <c r="C31" s="185" t="s">
        <v>1312</v>
      </c>
      <c r="D31" s="185" t="s">
        <v>1312</v>
      </c>
      <c r="E31" s="185" t="s">
        <v>1312</v>
      </c>
      <c r="F31" s="185" t="s">
        <v>1312</v>
      </c>
      <c r="G31" s="185" t="s">
        <v>1312</v>
      </c>
      <c r="H31" s="185" t="s">
        <v>1312</v>
      </c>
      <c r="I31" s="185" t="s">
        <v>1312</v>
      </c>
      <c r="J31" s="185" t="s">
        <v>1312</v>
      </c>
      <c r="K31" s="358"/>
      <c r="L31" s="359" t="s">
        <v>1312</v>
      </c>
      <c r="M31" s="185" t="s">
        <v>1312</v>
      </c>
      <c r="N31" s="185" t="s">
        <v>1312</v>
      </c>
      <c r="O31" s="185" t="s">
        <v>1312</v>
      </c>
      <c r="P31" s="185" t="s">
        <v>1312</v>
      </c>
      <c r="Q31" s="185" t="s">
        <v>1312</v>
      </c>
      <c r="R31" s="185" t="s">
        <v>1312</v>
      </c>
      <c r="S31" s="185" t="s">
        <v>1312</v>
      </c>
      <c r="T31" s="360"/>
      <c r="U31" s="359" t="s">
        <v>1312</v>
      </c>
      <c r="V31" s="290"/>
      <c r="W31" s="185" t="s">
        <v>1312</v>
      </c>
      <c r="X31" s="185" t="s">
        <v>1312</v>
      </c>
      <c r="Y31" s="185" t="s">
        <v>1312</v>
      </c>
      <c r="Z31" s="185" t="s">
        <v>1312</v>
      </c>
      <c r="AA31" s="185" t="s">
        <v>1312</v>
      </c>
      <c r="AB31" s="185" t="s">
        <v>1312</v>
      </c>
      <c r="AC31" s="185" t="s">
        <v>1312</v>
      </c>
      <c r="AD31" s="185" t="s">
        <v>1312</v>
      </c>
      <c r="AE31" s="358"/>
      <c r="AF31" s="359" t="s">
        <v>1312</v>
      </c>
      <c r="AG31" s="185" t="s">
        <v>1312</v>
      </c>
      <c r="AH31" s="185" t="s">
        <v>1312</v>
      </c>
      <c r="AI31" s="185" t="s">
        <v>1312</v>
      </c>
      <c r="AJ31" s="185" t="s">
        <v>1312</v>
      </c>
      <c r="AK31" s="185" t="s">
        <v>1312</v>
      </c>
      <c r="AL31" s="185" t="s">
        <v>1312</v>
      </c>
      <c r="AM31" s="185" t="s">
        <v>1312</v>
      </c>
      <c r="AN31" s="360"/>
      <c r="AO31" s="359" t="s">
        <v>1312</v>
      </c>
      <c r="AP31" s="290"/>
      <c r="AQ31" s="185" t="s">
        <v>1312</v>
      </c>
      <c r="AR31" s="185" t="s">
        <v>1312</v>
      </c>
      <c r="AS31" s="185" t="s">
        <v>1312</v>
      </c>
      <c r="AT31" s="185" t="s">
        <v>1312</v>
      </c>
      <c r="AU31" s="185" t="s">
        <v>1312</v>
      </c>
      <c r="AV31" s="185" t="s">
        <v>1312</v>
      </c>
      <c r="AW31" s="185" t="s">
        <v>1312</v>
      </c>
      <c r="AX31" s="185" t="s">
        <v>1312</v>
      </c>
      <c r="AY31" s="358"/>
      <c r="AZ31" s="359" t="s">
        <v>1312</v>
      </c>
      <c r="BA31" s="185" t="s">
        <v>1312</v>
      </c>
      <c r="BB31" s="185" t="s">
        <v>1312</v>
      </c>
      <c r="BC31" s="185" t="s">
        <v>1312</v>
      </c>
      <c r="BD31" s="185" t="s">
        <v>1312</v>
      </c>
      <c r="BE31" s="185" t="s">
        <v>1312</v>
      </c>
      <c r="BF31" s="185" t="s">
        <v>1312</v>
      </c>
      <c r="BG31" s="185" t="s">
        <v>1312</v>
      </c>
      <c r="BH31" s="360"/>
      <c r="BI31" s="359" t="s">
        <v>1312</v>
      </c>
      <c r="BJ31" s="290"/>
      <c r="BK31" s="185" t="s">
        <v>1312</v>
      </c>
      <c r="BL31" s="185" t="s">
        <v>1312</v>
      </c>
      <c r="BM31" s="185" t="s">
        <v>1312</v>
      </c>
      <c r="BN31" s="185" t="s">
        <v>1312</v>
      </c>
      <c r="BO31" s="185" t="s">
        <v>1312</v>
      </c>
      <c r="BP31" s="185" t="s">
        <v>1312</v>
      </c>
      <c r="BQ31" s="185" t="s">
        <v>1312</v>
      </c>
      <c r="BR31" s="185" t="s">
        <v>1312</v>
      </c>
      <c r="BS31" s="358"/>
      <c r="BT31" s="359" t="s">
        <v>1312</v>
      </c>
      <c r="BU31" s="185" t="s">
        <v>1312</v>
      </c>
      <c r="BV31" s="185" t="s">
        <v>1312</v>
      </c>
      <c r="BW31" s="185" t="s">
        <v>1312</v>
      </c>
      <c r="BX31" s="185" t="s">
        <v>1312</v>
      </c>
      <c r="BY31" s="185" t="s">
        <v>1312</v>
      </c>
      <c r="BZ31" s="185" t="s">
        <v>1312</v>
      </c>
      <c r="CA31" s="185" t="s">
        <v>1312</v>
      </c>
      <c r="CB31" s="360"/>
      <c r="CC31" s="359" t="s">
        <v>1312</v>
      </c>
      <c r="CD31" s="290"/>
      <c r="CE31" s="360"/>
      <c r="CF31" s="360"/>
      <c r="CG31" s="360"/>
      <c r="CH31" s="360"/>
      <c r="CI31" s="185"/>
      <c r="CJ31" s="360"/>
      <c r="CK31" s="360"/>
      <c r="CL31" s="360"/>
      <c r="CM31" s="360"/>
      <c r="CN31" s="185"/>
      <c r="CO31" s="360"/>
      <c r="CP31" s="360"/>
      <c r="CQ31" s="360"/>
      <c r="CR31" s="360"/>
      <c r="CS31" s="185"/>
    </row>
    <row r="32" spans="1:131" s="14" customFormat="1" ht="15.75" customHeight="1">
      <c r="A32" s="16" t="s">
        <v>193</v>
      </c>
      <c r="B32" s="290">
        <v>12</v>
      </c>
      <c r="C32" s="214">
        <f t="shared" ref="C32:U32" si="79">C23+C30</f>
        <v>147687.74875966751</v>
      </c>
      <c r="D32" s="214">
        <f t="shared" si="79"/>
        <v>1601340.5377494551</v>
      </c>
      <c r="E32" s="214">
        <f t="shared" si="79"/>
        <v>181579.03603226092</v>
      </c>
      <c r="F32" s="214">
        <f t="shared" si="79"/>
        <v>1635900.9225197961</v>
      </c>
      <c r="G32" s="214">
        <f t="shared" si="79"/>
        <v>203834.26345460396</v>
      </c>
      <c r="H32" s="214">
        <f t="shared" si="79"/>
        <v>1702176.6269134334</v>
      </c>
      <c r="I32" s="214">
        <f t="shared" si="79"/>
        <v>201594.09540273627</v>
      </c>
      <c r="J32" s="214">
        <f t="shared" si="79"/>
        <v>1799092.3818927163</v>
      </c>
      <c r="K32" s="219">
        <f t="shared" si="79"/>
        <v>7473205.6127246693</v>
      </c>
      <c r="L32" s="216">
        <f t="shared" si="79"/>
        <v>0</v>
      </c>
      <c r="M32" s="214">
        <f t="shared" si="79"/>
        <v>8558926.702680327</v>
      </c>
      <c r="N32" s="214">
        <f t="shared" si="79"/>
        <v>0</v>
      </c>
      <c r="O32" s="214">
        <f t="shared" si="79"/>
        <v>8783490.6244429573</v>
      </c>
      <c r="P32" s="214">
        <f t="shared" si="79"/>
        <v>0</v>
      </c>
      <c r="Q32" s="214">
        <f t="shared" si="79"/>
        <v>8713551.1406075209</v>
      </c>
      <c r="R32" s="214">
        <f t="shared" si="79"/>
        <v>0</v>
      </c>
      <c r="S32" s="214">
        <f t="shared" si="79"/>
        <v>9141193.1851711832</v>
      </c>
      <c r="T32" s="217">
        <f t="shared" si="79"/>
        <v>35197161.652901992</v>
      </c>
      <c r="U32" s="216">
        <f t="shared" si="79"/>
        <v>42670367.265626661</v>
      </c>
      <c r="V32" s="290">
        <v>12</v>
      </c>
      <c r="W32" s="214">
        <f t="shared" ref="W32:AO32" si="80">W23+W30</f>
        <v>66203.755839435486</v>
      </c>
      <c r="X32" s="214">
        <f t="shared" si="80"/>
        <v>1626227.1096344176</v>
      </c>
      <c r="Y32" s="214">
        <f t="shared" si="80"/>
        <v>57123.744054594907</v>
      </c>
      <c r="Z32" s="214">
        <f t="shared" si="80"/>
        <v>1561155.1352244765</v>
      </c>
      <c r="AA32" s="214">
        <f t="shared" si="80"/>
        <v>53752.265676889612</v>
      </c>
      <c r="AB32" s="214">
        <f t="shared" si="80"/>
        <v>1516553.8676323546</v>
      </c>
      <c r="AC32" s="214">
        <f t="shared" si="80"/>
        <v>51726.820657645512</v>
      </c>
      <c r="AD32" s="214">
        <f t="shared" si="80"/>
        <v>1493704.3178884101</v>
      </c>
      <c r="AE32" s="219">
        <f t="shared" si="80"/>
        <v>6426447.0166082233</v>
      </c>
      <c r="AF32" s="216">
        <f t="shared" si="80"/>
        <v>0</v>
      </c>
      <c r="AG32" s="214">
        <f t="shared" si="80"/>
        <v>3638689.4895331496</v>
      </c>
      <c r="AH32" s="214">
        <f t="shared" si="80"/>
        <v>0</v>
      </c>
      <c r="AI32" s="214">
        <f t="shared" si="80"/>
        <v>3455073.9703191472</v>
      </c>
      <c r="AJ32" s="214">
        <f t="shared" si="80"/>
        <v>0</v>
      </c>
      <c r="AK32" s="214">
        <f t="shared" si="80"/>
        <v>3297786.9639773429</v>
      </c>
      <c r="AL32" s="214">
        <f t="shared" si="80"/>
        <v>0</v>
      </c>
      <c r="AM32" s="214">
        <f t="shared" si="80"/>
        <v>3237049.2368899505</v>
      </c>
      <c r="AN32" s="217">
        <f t="shared" si="80"/>
        <v>13628599.66071959</v>
      </c>
      <c r="AO32" s="216">
        <f t="shared" si="80"/>
        <v>20055046.677327812</v>
      </c>
      <c r="AP32" s="290">
        <v>12</v>
      </c>
      <c r="AQ32" s="214">
        <f t="shared" ref="AQ32:BI32" si="81">AQ23+AQ30</f>
        <v>1411370.67448814</v>
      </c>
      <c r="AR32" s="214">
        <f t="shared" si="81"/>
        <v>42986570.353568785</v>
      </c>
      <c r="AS32" s="214">
        <f t="shared" si="81"/>
        <v>1486607.3317467486</v>
      </c>
      <c r="AT32" s="214">
        <f t="shared" si="81"/>
        <v>44825343.666158028</v>
      </c>
      <c r="AU32" s="214">
        <f t="shared" si="81"/>
        <v>1622394.7816221809</v>
      </c>
      <c r="AV32" s="214">
        <f t="shared" si="81"/>
        <v>46994318.834133379</v>
      </c>
      <c r="AW32" s="214">
        <f t="shared" si="81"/>
        <v>1777873.4121158654</v>
      </c>
      <c r="AX32" s="214">
        <f t="shared" si="81"/>
        <v>48833602.281818449</v>
      </c>
      <c r="AY32" s="219">
        <f t="shared" si="81"/>
        <v>189938081.33565158</v>
      </c>
      <c r="AZ32" s="216">
        <f t="shared" si="81"/>
        <v>0</v>
      </c>
      <c r="BA32" s="214">
        <f t="shared" si="81"/>
        <v>49770347.102264881</v>
      </c>
      <c r="BB32" s="214">
        <f t="shared" si="81"/>
        <v>0</v>
      </c>
      <c r="BC32" s="214">
        <f t="shared" si="81"/>
        <v>50929950.805960178</v>
      </c>
      <c r="BD32" s="214">
        <f t="shared" si="81"/>
        <v>0</v>
      </c>
      <c r="BE32" s="214">
        <f t="shared" si="81"/>
        <v>52824466.376055658</v>
      </c>
      <c r="BF32" s="214">
        <f t="shared" si="81"/>
        <v>0</v>
      </c>
      <c r="BG32" s="214">
        <f t="shared" si="81"/>
        <v>54157529.175346695</v>
      </c>
      <c r="BH32" s="217">
        <f t="shared" si="81"/>
        <v>207682293.45962742</v>
      </c>
      <c r="BI32" s="216">
        <f t="shared" si="81"/>
        <v>397620374.79527903</v>
      </c>
      <c r="BJ32" s="290">
        <v>12</v>
      </c>
      <c r="BK32" s="214">
        <f t="shared" ref="BK32:CC32" si="82">BK23+BK30</f>
        <v>36997.955277836649</v>
      </c>
      <c r="BL32" s="214">
        <f t="shared" si="82"/>
        <v>4280332.1335261473</v>
      </c>
      <c r="BM32" s="214">
        <f t="shared" si="82"/>
        <v>23929.369442455813</v>
      </c>
      <c r="BN32" s="214">
        <f t="shared" si="82"/>
        <v>4451300.3816173151</v>
      </c>
      <c r="BO32" s="214">
        <f t="shared" si="82"/>
        <v>64830.077717461274</v>
      </c>
      <c r="BP32" s="214">
        <f t="shared" si="82"/>
        <v>4276692.9179192185</v>
      </c>
      <c r="BQ32" s="214">
        <f t="shared" si="82"/>
        <v>60927.324720292454</v>
      </c>
      <c r="BR32" s="214">
        <f t="shared" si="82"/>
        <v>4363574.7563967491</v>
      </c>
      <c r="BS32" s="219">
        <f t="shared" si="82"/>
        <v>17558584.916617475</v>
      </c>
      <c r="BT32" s="216">
        <f t="shared" si="82"/>
        <v>0</v>
      </c>
      <c r="BU32" s="214">
        <f t="shared" si="82"/>
        <v>1924772.6407503802</v>
      </c>
      <c r="BV32" s="214">
        <f t="shared" si="82"/>
        <v>0</v>
      </c>
      <c r="BW32" s="214">
        <f t="shared" si="82"/>
        <v>1929829.8595496577</v>
      </c>
      <c r="BX32" s="214">
        <f t="shared" si="82"/>
        <v>0</v>
      </c>
      <c r="BY32" s="214">
        <f t="shared" si="82"/>
        <v>1901869.1830060394</v>
      </c>
      <c r="BZ32" s="214">
        <f t="shared" si="82"/>
        <v>0</v>
      </c>
      <c r="CA32" s="214">
        <f t="shared" si="82"/>
        <v>2053887.0456665982</v>
      </c>
      <c r="CB32" s="217">
        <f t="shared" si="82"/>
        <v>7810358.7289726753</v>
      </c>
      <c r="CC32" s="216">
        <f t="shared" si="82"/>
        <v>25368943.645590149</v>
      </c>
      <c r="CD32" s="290">
        <v>12</v>
      </c>
      <c r="CE32" s="217">
        <f t="shared" ref="CE32:CH32" si="83">CE23+CE30</f>
        <v>52156730.268843882</v>
      </c>
      <c r="CF32" s="217">
        <f t="shared" si="83"/>
        <v>54222939.586795673</v>
      </c>
      <c r="CG32" s="217">
        <f t="shared" si="83"/>
        <v>56434553.635069519</v>
      </c>
      <c r="CH32" s="217">
        <f t="shared" si="83"/>
        <v>58582095.390892863</v>
      </c>
      <c r="CI32" s="214">
        <f>SUM(BS32,AY32,AE32,K32)</f>
        <v>221396318.88160193</v>
      </c>
      <c r="CJ32" s="217">
        <f t="shared" ref="CJ32:CM32" si="84">CJ23+CJ30</f>
        <v>63892735.935228735</v>
      </c>
      <c r="CK32" s="217">
        <f t="shared" si="84"/>
        <v>65098345.260271937</v>
      </c>
      <c r="CL32" s="217">
        <f t="shared" si="84"/>
        <v>66737673.663646564</v>
      </c>
      <c r="CM32" s="217">
        <f t="shared" si="84"/>
        <v>68589658.643074438</v>
      </c>
      <c r="CN32" s="214">
        <f>SUM(BX32,BD32,AJ32,P32)</f>
        <v>0</v>
      </c>
      <c r="CO32" s="217">
        <f t="shared" ref="CO32:CR32" si="85">CO23+CO30</f>
        <v>116049466.20407261</v>
      </c>
      <c r="CP32" s="217">
        <f t="shared" si="85"/>
        <v>119321284.84706761</v>
      </c>
      <c r="CQ32" s="217">
        <f t="shared" si="85"/>
        <v>123172227.29871608</v>
      </c>
      <c r="CR32" s="217">
        <f t="shared" si="85"/>
        <v>127171754.0339673</v>
      </c>
      <c r="CS32" s="214">
        <f>SUM(CC32,BI32,AO32,U32)</f>
        <v>485714732.38382363</v>
      </c>
      <c r="CT32" s="307"/>
      <c r="CU32" s="307"/>
      <c r="CV32" s="307"/>
      <c r="CW32" s="307"/>
      <c r="CX32" s="307"/>
      <c r="CY32" s="308"/>
      <c r="CZ32" s="308"/>
      <c r="DA32" s="308"/>
      <c r="DB32" s="308"/>
      <c r="DC32" s="308"/>
      <c r="DD32" s="308"/>
      <c r="DE32" s="308"/>
      <c r="DF32" s="308"/>
      <c r="DG32" s="308"/>
      <c r="DH32" s="308"/>
      <c r="DI32" s="308"/>
      <c r="DJ32" s="308"/>
      <c r="DK32" s="308"/>
      <c r="DL32" s="308"/>
      <c r="DM32" s="308"/>
      <c r="DN32" s="308"/>
      <c r="DO32" s="308"/>
      <c r="DP32" s="308"/>
      <c r="DQ32" s="308"/>
      <c r="DR32" s="308"/>
      <c r="DS32" s="308"/>
      <c r="DT32" s="308"/>
      <c r="DU32" s="308"/>
      <c r="DV32" s="308"/>
      <c r="DW32" s="308"/>
      <c r="DX32" s="308"/>
      <c r="DY32" s="308"/>
      <c r="DZ32" s="308"/>
      <c r="EA32" s="308"/>
    </row>
    <row r="33" spans="1:102" ht="15.75" customHeight="1">
      <c r="B33" s="191"/>
      <c r="C33" s="176"/>
      <c r="D33" s="176"/>
      <c r="E33" s="176"/>
      <c r="F33" s="176"/>
      <c r="G33" s="176"/>
      <c r="H33" s="176"/>
      <c r="I33" s="176"/>
      <c r="J33" s="176"/>
      <c r="K33" s="361"/>
      <c r="L33" s="362"/>
      <c r="M33" s="176"/>
      <c r="N33" s="176"/>
      <c r="O33" s="176"/>
      <c r="P33" s="176"/>
      <c r="Q33" s="176"/>
      <c r="R33" s="176"/>
      <c r="S33" s="176"/>
      <c r="T33" s="176"/>
      <c r="U33" s="362"/>
      <c r="V33" s="191"/>
      <c r="W33" s="176"/>
      <c r="X33" s="176"/>
      <c r="Y33" s="176"/>
      <c r="Z33" s="176"/>
      <c r="AA33" s="176"/>
      <c r="AB33" s="176"/>
      <c r="AC33" s="176"/>
      <c r="AD33" s="176"/>
      <c r="AE33" s="361"/>
      <c r="AF33" s="362"/>
      <c r="AG33" s="176"/>
      <c r="AH33" s="176"/>
      <c r="AI33" s="176"/>
      <c r="AJ33" s="176"/>
      <c r="AK33" s="176"/>
      <c r="AL33" s="176"/>
      <c r="AM33" s="176"/>
      <c r="AN33" s="176"/>
      <c r="AO33" s="362"/>
      <c r="AP33" s="191"/>
      <c r="AQ33" s="176"/>
      <c r="AR33" s="176"/>
      <c r="AS33" s="176"/>
      <c r="AT33" s="176"/>
      <c r="AU33" s="176"/>
      <c r="AV33" s="176"/>
      <c r="AW33" s="176"/>
      <c r="AX33" s="176"/>
      <c r="AY33" s="361"/>
      <c r="AZ33" s="362"/>
      <c r="BA33" s="176"/>
      <c r="BB33" s="176"/>
      <c r="BC33" s="176"/>
      <c r="BD33" s="176"/>
      <c r="BE33" s="176"/>
      <c r="BF33" s="176"/>
      <c r="BG33" s="176"/>
      <c r="BH33" s="176"/>
      <c r="BI33" s="362"/>
      <c r="BJ33" s="191"/>
      <c r="BK33" s="176"/>
      <c r="BL33" s="176"/>
      <c r="BM33" s="176"/>
      <c r="BN33" s="176"/>
      <c r="BO33" s="176"/>
      <c r="BP33" s="176"/>
      <c r="BQ33" s="176"/>
      <c r="BR33" s="176"/>
      <c r="BS33" s="361"/>
      <c r="BT33" s="362"/>
      <c r="BU33" s="176"/>
      <c r="BV33" s="176"/>
      <c r="BW33" s="176"/>
      <c r="BX33" s="176"/>
      <c r="BY33" s="176"/>
      <c r="BZ33" s="176"/>
      <c r="CA33" s="176"/>
      <c r="CB33" s="176"/>
      <c r="CC33" s="362"/>
      <c r="CD33" s="191"/>
      <c r="CE33" s="176"/>
      <c r="CF33" s="176"/>
      <c r="CG33" s="176"/>
      <c r="CH33" s="176"/>
      <c r="CI33" s="399"/>
      <c r="CJ33" s="176"/>
      <c r="CK33" s="176"/>
      <c r="CL33" s="176"/>
      <c r="CM33" s="176"/>
      <c r="CN33" s="399"/>
      <c r="CO33" s="176"/>
      <c r="CP33" s="176"/>
      <c r="CQ33" s="176"/>
      <c r="CR33" s="176"/>
      <c r="CS33" s="399"/>
      <c r="CT33" s="309"/>
      <c r="CU33" s="309"/>
      <c r="CV33" s="309"/>
      <c r="CW33" s="309"/>
      <c r="CX33" s="309"/>
    </row>
    <row r="34" spans="1:102" ht="15.75" customHeight="1">
      <c r="A34" s="16" t="s">
        <v>195</v>
      </c>
      <c r="B34" s="191"/>
      <c r="C34" s="176"/>
      <c r="D34" s="176"/>
      <c r="E34" s="176"/>
      <c r="F34" s="176"/>
      <c r="G34" s="176"/>
      <c r="H34" s="176"/>
      <c r="I34" s="176"/>
      <c r="J34" s="176"/>
      <c r="K34" s="361"/>
      <c r="L34" s="362"/>
      <c r="M34" s="176"/>
      <c r="N34" s="176"/>
      <c r="O34" s="176"/>
      <c r="P34" s="176"/>
      <c r="Q34" s="176"/>
      <c r="R34" s="176"/>
      <c r="S34" s="176"/>
      <c r="T34" s="176"/>
      <c r="U34" s="362"/>
      <c r="V34" s="191"/>
      <c r="W34" s="176"/>
      <c r="X34" s="176"/>
      <c r="Y34" s="176"/>
      <c r="Z34" s="176"/>
      <c r="AA34" s="176"/>
      <c r="AB34" s="176"/>
      <c r="AC34" s="176"/>
      <c r="AD34" s="176"/>
      <c r="AE34" s="361"/>
      <c r="AF34" s="362"/>
      <c r="AG34" s="176"/>
      <c r="AH34" s="176"/>
      <c r="AI34" s="176"/>
      <c r="AJ34" s="176"/>
      <c r="AK34" s="176"/>
      <c r="AL34" s="176"/>
      <c r="AM34" s="176"/>
      <c r="AN34" s="176"/>
      <c r="AO34" s="362"/>
      <c r="AP34" s="191"/>
      <c r="AQ34" s="176"/>
      <c r="AR34" s="176"/>
      <c r="AS34" s="176"/>
      <c r="AT34" s="176"/>
      <c r="AU34" s="176"/>
      <c r="AV34" s="176"/>
      <c r="AW34" s="176"/>
      <c r="AX34" s="176"/>
      <c r="AY34" s="361"/>
      <c r="AZ34" s="362"/>
      <c r="BA34" s="176"/>
      <c r="BB34" s="176"/>
      <c r="BC34" s="176"/>
      <c r="BD34" s="176"/>
      <c r="BE34" s="176"/>
      <c r="BF34" s="176"/>
      <c r="BG34" s="176"/>
      <c r="BH34" s="176"/>
      <c r="BI34" s="362"/>
      <c r="BJ34" s="191"/>
      <c r="BK34" s="176"/>
      <c r="BL34" s="176"/>
      <c r="BM34" s="176"/>
      <c r="BN34" s="176"/>
      <c r="BO34" s="176"/>
      <c r="BP34" s="176"/>
      <c r="BQ34" s="176"/>
      <c r="BR34" s="176"/>
      <c r="BS34" s="361"/>
      <c r="BT34" s="362"/>
      <c r="BU34" s="176"/>
      <c r="BV34" s="176"/>
      <c r="BW34" s="176"/>
      <c r="BX34" s="176"/>
      <c r="BY34" s="176"/>
      <c r="BZ34" s="176"/>
      <c r="CA34" s="176"/>
      <c r="CB34" s="176"/>
      <c r="CC34" s="362"/>
      <c r="CD34" s="191"/>
      <c r="CE34" s="176"/>
      <c r="CF34" s="176"/>
      <c r="CG34" s="176"/>
      <c r="CH34" s="176"/>
      <c r="CI34" s="399"/>
      <c r="CJ34" s="176"/>
      <c r="CK34" s="176"/>
      <c r="CL34" s="176"/>
      <c r="CM34" s="176"/>
      <c r="CN34" s="399"/>
      <c r="CO34" s="176"/>
      <c r="CP34" s="176"/>
      <c r="CQ34" s="176"/>
      <c r="CR34" s="176"/>
      <c r="CS34" s="399"/>
      <c r="CT34" s="309"/>
      <c r="CV34" s="309"/>
      <c r="CX34" s="309"/>
    </row>
    <row r="35" spans="1:102" ht="15.75" customHeight="1">
      <c r="A35" s="87" t="s">
        <v>197</v>
      </c>
      <c r="B35" s="290">
        <v>13</v>
      </c>
      <c r="C35" s="228">
        <v>28849.573835577554</v>
      </c>
      <c r="D35" s="228">
        <v>175568.83217384366</v>
      </c>
      <c r="E35" s="228">
        <v>56835.269664087005</v>
      </c>
      <c r="F35" s="228">
        <v>151549.64853997488</v>
      </c>
      <c r="G35" s="228">
        <v>67855.810516901154</v>
      </c>
      <c r="H35" s="228">
        <v>159789.3939052092</v>
      </c>
      <c r="I35" s="228">
        <v>18034.632734611721</v>
      </c>
      <c r="J35" s="228">
        <v>245391.82674970297</v>
      </c>
      <c r="K35" s="392">
        <f t="shared" ref="K35:K64" si="86">SUM(C35:J35)</f>
        <v>903874.98811990814</v>
      </c>
      <c r="L35" s="397">
        <v>0</v>
      </c>
      <c r="M35" s="228">
        <v>1530570.3662097564</v>
      </c>
      <c r="N35" s="228">
        <v>0</v>
      </c>
      <c r="O35" s="228">
        <v>1497465.9175210423</v>
      </c>
      <c r="P35" s="228">
        <v>0</v>
      </c>
      <c r="Q35" s="228">
        <v>1163296.5543281534</v>
      </c>
      <c r="R35" s="228">
        <v>0</v>
      </c>
      <c r="S35" s="228">
        <v>1617830.9291180428</v>
      </c>
      <c r="T35" s="394">
        <f t="shared" ref="T35:T64" si="87">SUM(L35:S35)</f>
        <v>5809163.7671769951</v>
      </c>
      <c r="U35" s="395">
        <f t="shared" ref="U35:U64" si="88">SUM(T35,K35)</f>
        <v>6713038.7552969027</v>
      </c>
      <c r="V35" s="290">
        <v>13</v>
      </c>
      <c r="W35" s="228">
        <v>8571.1182851707945</v>
      </c>
      <c r="X35" s="228">
        <v>58637.962501483016</v>
      </c>
      <c r="Y35" s="228">
        <v>0</v>
      </c>
      <c r="Z35" s="228">
        <v>47083.361038329371</v>
      </c>
      <c r="AA35" s="228">
        <v>0</v>
      </c>
      <c r="AB35" s="228">
        <v>44503.31816783976</v>
      </c>
      <c r="AC35" s="228">
        <v>0</v>
      </c>
      <c r="AD35" s="228">
        <v>24421.262633543363</v>
      </c>
      <c r="AE35" s="392">
        <f t="shared" ref="AE35:AE64" si="89">SUM(W35:AD35)</f>
        <v>183217.02262636632</v>
      </c>
      <c r="AF35" s="397">
        <v>0</v>
      </c>
      <c r="AG35" s="228">
        <v>525797.59896638547</v>
      </c>
      <c r="AH35" s="228">
        <v>0</v>
      </c>
      <c r="AI35" s="228">
        <v>504892.26479739777</v>
      </c>
      <c r="AJ35" s="228">
        <v>0</v>
      </c>
      <c r="AK35" s="228">
        <v>377986.72542960569</v>
      </c>
      <c r="AL35" s="228">
        <v>0</v>
      </c>
      <c r="AM35" s="228">
        <v>295903.69928832504</v>
      </c>
      <c r="AN35" s="394">
        <f t="shared" ref="AN35:AN64" si="90">SUM(AF35:AM35)</f>
        <v>1704580.2884817137</v>
      </c>
      <c r="AO35" s="395">
        <f t="shared" ref="AO35:AO64" si="91">SUM(AN35,AE35)</f>
        <v>1887797.31110808</v>
      </c>
      <c r="AP35" s="290">
        <v>13</v>
      </c>
      <c r="AQ35" s="228">
        <v>144960.14036809315</v>
      </c>
      <c r="AR35" s="228">
        <v>1117418.7082452937</v>
      </c>
      <c r="AS35" s="228">
        <v>351629.38536041259</v>
      </c>
      <c r="AT35" s="228">
        <v>1078491.3448750647</v>
      </c>
      <c r="AU35" s="228">
        <v>255821.04323585477</v>
      </c>
      <c r="AV35" s="228">
        <v>892820.69264743873</v>
      </c>
      <c r="AW35" s="228">
        <v>221404.97354085738</v>
      </c>
      <c r="AX35" s="228">
        <v>979683.99344379408</v>
      </c>
      <c r="AY35" s="392">
        <f t="shared" ref="AY35:AY64" si="92">SUM(AQ35:AX35)</f>
        <v>5042230.2817168087</v>
      </c>
      <c r="AZ35" s="397">
        <v>0</v>
      </c>
      <c r="BA35" s="228">
        <v>9014157.1404888127</v>
      </c>
      <c r="BB35" s="228">
        <v>0</v>
      </c>
      <c r="BC35" s="228">
        <v>9819632.8111250475</v>
      </c>
      <c r="BD35" s="228">
        <v>0</v>
      </c>
      <c r="BE35" s="228">
        <v>9139952.9926376566</v>
      </c>
      <c r="BF35" s="228">
        <v>0</v>
      </c>
      <c r="BG35" s="228">
        <v>11432657.576814061</v>
      </c>
      <c r="BH35" s="394">
        <f t="shared" ref="BH35:BH64" si="93">SUM(AZ35:BG35)</f>
        <v>39406400.521065578</v>
      </c>
      <c r="BI35" s="395">
        <f t="shared" ref="BI35:BI64" si="94">SUM(BH35,AY35)</f>
        <v>44448630.802782387</v>
      </c>
      <c r="BJ35" s="290">
        <v>13</v>
      </c>
      <c r="BK35" s="228">
        <v>7935.8576217535638</v>
      </c>
      <c r="BL35" s="228">
        <v>82924.391456721511</v>
      </c>
      <c r="BM35" s="228">
        <v>0</v>
      </c>
      <c r="BN35" s="228">
        <v>45721.300607945719</v>
      </c>
      <c r="BO35" s="228">
        <v>10181.344085970366</v>
      </c>
      <c r="BP35" s="228">
        <v>97938.961285284473</v>
      </c>
      <c r="BQ35" s="228">
        <v>0</v>
      </c>
      <c r="BR35" s="228">
        <v>52001.523983908846</v>
      </c>
      <c r="BS35" s="392">
        <f t="shared" ref="BS35:BS64" si="95">SUM(BK35:BR35)</f>
        <v>296703.37904158444</v>
      </c>
      <c r="BT35" s="397">
        <v>0</v>
      </c>
      <c r="BU35" s="228">
        <v>731066.26857115875</v>
      </c>
      <c r="BV35" s="228">
        <v>0</v>
      </c>
      <c r="BW35" s="228">
        <v>631517.68856765749</v>
      </c>
      <c r="BX35" s="228">
        <v>0</v>
      </c>
      <c r="BY35" s="228">
        <v>719316.39559037809</v>
      </c>
      <c r="BZ35" s="228">
        <v>0</v>
      </c>
      <c r="CA35" s="228">
        <v>886073.75676160806</v>
      </c>
      <c r="CB35" s="394">
        <f t="shared" ref="CB35:CB64" si="96">SUM(BT35:CA35)</f>
        <v>2967974.1094908025</v>
      </c>
      <c r="CC35" s="395">
        <f t="shared" ref="CC35:CC64" si="97">SUM(CB35,BS35)</f>
        <v>3264677.4885323867</v>
      </c>
      <c r="CD35" s="290">
        <v>13</v>
      </c>
      <c r="CE35" s="394">
        <f t="shared" ref="CE35:CE64" si="98">+C35+D35+W35+X35+AQ35+AR35+BK35+BL35</f>
        <v>1624866.5844879372</v>
      </c>
      <c r="CF35" s="394">
        <f t="shared" ref="CF35:CF64" si="99">+E35+F35+Y35+Z35+AS35+AT35+BM35+BN35</f>
        <v>1731310.3100858144</v>
      </c>
      <c r="CG35" s="394">
        <f t="shared" ref="CG35:CG64" si="100">+G35+H35+AA35+AB35+AU35+AV35+BO35+BP35</f>
        <v>1528910.5638444985</v>
      </c>
      <c r="CH35" s="394">
        <f t="shared" ref="CH35:CH64" si="101">+I35+J35+AC35+AD35+AW35+AX35+BQ35+BR35</f>
        <v>1540938.2130864183</v>
      </c>
      <c r="CI35" s="396">
        <f t="shared" ref="CI35:CI64" si="102">SUM(K35,AE35,AY35,BS35)</f>
        <v>6426025.671504667</v>
      </c>
      <c r="CJ35" s="394">
        <f t="shared" ref="CJ35:CJ64" si="103">L35+M35+AF35+AG35+AZ35+BA35+BT35+BU35</f>
        <v>11801591.374236112</v>
      </c>
      <c r="CK35" s="394">
        <f t="shared" ref="CK35:CK64" si="104">N35+O35+AH35+AI35+BB35+BC35+BV35+BW35</f>
        <v>12453508.682011144</v>
      </c>
      <c r="CL35" s="394">
        <f t="shared" ref="CL35:CL64" si="105">P35+Q35+AJ35+AK35+BD35+BE35+BX35+BY35</f>
        <v>11400552.667985793</v>
      </c>
      <c r="CM35" s="394">
        <f t="shared" ref="CM35:CM64" si="106">+R35+S35+AL35+AM35+BF35+BG35+BZ35+CA35</f>
        <v>14232465.961982038</v>
      </c>
      <c r="CN35" s="396">
        <f t="shared" ref="CN35:CN64" si="107">SUM(T35,AN35,BH35,CB35)</f>
        <v>49888118.686215095</v>
      </c>
      <c r="CO35" s="394">
        <f t="shared" ref="CO35:CO64" si="108">+C35+D35+L35+M35+W35+X35+AF35+AG35+AQ35+AR35+AZ35+BA35+BK35+BL35+BT35+BU35</f>
        <v>13426457.95872405</v>
      </c>
      <c r="CP35" s="394">
        <f t="shared" ref="CP35:CP64" si="109">+E35+F35+N35+O35+Y35+Z35+AH35+AI35+AS35+AT35+BB35+BC35+BM35+BN35+BV35+BW35</f>
        <v>14184818.992096959</v>
      </c>
      <c r="CQ35" s="394">
        <f t="shared" ref="CQ35:CQ64" si="110">+G35+H35+P35+Q35+AA35+AB35+AJ35+AK35+AU35+AV35+BD35+BE35+BO35+BP35+BX35+BY35</f>
        <v>12929463.231830291</v>
      </c>
      <c r="CR35" s="394">
        <f t="shared" ref="CR35:CR64" si="111">+I35+J35+R35+S35+AC35+AD35+AL35+AM35+AW35+AX35+BF35+BG35+BQ35+BR35+BZ35+CA35</f>
        <v>15773404.175068457</v>
      </c>
      <c r="CS35" s="396">
        <f t="shared" ref="CS35:CS64" si="112">SUM(CC35,BI35,AO35,U35)</f>
        <v>56314144.357719757</v>
      </c>
      <c r="CT35" s="309"/>
      <c r="CV35" s="309"/>
      <c r="CX35" s="309"/>
    </row>
    <row r="36" spans="1:102" ht="15.75" customHeight="1">
      <c r="A36" s="87" t="s">
        <v>199</v>
      </c>
      <c r="B36" s="290">
        <v>14</v>
      </c>
      <c r="C36" s="228">
        <v>0</v>
      </c>
      <c r="D36" s="228">
        <v>9337.4602650600245</v>
      </c>
      <c r="E36" s="228">
        <v>0</v>
      </c>
      <c r="F36" s="228">
        <v>58170.213133891062</v>
      </c>
      <c r="G36" s="228">
        <v>0</v>
      </c>
      <c r="H36" s="228">
        <v>15292.937891288846</v>
      </c>
      <c r="I36" s="228">
        <v>0</v>
      </c>
      <c r="J36" s="228">
        <v>5596.9182555947555</v>
      </c>
      <c r="K36" s="392">
        <f t="shared" si="86"/>
        <v>88397.529545834695</v>
      </c>
      <c r="L36" s="397">
        <v>0</v>
      </c>
      <c r="M36" s="228">
        <v>77475.768502050792</v>
      </c>
      <c r="N36" s="228">
        <v>0</v>
      </c>
      <c r="O36" s="228">
        <v>170376.14861003694</v>
      </c>
      <c r="P36" s="228">
        <v>0</v>
      </c>
      <c r="Q36" s="228">
        <v>142416.07350830719</v>
      </c>
      <c r="R36" s="228">
        <v>0</v>
      </c>
      <c r="S36" s="228">
        <v>128733.3033827183</v>
      </c>
      <c r="T36" s="394">
        <f t="shared" si="87"/>
        <v>519001.29400311323</v>
      </c>
      <c r="U36" s="395">
        <f t="shared" si="88"/>
        <v>607398.82354894793</v>
      </c>
      <c r="V36" s="290">
        <v>14</v>
      </c>
      <c r="W36" s="228">
        <v>0</v>
      </c>
      <c r="X36" s="228">
        <v>6500.7549587484418</v>
      </c>
      <c r="Y36" s="228">
        <v>0</v>
      </c>
      <c r="Z36" s="228">
        <v>7322.8273705401461</v>
      </c>
      <c r="AA36" s="228">
        <v>0</v>
      </c>
      <c r="AB36" s="228">
        <v>6014.0125869213844</v>
      </c>
      <c r="AC36" s="228">
        <v>0</v>
      </c>
      <c r="AD36" s="228">
        <v>81.181874039937199</v>
      </c>
      <c r="AE36" s="392">
        <f t="shared" si="89"/>
        <v>19918.776790249907</v>
      </c>
      <c r="AF36" s="397">
        <v>0</v>
      </c>
      <c r="AG36" s="228">
        <v>51111.888054080628</v>
      </c>
      <c r="AH36" s="228">
        <v>0</v>
      </c>
      <c r="AI36" s="228">
        <v>145020.74151032249</v>
      </c>
      <c r="AJ36" s="228">
        <v>0</v>
      </c>
      <c r="AK36" s="228">
        <v>61746.446598590112</v>
      </c>
      <c r="AL36" s="228">
        <v>0</v>
      </c>
      <c r="AM36" s="228">
        <v>14780.070577842513</v>
      </c>
      <c r="AN36" s="394">
        <f t="shared" si="90"/>
        <v>272659.14674083574</v>
      </c>
      <c r="AO36" s="395">
        <f t="shared" si="91"/>
        <v>292577.92353108566</v>
      </c>
      <c r="AP36" s="290">
        <v>14</v>
      </c>
      <c r="AQ36" s="228">
        <v>0</v>
      </c>
      <c r="AR36" s="228">
        <v>41375.247963547306</v>
      </c>
      <c r="AS36" s="228">
        <v>0</v>
      </c>
      <c r="AT36" s="228">
        <v>45984.939154757543</v>
      </c>
      <c r="AU36" s="228">
        <v>0</v>
      </c>
      <c r="AV36" s="228">
        <v>159801.56970549436</v>
      </c>
      <c r="AW36" s="228">
        <v>0</v>
      </c>
      <c r="AX36" s="228">
        <v>63488.192521979719</v>
      </c>
      <c r="AY36" s="392">
        <f t="shared" si="92"/>
        <v>310649.94934577896</v>
      </c>
      <c r="AZ36" s="397">
        <v>0</v>
      </c>
      <c r="BA36" s="228">
        <v>320321.48467362544</v>
      </c>
      <c r="BB36" s="228">
        <v>0</v>
      </c>
      <c r="BC36" s="228">
        <v>366740.22308712575</v>
      </c>
      <c r="BD36" s="228">
        <v>0</v>
      </c>
      <c r="BE36" s="228">
        <v>629939.52852412534</v>
      </c>
      <c r="BF36" s="228">
        <v>0</v>
      </c>
      <c r="BG36" s="228">
        <v>868598.53104330366</v>
      </c>
      <c r="BH36" s="394">
        <f t="shared" si="93"/>
        <v>2185599.7673281804</v>
      </c>
      <c r="BI36" s="395">
        <f t="shared" si="94"/>
        <v>2496249.7166739595</v>
      </c>
      <c r="BJ36" s="290">
        <v>14</v>
      </c>
      <c r="BK36" s="228">
        <v>0</v>
      </c>
      <c r="BL36" s="228">
        <v>1624.919030656001</v>
      </c>
      <c r="BM36" s="228">
        <v>0</v>
      </c>
      <c r="BN36" s="228">
        <v>0</v>
      </c>
      <c r="BO36" s="228">
        <v>0</v>
      </c>
      <c r="BP36" s="228">
        <v>1698.1037891272495</v>
      </c>
      <c r="BQ36" s="228">
        <v>0</v>
      </c>
      <c r="BR36" s="228">
        <v>0</v>
      </c>
      <c r="BS36" s="392">
        <f t="shared" si="95"/>
        <v>3323.0228197832503</v>
      </c>
      <c r="BT36" s="397">
        <v>0</v>
      </c>
      <c r="BU36" s="228">
        <v>7935.0511362052603</v>
      </c>
      <c r="BV36" s="228">
        <v>0</v>
      </c>
      <c r="BW36" s="228">
        <v>0</v>
      </c>
      <c r="BX36" s="228">
        <v>0</v>
      </c>
      <c r="BY36" s="228">
        <v>45529.861071946048</v>
      </c>
      <c r="BZ36" s="228">
        <v>0</v>
      </c>
      <c r="CA36" s="228">
        <v>0</v>
      </c>
      <c r="CB36" s="394">
        <f t="shared" si="96"/>
        <v>53464.912208151305</v>
      </c>
      <c r="CC36" s="395">
        <f t="shared" si="97"/>
        <v>56787.935027934553</v>
      </c>
      <c r="CD36" s="290">
        <v>14</v>
      </c>
      <c r="CE36" s="394">
        <f t="shared" si="98"/>
        <v>58838.382218011771</v>
      </c>
      <c r="CF36" s="394">
        <f t="shared" si="99"/>
        <v>111477.97965918874</v>
      </c>
      <c r="CG36" s="394">
        <f t="shared" si="100"/>
        <v>182806.62397283185</v>
      </c>
      <c r="CH36" s="394">
        <f t="shared" si="101"/>
        <v>69166.292651614407</v>
      </c>
      <c r="CI36" s="396">
        <f t="shared" si="102"/>
        <v>422289.27850164683</v>
      </c>
      <c r="CJ36" s="394">
        <f t="shared" si="103"/>
        <v>456844.19236596214</v>
      </c>
      <c r="CK36" s="394">
        <f t="shared" si="104"/>
        <v>682137.11320748518</v>
      </c>
      <c r="CL36" s="394">
        <f t="shared" si="105"/>
        <v>879631.90970296878</v>
      </c>
      <c r="CM36" s="394">
        <f t="shared" si="106"/>
        <v>1012111.9050038644</v>
      </c>
      <c r="CN36" s="396">
        <f t="shared" si="107"/>
        <v>3030725.1202802807</v>
      </c>
      <c r="CO36" s="394">
        <f t="shared" si="108"/>
        <v>515682.57458397391</v>
      </c>
      <c r="CP36" s="394">
        <f t="shared" si="109"/>
        <v>793615.09286667383</v>
      </c>
      <c r="CQ36" s="394">
        <f t="shared" si="110"/>
        <v>1062438.5336758005</v>
      </c>
      <c r="CR36" s="394">
        <f t="shared" si="111"/>
        <v>1081278.197655479</v>
      </c>
      <c r="CS36" s="396">
        <f t="shared" si="112"/>
        <v>3453014.3987819278</v>
      </c>
      <c r="CT36" s="309"/>
      <c r="CV36" s="309"/>
      <c r="CX36" s="309"/>
    </row>
    <row r="37" spans="1:102" ht="15.75" customHeight="1">
      <c r="A37" s="87" t="s">
        <v>200</v>
      </c>
      <c r="B37" s="290">
        <v>15</v>
      </c>
      <c r="C37" s="228">
        <v>38899.502331085248</v>
      </c>
      <c r="D37" s="228">
        <v>333930.80975671386</v>
      </c>
      <c r="E37" s="228">
        <v>21486.735056482928</v>
      </c>
      <c r="F37" s="228">
        <v>301646.40952961246</v>
      </c>
      <c r="G37" s="228">
        <v>35901.30411204035</v>
      </c>
      <c r="H37" s="228">
        <v>262489.37916686671</v>
      </c>
      <c r="I37" s="228">
        <v>71095.399046094302</v>
      </c>
      <c r="J37" s="228">
        <v>233164.07027918345</v>
      </c>
      <c r="K37" s="392">
        <f t="shared" si="86"/>
        <v>1298613.6092780796</v>
      </c>
      <c r="L37" s="397">
        <v>0</v>
      </c>
      <c r="M37" s="228">
        <v>1360037.5222016252</v>
      </c>
      <c r="N37" s="228">
        <v>0</v>
      </c>
      <c r="O37" s="228">
        <v>1540030.1787611551</v>
      </c>
      <c r="P37" s="228">
        <v>0</v>
      </c>
      <c r="Q37" s="228">
        <v>1367094.357692288</v>
      </c>
      <c r="R37" s="228">
        <v>0</v>
      </c>
      <c r="S37" s="228">
        <v>1378891.6202571706</v>
      </c>
      <c r="T37" s="394">
        <f t="shared" si="87"/>
        <v>5646053.6789122391</v>
      </c>
      <c r="U37" s="395">
        <f t="shared" si="88"/>
        <v>6944667.2881903183</v>
      </c>
      <c r="V37" s="290">
        <v>15</v>
      </c>
      <c r="W37" s="228">
        <v>19305.085509988101</v>
      </c>
      <c r="X37" s="228">
        <v>131881.12354574705</v>
      </c>
      <c r="Y37" s="228">
        <v>3132.0976547960881</v>
      </c>
      <c r="Z37" s="228">
        <v>89881.985061628919</v>
      </c>
      <c r="AA37" s="228">
        <v>3219.020448461486</v>
      </c>
      <c r="AB37" s="228">
        <v>85429.700111863203</v>
      </c>
      <c r="AC37" s="228">
        <v>5170.9177627165354</v>
      </c>
      <c r="AD37" s="228">
        <v>97954.181217216392</v>
      </c>
      <c r="AE37" s="392">
        <f t="shared" si="89"/>
        <v>435974.11131241778</v>
      </c>
      <c r="AF37" s="397">
        <v>0</v>
      </c>
      <c r="AG37" s="228">
        <v>602265.02215639153</v>
      </c>
      <c r="AH37" s="228">
        <v>0</v>
      </c>
      <c r="AI37" s="228">
        <v>477632.03604098759</v>
      </c>
      <c r="AJ37" s="228">
        <v>0</v>
      </c>
      <c r="AK37" s="228">
        <v>506290.1849243613</v>
      </c>
      <c r="AL37" s="228">
        <v>0</v>
      </c>
      <c r="AM37" s="228">
        <v>741819.05352513678</v>
      </c>
      <c r="AN37" s="394">
        <f t="shared" si="90"/>
        <v>2328006.2966468772</v>
      </c>
      <c r="AO37" s="395">
        <f t="shared" si="91"/>
        <v>2763980.407959295</v>
      </c>
      <c r="AP37" s="290">
        <v>15</v>
      </c>
      <c r="AQ37" s="228">
        <v>105938.46098168647</v>
      </c>
      <c r="AR37" s="228">
        <v>1753446.2960234233</v>
      </c>
      <c r="AS37" s="228">
        <v>198580.94727142435</v>
      </c>
      <c r="AT37" s="228">
        <v>1556341.9257561613</v>
      </c>
      <c r="AU37" s="228">
        <v>157197.62094838443</v>
      </c>
      <c r="AV37" s="228">
        <v>1363365.1422048104</v>
      </c>
      <c r="AW37" s="228">
        <v>157470.35371873662</v>
      </c>
      <c r="AX37" s="228">
        <v>1274677.7725419584</v>
      </c>
      <c r="AY37" s="392">
        <f t="shared" si="92"/>
        <v>6567018.5194465853</v>
      </c>
      <c r="AZ37" s="397">
        <v>0</v>
      </c>
      <c r="BA37" s="228">
        <v>7653862.955595227</v>
      </c>
      <c r="BB37" s="228">
        <v>0</v>
      </c>
      <c r="BC37" s="228">
        <v>9169099.9879484493</v>
      </c>
      <c r="BD37" s="228">
        <v>0</v>
      </c>
      <c r="BE37" s="228">
        <v>9703918.3134340588</v>
      </c>
      <c r="BF37" s="228">
        <v>0</v>
      </c>
      <c r="BG37" s="228">
        <v>10334787.253277507</v>
      </c>
      <c r="BH37" s="394">
        <f t="shared" si="93"/>
        <v>36861668.510255247</v>
      </c>
      <c r="BI37" s="395">
        <f t="shared" si="94"/>
        <v>43428687.029701829</v>
      </c>
      <c r="BJ37" s="290">
        <v>15</v>
      </c>
      <c r="BK37" s="228">
        <v>653.21015007647952</v>
      </c>
      <c r="BL37" s="228">
        <v>40339.83796853463</v>
      </c>
      <c r="BM37" s="228">
        <v>566.19571391813292</v>
      </c>
      <c r="BN37" s="228">
        <v>26910.950149124539</v>
      </c>
      <c r="BO37" s="228">
        <v>7406.0117913459162</v>
      </c>
      <c r="BP37" s="228">
        <v>17207.057996338473</v>
      </c>
      <c r="BQ37" s="228">
        <v>1942.3756222631514</v>
      </c>
      <c r="BR37" s="228">
        <v>29172.987459024356</v>
      </c>
      <c r="BS37" s="392">
        <f t="shared" si="95"/>
        <v>124198.62685062567</v>
      </c>
      <c r="BT37" s="397">
        <v>0</v>
      </c>
      <c r="BU37" s="228">
        <v>154564.42663111733</v>
      </c>
      <c r="BV37" s="228">
        <v>0</v>
      </c>
      <c r="BW37" s="228">
        <v>190514.91853126674</v>
      </c>
      <c r="BX37" s="228">
        <v>0</v>
      </c>
      <c r="BY37" s="228">
        <v>213772.57972126309</v>
      </c>
      <c r="BZ37" s="228">
        <v>0</v>
      </c>
      <c r="CA37" s="228">
        <v>265780.18503502407</v>
      </c>
      <c r="CB37" s="394">
        <f t="shared" si="96"/>
        <v>824632.10991867119</v>
      </c>
      <c r="CC37" s="395">
        <f t="shared" si="97"/>
        <v>948830.73676929693</v>
      </c>
      <c r="CD37" s="290">
        <v>15</v>
      </c>
      <c r="CE37" s="394">
        <f t="shared" si="98"/>
        <v>2424394.3262672555</v>
      </c>
      <c r="CF37" s="394">
        <f t="shared" si="99"/>
        <v>2198547.2461931487</v>
      </c>
      <c r="CG37" s="394">
        <f t="shared" si="100"/>
        <v>1932215.236780111</v>
      </c>
      <c r="CH37" s="394">
        <f t="shared" si="101"/>
        <v>1870648.0576471933</v>
      </c>
      <c r="CI37" s="396">
        <f t="shared" si="102"/>
        <v>8425804.8668877091</v>
      </c>
      <c r="CJ37" s="394">
        <f t="shared" si="103"/>
        <v>9770729.9265843611</v>
      </c>
      <c r="CK37" s="394">
        <f t="shared" si="104"/>
        <v>11377277.121281859</v>
      </c>
      <c r="CL37" s="394">
        <f t="shared" si="105"/>
        <v>11791075.43577197</v>
      </c>
      <c r="CM37" s="394">
        <f t="shared" si="106"/>
        <v>12721278.112094838</v>
      </c>
      <c r="CN37" s="396">
        <f t="shared" si="107"/>
        <v>45660360.595733032</v>
      </c>
      <c r="CO37" s="394">
        <f t="shared" si="108"/>
        <v>12195124.252851615</v>
      </c>
      <c r="CP37" s="394">
        <f t="shared" si="109"/>
        <v>13575824.367475007</v>
      </c>
      <c r="CQ37" s="394">
        <f t="shared" si="110"/>
        <v>13723290.672552083</v>
      </c>
      <c r="CR37" s="394">
        <f t="shared" si="111"/>
        <v>14591926.169742031</v>
      </c>
      <c r="CS37" s="396">
        <f t="shared" si="112"/>
        <v>54086165.462620743</v>
      </c>
    </row>
    <row r="38" spans="1:102" ht="15.75" customHeight="1">
      <c r="A38" s="87" t="s">
        <v>201</v>
      </c>
      <c r="B38" s="290">
        <v>16</v>
      </c>
      <c r="C38" s="228">
        <v>736.81274331358111</v>
      </c>
      <c r="D38" s="228">
        <v>66588.711071067562</v>
      </c>
      <c r="E38" s="228">
        <v>329.07131248588547</v>
      </c>
      <c r="F38" s="228">
        <v>69049.75871220266</v>
      </c>
      <c r="G38" s="228">
        <v>195.35103415483744</v>
      </c>
      <c r="H38" s="228">
        <v>85683.462661389625</v>
      </c>
      <c r="I38" s="228">
        <v>1897.8164618774542</v>
      </c>
      <c r="J38" s="228">
        <v>107080.27649421152</v>
      </c>
      <c r="K38" s="392">
        <f t="shared" si="86"/>
        <v>331561.26049070316</v>
      </c>
      <c r="L38" s="397">
        <v>0</v>
      </c>
      <c r="M38" s="228">
        <v>48971.799497416847</v>
      </c>
      <c r="N38" s="228">
        <v>0</v>
      </c>
      <c r="O38" s="228">
        <v>65311.451405251821</v>
      </c>
      <c r="P38" s="228">
        <v>0</v>
      </c>
      <c r="Q38" s="228">
        <v>61751.027044363967</v>
      </c>
      <c r="R38" s="228">
        <v>0</v>
      </c>
      <c r="S38" s="228">
        <v>77068.972169855988</v>
      </c>
      <c r="T38" s="394">
        <f t="shared" si="87"/>
        <v>253103.25011688861</v>
      </c>
      <c r="U38" s="395">
        <f t="shared" si="88"/>
        <v>584664.51060759183</v>
      </c>
      <c r="V38" s="290">
        <v>16</v>
      </c>
      <c r="W38" s="228">
        <v>836.81997144937532</v>
      </c>
      <c r="X38" s="228">
        <v>52575.768012776833</v>
      </c>
      <c r="Y38" s="228">
        <v>119.56437941022421</v>
      </c>
      <c r="Z38" s="228">
        <v>42667.90682345043</v>
      </c>
      <c r="AA38" s="228">
        <v>711.95133894859259</v>
      </c>
      <c r="AB38" s="228">
        <v>57503.40767661779</v>
      </c>
      <c r="AC38" s="228">
        <v>602.57948126826068</v>
      </c>
      <c r="AD38" s="228">
        <v>36795.656067106633</v>
      </c>
      <c r="AE38" s="392">
        <f t="shared" si="89"/>
        <v>191813.65375102815</v>
      </c>
      <c r="AF38" s="397">
        <v>0</v>
      </c>
      <c r="AG38" s="228">
        <v>70364.304117225111</v>
      </c>
      <c r="AH38" s="228">
        <v>0</v>
      </c>
      <c r="AI38" s="228">
        <v>87137.472841971365</v>
      </c>
      <c r="AJ38" s="228">
        <v>0</v>
      </c>
      <c r="AK38" s="228">
        <v>78048.290192098109</v>
      </c>
      <c r="AL38" s="228">
        <v>0</v>
      </c>
      <c r="AM38" s="228">
        <v>71227.146524690848</v>
      </c>
      <c r="AN38" s="394">
        <f t="shared" si="90"/>
        <v>306777.21367598546</v>
      </c>
      <c r="AO38" s="395">
        <f t="shared" si="91"/>
        <v>498590.86742701358</v>
      </c>
      <c r="AP38" s="290">
        <v>16</v>
      </c>
      <c r="AQ38" s="228">
        <v>29212.024952455144</v>
      </c>
      <c r="AR38" s="228">
        <v>489248.51112077921</v>
      </c>
      <c r="AS38" s="228">
        <v>30854.366412244581</v>
      </c>
      <c r="AT38" s="228">
        <v>512710.55011437024</v>
      </c>
      <c r="AU38" s="228">
        <v>33359.470397429024</v>
      </c>
      <c r="AV38" s="228">
        <v>437177.75641909894</v>
      </c>
      <c r="AW38" s="228">
        <v>33160.455379908039</v>
      </c>
      <c r="AX38" s="228">
        <v>457645.71542773471</v>
      </c>
      <c r="AY38" s="392">
        <f t="shared" si="92"/>
        <v>2023368.8502240197</v>
      </c>
      <c r="AZ38" s="397">
        <v>0</v>
      </c>
      <c r="BA38" s="228">
        <v>658293.79814777058</v>
      </c>
      <c r="BB38" s="228">
        <v>0</v>
      </c>
      <c r="BC38" s="228">
        <v>849033.57214080554</v>
      </c>
      <c r="BD38" s="228">
        <v>0</v>
      </c>
      <c r="BE38" s="228">
        <v>901784.32824455295</v>
      </c>
      <c r="BF38" s="228">
        <v>0</v>
      </c>
      <c r="BG38" s="228">
        <v>973329.85872633825</v>
      </c>
      <c r="BH38" s="394">
        <f t="shared" si="93"/>
        <v>3382441.5572594674</v>
      </c>
      <c r="BI38" s="395">
        <f t="shared" si="94"/>
        <v>5405810.4074834874</v>
      </c>
      <c r="BJ38" s="290">
        <v>16</v>
      </c>
      <c r="BK38" s="228">
        <v>74.287392837247708</v>
      </c>
      <c r="BL38" s="228">
        <v>3519.5569949975265</v>
      </c>
      <c r="BM38" s="228">
        <v>75.116811401817557</v>
      </c>
      <c r="BN38" s="228">
        <v>3036.7064936538663</v>
      </c>
      <c r="BO38" s="228">
        <v>0</v>
      </c>
      <c r="BP38" s="228">
        <v>1869.0305491084962</v>
      </c>
      <c r="BQ38" s="228">
        <v>0</v>
      </c>
      <c r="BR38" s="228">
        <v>6792.5202053186713</v>
      </c>
      <c r="BS38" s="392">
        <f t="shared" si="95"/>
        <v>15367.218447317626</v>
      </c>
      <c r="BT38" s="397">
        <v>0</v>
      </c>
      <c r="BU38" s="228">
        <v>10810.259668068666</v>
      </c>
      <c r="BV38" s="228">
        <v>0</v>
      </c>
      <c r="BW38" s="228">
        <v>11040.844495100229</v>
      </c>
      <c r="BX38" s="228">
        <v>0</v>
      </c>
      <c r="BY38" s="228">
        <v>20905.649829121645</v>
      </c>
      <c r="BZ38" s="228">
        <v>0</v>
      </c>
      <c r="CA38" s="228">
        <v>16017.733538816292</v>
      </c>
      <c r="CB38" s="394">
        <f t="shared" si="96"/>
        <v>58774.487531106832</v>
      </c>
      <c r="CC38" s="395">
        <f t="shared" si="97"/>
        <v>74141.705978424463</v>
      </c>
      <c r="CD38" s="290">
        <v>16</v>
      </c>
      <c r="CE38" s="394">
        <f t="shared" si="98"/>
        <v>642792.49225967645</v>
      </c>
      <c r="CF38" s="394">
        <f t="shared" si="99"/>
        <v>658843.04105921963</v>
      </c>
      <c r="CG38" s="394">
        <f t="shared" si="100"/>
        <v>616500.43007674732</v>
      </c>
      <c r="CH38" s="394">
        <f t="shared" si="101"/>
        <v>643975.01951742533</v>
      </c>
      <c r="CI38" s="396">
        <f t="shared" si="102"/>
        <v>2562110.982913069</v>
      </c>
      <c r="CJ38" s="394">
        <f t="shared" si="103"/>
        <v>788440.16143048112</v>
      </c>
      <c r="CK38" s="394">
        <f t="shared" si="104"/>
        <v>1012523.3408831289</v>
      </c>
      <c r="CL38" s="394">
        <f t="shared" si="105"/>
        <v>1062489.2953101366</v>
      </c>
      <c r="CM38" s="394">
        <f t="shared" si="106"/>
        <v>1137643.7109597013</v>
      </c>
      <c r="CN38" s="396">
        <f t="shared" si="107"/>
        <v>4001096.5085834484</v>
      </c>
      <c r="CO38" s="394">
        <f t="shared" si="108"/>
        <v>1431232.6536901577</v>
      </c>
      <c r="CP38" s="394">
        <f t="shared" si="109"/>
        <v>1671366.3819423486</v>
      </c>
      <c r="CQ38" s="394">
        <f t="shared" si="110"/>
        <v>1678989.7253868838</v>
      </c>
      <c r="CR38" s="394">
        <f t="shared" si="111"/>
        <v>1781618.7304771265</v>
      </c>
      <c r="CS38" s="396">
        <f t="shared" si="112"/>
        <v>6563207.4914965173</v>
      </c>
    </row>
    <row r="39" spans="1:102" ht="15.75" customHeight="1">
      <c r="A39" s="87" t="s">
        <v>202</v>
      </c>
      <c r="B39" s="290">
        <v>17</v>
      </c>
      <c r="C39" s="228">
        <v>15054.080964830311</v>
      </c>
      <c r="D39" s="228">
        <v>170784.44136056295</v>
      </c>
      <c r="E39" s="228">
        <v>17013.880662531617</v>
      </c>
      <c r="F39" s="228">
        <v>134797.1920275476</v>
      </c>
      <c r="G39" s="228">
        <v>19897.05540064627</v>
      </c>
      <c r="H39" s="228">
        <v>126546.08881680961</v>
      </c>
      <c r="I39" s="228">
        <v>16054.691284850385</v>
      </c>
      <c r="J39" s="228">
        <v>116018.93150137918</v>
      </c>
      <c r="K39" s="392">
        <f t="shared" si="86"/>
        <v>616166.36201915797</v>
      </c>
      <c r="L39" s="397">
        <v>0</v>
      </c>
      <c r="M39" s="228">
        <v>492227.03180365165</v>
      </c>
      <c r="N39" s="228">
        <v>0</v>
      </c>
      <c r="O39" s="228">
        <v>603181.41313088592</v>
      </c>
      <c r="P39" s="228">
        <v>0</v>
      </c>
      <c r="Q39" s="228">
        <v>554307.94411552919</v>
      </c>
      <c r="R39" s="228">
        <v>0</v>
      </c>
      <c r="S39" s="228">
        <v>641089.68849645637</v>
      </c>
      <c r="T39" s="394">
        <f t="shared" si="87"/>
        <v>2290806.0775465234</v>
      </c>
      <c r="U39" s="395">
        <f t="shared" si="88"/>
        <v>2906972.4395656814</v>
      </c>
      <c r="V39" s="290">
        <v>17</v>
      </c>
      <c r="W39" s="228">
        <v>3174.8247138708261</v>
      </c>
      <c r="X39" s="228">
        <v>78969.683559717989</v>
      </c>
      <c r="Y39" s="228">
        <v>2023.3364200631829</v>
      </c>
      <c r="Z39" s="228">
        <v>52804.572706695784</v>
      </c>
      <c r="AA39" s="228">
        <v>1854.8689235164211</v>
      </c>
      <c r="AB39" s="228">
        <v>47065.283121729808</v>
      </c>
      <c r="AC39" s="228">
        <v>2335.1494508048554</v>
      </c>
      <c r="AD39" s="228">
        <v>44172.151859547623</v>
      </c>
      <c r="AE39" s="392">
        <f t="shared" si="89"/>
        <v>232399.87075594647</v>
      </c>
      <c r="AF39" s="397">
        <v>0</v>
      </c>
      <c r="AG39" s="228">
        <v>217307.87408323138</v>
      </c>
      <c r="AH39" s="228">
        <v>0</v>
      </c>
      <c r="AI39" s="228">
        <v>245269.57465784188</v>
      </c>
      <c r="AJ39" s="228">
        <v>0</v>
      </c>
      <c r="AK39" s="228">
        <v>222260.42139573526</v>
      </c>
      <c r="AL39" s="228">
        <v>0</v>
      </c>
      <c r="AM39" s="228">
        <v>209609.21782714615</v>
      </c>
      <c r="AN39" s="394">
        <f t="shared" si="90"/>
        <v>894447.08796395466</v>
      </c>
      <c r="AO39" s="395">
        <f t="shared" si="91"/>
        <v>1126846.958719901</v>
      </c>
      <c r="AP39" s="290">
        <v>17</v>
      </c>
      <c r="AQ39" s="228">
        <v>59007.717281807083</v>
      </c>
      <c r="AR39" s="228">
        <v>923060.17187939258</v>
      </c>
      <c r="AS39" s="228">
        <v>80477.681045798323</v>
      </c>
      <c r="AT39" s="228">
        <v>741900.7630242809</v>
      </c>
      <c r="AU39" s="228">
        <v>81100.477514405386</v>
      </c>
      <c r="AV39" s="228">
        <v>694008.02450700023</v>
      </c>
      <c r="AW39" s="228">
        <v>78973.193528508258</v>
      </c>
      <c r="AX39" s="228">
        <v>674485.93184999679</v>
      </c>
      <c r="AY39" s="392">
        <f t="shared" si="92"/>
        <v>3333013.9606311889</v>
      </c>
      <c r="AZ39" s="397">
        <v>0</v>
      </c>
      <c r="BA39" s="228">
        <v>3244266.2921660622</v>
      </c>
      <c r="BB39" s="228">
        <v>0</v>
      </c>
      <c r="BC39" s="228">
        <v>3841122.4621488149</v>
      </c>
      <c r="BD39" s="228">
        <v>0</v>
      </c>
      <c r="BE39" s="228">
        <v>3966185.0858239238</v>
      </c>
      <c r="BF39" s="228">
        <v>0</v>
      </c>
      <c r="BG39" s="228">
        <v>4307905.5103501445</v>
      </c>
      <c r="BH39" s="394">
        <f t="shared" si="93"/>
        <v>15359479.350488946</v>
      </c>
      <c r="BI39" s="395">
        <f t="shared" si="94"/>
        <v>18692493.311120134</v>
      </c>
      <c r="BJ39" s="290">
        <v>17</v>
      </c>
      <c r="BK39" s="228">
        <v>2766.1916830439131</v>
      </c>
      <c r="BL39" s="228">
        <v>53022.067628718716</v>
      </c>
      <c r="BM39" s="228">
        <v>2086.2207898291763</v>
      </c>
      <c r="BN39" s="228">
        <v>36983.532134988782</v>
      </c>
      <c r="BO39" s="228">
        <v>9617.236942247815</v>
      </c>
      <c r="BP39" s="228">
        <v>29552.132781108572</v>
      </c>
      <c r="BQ39" s="228">
        <v>1656.1974453340154</v>
      </c>
      <c r="BR39" s="228">
        <v>35328.892923143096</v>
      </c>
      <c r="BS39" s="392">
        <f t="shared" si="95"/>
        <v>171012.47232841409</v>
      </c>
      <c r="BT39" s="397">
        <v>0</v>
      </c>
      <c r="BU39" s="228">
        <v>226118.39014511855</v>
      </c>
      <c r="BV39" s="228">
        <v>0</v>
      </c>
      <c r="BW39" s="228">
        <v>251702.48610014757</v>
      </c>
      <c r="BX39" s="228">
        <v>0</v>
      </c>
      <c r="BY39" s="228">
        <v>284392.10676165199</v>
      </c>
      <c r="BZ39" s="228">
        <v>0</v>
      </c>
      <c r="CA39" s="228">
        <v>295016.00611854059</v>
      </c>
      <c r="CB39" s="394">
        <f t="shared" si="96"/>
        <v>1057228.9891254588</v>
      </c>
      <c r="CC39" s="395">
        <f t="shared" si="97"/>
        <v>1228241.4614538727</v>
      </c>
      <c r="CD39" s="290">
        <v>17</v>
      </c>
      <c r="CE39" s="394">
        <f t="shared" si="98"/>
        <v>1305839.1790719444</v>
      </c>
      <c r="CF39" s="394">
        <f t="shared" si="99"/>
        <v>1068087.1788117352</v>
      </c>
      <c r="CG39" s="394">
        <f t="shared" si="100"/>
        <v>1009641.1680074641</v>
      </c>
      <c r="CH39" s="394">
        <f t="shared" si="101"/>
        <v>969025.13984356425</v>
      </c>
      <c r="CI39" s="396">
        <f t="shared" si="102"/>
        <v>4352592.6657347074</v>
      </c>
      <c r="CJ39" s="394">
        <f t="shared" si="103"/>
        <v>4179919.5881980634</v>
      </c>
      <c r="CK39" s="394">
        <f t="shared" si="104"/>
        <v>4941275.9360376904</v>
      </c>
      <c r="CL39" s="394">
        <f t="shared" si="105"/>
        <v>5027145.55809684</v>
      </c>
      <c r="CM39" s="394">
        <f t="shared" si="106"/>
        <v>5453620.4227922875</v>
      </c>
      <c r="CN39" s="396">
        <f t="shared" si="107"/>
        <v>19601961.505124886</v>
      </c>
      <c r="CO39" s="394">
        <f t="shared" si="108"/>
        <v>5485758.7672700081</v>
      </c>
      <c r="CP39" s="394">
        <f t="shared" si="109"/>
        <v>6009363.1148494259</v>
      </c>
      <c r="CQ39" s="394">
        <f t="shared" si="110"/>
        <v>6036786.7261043042</v>
      </c>
      <c r="CR39" s="394">
        <f t="shared" si="111"/>
        <v>6422645.5626358511</v>
      </c>
      <c r="CS39" s="396">
        <f t="shared" si="112"/>
        <v>23954554.17085959</v>
      </c>
    </row>
    <row r="40" spans="1:102" ht="15.75" customHeight="1">
      <c r="A40" s="87" t="s">
        <v>203</v>
      </c>
      <c r="B40" s="290">
        <v>18</v>
      </c>
      <c r="C40" s="228">
        <v>1980.7155118385617</v>
      </c>
      <c r="D40" s="228">
        <v>18830.453888343342</v>
      </c>
      <c r="E40" s="228">
        <v>1273.9620977822301</v>
      </c>
      <c r="F40" s="228">
        <v>12767.422915748557</v>
      </c>
      <c r="G40" s="228">
        <v>1731.4119055738774</v>
      </c>
      <c r="H40" s="228">
        <v>11313.727767494132</v>
      </c>
      <c r="I40" s="228">
        <v>2772.9678084803268</v>
      </c>
      <c r="J40" s="228">
        <v>10436.687331002819</v>
      </c>
      <c r="K40" s="392">
        <f t="shared" si="86"/>
        <v>61107.349226263839</v>
      </c>
      <c r="L40" s="397">
        <v>0</v>
      </c>
      <c r="M40" s="228">
        <v>31006.293488806175</v>
      </c>
      <c r="N40" s="228">
        <v>0</v>
      </c>
      <c r="O40" s="228">
        <v>39263.34647858495</v>
      </c>
      <c r="P40" s="228">
        <v>0</v>
      </c>
      <c r="Q40" s="228">
        <v>39724.969506113317</v>
      </c>
      <c r="R40" s="228">
        <v>0</v>
      </c>
      <c r="S40" s="228">
        <v>40119.505465686991</v>
      </c>
      <c r="T40" s="394">
        <f t="shared" si="87"/>
        <v>150114.11493919144</v>
      </c>
      <c r="U40" s="395">
        <f t="shared" si="88"/>
        <v>211221.46416545528</v>
      </c>
      <c r="V40" s="290">
        <v>18</v>
      </c>
      <c r="W40" s="228">
        <v>168.69678583764733</v>
      </c>
      <c r="X40" s="228">
        <v>8832.3216693352952</v>
      </c>
      <c r="Y40" s="228">
        <v>353.89407742429597</v>
      </c>
      <c r="Z40" s="228">
        <v>5012.6435477353461</v>
      </c>
      <c r="AA40" s="228">
        <v>206.81326200934751</v>
      </c>
      <c r="AB40" s="228">
        <v>4821.935964008977</v>
      </c>
      <c r="AC40" s="228">
        <v>209.44052979225225</v>
      </c>
      <c r="AD40" s="228">
        <v>3984.741815871098</v>
      </c>
      <c r="AE40" s="392">
        <f t="shared" si="89"/>
        <v>23590.487652014257</v>
      </c>
      <c r="AF40" s="397">
        <v>0</v>
      </c>
      <c r="AG40" s="228">
        <v>13948.250562672085</v>
      </c>
      <c r="AH40" s="228">
        <v>0</v>
      </c>
      <c r="AI40" s="228">
        <v>16894.877027148876</v>
      </c>
      <c r="AJ40" s="228">
        <v>0</v>
      </c>
      <c r="AK40" s="228">
        <v>15490.12539325004</v>
      </c>
      <c r="AL40" s="228">
        <v>0</v>
      </c>
      <c r="AM40" s="228">
        <v>15426.659099862187</v>
      </c>
      <c r="AN40" s="394">
        <f t="shared" si="90"/>
        <v>61759.91208293318</v>
      </c>
      <c r="AO40" s="395">
        <f t="shared" si="91"/>
        <v>85350.399734947438</v>
      </c>
      <c r="AP40" s="290">
        <v>18</v>
      </c>
      <c r="AQ40" s="228">
        <v>3313.2276195142294</v>
      </c>
      <c r="AR40" s="228">
        <v>114316.94028204316</v>
      </c>
      <c r="AS40" s="228">
        <v>5930.3554058457566</v>
      </c>
      <c r="AT40" s="228">
        <v>87472.747226988853</v>
      </c>
      <c r="AU40" s="228">
        <v>5275.179716659336</v>
      </c>
      <c r="AV40" s="228">
        <v>84816.78192984793</v>
      </c>
      <c r="AW40" s="228">
        <v>5473.2956028427416</v>
      </c>
      <c r="AX40" s="228">
        <v>85404.875166502054</v>
      </c>
      <c r="AY40" s="392">
        <f t="shared" si="92"/>
        <v>392003.40295024402</v>
      </c>
      <c r="AZ40" s="397">
        <v>0</v>
      </c>
      <c r="BA40" s="228">
        <v>188068.31937997026</v>
      </c>
      <c r="BB40" s="228">
        <v>0</v>
      </c>
      <c r="BC40" s="228">
        <v>250388.35942640025</v>
      </c>
      <c r="BD40" s="228">
        <v>0</v>
      </c>
      <c r="BE40" s="228">
        <v>256483.44717062061</v>
      </c>
      <c r="BF40" s="228">
        <v>0</v>
      </c>
      <c r="BG40" s="228">
        <v>261804.50683197496</v>
      </c>
      <c r="BH40" s="394">
        <f t="shared" si="93"/>
        <v>956744.6328089661</v>
      </c>
      <c r="BI40" s="395">
        <f t="shared" si="94"/>
        <v>1348748.0357592101</v>
      </c>
      <c r="BJ40" s="290">
        <v>18</v>
      </c>
      <c r="BK40" s="228">
        <v>200.39197854410975</v>
      </c>
      <c r="BL40" s="228">
        <v>6724.8635992973504</v>
      </c>
      <c r="BM40" s="228">
        <v>23.300583950691074</v>
      </c>
      <c r="BN40" s="228">
        <v>5799.107207448902</v>
      </c>
      <c r="BO40" s="228">
        <v>195.15704779889566</v>
      </c>
      <c r="BP40" s="228">
        <v>4929.6082902193702</v>
      </c>
      <c r="BQ40" s="228">
        <v>59.326354083423581</v>
      </c>
      <c r="BR40" s="228">
        <v>5445.0491856637591</v>
      </c>
      <c r="BS40" s="392">
        <f t="shared" si="95"/>
        <v>23376.804247006505</v>
      </c>
      <c r="BT40" s="397">
        <v>0</v>
      </c>
      <c r="BU40" s="228">
        <v>7739.8622691296005</v>
      </c>
      <c r="BV40" s="228">
        <v>0</v>
      </c>
      <c r="BW40" s="228">
        <v>9941.2969301778248</v>
      </c>
      <c r="BX40" s="228">
        <v>0</v>
      </c>
      <c r="BY40" s="228">
        <v>10083.676601621597</v>
      </c>
      <c r="BZ40" s="228">
        <v>0</v>
      </c>
      <c r="CA40" s="228">
        <v>9421.3245612989631</v>
      </c>
      <c r="CB40" s="394">
        <f t="shared" si="96"/>
        <v>37186.160362227987</v>
      </c>
      <c r="CC40" s="395">
        <f t="shared" si="97"/>
        <v>60562.964609234492</v>
      </c>
      <c r="CD40" s="290">
        <v>18</v>
      </c>
      <c r="CE40" s="394">
        <f t="shared" si="98"/>
        <v>154367.61133475369</v>
      </c>
      <c r="CF40" s="394">
        <f t="shared" si="99"/>
        <v>118633.43306292464</v>
      </c>
      <c r="CG40" s="394">
        <f t="shared" si="100"/>
        <v>113290.61588361187</v>
      </c>
      <c r="CH40" s="394">
        <f t="shared" si="101"/>
        <v>113786.38379423847</v>
      </c>
      <c r="CI40" s="396">
        <f t="shared" si="102"/>
        <v>500078.04407552857</v>
      </c>
      <c r="CJ40" s="394">
        <f t="shared" si="103"/>
        <v>240762.72570057813</v>
      </c>
      <c r="CK40" s="394">
        <f t="shared" si="104"/>
        <v>316487.87986231188</v>
      </c>
      <c r="CL40" s="394">
        <f t="shared" si="105"/>
        <v>321782.21867160557</v>
      </c>
      <c r="CM40" s="394">
        <f t="shared" si="106"/>
        <v>326771.99595882307</v>
      </c>
      <c r="CN40" s="396">
        <f t="shared" si="107"/>
        <v>1205804.8201933189</v>
      </c>
      <c r="CO40" s="394">
        <f t="shared" si="108"/>
        <v>395130.33703533182</v>
      </c>
      <c r="CP40" s="394">
        <f t="shared" si="109"/>
        <v>435121.31292523653</v>
      </c>
      <c r="CQ40" s="394">
        <f t="shared" si="110"/>
        <v>435072.83455521747</v>
      </c>
      <c r="CR40" s="394">
        <f t="shared" si="111"/>
        <v>440558.37975306157</v>
      </c>
      <c r="CS40" s="396">
        <f t="shared" si="112"/>
        <v>1705882.8642688473</v>
      </c>
    </row>
    <row r="41" spans="1:102" ht="15.75" customHeight="1">
      <c r="A41" s="87" t="s">
        <v>204</v>
      </c>
      <c r="B41" s="290">
        <v>19</v>
      </c>
      <c r="C41" s="228">
        <v>4125</v>
      </c>
      <c r="D41" s="228">
        <v>170499.72</v>
      </c>
      <c r="E41" s="228">
        <v>10565</v>
      </c>
      <c r="F41" s="228">
        <v>209076.5</v>
      </c>
      <c r="G41" s="228">
        <v>8222.5</v>
      </c>
      <c r="H41" s="228">
        <v>200276.44</v>
      </c>
      <c r="I41" s="228">
        <v>10663</v>
      </c>
      <c r="J41" s="228">
        <v>191183.44</v>
      </c>
      <c r="K41" s="392">
        <f t="shared" si="86"/>
        <v>804611.59999999986</v>
      </c>
      <c r="L41" s="397">
        <v>0</v>
      </c>
      <c r="M41" s="228">
        <v>0</v>
      </c>
      <c r="N41" s="228">
        <v>0</v>
      </c>
      <c r="O41" s="228">
        <v>0</v>
      </c>
      <c r="P41" s="228">
        <v>0</v>
      </c>
      <c r="Q41" s="228">
        <v>0</v>
      </c>
      <c r="R41" s="228">
        <v>0</v>
      </c>
      <c r="S41" s="228">
        <v>0</v>
      </c>
      <c r="T41" s="394">
        <f t="shared" si="87"/>
        <v>0</v>
      </c>
      <c r="U41" s="395">
        <f t="shared" si="88"/>
        <v>804611.59999999986</v>
      </c>
      <c r="V41" s="290">
        <v>19</v>
      </c>
      <c r="W41" s="228">
        <v>0</v>
      </c>
      <c r="X41" s="228">
        <v>88309.22</v>
      </c>
      <c r="Y41" s="228">
        <v>1075</v>
      </c>
      <c r="Z41" s="228">
        <v>83824.28</v>
      </c>
      <c r="AA41" s="228">
        <v>273</v>
      </c>
      <c r="AB41" s="228">
        <v>72693</v>
      </c>
      <c r="AC41" s="228">
        <v>322</v>
      </c>
      <c r="AD41" s="228">
        <v>76411.22</v>
      </c>
      <c r="AE41" s="392">
        <f t="shared" si="89"/>
        <v>322907.71999999997</v>
      </c>
      <c r="AF41" s="397">
        <v>0</v>
      </c>
      <c r="AG41" s="228">
        <v>0</v>
      </c>
      <c r="AH41" s="228">
        <v>0</v>
      </c>
      <c r="AI41" s="228">
        <v>0</v>
      </c>
      <c r="AJ41" s="228">
        <v>0</v>
      </c>
      <c r="AK41" s="228">
        <v>0</v>
      </c>
      <c r="AL41" s="228">
        <v>0</v>
      </c>
      <c r="AM41" s="228">
        <v>0</v>
      </c>
      <c r="AN41" s="394">
        <f t="shared" si="90"/>
        <v>0</v>
      </c>
      <c r="AO41" s="395">
        <f t="shared" si="91"/>
        <v>322907.71999999997</v>
      </c>
      <c r="AP41" s="290">
        <v>19</v>
      </c>
      <c r="AQ41" s="228">
        <v>11257</v>
      </c>
      <c r="AR41" s="228">
        <v>623170.65999999992</v>
      </c>
      <c r="AS41" s="228">
        <v>7886</v>
      </c>
      <c r="AT41" s="228">
        <v>726121.05999999994</v>
      </c>
      <c r="AU41" s="228">
        <v>13223</v>
      </c>
      <c r="AV41" s="228">
        <v>779316.32</v>
      </c>
      <c r="AW41" s="228">
        <v>24722.75</v>
      </c>
      <c r="AX41" s="228">
        <v>762173.82000000007</v>
      </c>
      <c r="AY41" s="392">
        <f t="shared" si="92"/>
        <v>2947870.6099999994</v>
      </c>
      <c r="AZ41" s="397">
        <v>0</v>
      </c>
      <c r="BA41" s="228">
        <v>0</v>
      </c>
      <c r="BB41" s="228">
        <v>0</v>
      </c>
      <c r="BC41" s="228">
        <v>0</v>
      </c>
      <c r="BD41" s="228">
        <v>0</v>
      </c>
      <c r="BE41" s="228">
        <v>0</v>
      </c>
      <c r="BF41" s="228">
        <v>0</v>
      </c>
      <c r="BG41" s="228">
        <v>0</v>
      </c>
      <c r="BH41" s="394">
        <f t="shared" si="93"/>
        <v>0</v>
      </c>
      <c r="BI41" s="395">
        <f t="shared" si="94"/>
        <v>2947870.6099999994</v>
      </c>
      <c r="BJ41" s="290">
        <v>19</v>
      </c>
      <c r="BK41" s="228">
        <v>40</v>
      </c>
      <c r="BL41" s="228">
        <v>3510</v>
      </c>
      <c r="BM41" s="228">
        <v>0</v>
      </c>
      <c r="BN41" s="228">
        <v>13653.5</v>
      </c>
      <c r="BO41" s="228">
        <v>0</v>
      </c>
      <c r="BP41" s="228">
        <v>7114.5</v>
      </c>
      <c r="BQ41" s="228">
        <v>79</v>
      </c>
      <c r="BR41" s="228">
        <v>11705</v>
      </c>
      <c r="BS41" s="392">
        <f t="shared" si="95"/>
        <v>36102</v>
      </c>
      <c r="BT41" s="397">
        <v>0</v>
      </c>
      <c r="BU41" s="228">
        <v>0</v>
      </c>
      <c r="BV41" s="228">
        <v>0</v>
      </c>
      <c r="BW41" s="228">
        <v>0</v>
      </c>
      <c r="BX41" s="228">
        <v>0</v>
      </c>
      <c r="BY41" s="228">
        <v>0</v>
      </c>
      <c r="BZ41" s="228">
        <v>0</v>
      </c>
      <c r="CA41" s="228">
        <v>0</v>
      </c>
      <c r="CB41" s="394">
        <f t="shared" si="96"/>
        <v>0</v>
      </c>
      <c r="CC41" s="395">
        <f t="shared" si="97"/>
        <v>36102</v>
      </c>
      <c r="CD41" s="290">
        <v>19</v>
      </c>
      <c r="CE41" s="394">
        <f t="shared" si="98"/>
        <v>900911.59999999986</v>
      </c>
      <c r="CF41" s="394">
        <f t="shared" si="99"/>
        <v>1052201.3399999999</v>
      </c>
      <c r="CG41" s="394">
        <f t="shared" si="100"/>
        <v>1081118.76</v>
      </c>
      <c r="CH41" s="394">
        <f t="shared" si="101"/>
        <v>1077260.23</v>
      </c>
      <c r="CI41" s="396">
        <f t="shared" si="102"/>
        <v>4111491.9299999992</v>
      </c>
      <c r="CJ41" s="394">
        <f t="shared" si="103"/>
        <v>0</v>
      </c>
      <c r="CK41" s="394">
        <f t="shared" si="104"/>
        <v>0</v>
      </c>
      <c r="CL41" s="394">
        <f t="shared" si="105"/>
        <v>0</v>
      </c>
      <c r="CM41" s="394">
        <f t="shared" si="106"/>
        <v>0</v>
      </c>
      <c r="CN41" s="396">
        <f t="shared" si="107"/>
        <v>0</v>
      </c>
      <c r="CO41" s="394">
        <f t="shared" si="108"/>
        <v>900911.59999999986</v>
      </c>
      <c r="CP41" s="394">
        <f t="shared" si="109"/>
        <v>1052201.3399999999</v>
      </c>
      <c r="CQ41" s="394">
        <f t="shared" si="110"/>
        <v>1081118.76</v>
      </c>
      <c r="CR41" s="394">
        <f t="shared" si="111"/>
        <v>1077260.23</v>
      </c>
      <c r="CS41" s="396">
        <f t="shared" si="112"/>
        <v>4111491.9299999988</v>
      </c>
    </row>
    <row r="42" spans="1:102" ht="15.75" customHeight="1">
      <c r="A42" s="87" t="s">
        <v>205</v>
      </c>
      <c r="B42" s="290">
        <v>20</v>
      </c>
      <c r="C42" s="228">
        <v>1772.9661941456109</v>
      </c>
      <c r="D42" s="228">
        <v>8897.361333011695</v>
      </c>
      <c r="E42" s="228">
        <v>76.391841056722441</v>
      </c>
      <c r="F42" s="228">
        <v>7701.6862892907056</v>
      </c>
      <c r="G42" s="228">
        <v>388.893911773676</v>
      </c>
      <c r="H42" s="228">
        <v>11094.633186057272</v>
      </c>
      <c r="I42" s="228">
        <v>0</v>
      </c>
      <c r="J42" s="228">
        <v>8291.8723547946574</v>
      </c>
      <c r="K42" s="392">
        <f t="shared" si="86"/>
        <v>38223.805110130343</v>
      </c>
      <c r="L42" s="397">
        <v>0</v>
      </c>
      <c r="M42" s="228">
        <v>16213.913733722222</v>
      </c>
      <c r="N42" s="228">
        <v>0</v>
      </c>
      <c r="O42" s="228">
        <v>20572.609412044014</v>
      </c>
      <c r="P42" s="228">
        <v>0</v>
      </c>
      <c r="Q42" s="228">
        <v>22842.015786672866</v>
      </c>
      <c r="R42" s="228">
        <v>0</v>
      </c>
      <c r="S42" s="228">
        <v>17004.134719624308</v>
      </c>
      <c r="T42" s="394">
        <f t="shared" si="87"/>
        <v>76632.673652063415</v>
      </c>
      <c r="U42" s="395">
        <f t="shared" si="88"/>
        <v>114856.47876219376</v>
      </c>
      <c r="V42" s="290">
        <v>20</v>
      </c>
      <c r="W42" s="228">
        <v>131.98682206816187</v>
      </c>
      <c r="X42" s="228">
        <v>3910.2144253626361</v>
      </c>
      <c r="Y42" s="228">
        <v>1226.1971174011398</v>
      </c>
      <c r="Z42" s="228">
        <v>4148.5662315852269</v>
      </c>
      <c r="AA42" s="228">
        <v>607.97775745221725</v>
      </c>
      <c r="AB42" s="228">
        <v>3473.896060232923</v>
      </c>
      <c r="AC42" s="228">
        <v>0</v>
      </c>
      <c r="AD42" s="228">
        <v>2935.6250666640235</v>
      </c>
      <c r="AE42" s="392">
        <f t="shared" si="89"/>
        <v>16434.463480766328</v>
      </c>
      <c r="AF42" s="397">
        <v>0</v>
      </c>
      <c r="AG42" s="228">
        <v>8657.3412278617707</v>
      </c>
      <c r="AH42" s="228">
        <v>0</v>
      </c>
      <c r="AI42" s="228">
        <v>6327.3855529650264</v>
      </c>
      <c r="AJ42" s="228">
        <v>0</v>
      </c>
      <c r="AK42" s="228">
        <v>4654.5365527413678</v>
      </c>
      <c r="AL42" s="228">
        <v>0</v>
      </c>
      <c r="AM42" s="228">
        <v>9528.2001055740184</v>
      </c>
      <c r="AN42" s="394">
        <f t="shared" si="90"/>
        <v>29167.463439142182</v>
      </c>
      <c r="AO42" s="395">
        <f t="shared" si="91"/>
        <v>45601.92691990851</v>
      </c>
      <c r="AP42" s="290">
        <v>20</v>
      </c>
      <c r="AQ42" s="228">
        <v>3716.6608226269241</v>
      </c>
      <c r="AR42" s="228">
        <v>34736.720500293799</v>
      </c>
      <c r="AS42" s="228">
        <v>5369.3819676939556</v>
      </c>
      <c r="AT42" s="228">
        <v>37519.863517932332</v>
      </c>
      <c r="AU42" s="228">
        <v>10052.395817764893</v>
      </c>
      <c r="AV42" s="228">
        <v>36769.049675030634</v>
      </c>
      <c r="AW42" s="228">
        <v>4808.6613106890391</v>
      </c>
      <c r="AX42" s="228">
        <v>38256.560033668815</v>
      </c>
      <c r="AY42" s="392">
        <f t="shared" si="92"/>
        <v>171229.29364570038</v>
      </c>
      <c r="AZ42" s="397">
        <v>0</v>
      </c>
      <c r="BA42" s="228">
        <v>104073.87988473994</v>
      </c>
      <c r="BB42" s="228">
        <v>0</v>
      </c>
      <c r="BC42" s="228">
        <v>131945.39691458337</v>
      </c>
      <c r="BD42" s="228">
        <v>0</v>
      </c>
      <c r="BE42" s="228">
        <v>117537.0634532266</v>
      </c>
      <c r="BF42" s="228">
        <v>0</v>
      </c>
      <c r="BG42" s="228">
        <v>102578.72278631214</v>
      </c>
      <c r="BH42" s="394">
        <f t="shared" si="93"/>
        <v>456135.06303886208</v>
      </c>
      <c r="BI42" s="395">
        <f t="shared" si="94"/>
        <v>627364.35668456252</v>
      </c>
      <c r="BJ42" s="290">
        <v>20</v>
      </c>
      <c r="BK42" s="228">
        <v>0</v>
      </c>
      <c r="BL42" s="228">
        <v>174.23192588663295</v>
      </c>
      <c r="BM42" s="228">
        <v>64.285321171459259</v>
      </c>
      <c r="BN42" s="228">
        <v>107.91575711000763</v>
      </c>
      <c r="BO42" s="228">
        <v>18.817554406976555</v>
      </c>
      <c r="BP42" s="228">
        <v>103.38343529521485</v>
      </c>
      <c r="BQ42" s="228">
        <v>0</v>
      </c>
      <c r="BR42" s="228">
        <v>167.64980721858987</v>
      </c>
      <c r="BS42" s="392">
        <f t="shared" si="95"/>
        <v>636.28380108888109</v>
      </c>
      <c r="BT42" s="397">
        <v>0</v>
      </c>
      <c r="BU42" s="228">
        <v>843.08895841358583</v>
      </c>
      <c r="BV42" s="228">
        <v>0</v>
      </c>
      <c r="BW42" s="228">
        <v>1902.2837948116519</v>
      </c>
      <c r="BX42" s="228">
        <v>0</v>
      </c>
      <c r="BY42" s="228">
        <v>2099.9539654669043</v>
      </c>
      <c r="BZ42" s="228">
        <v>0</v>
      </c>
      <c r="CA42" s="228">
        <v>1266.1604015979503</v>
      </c>
      <c r="CB42" s="394">
        <f t="shared" si="96"/>
        <v>6111.4871202900922</v>
      </c>
      <c r="CC42" s="395">
        <f t="shared" si="97"/>
        <v>6747.7709213789731</v>
      </c>
      <c r="CD42" s="290">
        <v>20</v>
      </c>
      <c r="CE42" s="394">
        <f t="shared" si="98"/>
        <v>53340.142023395456</v>
      </c>
      <c r="CF42" s="394">
        <f t="shared" si="99"/>
        <v>56214.288043241548</v>
      </c>
      <c r="CG42" s="394">
        <f t="shared" si="100"/>
        <v>62509.047398013805</v>
      </c>
      <c r="CH42" s="394">
        <f t="shared" si="101"/>
        <v>54460.368573035128</v>
      </c>
      <c r="CI42" s="396">
        <f t="shared" si="102"/>
        <v>226523.84603768596</v>
      </c>
      <c r="CJ42" s="394">
        <f t="shared" si="103"/>
        <v>129788.22380473753</v>
      </c>
      <c r="CK42" s="394">
        <f t="shared" si="104"/>
        <v>160747.67567440408</v>
      </c>
      <c r="CL42" s="394">
        <f t="shared" si="105"/>
        <v>147133.56975810774</v>
      </c>
      <c r="CM42" s="394">
        <f t="shared" si="106"/>
        <v>130377.21801310842</v>
      </c>
      <c r="CN42" s="396">
        <f t="shared" si="107"/>
        <v>568046.6872503577</v>
      </c>
      <c r="CO42" s="394">
        <f t="shared" si="108"/>
        <v>183128.36582813296</v>
      </c>
      <c r="CP42" s="394">
        <f t="shared" si="109"/>
        <v>216961.96371764559</v>
      </c>
      <c r="CQ42" s="394">
        <f t="shared" si="110"/>
        <v>209642.61715612156</v>
      </c>
      <c r="CR42" s="394">
        <f t="shared" si="111"/>
        <v>184837.5865861435</v>
      </c>
      <c r="CS42" s="396">
        <f t="shared" si="112"/>
        <v>794570.53328804369</v>
      </c>
    </row>
    <row r="43" spans="1:102" ht="15.75" customHeight="1">
      <c r="A43" s="87" t="s">
        <v>206</v>
      </c>
      <c r="B43" s="290">
        <v>21</v>
      </c>
      <c r="C43" s="228">
        <v>0</v>
      </c>
      <c r="D43" s="228">
        <v>0</v>
      </c>
      <c r="E43" s="228">
        <v>0</v>
      </c>
      <c r="F43" s="228">
        <v>0</v>
      </c>
      <c r="G43" s="228">
        <v>0</v>
      </c>
      <c r="H43" s="228">
        <v>0</v>
      </c>
      <c r="I43" s="228">
        <v>0</v>
      </c>
      <c r="J43" s="228">
        <v>0</v>
      </c>
      <c r="K43" s="392">
        <f t="shared" si="86"/>
        <v>0</v>
      </c>
      <c r="L43" s="397">
        <v>0</v>
      </c>
      <c r="M43" s="228">
        <v>1209441.6371648451</v>
      </c>
      <c r="N43" s="228">
        <v>0</v>
      </c>
      <c r="O43" s="228">
        <v>1464350.5382481816</v>
      </c>
      <c r="P43" s="228">
        <v>0</v>
      </c>
      <c r="Q43" s="228">
        <v>1487176.3708003704</v>
      </c>
      <c r="R43" s="228">
        <v>0</v>
      </c>
      <c r="S43" s="228">
        <v>1589908.5918999778</v>
      </c>
      <c r="T43" s="394">
        <f t="shared" si="87"/>
        <v>5750877.1381133748</v>
      </c>
      <c r="U43" s="395">
        <f t="shared" si="88"/>
        <v>5750877.1381133748</v>
      </c>
      <c r="V43" s="290">
        <v>21</v>
      </c>
      <c r="W43" s="228">
        <v>0</v>
      </c>
      <c r="X43" s="228">
        <v>0</v>
      </c>
      <c r="Y43" s="228">
        <v>0</v>
      </c>
      <c r="Z43" s="228">
        <v>0</v>
      </c>
      <c r="AA43" s="228">
        <v>0</v>
      </c>
      <c r="AB43" s="228">
        <v>0</v>
      </c>
      <c r="AC43" s="228">
        <v>0</v>
      </c>
      <c r="AD43" s="228">
        <v>0</v>
      </c>
      <c r="AE43" s="392">
        <f t="shared" si="89"/>
        <v>0</v>
      </c>
      <c r="AF43" s="397">
        <v>0</v>
      </c>
      <c r="AG43" s="228">
        <v>499620.42521929322</v>
      </c>
      <c r="AH43" s="228">
        <v>0</v>
      </c>
      <c r="AI43" s="228">
        <v>565102.25135490904</v>
      </c>
      <c r="AJ43" s="228">
        <v>0</v>
      </c>
      <c r="AK43" s="228">
        <v>639983.78060286981</v>
      </c>
      <c r="AL43" s="228">
        <v>0</v>
      </c>
      <c r="AM43" s="228">
        <v>656810.85799740779</v>
      </c>
      <c r="AN43" s="394">
        <f t="shared" si="90"/>
        <v>2361517.31517448</v>
      </c>
      <c r="AO43" s="395">
        <f t="shared" si="91"/>
        <v>2361517.31517448</v>
      </c>
      <c r="AP43" s="290">
        <v>21</v>
      </c>
      <c r="AQ43" s="228">
        <v>0</v>
      </c>
      <c r="AR43" s="228">
        <v>0</v>
      </c>
      <c r="AS43" s="228">
        <v>0</v>
      </c>
      <c r="AT43" s="228">
        <v>0</v>
      </c>
      <c r="AU43" s="228">
        <v>0</v>
      </c>
      <c r="AV43" s="228">
        <v>0</v>
      </c>
      <c r="AW43" s="228">
        <v>0</v>
      </c>
      <c r="AX43" s="228">
        <v>0</v>
      </c>
      <c r="AY43" s="392">
        <f t="shared" si="92"/>
        <v>0</v>
      </c>
      <c r="AZ43" s="397">
        <v>0</v>
      </c>
      <c r="BA43" s="228">
        <v>7867327.4281459693</v>
      </c>
      <c r="BB43" s="228">
        <v>0</v>
      </c>
      <c r="BC43" s="228">
        <v>10135997.544505188</v>
      </c>
      <c r="BD43" s="228">
        <v>0</v>
      </c>
      <c r="BE43" s="228">
        <v>11814471.222616591</v>
      </c>
      <c r="BF43" s="228">
        <v>0</v>
      </c>
      <c r="BG43" s="228">
        <v>12816459.032041727</v>
      </c>
      <c r="BH43" s="394">
        <f t="shared" si="93"/>
        <v>42634255.227309473</v>
      </c>
      <c r="BI43" s="395">
        <f t="shared" si="94"/>
        <v>42634255.227309473</v>
      </c>
      <c r="BJ43" s="290">
        <v>21</v>
      </c>
      <c r="BK43" s="228">
        <v>0</v>
      </c>
      <c r="BL43" s="228">
        <v>0</v>
      </c>
      <c r="BM43" s="228">
        <v>0</v>
      </c>
      <c r="BN43" s="228">
        <v>0</v>
      </c>
      <c r="BO43" s="228">
        <v>0</v>
      </c>
      <c r="BP43" s="228">
        <v>0</v>
      </c>
      <c r="BQ43" s="228">
        <v>0</v>
      </c>
      <c r="BR43" s="228">
        <v>0</v>
      </c>
      <c r="BS43" s="392">
        <f t="shared" si="95"/>
        <v>0</v>
      </c>
      <c r="BT43" s="397">
        <v>0</v>
      </c>
      <c r="BU43" s="228">
        <v>188736.71695170793</v>
      </c>
      <c r="BV43" s="228">
        <v>0</v>
      </c>
      <c r="BW43" s="228">
        <v>208756.91509647507</v>
      </c>
      <c r="BX43" s="228">
        <v>0</v>
      </c>
      <c r="BY43" s="228">
        <v>239352.21510111334</v>
      </c>
      <c r="BZ43" s="228">
        <v>0</v>
      </c>
      <c r="CA43" s="228">
        <v>247060.65209782502</v>
      </c>
      <c r="CB43" s="394">
        <f t="shared" si="96"/>
        <v>883906.49924712139</v>
      </c>
      <c r="CC43" s="395">
        <f t="shared" si="97"/>
        <v>883906.49924712139</v>
      </c>
      <c r="CD43" s="290">
        <v>21</v>
      </c>
      <c r="CE43" s="394">
        <f t="shared" si="98"/>
        <v>0</v>
      </c>
      <c r="CF43" s="394">
        <f t="shared" si="99"/>
        <v>0</v>
      </c>
      <c r="CG43" s="394">
        <f t="shared" si="100"/>
        <v>0</v>
      </c>
      <c r="CH43" s="394">
        <f t="shared" si="101"/>
        <v>0</v>
      </c>
      <c r="CI43" s="396">
        <f t="shared" si="102"/>
        <v>0</v>
      </c>
      <c r="CJ43" s="394">
        <f t="shared" si="103"/>
        <v>9765126.2074818145</v>
      </c>
      <c r="CK43" s="394">
        <f t="shared" si="104"/>
        <v>12374207.249204753</v>
      </c>
      <c r="CL43" s="394">
        <f t="shared" si="105"/>
        <v>14180983.589120945</v>
      </c>
      <c r="CM43" s="394">
        <f t="shared" si="106"/>
        <v>15310239.134036938</v>
      </c>
      <c r="CN43" s="396">
        <f t="shared" si="107"/>
        <v>51630556.179844446</v>
      </c>
      <c r="CO43" s="394">
        <f t="shared" si="108"/>
        <v>9765126.2074818145</v>
      </c>
      <c r="CP43" s="394">
        <f t="shared" si="109"/>
        <v>12374207.249204753</v>
      </c>
      <c r="CQ43" s="394">
        <f t="shared" si="110"/>
        <v>14180983.589120945</v>
      </c>
      <c r="CR43" s="394">
        <f t="shared" si="111"/>
        <v>15310239.134036938</v>
      </c>
      <c r="CS43" s="396">
        <f t="shared" si="112"/>
        <v>51630556.179844446</v>
      </c>
    </row>
    <row r="44" spans="1:102" ht="15.75" customHeight="1">
      <c r="A44" s="87" t="s">
        <v>207</v>
      </c>
      <c r="B44" s="290">
        <v>22</v>
      </c>
      <c r="C44" s="228">
        <v>0</v>
      </c>
      <c r="D44" s="228">
        <v>0</v>
      </c>
      <c r="E44" s="228">
        <v>0</v>
      </c>
      <c r="F44" s="228">
        <v>0</v>
      </c>
      <c r="G44" s="228">
        <v>0</v>
      </c>
      <c r="H44" s="228">
        <v>0</v>
      </c>
      <c r="I44" s="228">
        <v>0</v>
      </c>
      <c r="J44" s="228">
        <v>0</v>
      </c>
      <c r="K44" s="392">
        <f t="shared" si="86"/>
        <v>0</v>
      </c>
      <c r="L44" s="397">
        <v>0</v>
      </c>
      <c r="M44" s="228">
        <v>1066305.1509904333</v>
      </c>
      <c r="N44" s="228">
        <v>0</v>
      </c>
      <c r="O44" s="228">
        <v>939169.02488837554</v>
      </c>
      <c r="P44" s="228">
        <v>0</v>
      </c>
      <c r="Q44" s="228">
        <v>775067.86728772917</v>
      </c>
      <c r="R44" s="228">
        <v>0</v>
      </c>
      <c r="S44" s="228">
        <v>812449.40768945985</v>
      </c>
      <c r="T44" s="394">
        <f t="shared" si="87"/>
        <v>3592991.4508559974</v>
      </c>
      <c r="U44" s="395">
        <f t="shared" si="88"/>
        <v>3592991.4508559974</v>
      </c>
      <c r="V44" s="290">
        <v>22</v>
      </c>
      <c r="W44" s="228">
        <v>0</v>
      </c>
      <c r="X44" s="228">
        <v>0</v>
      </c>
      <c r="Y44" s="228">
        <v>0</v>
      </c>
      <c r="Z44" s="228">
        <v>0</v>
      </c>
      <c r="AA44" s="228">
        <v>0</v>
      </c>
      <c r="AB44" s="228">
        <v>0</v>
      </c>
      <c r="AC44" s="228">
        <v>0</v>
      </c>
      <c r="AD44" s="228">
        <v>0</v>
      </c>
      <c r="AE44" s="392">
        <f t="shared" si="89"/>
        <v>0</v>
      </c>
      <c r="AF44" s="397">
        <v>0</v>
      </c>
      <c r="AG44" s="228">
        <v>439611.56392616103</v>
      </c>
      <c r="AH44" s="228">
        <v>0</v>
      </c>
      <c r="AI44" s="228">
        <v>360234.04079976433</v>
      </c>
      <c r="AJ44" s="228">
        <v>0</v>
      </c>
      <c r="AK44" s="228">
        <v>333000.25279936299</v>
      </c>
      <c r="AL44" s="228">
        <v>0</v>
      </c>
      <c r="AM44" s="228">
        <v>335913.80657009908</v>
      </c>
      <c r="AN44" s="394">
        <f t="shared" si="90"/>
        <v>1468759.6640953873</v>
      </c>
      <c r="AO44" s="395">
        <f t="shared" si="91"/>
        <v>1468759.6640953873</v>
      </c>
      <c r="AP44" s="290">
        <v>22</v>
      </c>
      <c r="AQ44" s="228">
        <v>0</v>
      </c>
      <c r="AR44" s="228">
        <v>0</v>
      </c>
      <c r="AS44" s="228">
        <v>0</v>
      </c>
      <c r="AT44" s="228">
        <v>0</v>
      </c>
      <c r="AU44" s="228">
        <v>0</v>
      </c>
      <c r="AV44" s="228">
        <v>0</v>
      </c>
      <c r="AW44" s="228">
        <v>0</v>
      </c>
      <c r="AX44" s="228">
        <v>0</v>
      </c>
      <c r="AY44" s="392">
        <f t="shared" si="92"/>
        <v>0</v>
      </c>
      <c r="AZ44" s="397">
        <v>0</v>
      </c>
      <c r="BA44" s="228">
        <v>6988103.1846125294</v>
      </c>
      <c r="BB44" s="228">
        <v>0</v>
      </c>
      <c r="BC44" s="228">
        <v>6462607.2992455205</v>
      </c>
      <c r="BD44" s="228">
        <v>0</v>
      </c>
      <c r="BE44" s="228">
        <v>6148812.3393662898</v>
      </c>
      <c r="BF44" s="228">
        <v>0</v>
      </c>
      <c r="BG44" s="228">
        <v>6552180.3182124412</v>
      </c>
      <c r="BH44" s="394">
        <f t="shared" si="93"/>
        <v>26151703.141436782</v>
      </c>
      <c r="BI44" s="395">
        <f t="shared" si="94"/>
        <v>26151703.141436782</v>
      </c>
      <c r="BJ44" s="290">
        <v>22</v>
      </c>
      <c r="BK44" s="228">
        <v>0</v>
      </c>
      <c r="BL44" s="228">
        <v>0</v>
      </c>
      <c r="BM44" s="228">
        <v>0</v>
      </c>
      <c r="BN44" s="228">
        <v>0</v>
      </c>
      <c r="BO44" s="228">
        <v>0</v>
      </c>
      <c r="BP44" s="228">
        <v>0</v>
      </c>
      <c r="BQ44" s="228">
        <v>0</v>
      </c>
      <c r="BR44" s="228">
        <v>0</v>
      </c>
      <c r="BS44" s="392">
        <f t="shared" si="95"/>
        <v>0</v>
      </c>
      <c r="BT44" s="397">
        <v>0</v>
      </c>
      <c r="BU44" s="228">
        <v>166751.50743771665</v>
      </c>
      <c r="BV44" s="228">
        <v>0</v>
      </c>
      <c r="BW44" s="228">
        <v>131997.24942807949</v>
      </c>
      <c r="BX44" s="228">
        <v>0</v>
      </c>
      <c r="BY44" s="228">
        <v>124676.56507665054</v>
      </c>
      <c r="BZ44" s="228">
        <v>0</v>
      </c>
      <c r="CA44" s="228">
        <v>126508.75172379109</v>
      </c>
      <c r="CB44" s="394">
        <f t="shared" si="96"/>
        <v>549934.07366623776</v>
      </c>
      <c r="CC44" s="395">
        <f t="shared" si="97"/>
        <v>549934.07366623776</v>
      </c>
      <c r="CD44" s="290">
        <v>22</v>
      </c>
      <c r="CE44" s="394">
        <f t="shared" si="98"/>
        <v>0</v>
      </c>
      <c r="CF44" s="394">
        <f t="shared" si="99"/>
        <v>0</v>
      </c>
      <c r="CG44" s="394">
        <f t="shared" si="100"/>
        <v>0</v>
      </c>
      <c r="CH44" s="394">
        <f t="shared" si="101"/>
        <v>0</v>
      </c>
      <c r="CI44" s="396">
        <f t="shared" si="102"/>
        <v>0</v>
      </c>
      <c r="CJ44" s="394">
        <f t="shared" si="103"/>
        <v>8660771.4069668408</v>
      </c>
      <c r="CK44" s="394">
        <f t="shared" si="104"/>
        <v>7894007.6143617397</v>
      </c>
      <c r="CL44" s="394">
        <f t="shared" si="105"/>
        <v>7381557.0245300317</v>
      </c>
      <c r="CM44" s="394">
        <f t="shared" si="106"/>
        <v>7827052.284195791</v>
      </c>
      <c r="CN44" s="396">
        <f t="shared" si="107"/>
        <v>31763388.330054402</v>
      </c>
      <c r="CO44" s="394">
        <f t="shared" si="108"/>
        <v>8660771.4069668408</v>
      </c>
      <c r="CP44" s="394">
        <f t="shared" si="109"/>
        <v>7894007.6143617397</v>
      </c>
      <c r="CQ44" s="394">
        <f t="shared" si="110"/>
        <v>7381557.0245300317</v>
      </c>
      <c r="CR44" s="394">
        <f t="shared" si="111"/>
        <v>7827052.284195791</v>
      </c>
      <c r="CS44" s="396">
        <f t="shared" si="112"/>
        <v>31763388.330054402</v>
      </c>
    </row>
    <row r="45" spans="1:102" ht="15.75" customHeight="1">
      <c r="A45" s="87" t="s">
        <v>209</v>
      </c>
      <c r="B45" s="290">
        <v>23</v>
      </c>
      <c r="C45" s="228">
        <v>0</v>
      </c>
      <c r="D45" s="228">
        <v>0</v>
      </c>
      <c r="E45" s="228">
        <v>0</v>
      </c>
      <c r="F45" s="228">
        <v>0</v>
      </c>
      <c r="G45" s="228">
        <v>0</v>
      </c>
      <c r="H45" s="228">
        <v>0</v>
      </c>
      <c r="I45" s="228">
        <v>0</v>
      </c>
      <c r="J45" s="228">
        <v>0</v>
      </c>
      <c r="K45" s="392">
        <f t="shared" si="86"/>
        <v>0</v>
      </c>
      <c r="L45" s="397">
        <v>0</v>
      </c>
      <c r="M45" s="228">
        <v>561277.30729032122</v>
      </c>
      <c r="N45" s="228">
        <v>0</v>
      </c>
      <c r="O45" s="228">
        <v>405772.18380651623</v>
      </c>
      <c r="P45" s="228">
        <v>0</v>
      </c>
      <c r="Q45" s="228">
        <v>273042.18940024078</v>
      </c>
      <c r="R45" s="228">
        <v>0</v>
      </c>
      <c r="S45" s="228">
        <v>279325.93376783218</v>
      </c>
      <c r="T45" s="394">
        <f t="shared" si="87"/>
        <v>1519417.6142649103</v>
      </c>
      <c r="U45" s="395">
        <f t="shared" si="88"/>
        <v>1519417.6142649103</v>
      </c>
      <c r="V45" s="290">
        <v>23</v>
      </c>
      <c r="W45" s="228">
        <v>0</v>
      </c>
      <c r="X45" s="228">
        <v>0</v>
      </c>
      <c r="Y45" s="228">
        <v>0</v>
      </c>
      <c r="Z45" s="228">
        <v>0</v>
      </c>
      <c r="AA45" s="228">
        <v>0</v>
      </c>
      <c r="AB45" s="228">
        <v>0</v>
      </c>
      <c r="AC45" s="228">
        <v>0</v>
      </c>
      <c r="AD45" s="228">
        <v>0</v>
      </c>
      <c r="AE45" s="392">
        <f t="shared" si="89"/>
        <v>0</v>
      </c>
      <c r="AF45" s="397">
        <v>0</v>
      </c>
      <c r="AG45" s="228">
        <v>231184.54155061115</v>
      </c>
      <c r="AH45" s="228">
        <v>0</v>
      </c>
      <c r="AI45" s="228">
        <v>154883.8021154314</v>
      </c>
      <c r="AJ45" s="228">
        <v>0</v>
      </c>
      <c r="AK45" s="228">
        <v>117058.68188744049</v>
      </c>
      <c r="AL45" s="228">
        <v>0</v>
      </c>
      <c r="AM45" s="228">
        <v>115584.78835199948</v>
      </c>
      <c r="AN45" s="394">
        <f t="shared" si="90"/>
        <v>618711.81390548253</v>
      </c>
      <c r="AO45" s="395">
        <f t="shared" si="91"/>
        <v>618711.81390548253</v>
      </c>
      <c r="AP45" s="290">
        <v>23</v>
      </c>
      <c r="AQ45" s="228">
        <v>0</v>
      </c>
      <c r="AR45" s="228">
        <v>0</v>
      </c>
      <c r="AS45" s="228">
        <v>0</v>
      </c>
      <c r="AT45" s="228">
        <v>0</v>
      </c>
      <c r="AU45" s="228">
        <v>0</v>
      </c>
      <c r="AV45" s="228">
        <v>0</v>
      </c>
      <c r="AW45" s="228">
        <v>0</v>
      </c>
      <c r="AX45" s="228">
        <v>0</v>
      </c>
      <c r="AY45" s="392">
        <f t="shared" si="92"/>
        <v>0</v>
      </c>
      <c r="AZ45" s="397">
        <v>0</v>
      </c>
      <c r="BA45" s="228">
        <v>3691320.0167449447</v>
      </c>
      <c r="BB45" s="228">
        <v>0</v>
      </c>
      <c r="BC45" s="228">
        <v>2778709.6533689122</v>
      </c>
      <c r="BD45" s="228">
        <v>0</v>
      </c>
      <c r="BE45" s="228">
        <v>2161904.1395354704</v>
      </c>
      <c r="BF45" s="228">
        <v>0</v>
      </c>
      <c r="BG45" s="228">
        <v>2253197.5288670617</v>
      </c>
      <c r="BH45" s="394">
        <f t="shared" si="93"/>
        <v>10885131.33851639</v>
      </c>
      <c r="BI45" s="395">
        <f t="shared" si="94"/>
        <v>10885131.33851639</v>
      </c>
      <c r="BJ45" s="290">
        <v>23</v>
      </c>
      <c r="BK45" s="228">
        <v>0</v>
      </c>
      <c r="BL45" s="228">
        <v>0</v>
      </c>
      <c r="BM45" s="228">
        <v>0</v>
      </c>
      <c r="BN45" s="228">
        <v>0</v>
      </c>
      <c r="BO45" s="228">
        <v>0</v>
      </c>
      <c r="BP45" s="228">
        <v>0</v>
      </c>
      <c r="BQ45" s="228">
        <v>0</v>
      </c>
      <c r="BR45" s="228">
        <v>0</v>
      </c>
      <c r="BS45" s="392">
        <f t="shared" si="95"/>
        <v>0</v>
      </c>
      <c r="BT45" s="397">
        <v>0</v>
      </c>
      <c r="BU45" s="228">
        <v>87902.531269283558</v>
      </c>
      <c r="BV45" s="228">
        <v>0</v>
      </c>
      <c r="BW45" s="228">
        <v>56420.14374643784</v>
      </c>
      <c r="BX45" s="228">
        <v>0</v>
      </c>
      <c r="BY45" s="228">
        <v>43928.966349488837</v>
      </c>
      <c r="BZ45" s="228">
        <v>0</v>
      </c>
      <c r="CA45" s="228">
        <v>43651.314489024015</v>
      </c>
      <c r="CB45" s="394">
        <f t="shared" si="96"/>
        <v>231902.95585423426</v>
      </c>
      <c r="CC45" s="395">
        <f t="shared" si="97"/>
        <v>231902.95585423426</v>
      </c>
      <c r="CD45" s="290">
        <v>23</v>
      </c>
      <c r="CE45" s="394">
        <f t="shared" si="98"/>
        <v>0</v>
      </c>
      <c r="CF45" s="394">
        <f t="shared" si="99"/>
        <v>0</v>
      </c>
      <c r="CG45" s="394">
        <f t="shared" si="100"/>
        <v>0</v>
      </c>
      <c r="CH45" s="394">
        <f t="shared" si="101"/>
        <v>0</v>
      </c>
      <c r="CI45" s="396">
        <f t="shared" si="102"/>
        <v>0</v>
      </c>
      <c r="CJ45" s="394">
        <f t="shared" si="103"/>
        <v>4571684.3968551606</v>
      </c>
      <c r="CK45" s="394">
        <f t="shared" si="104"/>
        <v>3395785.7830372979</v>
      </c>
      <c r="CL45" s="394">
        <f t="shared" si="105"/>
        <v>2595933.9771726406</v>
      </c>
      <c r="CM45" s="394">
        <f t="shared" si="106"/>
        <v>2691759.5654759174</v>
      </c>
      <c r="CN45" s="396">
        <f t="shared" si="107"/>
        <v>13255163.722541016</v>
      </c>
      <c r="CO45" s="394">
        <f t="shared" si="108"/>
        <v>4571684.3968551606</v>
      </c>
      <c r="CP45" s="394">
        <f t="shared" si="109"/>
        <v>3395785.7830372979</v>
      </c>
      <c r="CQ45" s="394">
        <f t="shared" si="110"/>
        <v>2595933.9771726406</v>
      </c>
      <c r="CR45" s="394">
        <f t="shared" si="111"/>
        <v>2691759.5654759174</v>
      </c>
      <c r="CS45" s="396">
        <f t="shared" si="112"/>
        <v>13255163.722541017</v>
      </c>
    </row>
    <row r="46" spans="1:102" ht="15.75" customHeight="1">
      <c r="A46" s="87" t="s">
        <v>211</v>
      </c>
      <c r="B46" s="290">
        <v>24</v>
      </c>
      <c r="C46" s="228">
        <v>49198.553300891261</v>
      </c>
      <c r="D46" s="228">
        <v>30067.765546482569</v>
      </c>
      <c r="E46" s="228">
        <v>56239.055344681372</v>
      </c>
      <c r="F46" s="228">
        <v>95648.157194150845</v>
      </c>
      <c r="G46" s="228">
        <v>69420.721035187904</v>
      </c>
      <c r="H46" s="228">
        <v>155040.10296490893</v>
      </c>
      <c r="I46" s="228">
        <v>128578.27248276607</v>
      </c>
      <c r="J46" s="228">
        <v>138451.09911509522</v>
      </c>
      <c r="K46" s="392">
        <f t="shared" si="86"/>
        <v>722643.7269841641</v>
      </c>
      <c r="L46" s="397">
        <v>0</v>
      </c>
      <c r="M46" s="228">
        <v>99210.969770668584</v>
      </c>
      <c r="N46" s="228">
        <v>0</v>
      </c>
      <c r="O46" s="228">
        <v>158274.62003908111</v>
      </c>
      <c r="P46" s="228">
        <v>0</v>
      </c>
      <c r="Q46" s="228">
        <v>184523.74011679459</v>
      </c>
      <c r="R46" s="228">
        <v>0</v>
      </c>
      <c r="S46" s="228">
        <v>198392.01174690799</v>
      </c>
      <c r="T46" s="394">
        <f t="shared" si="87"/>
        <v>640401.34167345229</v>
      </c>
      <c r="U46" s="395">
        <f t="shared" si="88"/>
        <v>1363045.0686576164</v>
      </c>
      <c r="V46" s="290">
        <v>24</v>
      </c>
      <c r="W46" s="228">
        <v>3938.45</v>
      </c>
      <c r="X46" s="228">
        <v>16259.939420011797</v>
      </c>
      <c r="Y46" s="228">
        <v>1841.11</v>
      </c>
      <c r="Z46" s="228">
        <v>13659.146084927394</v>
      </c>
      <c r="AA46" s="228">
        <v>2683.03</v>
      </c>
      <c r="AB46" s="228">
        <v>18275.429498822974</v>
      </c>
      <c r="AC46" s="228">
        <v>4750.1343254099411</v>
      </c>
      <c r="AD46" s="228">
        <v>19336.790483331402</v>
      </c>
      <c r="AE46" s="392">
        <f t="shared" si="89"/>
        <v>80744.029812503519</v>
      </c>
      <c r="AF46" s="397">
        <v>0</v>
      </c>
      <c r="AG46" s="228">
        <v>54865.499440548534</v>
      </c>
      <c r="AH46" s="228">
        <v>0</v>
      </c>
      <c r="AI46" s="228">
        <v>68637.833435337743</v>
      </c>
      <c r="AJ46" s="228">
        <v>0</v>
      </c>
      <c r="AK46" s="228">
        <v>110712.30108837366</v>
      </c>
      <c r="AL46" s="228">
        <v>0</v>
      </c>
      <c r="AM46" s="228">
        <v>108841.98435524246</v>
      </c>
      <c r="AN46" s="394">
        <f t="shared" si="90"/>
        <v>343057.61831950239</v>
      </c>
      <c r="AO46" s="395">
        <f t="shared" si="91"/>
        <v>423801.64813200594</v>
      </c>
      <c r="AP46" s="290">
        <v>24</v>
      </c>
      <c r="AQ46" s="228">
        <v>305565.7008948811</v>
      </c>
      <c r="AR46" s="228">
        <v>286312.72620214464</v>
      </c>
      <c r="AS46" s="228">
        <v>231370.22669810412</v>
      </c>
      <c r="AT46" s="228">
        <v>314671.06899639155</v>
      </c>
      <c r="AU46" s="228">
        <v>221679.43004663871</v>
      </c>
      <c r="AV46" s="228">
        <v>366099.91203923844</v>
      </c>
      <c r="AW46" s="228">
        <v>218436.0950715142</v>
      </c>
      <c r="AX46" s="228">
        <v>381677.41028495639</v>
      </c>
      <c r="AY46" s="392">
        <f t="shared" si="92"/>
        <v>2325812.5702338689</v>
      </c>
      <c r="AZ46" s="397">
        <v>0</v>
      </c>
      <c r="BA46" s="228">
        <v>960958.79070949589</v>
      </c>
      <c r="BB46" s="228">
        <v>0</v>
      </c>
      <c r="BC46" s="228">
        <v>1129326.8601982968</v>
      </c>
      <c r="BD46" s="228">
        <v>0</v>
      </c>
      <c r="BE46" s="228">
        <v>1452030.0261610174</v>
      </c>
      <c r="BF46" s="228">
        <v>0</v>
      </c>
      <c r="BG46" s="228">
        <v>1533388.9426621455</v>
      </c>
      <c r="BH46" s="394">
        <f t="shared" si="93"/>
        <v>5075704.619730955</v>
      </c>
      <c r="BI46" s="395">
        <f t="shared" si="94"/>
        <v>7401517.1899648234</v>
      </c>
      <c r="BJ46" s="290">
        <v>24</v>
      </c>
      <c r="BK46" s="228">
        <v>2050.08</v>
      </c>
      <c r="BL46" s="228">
        <v>1257.1416282079088</v>
      </c>
      <c r="BM46" s="228">
        <v>2366.2500000000005</v>
      </c>
      <c r="BN46" s="228">
        <v>2991.7936188948752</v>
      </c>
      <c r="BO46" s="228">
        <v>4661.75</v>
      </c>
      <c r="BP46" s="228">
        <v>2507.6709126947117</v>
      </c>
      <c r="BQ46" s="228">
        <v>1184.7</v>
      </c>
      <c r="BR46" s="228">
        <v>5190.1885094988229</v>
      </c>
      <c r="BS46" s="392">
        <f t="shared" si="95"/>
        <v>22209.574669296322</v>
      </c>
      <c r="BT46" s="397">
        <v>0</v>
      </c>
      <c r="BU46" s="228">
        <v>5449.2297962050779</v>
      </c>
      <c r="BV46" s="228">
        <v>0</v>
      </c>
      <c r="BW46" s="228">
        <v>11649.847446249776</v>
      </c>
      <c r="BX46" s="228">
        <v>0</v>
      </c>
      <c r="BY46" s="228">
        <v>15812.460356603251</v>
      </c>
      <c r="BZ46" s="228">
        <v>0</v>
      </c>
      <c r="CA46" s="228">
        <v>12843.037679496738</v>
      </c>
      <c r="CB46" s="394">
        <f t="shared" si="96"/>
        <v>45754.575278554847</v>
      </c>
      <c r="CC46" s="395">
        <f t="shared" si="97"/>
        <v>67964.149947851169</v>
      </c>
      <c r="CD46" s="290">
        <v>24</v>
      </c>
      <c r="CE46" s="394">
        <f t="shared" si="98"/>
        <v>694650.35699261923</v>
      </c>
      <c r="CF46" s="394">
        <f t="shared" si="99"/>
        <v>718786.80793715012</v>
      </c>
      <c r="CG46" s="394">
        <f t="shared" si="100"/>
        <v>840368.04649749177</v>
      </c>
      <c r="CH46" s="394">
        <f t="shared" si="101"/>
        <v>897604.6902725721</v>
      </c>
      <c r="CI46" s="396">
        <f t="shared" si="102"/>
        <v>3151409.9016998331</v>
      </c>
      <c r="CJ46" s="394">
        <f t="shared" si="103"/>
        <v>1120484.4897169182</v>
      </c>
      <c r="CK46" s="394">
        <f t="shared" si="104"/>
        <v>1367889.1611189656</v>
      </c>
      <c r="CL46" s="394">
        <f t="shared" si="105"/>
        <v>1763078.5277227887</v>
      </c>
      <c r="CM46" s="394">
        <f t="shared" si="106"/>
        <v>1853465.9764437927</v>
      </c>
      <c r="CN46" s="396">
        <f t="shared" si="107"/>
        <v>6104918.1550024645</v>
      </c>
      <c r="CO46" s="394">
        <f t="shared" si="108"/>
        <v>1815134.8467095376</v>
      </c>
      <c r="CP46" s="394">
        <f t="shared" si="109"/>
        <v>2086675.9690561155</v>
      </c>
      <c r="CQ46" s="394">
        <f t="shared" si="110"/>
        <v>2603446.5742202806</v>
      </c>
      <c r="CR46" s="394">
        <f t="shared" si="111"/>
        <v>2751070.6667163647</v>
      </c>
      <c r="CS46" s="396">
        <f t="shared" si="112"/>
        <v>9256328.0567022972</v>
      </c>
    </row>
    <row r="47" spans="1:102" ht="15.75" customHeight="1">
      <c r="A47" s="87" t="s">
        <v>212</v>
      </c>
      <c r="B47" s="290">
        <v>25</v>
      </c>
      <c r="C47" s="228">
        <v>48315.958277936348</v>
      </c>
      <c r="D47" s="228">
        <v>23396.396137344429</v>
      </c>
      <c r="E47" s="228">
        <v>55225.625258694148</v>
      </c>
      <c r="F47" s="228">
        <v>72458.495558890863</v>
      </c>
      <c r="G47" s="228">
        <v>68130.158396098821</v>
      </c>
      <c r="H47" s="228">
        <v>115502.45235816979</v>
      </c>
      <c r="I47" s="228">
        <v>126188.22049679745</v>
      </c>
      <c r="J47" s="228">
        <v>103709.08787132065</v>
      </c>
      <c r="K47" s="392">
        <f t="shared" si="86"/>
        <v>612926.3943552525</v>
      </c>
      <c r="L47" s="397">
        <v>0</v>
      </c>
      <c r="M47" s="228">
        <v>77579.753342663447</v>
      </c>
      <c r="N47" s="228">
        <v>0</v>
      </c>
      <c r="O47" s="228">
        <v>129423.32832189179</v>
      </c>
      <c r="P47" s="228">
        <v>0</v>
      </c>
      <c r="Q47" s="228">
        <v>149172.55474251966</v>
      </c>
      <c r="R47" s="228">
        <v>0</v>
      </c>
      <c r="S47" s="228">
        <v>161712.14589246683</v>
      </c>
      <c r="T47" s="394">
        <f t="shared" si="87"/>
        <v>517887.78229954169</v>
      </c>
      <c r="U47" s="395">
        <f t="shared" si="88"/>
        <v>1130814.1766547943</v>
      </c>
      <c r="V47" s="290">
        <v>25</v>
      </c>
      <c r="W47" s="228">
        <v>3865.2297720782099</v>
      </c>
      <c r="X47" s="228">
        <v>13940.429252318947</v>
      </c>
      <c r="Y47" s="228">
        <v>1806.8816883979518</v>
      </c>
      <c r="Z47" s="228">
        <v>11084.783237093619</v>
      </c>
      <c r="AA47" s="228">
        <v>2633.149445944217</v>
      </c>
      <c r="AB47" s="228">
        <v>14461.245578145041</v>
      </c>
      <c r="AC47" s="228">
        <v>4661.8911647159284</v>
      </c>
      <c r="AD47" s="228">
        <v>14746.024810382616</v>
      </c>
      <c r="AE47" s="392">
        <f t="shared" si="89"/>
        <v>67199.634949076528</v>
      </c>
      <c r="AF47" s="397">
        <v>0</v>
      </c>
      <c r="AG47" s="228">
        <v>47303.245152876356</v>
      </c>
      <c r="AH47" s="228">
        <v>0</v>
      </c>
      <c r="AI47" s="228">
        <v>54260.625856163308</v>
      </c>
      <c r="AJ47" s="228">
        <v>0</v>
      </c>
      <c r="AK47" s="228">
        <v>84678.317372564517</v>
      </c>
      <c r="AL47" s="228">
        <v>0</v>
      </c>
      <c r="AM47" s="228">
        <v>81470.249221975901</v>
      </c>
      <c r="AN47" s="394">
        <f t="shared" si="90"/>
        <v>267712.43760358007</v>
      </c>
      <c r="AO47" s="395">
        <f t="shared" si="91"/>
        <v>334912.07255265658</v>
      </c>
      <c r="AP47" s="290">
        <v>25</v>
      </c>
      <c r="AQ47" s="228">
        <v>300221.91671180638</v>
      </c>
      <c r="AR47" s="228">
        <v>223303.93470264273</v>
      </c>
      <c r="AS47" s="228">
        <v>227169.96773715602</v>
      </c>
      <c r="AT47" s="228">
        <v>243686.89629452588</v>
      </c>
      <c r="AU47" s="228">
        <v>217748.82108161034</v>
      </c>
      <c r="AV47" s="228">
        <v>283702.00977864582</v>
      </c>
      <c r="AW47" s="228">
        <v>214623.05026464505</v>
      </c>
      <c r="AX47" s="228">
        <v>295704.55802829232</v>
      </c>
      <c r="AY47" s="392">
        <f t="shared" si="92"/>
        <v>2006161.1545993248</v>
      </c>
      <c r="AZ47" s="397">
        <v>0</v>
      </c>
      <c r="BA47" s="228">
        <v>751508.05589457555</v>
      </c>
      <c r="BB47" s="228">
        <v>0</v>
      </c>
      <c r="BC47" s="228">
        <v>890724.1043033459</v>
      </c>
      <c r="BD47" s="228">
        <v>0</v>
      </c>
      <c r="BE47" s="228">
        <v>1164833.8909979356</v>
      </c>
      <c r="BF47" s="228">
        <v>0</v>
      </c>
      <c r="BG47" s="228">
        <v>1213137.746185143</v>
      </c>
      <c r="BH47" s="394">
        <f t="shared" si="93"/>
        <v>4020203.7973810001</v>
      </c>
      <c r="BI47" s="395">
        <f t="shared" si="94"/>
        <v>6026364.9519803245</v>
      </c>
      <c r="BJ47" s="290">
        <v>25</v>
      </c>
      <c r="BK47" s="228">
        <v>2011.9667003877405</v>
      </c>
      <c r="BL47" s="228">
        <v>900.92680955799665</v>
      </c>
      <c r="BM47" s="228">
        <v>2322.2587434600073</v>
      </c>
      <c r="BN47" s="228">
        <v>2476.0349018727852</v>
      </c>
      <c r="BO47" s="228">
        <v>4575.0828092233232</v>
      </c>
      <c r="BP47" s="228">
        <v>1816.2464792045926</v>
      </c>
      <c r="BQ47" s="228">
        <v>1162.6750907034634</v>
      </c>
      <c r="BR47" s="228">
        <v>3741.3218927026642</v>
      </c>
      <c r="BS47" s="392">
        <f t="shared" si="95"/>
        <v>19006.513427112572</v>
      </c>
      <c r="BT47" s="397">
        <v>0</v>
      </c>
      <c r="BU47" s="228">
        <v>3904.9087757611601</v>
      </c>
      <c r="BV47" s="228">
        <v>0</v>
      </c>
      <c r="BW47" s="228">
        <v>9657.784509201183</v>
      </c>
      <c r="BX47" s="228">
        <v>0</v>
      </c>
      <c r="BY47" s="228">
        <v>13265.066851080488</v>
      </c>
      <c r="BZ47" s="228">
        <v>0</v>
      </c>
      <c r="CA47" s="228">
        <v>9416.427014308545</v>
      </c>
      <c r="CB47" s="394">
        <f t="shared" si="96"/>
        <v>36244.187150351376</v>
      </c>
      <c r="CC47" s="395">
        <f t="shared" si="97"/>
        <v>55250.700577463947</v>
      </c>
      <c r="CD47" s="290">
        <v>25</v>
      </c>
      <c r="CE47" s="394">
        <f t="shared" si="98"/>
        <v>615956.75836407277</v>
      </c>
      <c r="CF47" s="394">
        <f t="shared" si="99"/>
        <v>616230.94342009118</v>
      </c>
      <c r="CG47" s="394">
        <f t="shared" si="100"/>
        <v>708569.16592704202</v>
      </c>
      <c r="CH47" s="394">
        <f t="shared" si="101"/>
        <v>764536.82961956016</v>
      </c>
      <c r="CI47" s="396">
        <f t="shared" si="102"/>
        <v>2705293.6973307668</v>
      </c>
      <c r="CJ47" s="394">
        <f t="shared" si="103"/>
        <v>880295.96316587646</v>
      </c>
      <c r="CK47" s="394">
        <f t="shared" si="104"/>
        <v>1084065.8429906021</v>
      </c>
      <c r="CL47" s="394">
        <f t="shared" si="105"/>
        <v>1411949.8299641002</v>
      </c>
      <c r="CM47" s="394">
        <f t="shared" si="106"/>
        <v>1465736.5683138943</v>
      </c>
      <c r="CN47" s="396">
        <f t="shared" si="107"/>
        <v>4842048.2044344731</v>
      </c>
      <c r="CO47" s="394">
        <f t="shared" si="108"/>
        <v>1496252.7215299492</v>
      </c>
      <c r="CP47" s="394">
        <f t="shared" si="109"/>
        <v>1700296.7864106933</v>
      </c>
      <c r="CQ47" s="394">
        <f t="shared" si="110"/>
        <v>2120518.9958911417</v>
      </c>
      <c r="CR47" s="394">
        <f t="shared" si="111"/>
        <v>2230273.3979334547</v>
      </c>
      <c r="CS47" s="396">
        <f t="shared" si="112"/>
        <v>7547341.9017652394</v>
      </c>
    </row>
    <row r="48" spans="1:102" ht="15.75" customHeight="1">
      <c r="A48" s="87" t="s">
        <v>213</v>
      </c>
      <c r="B48" s="290">
        <v>26</v>
      </c>
      <c r="C48" s="228">
        <v>2894.445971532964</v>
      </c>
      <c r="D48" s="228">
        <v>25555.131752937959</v>
      </c>
      <c r="E48" s="228">
        <v>5457.7544402065241</v>
      </c>
      <c r="F48" s="228">
        <v>24541.263832210097</v>
      </c>
      <c r="G48" s="228">
        <v>5798.9401821581459</v>
      </c>
      <c r="H48" s="228">
        <v>20499.818375010167</v>
      </c>
      <c r="I48" s="228">
        <v>6023.4246253170586</v>
      </c>
      <c r="J48" s="228">
        <v>18572.402629263452</v>
      </c>
      <c r="K48" s="392">
        <f t="shared" si="86"/>
        <v>109343.18180863638</v>
      </c>
      <c r="L48" s="397">
        <v>0</v>
      </c>
      <c r="M48" s="228">
        <v>119584.32285899788</v>
      </c>
      <c r="N48" s="228">
        <v>0</v>
      </c>
      <c r="O48" s="228">
        <v>162795.56621011387</v>
      </c>
      <c r="P48" s="228">
        <v>0</v>
      </c>
      <c r="Q48" s="228">
        <v>160911.04758269113</v>
      </c>
      <c r="R48" s="228">
        <v>0</v>
      </c>
      <c r="S48" s="228">
        <v>140850.34989978428</v>
      </c>
      <c r="T48" s="394">
        <f t="shared" si="87"/>
        <v>584141.28655158717</v>
      </c>
      <c r="U48" s="395">
        <f t="shared" si="88"/>
        <v>693484.46836022357</v>
      </c>
      <c r="V48" s="290">
        <v>26</v>
      </c>
      <c r="W48" s="228">
        <v>619.9704053043688</v>
      </c>
      <c r="X48" s="228">
        <v>10647.672536787368</v>
      </c>
      <c r="Y48" s="228">
        <v>537.60343119611389</v>
      </c>
      <c r="Z48" s="228">
        <v>6168.1197306682025</v>
      </c>
      <c r="AA48" s="228">
        <v>467.0003442997745</v>
      </c>
      <c r="AB48" s="228">
        <v>6295.2179844140519</v>
      </c>
      <c r="AC48" s="228">
        <v>810.3432482233975</v>
      </c>
      <c r="AD48" s="228">
        <v>6163.8143885121744</v>
      </c>
      <c r="AE48" s="392">
        <f t="shared" si="89"/>
        <v>31709.742069405453</v>
      </c>
      <c r="AF48" s="397">
        <v>0</v>
      </c>
      <c r="AG48" s="228">
        <v>56666.493812770583</v>
      </c>
      <c r="AH48" s="228">
        <v>0</v>
      </c>
      <c r="AI48" s="228">
        <v>67767.709533272806</v>
      </c>
      <c r="AJ48" s="228">
        <v>0</v>
      </c>
      <c r="AK48" s="228">
        <v>58701.400763012964</v>
      </c>
      <c r="AL48" s="228">
        <v>0</v>
      </c>
      <c r="AM48" s="228">
        <v>68800.352063731698</v>
      </c>
      <c r="AN48" s="394">
        <f t="shared" si="90"/>
        <v>251935.95617278805</v>
      </c>
      <c r="AO48" s="395">
        <f t="shared" si="91"/>
        <v>283645.6982421935</v>
      </c>
      <c r="AP48" s="290">
        <v>26</v>
      </c>
      <c r="AQ48" s="228">
        <v>16234.790041115839</v>
      </c>
      <c r="AR48" s="228">
        <v>106422.24140731439</v>
      </c>
      <c r="AS48" s="228">
        <v>15344.816268242172</v>
      </c>
      <c r="AT48" s="228">
        <v>83656.99849959134</v>
      </c>
      <c r="AU48" s="228">
        <v>19208.414681064074</v>
      </c>
      <c r="AV48" s="228">
        <v>88590.134109345221</v>
      </c>
      <c r="AW48" s="228">
        <v>13638.562139700525</v>
      </c>
      <c r="AX48" s="228">
        <v>78541.530387598337</v>
      </c>
      <c r="AY48" s="392">
        <f t="shared" si="92"/>
        <v>421637.4875339719</v>
      </c>
      <c r="AZ48" s="397">
        <v>0</v>
      </c>
      <c r="BA48" s="228">
        <v>605463.22635779518</v>
      </c>
      <c r="BB48" s="228">
        <v>0</v>
      </c>
      <c r="BC48" s="228">
        <v>831289.61871147656</v>
      </c>
      <c r="BD48" s="228">
        <v>0</v>
      </c>
      <c r="BE48" s="228">
        <v>846072.14832164487</v>
      </c>
      <c r="BF48" s="228">
        <v>0</v>
      </c>
      <c r="BG48" s="228">
        <v>812800.38853693567</v>
      </c>
      <c r="BH48" s="394">
        <f t="shared" si="93"/>
        <v>3095625.3819278525</v>
      </c>
      <c r="BI48" s="395">
        <f t="shared" si="94"/>
        <v>3517262.8694618242</v>
      </c>
      <c r="BJ48" s="290">
        <v>26</v>
      </c>
      <c r="BK48" s="228">
        <v>64.099008573429586</v>
      </c>
      <c r="BL48" s="228">
        <v>2155.3615617182718</v>
      </c>
      <c r="BM48" s="228">
        <v>163.00386048319717</v>
      </c>
      <c r="BN48" s="228">
        <v>1084.411695520889</v>
      </c>
      <c r="BO48" s="228">
        <v>2224.1685836847896</v>
      </c>
      <c r="BP48" s="228">
        <v>1484.011264415946</v>
      </c>
      <c r="BQ48" s="228">
        <v>91.034682322244791</v>
      </c>
      <c r="BR48" s="228">
        <v>2133.4602642277823</v>
      </c>
      <c r="BS48" s="392">
        <f t="shared" si="95"/>
        <v>9399.550920946549</v>
      </c>
      <c r="BT48" s="397">
        <v>0</v>
      </c>
      <c r="BU48" s="228">
        <v>29423.809319334818</v>
      </c>
      <c r="BV48" s="228">
        <v>0</v>
      </c>
      <c r="BW48" s="228">
        <v>23391.196441087402</v>
      </c>
      <c r="BX48" s="228">
        <v>0</v>
      </c>
      <c r="BY48" s="228">
        <v>26144.382491559652</v>
      </c>
      <c r="BZ48" s="228">
        <v>0</v>
      </c>
      <c r="CA48" s="228">
        <v>29576.599674238547</v>
      </c>
      <c r="CB48" s="394">
        <f t="shared" si="96"/>
        <v>108535.98792622042</v>
      </c>
      <c r="CC48" s="395">
        <f t="shared" si="97"/>
        <v>117935.53884716697</v>
      </c>
      <c r="CD48" s="290">
        <v>26</v>
      </c>
      <c r="CE48" s="394">
        <f t="shared" si="98"/>
        <v>164593.71268528458</v>
      </c>
      <c r="CF48" s="394">
        <f t="shared" si="99"/>
        <v>136953.97175811854</v>
      </c>
      <c r="CG48" s="394">
        <f t="shared" si="100"/>
        <v>144567.70552439216</v>
      </c>
      <c r="CH48" s="394">
        <f t="shared" si="101"/>
        <v>125974.57236516496</v>
      </c>
      <c r="CI48" s="396">
        <f t="shared" si="102"/>
        <v>572089.96233296022</v>
      </c>
      <c r="CJ48" s="394">
        <f t="shared" si="103"/>
        <v>811137.85234889842</v>
      </c>
      <c r="CK48" s="394">
        <f t="shared" si="104"/>
        <v>1085244.0908959506</v>
      </c>
      <c r="CL48" s="394">
        <f t="shared" si="105"/>
        <v>1091828.9791589086</v>
      </c>
      <c r="CM48" s="394">
        <f t="shared" si="106"/>
        <v>1052027.6901746902</v>
      </c>
      <c r="CN48" s="396">
        <f t="shared" si="107"/>
        <v>4040238.6125784484</v>
      </c>
      <c r="CO48" s="394">
        <f t="shared" si="108"/>
        <v>975731.56503418309</v>
      </c>
      <c r="CP48" s="394">
        <f t="shared" si="109"/>
        <v>1222198.0626540692</v>
      </c>
      <c r="CQ48" s="394">
        <f t="shared" si="110"/>
        <v>1236396.6846833008</v>
      </c>
      <c r="CR48" s="394">
        <f t="shared" si="111"/>
        <v>1178002.2625398552</v>
      </c>
      <c r="CS48" s="396">
        <f t="shared" si="112"/>
        <v>4612328.5749114081</v>
      </c>
    </row>
    <row r="49" spans="1:97" ht="15.75" customHeight="1">
      <c r="A49" s="87" t="s">
        <v>214</v>
      </c>
      <c r="B49" s="290">
        <v>27</v>
      </c>
      <c r="C49" s="228">
        <v>27948.924911776368</v>
      </c>
      <c r="D49" s="228">
        <v>201705.75011988665</v>
      </c>
      <c r="E49" s="228">
        <v>30354.239816852016</v>
      </c>
      <c r="F49" s="228">
        <v>205328.04028298586</v>
      </c>
      <c r="G49" s="228">
        <v>0</v>
      </c>
      <c r="H49" s="228">
        <v>179944.84524951095</v>
      </c>
      <c r="I49" s="228">
        <v>0</v>
      </c>
      <c r="J49" s="228">
        <v>188166.04020947719</v>
      </c>
      <c r="K49" s="392">
        <f t="shared" si="86"/>
        <v>833447.8405904891</v>
      </c>
      <c r="L49" s="397">
        <v>0</v>
      </c>
      <c r="M49" s="228">
        <v>140514.28100092351</v>
      </c>
      <c r="N49" s="228">
        <v>0</v>
      </c>
      <c r="O49" s="228">
        <v>255802.0190329364</v>
      </c>
      <c r="P49" s="228">
        <v>0</v>
      </c>
      <c r="Q49" s="228">
        <v>133663.88206706167</v>
      </c>
      <c r="R49" s="228">
        <v>0</v>
      </c>
      <c r="S49" s="228">
        <v>183582.11548914682</v>
      </c>
      <c r="T49" s="394">
        <f t="shared" si="87"/>
        <v>713562.29759006843</v>
      </c>
      <c r="U49" s="395">
        <f t="shared" si="88"/>
        <v>1547010.1381805576</v>
      </c>
      <c r="V49" s="290">
        <v>27</v>
      </c>
      <c r="W49" s="228">
        <v>0</v>
      </c>
      <c r="X49" s="228">
        <v>3656.0678189760019</v>
      </c>
      <c r="Y49" s="228">
        <v>0</v>
      </c>
      <c r="Z49" s="228">
        <v>3567.0813410402452</v>
      </c>
      <c r="AA49" s="228">
        <v>0</v>
      </c>
      <c r="AB49" s="228">
        <v>3065.3513384636817</v>
      </c>
      <c r="AC49" s="228">
        <v>0</v>
      </c>
      <c r="AD49" s="228">
        <v>4490.4641112071931</v>
      </c>
      <c r="AE49" s="392">
        <f t="shared" si="89"/>
        <v>14778.964609687122</v>
      </c>
      <c r="AF49" s="397">
        <v>0</v>
      </c>
      <c r="AG49" s="228">
        <v>49561.130374070053</v>
      </c>
      <c r="AH49" s="228">
        <v>0</v>
      </c>
      <c r="AI49" s="228">
        <v>31746.04519232309</v>
      </c>
      <c r="AJ49" s="228">
        <v>0</v>
      </c>
      <c r="AK49" s="228">
        <v>28863.021469534644</v>
      </c>
      <c r="AL49" s="228">
        <v>0</v>
      </c>
      <c r="AM49" s="228">
        <v>23312.966381202408</v>
      </c>
      <c r="AN49" s="394">
        <f t="shared" si="90"/>
        <v>133483.16341713018</v>
      </c>
      <c r="AO49" s="395">
        <f t="shared" si="91"/>
        <v>148262.12802681731</v>
      </c>
      <c r="AP49" s="290">
        <v>27</v>
      </c>
      <c r="AQ49" s="228">
        <v>10270.130002950598</v>
      </c>
      <c r="AR49" s="228">
        <v>870283.14169803064</v>
      </c>
      <c r="AS49" s="228">
        <v>0</v>
      </c>
      <c r="AT49" s="228">
        <v>638533.29259447474</v>
      </c>
      <c r="AU49" s="228">
        <v>33426.617925618637</v>
      </c>
      <c r="AV49" s="228">
        <v>729670.93503990234</v>
      </c>
      <c r="AW49" s="228">
        <v>29119.790779861629</v>
      </c>
      <c r="AX49" s="228">
        <v>879038.37553353829</v>
      </c>
      <c r="AY49" s="392">
        <f t="shared" si="92"/>
        <v>3190342.2835743767</v>
      </c>
      <c r="AZ49" s="397">
        <v>0</v>
      </c>
      <c r="BA49" s="228">
        <v>1885063.7280052649</v>
      </c>
      <c r="BB49" s="228">
        <v>0</v>
      </c>
      <c r="BC49" s="228">
        <v>1647815.5442246094</v>
      </c>
      <c r="BD49" s="228">
        <v>0</v>
      </c>
      <c r="BE49" s="228">
        <v>1802977.9115681469</v>
      </c>
      <c r="BF49" s="228">
        <v>0</v>
      </c>
      <c r="BG49" s="228">
        <v>2138412.2215616736</v>
      </c>
      <c r="BH49" s="394">
        <f t="shared" si="93"/>
        <v>7474269.4053596947</v>
      </c>
      <c r="BI49" s="395">
        <f t="shared" si="94"/>
        <v>10664611.688934071</v>
      </c>
      <c r="BJ49" s="290">
        <v>27</v>
      </c>
      <c r="BK49" s="228">
        <v>46707.429379707399</v>
      </c>
      <c r="BL49" s="228">
        <v>3421063.4038554262</v>
      </c>
      <c r="BM49" s="228">
        <v>44796.86990381746</v>
      </c>
      <c r="BN49" s="228">
        <v>3745357.528862718</v>
      </c>
      <c r="BO49" s="228">
        <v>68109.589300475272</v>
      </c>
      <c r="BP49" s="228">
        <v>3396045.6754541919</v>
      </c>
      <c r="BQ49" s="228">
        <v>56591.853219329059</v>
      </c>
      <c r="BR49" s="228">
        <v>3727987.7466591331</v>
      </c>
      <c r="BS49" s="392">
        <f t="shared" si="95"/>
        <v>14506660.096634798</v>
      </c>
      <c r="BT49" s="397">
        <v>0</v>
      </c>
      <c r="BU49" s="228">
        <v>704210.52844888263</v>
      </c>
      <c r="BV49" s="228">
        <v>0</v>
      </c>
      <c r="BW49" s="228">
        <v>428461.62480746495</v>
      </c>
      <c r="BX49" s="228">
        <v>0</v>
      </c>
      <c r="BY49" s="228">
        <v>451916.18853875715</v>
      </c>
      <c r="BZ49" s="228">
        <v>0</v>
      </c>
      <c r="CA49" s="228">
        <v>464969.78860607772</v>
      </c>
      <c r="CB49" s="394">
        <f t="shared" si="96"/>
        <v>2049558.1304011825</v>
      </c>
      <c r="CC49" s="395">
        <f t="shared" si="97"/>
        <v>16556218.227035981</v>
      </c>
      <c r="CD49" s="290">
        <v>27</v>
      </c>
      <c r="CE49" s="394">
        <f t="shared" si="98"/>
        <v>4581634.8477867544</v>
      </c>
      <c r="CF49" s="394">
        <f t="shared" si="99"/>
        <v>4667937.0528018884</v>
      </c>
      <c r="CG49" s="394">
        <f t="shared" si="100"/>
        <v>4410263.014308163</v>
      </c>
      <c r="CH49" s="394">
        <f t="shared" si="101"/>
        <v>4885394.2705125464</v>
      </c>
      <c r="CI49" s="396">
        <f t="shared" si="102"/>
        <v>18545229.185409352</v>
      </c>
      <c r="CJ49" s="394">
        <f t="shared" si="103"/>
        <v>2779349.667829141</v>
      </c>
      <c r="CK49" s="394">
        <f t="shared" si="104"/>
        <v>2363825.2332573337</v>
      </c>
      <c r="CL49" s="394">
        <f t="shared" si="105"/>
        <v>2417421.0036435006</v>
      </c>
      <c r="CM49" s="394">
        <f t="shared" si="106"/>
        <v>2810277.0920381006</v>
      </c>
      <c r="CN49" s="396">
        <f t="shared" si="107"/>
        <v>10370872.996768076</v>
      </c>
      <c r="CO49" s="394">
        <f t="shared" si="108"/>
        <v>7360984.5156158945</v>
      </c>
      <c r="CP49" s="394">
        <f t="shared" si="109"/>
        <v>7031762.2860592222</v>
      </c>
      <c r="CQ49" s="394">
        <f t="shared" si="110"/>
        <v>6827684.0179516627</v>
      </c>
      <c r="CR49" s="394">
        <f t="shared" si="111"/>
        <v>7695671.3625506461</v>
      </c>
      <c r="CS49" s="396">
        <f t="shared" si="112"/>
        <v>28916102.182177424</v>
      </c>
    </row>
    <row r="50" spans="1:97" ht="15.75" customHeight="1">
      <c r="A50" s="87" t="s">
        <v>215</v>
      </c>
      <c r="B50" s="290">
        <v>28</v>
      </c>
      <c r="C50" s="228">
        <v>41160.186166867694</v>
      </c>
      <c r="D50" s="228">
        <v>781340.129282746</v>
      </c>
      <c r="E50" s="228">
        <v>34313.395162246357</v>
      </c>
      <c r="F50" s="228">
        <v>975202.10638573975</v>
      </c>
      <c r="G50" s="228">
        <v>33733.055009807002</v>
      </c>
      <c r="H50" s="228">
        <v>1019265.1241348487</v>
      </c>
      <c r="I50" s="228">
        <v>26959.496970014086</v>
      </c>
      <c r="J50" s="228">
        <v>1109187.6485515255</v>
      </c>
      <c r="K50" s="392">
        <f t="shared" si="86"/>
        <v>4021161.1416637953</v>
      </c>
      <c r="L50" s="397">
        <v>0</v>
      </c>
      <c r="M50" s="228">
        <v>4527.4164925565001</v>
      </c>
      <c r="N50" s="228">
        <v>0</v>
      </c>
      <c r="O50" s="228">
        <v>865.30055814899333</v>
      </c>
      <c r="P50" s="228">
        <v>0</v>
      </c>
      <c r="Q50" s="228">
        <v>0</v>
      </c>
      <c r="R50" s="228">
        <v>0</v>
      </c>
      <c r="S50" s="228">
        <v>863.13450035823325</v>
      </c>
      <c r="T50" s="394">
        <f t="shared" si="87"/>
        <v>6255.8515510637262</v>
      </c>
      <c r="U50" s="395">
        <f t="shared" si="88"/>
        <v>4027416.9932148592</v>
      </c>
      <c r="V50" s="290">
        <v>28</v>
      </c>
      <c r="W50" s="228">
        <v>3572.7684189771685</v>
      </c>
      <c r="X50" s="228">
        <v>86944.424031032046</v>
      </c>
      <c r="Y50" s="228">
        <v>6170.0183963553254</v>
      </c>
      <c r="Z50" s="228">
        <v>91492.716631837495</v>
      </c>
      <c r="AA50" s="228">
        <v>6097.5291043075067</v>
      </c>
      <c r="AB50" s="228">
        <v>100111.20866703287</v>
      </c>
      <c r="AC50" s="228">
        <v>1509.0957242709624</v>
      </c>
      <c r="AD50" s="228">
        <v>88843.021399386445</v>
      </c>
      <c r="AE50" s="392">
        <f t="shared" si="89"/>
        <v>384740.78237319982</v>
      </c>
      <c r="AF50" s="397">
        <v>0</v>
      </c>
      <c r="AG50" s="228">
        <v>1792.1901208075772</v>
      </c>
      <c r="AH50" s="228">
        <v>0</v>
      </c>
      <c r="AI50" s="228">
        <v>152.24472739472748</v>
      </c>
      <c r="AJ50" s="228">
        <v>0</v>
      </c>
      <c r="AK50" s="228">
        <v>0</v>
      </c>
      <c r="AL50" s="228">
        <v>0</v>
      </c>
      <c r="AM50" s="228">
        <v>1082.51</v>
      </c>
      <c r="AN50" s="394">
        <f t="shared" si="90"/>
        <v>3026.9448482023045</v>
      </c>
      <c r="AO50" s="395">
        <f t="shared" si="91"/>
        <v>387767.72722140211</v>
      </c>
      <c r="AP50" s="290">
        <v>28</v>
      </c>
      <c r="AQ50" s="228">
        <v>398017.58280919114</v>
      </c>
      <c r="AR50" s="228">
        <v>21732589.887805469</v>
      </c>
      <c r="AS50" s="228">
        <v>423716.81242058502</v>
      </c>
      <c r="AT50" s="228">
        <v>22784346.007710643</v>
      </c>
      <c r="AU50" s="228">
        <v>461443.03826818534</v>
      </c>
      <c r="AV50" s="228">
        <v>24906468.322996743</v>
      </c>
      <c r="AW50" s="228">
        <v>495912.4277307475</v>
      </c>
      <c r="AX50" s="228">
        <v>25610848.427746695</v>
      </c>
      <c r="AY50" s="392">
        <f t="shared" si="92"/>
        <v>96813342.507488266</v>
      </c>
      <c r="AZ50" s="397">
        <v>0</v>
      </c>
      <c r="BA50" s="228">
        <v>43349.865425572512</v>
      </c>
      <c r="BB50" s="228">
        <v>0</v>
      </c>
      <c r="BC50" s="228">
        <v>6554.0352892034625</v>
      </c>
      <c r="BD50" s="228">
        <v>0</v>
      </c>
      <c r="BE50" s="228">
        <v>3148.3367556750495</v>
      </c>
      <c r="BF50" s="228">
        <v>0</v>
      </c>
      <c r="BG50" s="228">
        <v>8811.6989009112895</v>
      </c>
      <c r="BH50" s="394">
        <f t="shared" si="93"/>
        <v>61863.936371362317</v>
      </c>
      <c r="BI50" s="395">
        <f t="shared" si="94"/>
        <v>96875206.443859622</v>
      </c>
      <c r="BJ50" s="290">
        <v>28</v>
      </c>
      <c r="BK50" s="228">
        <v>1751.2575902522378</v>
      </c>
      <c r="BL50" s="228">
        <v>72675.317763511252</v>
      </c>
      <c r="BM50" s="228">
        <v>0</v>
      </c>
      <c r="BN50" s="228">
        <v>89182.857697548985</v>
      </c>
      <c r="BO50" s="228">
        <v>212.89372644616364</v>
      </c>
      <c r="BP50" s="228">
        <v>136930.59931952425</v>
      </c>
      <c r="BQ50" s="228">
        <v>70.871496333352127</v>
      </c>
      <c r="BR50" s="228">
        <v>157074.67082672214</v>
      </c>
      <c r="BS50" s="392">
        <f t="shared" si="95"/>
        <v>457898.46842033835</v>
      </c>
      <c r="BT50" s="397">
        <v>0</v>
      </c>
      <c r="BU50" s="228">
        <v>375.89737237338875</v>
      </c>
      <c r="BV50" s="228">
        <v>0</v>
      </c>
      <c r="BW50" s="228">
        <v>0</v>
      </c>
      <c r="BX50" s="228">
        <v>0</v>
      </c>
      <c r="BY50" s="228">
        <v>0</v>
      </c>
      <c r="BZ50" s="228">
        <v>0</v>
      </c>
      <c r="CA50" s="228">
        <v>152.52473292341446</v>
      </c>
      <c r="CB50" s="394">
        <f t="shared" si="96"/>
        <v>528.42210529680324</v>
      </c>
      <c r="CC50" s="395">
        <f t="shared" si="97"/>
        <v>458426.89052563516</v>
      </c>
      <c r="CD50" s="290">
        <v>28</v>
      </c>
      <c r="CE50" s="394">
        <f t="shared" si="98"/>
        <v>23118051.553868048</v>
      </c>
      <c r="CF50" s="394">
        <f t="shared" si="99"/>
        <v>24404423.914404958</v>
      </c>
      <c r="CG50" s="394">
        <f t="shared" si="100"/>
        <v>26664261.771226894</v>
      </c>
      <c r="CH50" s="394">
        <f t="shared" si="101"/>
        <v>27490405.660445694</v>
      </c>
      <c r="CI50" s="396">
        <f t="shared" si="102"/>
        <v>101677142.8999456</v>
      </c>
      <c r="CJ50" s="394">
        <f t="shared" si="103"/>
        <v>50045.369411309977</v>
      </c>
      <c r="CK50" s="394">
        <f t="shared" si="104"/>
        <v>7571.5805747471832</v>
      </c>
      <c r="CL50" s="394">
        <f t="shared" si="105"/>
        <v>3148.3367556750495</v>
      </c>
      <c r="CM50" s="394">
        <f t="shared" si="106"/>
        <v>10909.868134192939</v>
      </c>
      <c r="CN50" s="396">
        <f t="shared" si="107"/>
        <v>71675.15487592516</v>
      </c>
      <c r="CO50" s="394">
        <f t="shared" si="108"/>
        <v>23168096.923279356</v>
      </c>
      <c r="CP50" s="394">
        <f t="shared" si="109"/>
        <v>24411995.494979702</v>
      </c>
      <c r="CQ50" s="394">
        <f t="shared" si="110"/>
        <v>26667410.107982568</v>
      </c>
      <c r="CR50" s="394">
        <f t="shared" si="111"/>
        <v>27501315.528579891</v>
      </c>
      <c r="CS50" s="396">
        <f t="shared" si="112"/>
        <v>101748818.05482152</v>
      </c>
    </row>
    <row r="51" spans="1:97" ht="15.75" customHeight="1">
      <c r="A51" s="87" t="s">
        <v>216</v>
      </c>
      <c r="B51" s="290">
        <v>29</v>
      </c>
      <c r="C51" s="228">
        <v>1405.7020602880741</v>
      </c>
      <c r="D51" s="228">
        <v>61595.070065447551</v>
      </c>
      <c r="E51" s="228">
        <v>7009.6149219610643</v>
      </c>
      <c r="F51" s="228">
        <v>62314.989679777384</v>
      </c>
      <c r="G51" s="228">
        <v>5356.1470250352559</v>
      </c>
      <c r="H51" s="228">
        <v>51265.571063900403</v>
      </c>
      <c r="I51" s="228">
        <v>34395.726278384092</v>
      </c>
      <c r="J51" s="228">
        <v>55505.099883763192</v>
      </c>
      <c r="K51" s="392">
        <f t="shared" si="86"/>
        <v>278847.92097855703</v>
      </c>
      <c r="L51" s="397">
        <v>0</v>
      </c>
      <c r="M51" s="228">
        <v>250242.74858013605</v>
      </c>
      <c r="N51" s="228">
        <v>0</v>
      </c>
      <c r="O51" s="228">
        <v>291315.78914500726</v>
      </c>
      <c r="P51" s="228">
        <v>0</v>
      </c>
      <c r="Q51" s="228">
        <v>370124.25650343474</v>
      </c>
      <c r="R51" s="228">
        <v>0</v>
      </c>
      <c r="S51" s="228">
        <v>532567.43492590683</v>
      </c>
      <c r="T51" s="394">
        <f t="shared" si="87"/>
        <v>1444250.2291544848</v>
      </c>
      <c r="U51" s="395">
        <f t="shared" si="88"/>
        <v>1723098.1501330419</v>
      </c>
      <c r="V51" s="290">
        <v>29</v>
      </c>
      <c r="W51" s="228">
        <v>2899.2871268842646</v>
      </c>
      <c r="X51" s="228">
        <v>10845.211295950958</v>
      </c>
      <c r="Y51" s="228">
        <v>0</v>
      </c>
      <c r="Z51" s="228">
        <v>9360.1482097247172</v>
      </c>
      <c r="AA51" s="228">
        <v>475.83068162426429</v>
      </c>
      <c r="AB51" s="228">
        <v>8194.2384909106295</v>
      </c>
      <c r="AC51" s="228">
        <v>475.56913288696575</v>
      </c>
      <c r="AD51" s="228">
        <v>6462.6626588127092</v>
      </c>
      <c r="AE51" s="392">
        <f t="shared" si="89"/>
        <v>38712.947596794511</v>
      </c>
      <c r="AF51" s="397">
        <v>0</v>
      </c>
      <c r="AG51" s="228">
        <v>66534.417903905269</v>
      </c>
      <c r="AH51" s="228">
        <v>0</v>
      </c>
      <c r="AI51" s="228">
        <v>60584.394039241721</v>
      </c>
      <c r="AJ51" s="228">
        <v>0</v>
      </c>
      <c r="AK51" s="228">
        <v>75179.572904040542</v>
      </c>
      <c r="AL51" s="228">
        <v>0</v>
      </c>
      <c r="AM51" s="228">
        <v>90465.006039497646</v>
      </c>
      <c r="AN51" s="394">
        <f t="shared" si="90"/>
        <v>292763.39088668517</v>
      </c>
      <c r="AO51" s="395">
        <f t="shared" si="91"/>
        <v>331476.33848347969</v>
      </c>
      <c r="AP51" s="290">
        <v>29</v>
      </c>
      <c r="AQ51" s="228">
        <v>74038.79283303587</v>
      </c>
      <c r="AR51" s="228">
        <v>986461.1597393651</v>
      </c>
      <c r="AS51" s="228">
        <v>69709.920842704625</v>
      </c>
      <c r="AT51" s="228">
        <v>898714.77482981025</v>
      </c>
      <c r="AU51" s="228">
        <v>86939.853043021649</v>
      </c>
      <c r="AV51" s="228">
        <v>731345.6257002597</v>
      </c>
      <c r="AW51" s="228">
        <v>110545.1756251999</v>
      </c>
      <c r="AX51" s="228">
        <v>557730.83676872577</v>
      </c>
      <c r="AY51" s="392">
        <f t="shared" si="92"/>
        <v>3515486.139382123</v>
      </c>
      <c r="AZ51" s="397">
        <v>0</v>
      </c>
      <c r="BA51" s="228">
        <v>4744393.4283304028</v>
      </c>
      <c r="BB51" s="228">
        <v>0</v>
      </c>
      <c r="BC51" s="228">
        <v>5395917.5150879268</v>
      </c>
      <c r="BD51" s="228">
        <v>0</v>
      </c>
      <c r="BE51" s="228">
        <v>6294345.7434904473</v>
      </c>
      <c r="BF51" s="228">
        <v>0</v>
      </c>
      <c r="BG51" s="228">
        <v>6773912.4843420042</v>
      </c>
      <c r="BH51" s="394">
        <f t="shared" si="93"/>
        <v>23208569.171250783</v>
      </c>
      <c r="BI51" s="395">
        <f t="shared" si="94"/>
        <v>26724055.310632907</v>
      </c>
      <c r="BJ51" s="290">
        <v>29</v>
      </c>
      <c r="BK51" s="228">
        <v>716.56738797354012</v>
      </c>
      <c r="BL51" s="228">
        <v>5596.5817612020219</v>
      </c>
      <c r="BM51" s="228">
        <v>0</v>
      </c>
      <c r="BN51" s="228">
        <v>10246.71927571394</v>
      </c>
      <c r="BO51" s="228">
        <v>0</v>
      </c>
      <c r="BP51" s="228">
        <v>10628.261056945905</v>
      </c>
      <c r="BQ51" s="228">
        <v>0</v>
      </c>
      <c r="BR51" s="228">
        <v>13807.289139783094</v>
      </c>
      <c r="BS51" s="392">
        <f t="shared" si="95"/>
        <v>40995.418621618504</v>
      </c>
      <c r="BT51" s="397">
        <v>0</v>
      </c>
      <c r="BU51" s="228">
        <v>50723.403515272592</v>
      </c>
      <c r="BV51" s="228">
        <v>0</v>
      </c>
      <c r="BW51" s="228">
        <v>105744.33801465263</v>
      </c>
      <c r="BX51" s="228">
        <v>0</v>
      </c>
      <c r="BY51" s="228">
        <v>216232.68103539236</v>
      </c>
      <c r="BZ51" s="228">
        <v>0</v>
      </c>
      <c r="CA51" s="228">
        <v>129258.22352906363</v>
      </c>
      <c r="CB51" s="394">
        <f t="shared" si="96"/>
        <v>501958.64609438123</v>
      </c>
      <c r="CC51" s="395">
        <f t="shared" si="97"/>
        <v>542954.06471599976</v>
      </c>
      <c r="CD51" s="290">
        <v>29</v>
      </c>
      <c r="CE51" s="394">
        <f t="shared" si="98"/>
        <v>1143558.3722701473</v>
      </c>
      <c r="CF51" s="394">
        <f t="shared" si="99"/>
        <v>1057356.1677596921</v>
      </c>
      <c r="CG51" s="394">
        <f t="shared" si="100"/>
        <v>894205.52706169779</v>
      </c>
      <c r="CH51" s="394">
        <f t="shared" si="101"/>
        <v>778922.3594875558</v>
      </c>
      <c r="CI51" s="396">
        <f t="shared" si="102"/>
        <v>3874042.4265790926</v>
      </c>
      <c r="CJ51" s="394">
        <f t="shared" si="103"/>
        <v>5111893.9983297167</v>
      </c>
      <c r="CK51" s="394">
        <f t="shared" si="104"/>
        <v>5853562.036286829</v>
      </c>
      <c r="CL51" s="394">
        <f t="shared" si="105"/>
        <v>6955882.2539333142</v>
      </c>
      <c r="CM51" s="394">
        <f t="shared" si="106"/>
        <v>7526203.148836473</v>
      </c>
      <c r="CN51" s="396">
        <f t="shared" si="107"/>
        <v>25447541.437386334</v>
      </c>
      <c r="CO51" s="394">
        <f t="shared" si="108"/>
        <v>6255452.370599865</v>
      </c>
      <c r="CP51" s="394">
        <f t="shared" si="109"/>
        <v>6910918.2040465204</v>
      </c>
      <c r="CQ51" s="394">
        <f t="shared" si="110"/>
        <v>7850087.7809950123</v>
      </c>
      <c r="CR51" s="394">
        <f t="shared" si="111"/>
        <v>8305125.5083240271</v>
      </c>
      <c r="CS51" s="396">
        <f t="shared" si="112"/>
        <v>29321583.863965429</v>
      </c>
    </row>
    <row r="52" spans="1:97" ht="15.75" customHeight="1">
      <c r="A52" s="87" t="s">
        <v>217</v>
      </c>
      <c r="B52" s="290">
        <v>30</v>
      </c>
      <c r="C52" s="228">
        <v>53174.189687188482</v>
      </c>
      <c r="D52" s="228">
        <v>245583.48345474486</v>
      </c>
      <c r="E52" s="228">
        <v>46190.522119433197</v>
      </c>
      <c r="F52" s="228">
        <v>287976.3090862002</v>
      </c>
      <c r="G52" s="228">
        <v>84486.902978475293</v>
      </c>
      <c r="H52" s="228">
        <v>360912.85605316557</v>
      </c>
      <c r="I52" s="228">
        <v>75598.264668691234</v>
      </c>
      <c r="J52" s="228">
        <v>429371.36384066881</v>
      </c>
      <c r="K52" s="392">
        <f t="shared" si="86"/>
        <v>1583293.8918885677</v>
      </c>
      <c r="L52" s="397">
        <v>0</v>
      </c>
      <c r="M52" s="228">
        <v>298.69388178919723</v>
      </c>
      <c r="N52" s="228">
        <v>0</v>
      </c>
      <c r="O52" s="228">
        <v>359.22313754879065</v>
      </c>
      <c r="P52" s="228">
        <v>0</v>
      </c>
      <c r="Q52" s="228">
        <v>240.31150521844637</v>
      </c>
      <c r="R52" s="228">
        <v>0</v>
      </c>
      <c r="S52" s="228">
        <v>0</v>
      </c>
      <c r="T52" s="394">
        <f t="shared" si="87"/>
        <v>898.22852455643419</v>
      </c>
      <c r="U52" s="395">
        <f t="shared" si="88"/>
        <v>1584192.1204131241</v>
      </c>
      <c r="V52" s="290">
        <v>30</v>
      </c>
      <c r="W52" s="228">
        <v>0</v>
      </c>
      <c r="X52" s="228">
        <v>11502.831066861061</v>
      </c>
      <c r="Y52" s="228">
        <v>0</v>
      </c>
      <c r="Z52" s="228">
        <v>14092.130650769723</v>
      </c>
      <c r="AA52" s="228">
        <v>0</v>
      </c>
      <c r="AB52" s="228">
        <v>26363.097780293494</v>
      </c>
      <c r="AC52" s="228">
        <v>0</v>
      </c>
      <c r="AD52" s="228">
        <v>19470.254096471101</v>
      </c>
      <c r="AE52" s="392">
        <f t="shared" si="89"/>
        <v>71428.313594395382</v>
      </c>
      <c r="AF52" s="397">
        <v>0</v>
      </c>
      <c r="AG52" s="228">
        <v>0</v>
      </c>
      <c r="AH52" s="228">
        <v>0</v>
      </c>
      <c r="AI52" s="228">
        <v>119.644142171672</v>
      </c>
      <c r="AJ52" s="228">
        <v>0</v>
      </c>
      <c r="AK52" s="228">
        <v>0</v>
      </c>
      <c r="AL52" s="228">
        <v>0</v>
      </c>
      <c r="AM52" s="228">
        <v>0</v>
      </c>
      <c r="AN52" s="394">
        <f t="shared" si="90"/>
        <v>119.644142171672</v>
      </c>
      <c r="AO52" s="395">
        <f t="shared" si="91"/>
        <v>71547.957736567056</v>
      </c>
      <c r="AP52" s="290">
        <v>30</v>
      </c>
      <c r="AQ52" s="228">
        <v>216510.00185272211</v>
      </c>
      <c r="AR52" s="228">
        <v>3372360.8626844324</v>
      </c>
      <c r="AS52" s="228">
        <v>241819.78616376143</v>
      </c>
      <c r="AT52" s="228">
        <v>3715244.1241476703</v>
      </c>
      <c r="AU52" s="228">
        <v>262517.25188356696</v>
      </c>
      <c r="AV52" s="228">
        <v>4055018.0265320581</v>
      </c>
      <c r="AW52" s="228">
        <v>289672.70789121365</v>
      </c>
      <c r="AX52" s="228">
        <v>4474205.8344520247</v>
      </c>
      <c r="AY52" s="392">
        <f t="shared" si="92"/>
        <v>16627348.595607448</v>
      </c>
      <c r="AZ52" s="397">
        <v>0</v>
      </c>
      <c r="BA52" s="228">
        <v>1881.7701165962665</v>
      </c>
      <c r="BB52" s="228">
        <v>0</v>
      </c>
      <c r="BC52" s="228">
        <v>1989.6516193865605</v>
      </c>
      <c r="BD52" s="228">
        <v>0</v>
      </c>
      <c r="BE52" s="228">
        <v>1681.5662162645626</v>
      </c>
      <c r="BF52" s="228">
        <v>0</v>
      </c>
      <c r="BG52" s="228">
        <v>240.1289546284176</v>
      </c>
      <c r="BH52" s="394">
        <f t="shared" si="93"/>
        <v>5793.1169068758072</v>
      </c>
      <c r="BI52" s="395">
        <f t="shared" si="94"/>
        <v>16633141.712514324</v>
      </c>
      <c r="BJ52" s="290">
        <v>30</v>
      </c>
      <c r="BK52" s="228">
        <v>0</v>
      </c>
      <c r="BL52" s="228">
        <v>10818.631869474471</v>
      </c>
      <c r="BM52" s="228">
        <v>0</v>
      </c>
      <c r="BN52" s="228">
        <v>32613.164406947395</v>
      </c>
      <c r="BO52" s="228">
        <v>0</v>
      </c>
      <c r="BP52" s="228">
        <v>32530.195433448353</v>
      </c>
      <c r="BQ52" s="228">
        <v>0</v>
      </c>
      <c r="BR52" s="228">
        <v>21337.975771601403</v>
      </c>
      <c r="BS52" s="392">
        <f t="shared" si="95"/>
        <v>97299.967481471627</v>
      </c>
      <c r="BT52" s="397">
        <v>0</v>
      </c>
      <c r="BU52" s="228">
        <v>0</v>
      </c>
      <c r="BV52" s="228">
        <v>0</v>
      </c>
      <c r="BW52" s="228">
        <v>0</v>
      </c>
      <c r="BX52" s="228">
        <v>0</v>
      </c>
      <c r="BY52" s="228">
        <v>0</v>
      </c>
      <c r="BZ52" s="228">
        <v>0</v>
      </c>
      <c r="CA52" s="228">
        <v>0</v>
      </c>
      <c r="CB52" s="394">
        <f t="shared" si="96"/>
        <v>0</v>
      </c>
      <c r="CC52" s="395">
        <f t="shared" si="97"/>
        <v>97299.967481471627</v>
      </c>
      <c r="CD52" s="290">
        <v>30</v>
      </c>
      <c r="CE52" s="394">
        <f t="shared" si="98"/>
        <v>3909950.0006154235</v>
      </c>
      <c r="CF52" s="394">
        <f t="shared" si="99"/>
        <v>4337936.0365747828</v>
      </c>
      <c r="CG52" s="394">
        <f t="shared" si="100"/>
        <v>4821828.3306610072</v>
      </c>
      <c r="CH52" s="394">
        <f t="shared" si="101"/>
        <v>5309656.4007206708</v>
      </c>
      <c r="CI52" s="396">
        <f t="shared" si="102"/>
        <v>18379370.768571883</v>
      </c>
      <c r="CJ52" s="394">
        <f t="shared" si="103"/>
        <v>2180.4639983854636</v>
      </c>
      <c r="CK52" s="394">
        <f t="shared" si="104"/>
        <v>2468.5188991070231</v>
      </c>
      <c r="CL52" s="394">
        <f t="shared" si="105"/>
        <v>1921.8777214830091</v>
      </c>
      <c r="CM52" s="394">
        <f t="shared" si="106"/>
        <v>240.1289546284176</v>
      </c>
      <c r="CN52" s="396">
        <f t="shared" si="107"/>
        <v>6810.9895736039134</v>
      </c>
      <c r="CO52" s="394">
        <f t="shared" si="108"/>
        <v>3912130.4646138093</v>
      </c>
      <c r="CP52" s="394">
        <f t="shared" si="109"/>
        <v>4340404.5554738902</v>
      </c>
      <c r="CQ52" s="394">
        <f t="shared" si="110"/>
        <v>4823750.208382491</v>
      </c>
      <c r="CR52" s="394">
        <f t="shared" si="111"/>
        <v>5309896.5296752993</v>
      </c>
      <c r="CS52" s="396">
        <f t="shared" si="112"/>
        <v>18386181.758145489</v>
      </c>
    </row>
    <row r="53" spans="1:97" ht="15.75" customHeight="1">
      <c r="A53" s="87" t="s">
        <v>218</v>
      </c>
      <c r="B53" s="290">
        <v>31</v>
      </c>
      <c r="C53" s="228">
        <v>582.22124191921034</v>
      </c>
      <c r="D53" s="228">
        <v>78661.489326746785</v>
      </c>
      <c r="E53" s="228">
        <v>1167.2561530266269</v>
      </c>
      <c r="F53" s="228">
        <v>81611.622442692649</v>
      </c>
      <c r="G53" s="228">
        <v>11122.35171946298</v>
      </c>
      <c r="H53" s="228">
        <v>112798.60653746667</v>
      </c>
      <c r="I53" s="228">
        <v>7768.3312073109482</v>
      </c>
      <c r="J53" s="228">
        <v>137853.0531244567</v>
      </c>
      <c r="K53" s="392">
        <f t="shared" si="86"/>
        <v>431564.93175308255</v>
      </c>
      <c r="L53" s="397">
        <v>0</v>
      </c>
      <c r="M53" s="228">
        <v>0</v>
      </c>
      <c r="N53" s="228">
        <v>0</v>
      </c>
      <c r="O53" s="228">
        <v>0</v>
      </c>
      <c r="P53" s="228">
        <v>0</v>
      </c>
      <c r="Q53" s="228">
        <v>0</v>
      </c>
      <c r="R53" s="228">
        <v>0</v>
      </c>
      <c r="S53" s="228">
        <v>0</v>
      </c>
      <c r="T53" s="394">
        <f t="shared" si="87"/>
        <v>0</v>
      </c>
      <c r="U53" s="395">
        <f t="shared" si="88"/>
        <v>431564.93175308255</v>
      </c>
      <c r="V53" s="290">
        <v>31</v>
      </c>
      <c r="W53" s="228">
        <v>2117.1723498674828</v>
      </c>
      <c r="X53" s="228">
        <v>18685.158806215979</v>
      </c>
      <c r="Y53" s="228">
        <v>2862.9581471421038</v>
      </c>
      <c r="Z53" s="228">
        <v>23721.119929211622</v>
      </c>
      <c r="AA53" s="228">
        <v>3834.4703959014191</v>
      </c>
      <c r="AB53" s="228">
        <v>29888.512469020781</v>
      </c>
      <c r="AC53" s="228">
        <v>640.17439950518406</v>
      </c>
      <c r="AD53" s="228">
        <v>30276.794229631872</v>
      </c>
      <c r="AE53" s="392">
        <f t="shared" si="89"/>
        <v>112026.36072649644</v>
      </c>
      <c r="AF53" s="397">
        <v>0</v>
      </c>
      <c r="AG53" s="228">
        <v>0</v>
      </c>
      <c r="AH53" s="228">
        <v>0</v>
      </c>
      <c r="AI53" s="228">
        <v>0</v>
      </c>
      <c r="AJ53" s="228">
        <v>0</v>
      </c>
      <c r="AK53" s="228">
        <v>0</v>
      </c>
      <c r="AL53" s="228">
        <v>0</v>
      </c>
      <c r="AM53" s="228">
        <v>0</v>
      </c>
      <c r="AN53" s="394">
        <f t="shared" si="90"/>
        <v>0</v>
      </c>
      <c r="AO53" s="395">
        <f t="shared" si="91"/>
        <v>112026.36072649644</v>
      </c>
      <c r="AP53" s="290">
        <v>31</v>
      </c>
      <c r="AQ53" s="228">
        <v>42078.687584572515</v>
      </c>
      <c r="AR53" s="228">
        <v>1029431.3216133362</v>
      </c>
      <c r="AS53" s="228">
        <v>32910.063649410913</v>
      </c>
      <c r="AT53" s="228">
        <v>1302670.7203138594</v>
      </c>
      <c r="AU53" s="228">
        <v>36947.109642043055</v>
      </c>
      <c r="AV53" s="228">
        <v>1536915.6737016004</v>
      </c>
      <c r="AW53" s="228">
        <v>40722.533350674348</v>
      </c>
      <c r="AX53" s="228">
        <v>1591359.2755032196</v>
      </c>
      <c r="AY53" s="392">
        <f t="shared" si="92"/>
        <v>5613035.3853587173</v>
      </c>
      <c r="AZ53" s="397">
        <v>0</v>
      </c>
      <c r="BA53" s="228">
        <v>0</v>
      </c>
      <c r="BB53" s="228">
        <v>0</v>
      </c>
      <c r="BC53" s="228">
        <v>0</v>
      </c>
      <c r="BD53" s="228">
        <v>0</v>
      </c>
      <c r="BE53" s="228">
        <v>0</v>
      </c>
      <c r="BF53" s="228">
        <v>0</v>
      </c>
      <c r="BG53" s="228">
        <v>0</v>
      </c>
      <c r="BH53" s="394">
        <f t="shared" si="93"/>
        <v>0</v>
      </c>
      <c r="BI53" s="395">
        <f t="shared" si="94"/>
        <v>5613035.3853587173</v>
      </c>
      <c r="BJ53" s="290">
        <v>31</v>
      </c>
      <c r="BK53" s="228">
        <v>0</v>
      </c>
      <c r="BL53" s="228">
        <v>105.8602815501431</v>
      </c>
      <c r="BM53" s="228">
        <v>0</v>
      </c>
      <c r="BN53" s="228">
        <v>2531.8149521836467</v>
      </c>
      <c r="BO53" s="228">
        <v>0</v>
      </c>
      <c r="BP53" s="228">
        <v>8691.7564892933151</v>
      </c>
      <c r="BQ53" s="228">
        <v>0</v>
      </c>
      <c r="BR53" s="228">
        <v>6333.031982332167</v>
      </c>
      <c r="BS53" s="392">
        <f t="shared" si="95"/>
        <v>17662.463705359271</v>
      </c>
      <c r="BT53" s="397">
        <v>0</v>
      </c>
      <c r="BU53" s="228">
        <v>0</v>
      </c>
      <c r="BV53" s="228">
        <v>0</v>
      </c>
      <c r="BW53" s="228">
        <v>0</v>
      </c>
      <c r="BX53" s="228">
        <v>0</v>
      </c>
      <c r="BY53" s="228">
        <v>0</v>
      </c>
      <c r="BZ53" s="228">
        <v>0</v>
      </c>
      <c r="CA53" s="228">
        <v>0</v>
      </c>
      <c r="CB53" s="394">
        <f t="shared" si="96"/>
        <v>0</v>
      </c>
      <c r="CC53" s="395">
        <f t="shared" si="97"/>
        <v>17662.463705359271</v>
      </c>
      <c r="CD53" s="290">
        <v>31</v>
      </c>
      <c r="CE53" s="394">
        <f t="shared" si="98"/>
        <v>1171661.9112042084</v>
      </c>
      <c r="CF53" s="394">
        <f t="shared" si="99"/>
        <v>1447475.5555875271</v>
      </c>
      <c r="CG53" s="394">
        <f t="shared" si="100"/>
        <v>1740198.4809547889</v>
      </c>
      <c r="CH53" s="394">
        <f t="shared" si="101"/>
        <v>1814953.1937971308</v>
      </c>
      <c r="CI53" s="396">
        <f t="shared" si="102"/>
        <v>6174289.1415436557</v>
      </c>
      <c r="CJ53" s="394">
        <f t="shared" si="103"/>
        <v>0</v>
      </c>
      <c r="CK53" s="394">
        <f t="shared" si="104"/>
        <v>0</v>
      </c>
      <c r="CL53" s="394">
        <f t="shared" si="105"/>
        <v>0</v>
      </c>
      <c r="CM53" s="394">
        <f t="shared" si="106"/>
        <v>0</v>
      </c>
      <c r="CN53" s="396">
        <f t="shared" si="107"/>
        <v>0</v>
      </c>
      <c r="CO53" s="394">
        <f t="shared" si="108"/>
        <v>1171661.9112042084</v>
      </c>
      <c r="CP53" s="394">
        <f t="shared" si="109"/>
        <v>1447475.5555875271</v>
      </c>
      <c r="CQ53" s="394">
        <f t="shared" si="110"/>
        <v>1740198.4809547889</v>
      </c>
      <c r="CR53" s="394">
        <f t="shared" si="111"/>
        <v>1814953.1937971308</v>
      </c>
      <c r="CS53" s="396">
        <f t="shared" si="112"/>
        <v>6174289.1415436547</v>
      </c>
    </row>
    <row r="54" spans="1:97" ht="15.75" customHeight="1">
      <c r="A54" s="87" t="s">
        <v>219</v>
      </c>
      <c r="B54" s="290">
        <v>32</v>
      </c>
      <c r="C54" s="228">
        <v>0</v>
      </c>
      <c r="D54" s="228">
        <v>10913.901395429697</v>
      </c>
      <c r="E54" s="228">
        <v>0</v>
      </c>
      <c r="F54" s="228">
        <v>15380.667945727639</v>
      </c>
      <c r="G54" s="228">
        <v>0</v>
      </c>
      <c r="H54" s="228">
        <v>17991.327499222949</v>
      </c>
      <c r="I54" s="228">
        <v>0</v>
      </c>
      <c r="J54" s="228">
        <v>19300.155419266051</v>
      </c>
      <c r="K54" s="392">
        <f t="shared" si="86"/>
        <v>63586.052259646342</v>
      </c>
      <c r="L54" s="397">
        <v>0</v>
      </c>
      <c r="M54" s="228">
        <v>1661.9773793279837</v>
      </c>
      <c r="N54" s="228">
        <v>0</v>
      </c>
      <c r="O54" s="228">
        <v>0</v>
      </c>
      <c r="P54" s="228">
        <v>0</v>
      </c>
      <c r="Q54" s="228">
        <v>0</v>
      </c>
      <c r="R54" s="228">
        <v>0</v>
      </c>
      <c r="S54" s="228">
        <v>0</v>
      </c>
      <c r="T54" s="394">
        <f t="shared" si="87"/>
        <v>1661.9773793279837</v>
      </c>
      <c r="U54" s="395">
        <f t="shared" si="88"/>
        <v>65248.029638974323</v>
      </c>
      <c r="V54" s="290">
        <v>32</v>
      </c>
      <c r="W54" s="228">
        <v>0</v>
      </c>
      <c r="X54" s="228">
        <v>9874.4241252418851</v>
      </c>
      <c r="Y54" s="228">
        <v>0</v>
      </c>
      <c r="Z54" s="228">
        <v>13169.738529817987</v>
      </c>
      <c r="AA54" s="228">
        <v>0</v>
      </c>
      <c r="AB54" s="228">
        <v>14832.738570933363</v>
      </c>
      <c r="AC54" s="228">
        <v>0</v>
      </c>
      <c r="AD54" s="228">
        <v>11998.769080439179</v>
      </c>
      <c r="AE54" s="392">
        <f t="shared" si="89"/>
        <v>49875.67030643241</v>
      </c>
      <c r="AF54" s="397">
        <v>0</v>
      </c>
      <c r="AG54" s="228">
        <v>1662.0074414145697</v>
      </c>
      <c r="AH54" s="228">
        <v>0</v>
      </c>
      <c r="AI54" s="228">
        <v>0</v>
      </c>
      <c r="AJ54" s="228">
        <v>0</v>
      </c>
      <c r="AK54" s="228">
        <v>0</v>
      </c>
      <c r="AL54" s="228">
        <v>0</v>
      </c>
      <c r="AM54" s="228">
        <v>0</v>
      </c>
      <c r="AN54" s="394">
        <f t="shared" si="90"/>
        <v>1662.0074414145697</v>
      </c>
      <c r="AO54" s="395">
        <f t="shared" si="91"/>
        <v>51537.677747846981</v>
      </c>
      <c r="AP54" s="290">
        <v>32</v>
      </c>
      <c r="AQ54" s="228">
        <v>2116.9519254646179</v>
      </c>
      <c r="AR54" s="228">
        <v>15687.76233536472</v>
      </c>
      <c r="AS54" s="228">
        <v>377.49154259921897</v>
      </c>
      <c r="AT54" s="228">
        <v>29874.267750609448</v>
      </c>
      <c r="AU54" s="228">
        <v>238.50569586378595</v>
      </c>
      <c r="AV54" s="228">
        <v>43758.701961244282</v>
      </c>
      <c r="AW54" s="228">
        <v>1703.6739558030363</v>
      </c>
      <c r="AX54" s="228">
        <v>38702.571768410911</v>
      </c>
      <c r="AY54" s="392">
        <f t="shared" si="92"/>
        <v>132459.92693536001</v>
      </c>
      <c r="AZ54" s="397">
        <v>0</v>
      </c>
      <c r="BA54" s="228">
        <v>3876.9373151103828</v>
      </c>
      <c r="BB54" s="228">
        <v>0</v>
      </c>
      <c r="BC54" s="228">
        <v>0</v>
      </c>
      <c r="BD54" s="228">
        <v>0</v>
      </c>
      <c r="BE54" s="228">
        <v>0</v>
      </c>
      <c r="BF54" s="228">
        <v>0</v>
      </c>
      <c r="BG54" s="228">
        <v>0</v>
      </c>
      <c r="BH54" s="394">
        <f t="shared" si="93"/>
        <v>3876.9373151103828</v>
      </c>
      <c r="BI54" s="395">
        <f t="shared" si="94"/>
        <v>136336.86425047039</v>
      </c>
      <c r="BJ54" s="290">
        <v>32</v>
      </c>
      <c r="BK54" s="228">
        <v>0</v>
      </c>
      <c r="BL54" s="228">
        <v>1600.7804925704484</v>
      </c>
      <c r="BM54" s="228">
        <v>0</v>
      </c>
      <c r="BN54" s="228">
        <v>0</v>
      </c>
      <c r="BO54" s="228">
        <v>0</v>
      </c>
      <c r="BP54" s="228">
        <v>0</v>
      </c>
      <c r="BQ54" s="228">
        <v>0</v>
      </c>
      <c r="BR54" s="228">
        <v>0</v>
      </c>
      <c r="BS54" s="392">
        <f t="shared" si="95"/>
        <v>1600.7804925704484</v>
      </c>
      <c r="BT54" s="397">
        <v>0</v>
      </c>
      <c r="BU54" s="228">
        <v>0</v>
      </c>
      <c r="BV54" s="228">
        <v>0</v>
      </c>
      <c r="BW54" s="228">
        <v>0</v>
      </c>
      <c r="BX54" s="228">
        <v>0</v>
      </c>
      <c r="BY54" s="228">
        <v>0</v>
      </c>
      <c r="BZ54" s="228">
        <v>0</v>
      </c>
      <c r="CA54" s="228">
        <v>0</v>
      </c>
      <c r="CB54" s="394">
        <f t="shared" si="96"/>
        <v>0</v>
      </c>
      <c r="CC54" s="395">
        <f t="shared" si="97"/>
        <v>1600.7804925704484</v>
      </c>
      <c r="CD54" s="290">
        <v>32</v>
      </c>
      <c r="CE54" s="394">
        <f t="shared" si="98"/>
        <v>40193.820274071368</v>
      </c>
      <c r="CF54" s="394">
        <f t="shared" si="99"/>
        <v>58802.16576875429</v>
      </c>
      <c r="CG54" s="394">
        <f t="shared" si="100"/>
        <v>76821.273727264372</v>
      </c>
      <c r="CH54" s="394">
        <f t="shared" si="101"/>
        <v>71705.17022391918</v>
      </c>
      <c r="CI54" s="396">
        <f t="shared" si="102"/>
        <v>247522.42999400923</v>
      </c>
      <c r="CJ54" s="394">
        <f t="shared" si="103"/>
        <v>7200.9221358529358</v>
      </c>
      <c r="CK54" s="394">
        <f t="shared" si="104"/>
        <v>0</v>
      </c>
      <c r="CL54" s="394">
        <f t="shared" si="105"/>
        <v>0</v>
      </c>
      <c r="CM54" s="394">
        <f t="shared" si="106"/>
        <v>0</v>
      </c>
      <c r="CN54" s="396">
        <f t="shared" si="107"/>
        <v>7200.9221358529358</v>
      </c>
      <c r="CO54" s="394">
        <f t="shared" si="108"/>
        <v>47394.7424099243</v>
      </c>
      <c r="CP54" s="394">
        <f t="shared" si="109"/>
        <v>58802.16576875429</v>
      </c>
      <c r="CQ54" s="394">
        <f t="shared" si="110"/>
        <v>76821.273727264372</v>
      </c>
      <c r="CR54" s="394">
        <f t="shared" si="111"/>
        <v>71705.17022391918</v>
      </c>
      <c r="CS54" s="396">
        <f t="shared" si="112"/>
        <v>254723.35212986215</v>
      </c>
    </row>
    <row r="55" spans="1:97" ht="15.75" customHeight="1">
      <c r="A55" s="87" t="s">
        <v>220</v>
      </c>
      <c r="B55" s="290">
        <v>33</v>
      </c>
      <c r="C55" s="228">
        <v>2117.3221340511436</v>
      </c>
      <c r="D55" s="228">
        <v>456080.69605548901</v>
      </c>
      <c r="E55" s="228">
        <v>3659.068066924398</v>
      </c>
      <c r="F55" s="228">
        <v>494955.14287798747</v>
      </c>
      <c r="G55" s="228">
        <v>7313.5480246907719</v>
      </c>
      <c r="H55" s="228">
        <v>554983.72753497516</v>
      </c>
      <c r="I55" s="228">
        <v>11235.256381992585</v>
      </c>
      <c r="J55" s="228">
        <v>554512.4108812724</v>
      </c>
      <c r="K55" s="392">
        <f t="shared" si="86"/>
        <v>2084857.1719573829</v>
      </c>
      <c r="L55" s="397">
        <v>0</v>
      </c>
      <c r="M55" s="228">
        <v>5337.5404351175075</v>
      </c>
      <c r="N55" s="228">
        <v>0</v>
      </c>
      <c r="O55" s="228">
        <v>5531.5382813381411</v>
      </c>
      <c r="P55" s="228">
        <v>0</v>
      </c>
      <c r="Q55" s="228">
        <v>3917.9392459135242</v>
      </c>
      <c r="R55" s="228">
        <v>0</v>
      </c>
      <c r="S55" s="228">
        <v>5619.3160148596617</v>
      </c>
      <c r="T55" s="394">
        <f t="shared" si="87"/>
        <v>20406.333977228835</v>
      </c>
      <c r="U55" s="395">
        <f t="shared" si="88"/>
        <v>2105263.5059346119</v>
      </c>
      <c r="V55" s="290">
        <v>33</v>
      </c>
      <c r="W55" s="228">
        <v>116.89054992016111</v>
      </c>
      <c r="X55" s="228">
        <v>278960.597705313</v>
      </c>
      <c r="Y55" s="228">
        <v>1385.9250545396931</v>
      </c>
      <c r="Z55" s="228">
        <v>290318.23253741773</v>
      </c>
      <c r="AA55" s="228">
        <v>2241.0135677651488</v>
      </c>
      <c r="AB55" s="228">
        <v>291309.7772646324</v>
      </c>
      <c r="AC55" s="228">
        <v>2738.0893714723034</v>
      </c>
      <c r="AD55" s="228">
        <v>308795.59508382564</v>
      </c>
      <c r="AE55" s="392">
        <f t="shared" si="89"/>
        <v>1175866.1211348861</v>
      </c>
      <c r="AF55" s="397">
        <v>0</v>
      </c>
      <c r="AG55" s="228">
        <v>864.86619219761474</v>
      </c>
      <c r="AH55" s="228">
        <v>0</v>
      </c>
      <c r="AI55" s="228">
        <v>1425.063910194883</v>
      </c>
      <c r="AJ55" s="228">
        <v>0</v>
      </c>
      <c r="AK55" s="228">
        <v>1053.3654923013562</v>
      </c>
      <c r="AL55" s="228">
        <v>0</v>
      </c>
      <c r="AM55" s="228">
        <v>2274.2803574975042</v>
      </c>
      <c r="AN55" s="394">
        <f t="shared" si="90"/>
        <v>5617.5759521913578</v>
      </c>
      <c r="AO55" s="395">
        <f t="shared" si="91"/>
        <v>1181483.6970870774</v>
      </c>
      <c r="AP55" s="290">
        <v>33</v>
      </c>
      <c r="AQ55" s="228">
        <v>32428.682171497832</v>
      </c>
      <c r="AR55" s="228">
        <v>5999532.2218279401</v>
      </c>
      <c r="AS55" s="228">
        <v>31767.636938275991</v>
      </c>
      <c r="AT55" s="228">
        <v>6465665.9153210232</v>
      </c>
      <c r="AU55" s="228">
        <v>47291.584928305238</v>
      </c>
      <c r="AV55" s="228">
        <v>7144965.0391136752</v>
      </c>
      <c r="AW55" s="228">
        <v>88977.553154427878</v>
      </c>
      <c r="AX55" s="228">
        <v>7411986.6297309399</v>
      </c>
      <c r="AY55" s="392">
        <f t="shared" si="92"/>
        <v>27222615.263186086</v>
      </c>
      <c r="AZ55" s="397">
        <v>0</v>
      </c>
      <c r="BA55" s="228">
        <v>33186.948837607844</v>
      </c>
      <c r="BB55" s="228">
        <v>0</v>
      </c>
      <c r="BC55" s="228">
        <v>43577.332885533215</v>
      </c>
      <c r="BD55" s="228">
        <v>0</v>
      </c>
      <c r="BE55" s="228">
        <v>38942.919539305498</v>
      </c>
      <c r="BF55" s="228">
        <v>0</v>
      </c>
      <c r="BG55" s="228">
        <v>43885.296520095093</v>
      </c>
      <c r="BH55" s="394">
        <f t="shared" si="93"/>
        <v>159592.49778254164</v>
      </c>
      <c r="BI55" s="395">
        <f t="shared" si="94"/>
        <v>27382207.760968629</v>
      </c>
      <c r="BJ55" s="290">
        <v>33</v>
      </c>
      <c r="BK55" s="228">
        <v>506.5924036751062</v>
      </c>
      <c r="BL55" s="228">
        <v>18861.146051064086</v>
      </c>
      <c r="BM55" s="228">
        <v>0</v>
      </c>
      <c r="BN55" s="228">
        <v>43934.83831186757</v>
      </c>
      <c r="BO55" s="228">
        <v>2.8511707482263828</v>
      </c>
      <c r="BP55" s="228">
        <v>96550.363624213904</v>
      </c>
      <c r="BQ55" s="228">
        <v>0</v>
      </c>
      <c r="BR55" s="228">
        <v>79972.102832772551</v>
      </c>
      <c r="BS55" s="392">
        <f t="shared" si="95"/>
        <v>239827.89439434145</v>
      </c>
      <c r="BT55" s="397">
        <v>0</v>
      </c>
      <c r="BU55" s="228">
        <v>484.97010490318661</v>
      </c>
      <c r="BV55" s="228">
        <v>0</v>
      </c>
      <c r="BW55" s="228">
        <v>830.11878686696286</v>
      </c>
      <c r="BX55" s="228">
        <v>0</v>
      </c>
      <c r="BY55" s="228">
        <v>780.06159224321914</v>
      </c>
      <c r="BZ55" s="228">
        <v>0</v>
      </c>
      <c r="CA55" s="228">
        <v>155.96673027962069</v>
      </c>
      <c r="CB55" s="394">
        <f t="shared" si="96"/>
        <v>2251.117214292989</v>
      </c>
      <c r="CC55" s="395">
        <f t="shared" si="97"/>
        <v>242079.01160863444</v>
      </c>
      <c r="CD55" s="290">
        <v>33</v>
      </c>
      <c r="CE55" s="394">
        <f t="shared" si="98"/>
        <v>6788604.1488989508</v>
      </c>
      <c r="CF55" s="394">
        <f t="shared" si="99"/>
        <v>7331686.7591080368</v>
      </c>
      <c r="CG55" s="394">
        <f t="shared" si="100"/>
        <v>8144657.9052290069</v>
      </c>
      <c r="CH55" s="394">
        <f t="shared" si="101"/>
        <v>8458217.6374367028</v>
      </c>
      <c r="CI55" s="396">
        <f t="shared" si="102"/>
        <v>30723166.450672697</v>
      </c>
      <c r="CJ55" s="394">
        <f t="shared" si="103"/>
        <v>39874.325569826149</v>
      </c>
      <c r="CK55" s="394">
        <f t="shared" si="104"/>
        <v>51364.053863933208</v>
      </c>
      <c r="CL55" s="394">
        <f t="shared" si="105"/>
        <v>44694.285869763597</v>
      </c>
      <c r="CM55" s="394">
        <f t="shared" si="106"/>
        <v>51934.859622731885</v>
      </c>
      <c r="CN55" s="396">
        <f t="shared" si="107"/>
        <v>187867.52492625482</v>
      </c>
      <c r="CO55" s="394">
        <f t="shared" si="108"/>
        <v>6828478.474468777</v>
      </c>
      <c r="CP55" s="394">
        <f t="shared" si="109"/>
        <v>7383050.8129719691</v>
      </c>
      <c r="CQ55" s="394">
        <f t="shared" si="110"/>
        <v>8189352.1910987701</v>
      </c>
      <c r="CR55" s="394">
        <f t="shared" si="111"/>
        <v>8510152.4970594347</v>
      </c>
      <c r="CS55" s="396">
        <f t="shared" si="112"/>
        <v>30911033.975598954</v>
      </c>
    </row>
    <row r="56" spans="1:97" ht="15.75" customHeight="1">
      <c r="A56" s="87" t="s">
        <v>221</v>
      </c>
      <c r="B56" s="290">
        <v>34</v>
      </c>
      <c r="C56" s="228">
        <v>9853.4997861435313</v>
      </c>
      <c r="D56" s="228">
        <v>213741.84242575936</v>
      </c>
      <c r="E56" s="228">
        <v>9318.8393280977343</v>
      </c>
      <c r="F56" s="228">
        <v>234575.92482493434</v>
      </c>
      <c r="G56" s="228">
        <v>18135.496565571633</v>
      </c>
      <c r="H56" s="228">
        <v>223179.68082843791</v>
      </c>
      <c r="I56" s="228">
        <v>15284.319444024492</v>
      </c>
      <c r="J56" s="228">
        <v>228864.95415622031</v>
      </c>
      <c r="K56" s="392">
        <f t="shared" si="86"/>
        <v>952954.55735918926</v>
      </c>
      <c r="L56" s="397">
        <v>0</v>
      </c>
      <c r="M56" s="228">
        <v>76108.793043152109</v>
      </c>
      <c r="N56" s="228">
        <v>0</v>
      </c>
      <c r="O56" s="228">
        <v>114614.27437687809</v>
      </c>
      <c r="P56" s="228">
        <v>0</v>
      </c>
      <c r="Q56" s="228">
        <v>87456.469488065995</v>
      </c>
      <c r="R56" s="228">
        <v>0</v>
      </c>
      <c r="S56" s="228">
        <v>106491.61121383018</v>
      </c>
      <c r="T56" s="394">
        <f t="shared" si="87"/>
        <v>384671.14812192635</v>
      </c>
      <c r="U56" s="395">
        <f t="shared" si="88"/>
        <v>1337625.7054811157</v>
      </c>
      <c r="V56" s="290">
        <v>34</v>
      </c>
      <c r="W56" s="228">
        <v>1833.4527530443593</v>
      </c>
      <c r="X56" s="228">
        <v>71630.398580189358</v>
      </c>
      <c r="Y56" s="228">
        <v>3056.4787541512737</v>
      </c>
      <c r="Z56" s="228">
        <v>82912.432682766186</v>
      </c>
      <c r="AA56" s="228">
        <v>2885.210356910849</v>
      </c>
      <c r="AB56" s="228">
        <v>83674.997658689899</v>
      </c>
      <c r="AC56" s="228">
        <v>1488.9983926517207</v>
      </c>
      <c r="AD56" s="228">
        <v>77521.78886980463</v>
      </c>
      <c r="AE56" s="392">
        <f t="shared" si="89"/>
        <v>325003.75804820831</v>
      </c>
      <c r="AF56" s="397">
        <v>0</v>
      </c>
      <c r="AG56" s="228">
        <v>26549.235057244427</v>
      </c>
      <c r="AH56" s="228">
        <v>0</v>
      </c>
      <c r="AI56" s="228">
        <v>23336.249659938861</v>
      </c>
      <c r="AJ56" s="228">
        <v>0</v>
      </c>
      <c r="AK56" s="228">
        <v>19821.135194695737</v>
      </c>
      <c r="AL56" s="228">
        <v>0</v>
      </c>
      <c r="AM56" s="228">
        <v>17058.996028782542</v>
      </c>
      <c r="AN56" s="394">
        <f t="shared" si="90"/>
        <v>86765.615940661562</v>
      </c>
      <c r="AO56" s="395">
        <f t="shared" si="91"/>
        <v>411769.37398886989</v>
      </c>
      <c r="AP56" s="290">
        <v>34</v>
      </c>
      <c r="AQ56" s="228">
        <v>60458.675158499631</v>
      </c>
      <c r="AR56" s="228">
        <v>1910187.4213005141</v>
      </c>
      <c r="AS56" s="228">
        <v>52100.53133419931</v>
      </c>
      <c r="AT56" s="228">
        <v>2099914.2693822226</v>
      </c>
      <c r="AU56" s="228">
        <v>55789.515560966931</v>
      </c>
      <c r="AV56" s="228">
        <v>2226944.9287030576</v>
      </c>
      <c r="AW56" s="228">
        <v>65190.653477985543</v>
      </c>
      <c r="AX56" s="228">
        <v>2191630.1002941881</v>
      </c>
      <c r="AY56" s="392">
        <f t="shared" si="92"/>
        <v>8662216.0952116344</v>
      </c>
      <c r="AZ56" s="397">
        <v>0</v>
      </c>
      <c r="BA56" s="228">
        <v>663029.40293953067</v>
      </c>
      <c r="BB56" s="228">
        <v>0</v>
      </c>
      <c r="BC56" s="228">
        <v>774292.91729628982</v>
      </c>
      <c r="BD56" s="228">
        <v>0</v>
      </c>
      <c r="BE56" s="228">
        <v>818245.60090089892</v>
      </c>
      <c r="BF56" s="228">
        <v>0</v>
      </c>
      <c r="BG56" s="228">
        <v>914505.70567608462</v>
      </c>
      <c r="BH56" s="394">
        <f t="shared" si="93"/>
        <v>3170073.6268128036</v>
      </c>
      <c r="BI56" s="395">
        <f t="shared" si="94"/>
        <v>11832289.722024437</v>
      </c>
      <c r="BJ56" s="290">
        <v>34</v>
      </c>
      <c r="BK56" s="228">
        <v>307.0819634145609</v>
      </c>
      <c r="BL56" s="228">
        <v>106136.01714641591</v>
      </c>
      <c r="BM56" s="228">
        <v>522.42570290143078</v>
      </c>
      <c r="BN56" s="228">
        <v>99804.939783379596</v>
      </c>
      <c r="BO56" s="228">
        <v>3304.1254230216218</v>
      </c>
      <c r="BP56" s="228">
        <v>108199.38563733717</v>
      </c>
      <c r="BQ56" s="228">
        <v>510.64444828717728</v>
      </c>
      <c r="BR56" s="228">
        <v>115204.93406954361</v>
      </c>
      <c r="BS56" s="392">
        <f t="shared" si="95"/>
        <v>433989.5541743011</v>
      </c>
      <c r="BT56" s="397">
        <v>0</v>
      </c>
      <c r="BU56" s="228">
        <v>60407.009368413906</v>
      </c>
      <c r="BV56" s="228">
        <v>0</v>
      </c>
      <c r="BW56" s="228">
        <v>65605.828571112448</v>
      </c>
      <c r="BX56" s="228">
        <v>0</v>
      </c>
      <c r="BY56" s="228">
        <v>77197.778015084274</v>
      </c>
      <c r="BZ56" s="228">
        <v>0</v>
      </c>
      <c r="CA56" s="228">
        <v>86854.826351764874</v>
      </c>
      <c r="CB56" s="394">
        <f t="shared" si="96"/>
        <v>290065.44230637548</v>
      </c>
      <c r="CC56" s="395">
        <f t="shared" si="97"/>
        <v>724054.99648067658</v>
      </c>
      <c r="CD56" s="290">
        <v>34</v>
      </c>
      <c r="CE56" s="394">
        <f t="shared" si="98"/>
        <v>2374148.3891139813</v>
      </c>
      <c r="CF56" s="394">
        <f t="shared" si="99"/>
        <v>2582205.8417926524</v>
      </c>
      <c r="CG56" s="394">
        <f t="shared" si="100"/>
        <v>2722113.3407339938</v>
      </c>
      <c r="CH56" s="394">
        <f t="shared" si="101"/>
        <v>2695696.3931527059</v>
      </c>
      <c r="CI56" s="396">
        <f t="shared" si="102"/>
        <v>10374163.964793332</v>
      </c>
      <c r="CJ56" s="394">
        <f t="shared" si="103"/>
        <v>826094.44040834112</v>
      </c>
      <c r="CK56" s="394">
        <f t="shared" si="104"/>
        <v>977849.2699042192</v>
      </c>
      <c r="CL56" s="394">
        <f t="shared" si="105"/>
        <v>1002720.983598745</v>
      </c>
      <c r="CM56" s="394">
        <f t="shared" si="106"/>
        <v>1124911.1392704623</v>
      </c>
      <c r="CN56" s="396">
        <f t="shared" si="107"/>
        <v>3931575.8331817673</v>
      </c>
      <c r="CO56" s="394">
        <f t="shared" si="108"/>
        <v>3200242.8295223224</v>
      </c>
      <c r="CP56" s="394">
        <f t="shared" si="109"/>
        <v>3560055.1116968715</v>
      </c>
      <c r="CQ56" s="394">
        <f t="shared" si="110"/>
        <v>3724834.3243327388</v>
      </c>
      <c r="CR56" s="394">
        <f t="shared" si="111"/>
        <v>3820607.532423168</v>
      </c>
      <c r="CS56" s="396">
        <f t="shared" si="112"/>
        <v>14305739.797975101</v>
      </c>
    </row>
    <row r="57" spans="1:97" ht="15.75" customHeight="1">
      <c r="A57" s="87" t="s">
        <v>222</v>
      </c>
      <c r="B57" s="290">
        <v>35</v>
      </c>
      <c r="C57" s="228">
        <v>2796.5589900856075</v>
      </c>
      <c r="D57" s="228">
        <v>60832.044504249483</v>
      </c>
      <c r="E57" s="228">
        <v>2795.9105425848747</v>
      </c>
      <c r="F57" s="228">
        <v>57931.090835516145</v>
      </c>
      <c r="G57" s="228">
        <v>3681.245242432436</v>
      </c>
      <c r="H57" s="228">
        <v>65075.93366477848</v>
      </c>
      <c r="I57" s="228">
        <v>3576.0399042838303</v>
      </c>
      <c r="J57" s="228">
        <v>66348.473266334928</v>
      </c>
      <c r="K57" s="392">
        <f t="shared" si="86"/>
        <v>263037.29695026577</v>
      </c>
      <c r="L57" s="397">
        <v>0</v>
      </c>
      <c r="M57" s="228">
        <v>73465.156395445869</v>
      </c>
      <c r="N57" s="228">
        <v>0</v>
      </c>
      <c r="O57" s="228">
        <v>83013.017942060324</v>
      </c>
      <c r="P57" s="228">
        <v>0</v>
      </c>
      <c r="Q57" s="228">
        <v>104219.22004464205</v>
      </c>
      <c r="R57" s="228">
        <v>0</v>
      </c>
      <c r="S57" s="228">
        <v>99982.969185626542</v>
      </c>
      <c r="T57" s="394">
        <f t="shared" si="87"/>
        <v>360680.36356777477</v>
      </c>
      <c r="U57" s="395">
        <f t="shared" si="88"/>
        <v>623717.66051804053</v>
      </c>
      <c r="V57" s="290">
        <v>35</v>
      </c>
      <c r="W57" s="228">
        <v>331.4217410828183</v>
      </c>
      <c r="X57" s="228">
        <v>21311.014298480779</v>
      </c>
      <c r="Y57" s="228">
        <v>54.598348762716427</v>
      </c>
      <c r="Z57" s="228">
        <v>21441.696147234961</v>
      </c>
      <c r="AA57" s="228">
        <v>336.63854015255254</v>
      </c>
      <c r="AB57" s="228">
        <v>16755.453596248815</v>
      </c>
      <c r="AC57" s="228">
        <v>295.64605653071663</v>
      </c>
      <c r="AD57" s="228">
        <v>18020.132932785968</v>
      </c>
      <c r="AE57" s="392">
        <f t="shared" si="89"/>
        <v>78546.601661279332</v>
      </c>
      <c r="AF57" s="397">
        <v>0</v>
      </c>
      <c r="AG57" s="228">
        <v>17413.508934356592</v>
      </c>
      <c r="AH57" s="228">
        <v>0</v>
      </c>
      <c r="AI57" s="228">
        <v>34049.248921097991</v>
      </c>
      <c r="AJ57" s="228">
        <v>0</v>
      </c>
      <c r="AK57" s="228">
        <v>18283.226943708411</v>
      </c>
      <c r="AL57" s="228">
        <v>0</v>
      </c>
      <c r="AM57" s="228">
        <v>22422.822787953482</v>
      </c>
      <c r="AN57" s="394">
        <f t="shared" si="90"/>
        <v>92168.807587116476</v>
      </c>
      <c r="AO57" s="395">
        <f t="shared" si="91"/>
        <v>170715.40924839582</v>
      </c>
      <c r="AP57" s="290">
        <v>35</v>
      </c>
      <c r="AQ57" s="228">
        <v>17217.337235917279</v>
      </c>
      <c r="AR57" s="228">
        <v>772051.33374681126</v>
      </c>
      <c r="AS57" s="228">
        <v>18488.945165611629</v>
      </c>
      <c r="AT57" s="228">
        <v>761882.55984108185</v>
      </c>
      <c r="AU57" s="228">
        <v>28451.37231688909</v>
      </c>
      <c r="AV57" s="228">
        <v>800903.3436815954</v>
      </c>
      <c r="AW57" s="228">
        <v>39776.797696870053</v>
      </c>
      <c r="AX57" s="228">
        <v>890542.72696476174</v>
      </c>
      <c r="AY57" s="392">
        <f t="shared" si="92"/>
        <v>3329314.4166495381</v>
      </c>
      <c r="AZ57" s="397">
        <v>0</v>
      </c>
      <c r="BA57" s="228">
        <v>731639.99337219098</v>
      </c>
      <c r="BB57" s="228">
        <v>0</v>
      </c>
      <c r="BC57" s="228">
        <v>855731.17424518859</v>
      </c>
      <c r="BD57" s="228">
        <v>0</v>
      </c>
      <c r="BE57" s="228">
        <v>881874.64752073179</v>
      </c>
      <c r="BF57" s="228">
        <v>0</v>
      </c>
      <c r="BG57" s="228">
        <v>941934.28554850875</v>
      </c>
      <c r="BH57" s="394">
        <f t="shared" si="93"/>
        <v>3411180.10068662</v>
      </c>
      <c r="BI57" s="395">
        <f t="shared" si="94"/>
        <v>6740494.5173361581</v>
      </c>
      <c r="BJ57" s="290">
        <v>35</v>
      </c>
      <c r="BK57" s="228">
        <v>148.78501954817929</v>
      </c>
      <c r="BL57" s="228">
        <v>13130.422109114375</v>
      </c>
      <c r="BM57" s="228">
        <v>28.122356709175278</v>
      </c>
      <c r="BN57" s="228">
        <v>12069.976066377194</v>
      </c>
      <c r="BO57" s="228">
        <v>984.42804576808851</v>
      </c>
      <c r="BP57" s="228">
        <v>14693.097159634584</v>
      </c>
      <c r="BQ57" s="228">
        <v>33.101926297543017</v>
      </c>
      <c r="BR57" s="228">
        <v>22011.973783551348</v>
      </c>
      <c r="BS57" s="392">
        <f t="shared" si="95"/>
        <v>63099.906467000488</v>
      </c>
      <c r="BT57" s="397">
        <v>0</v>
      </c>
      <c r="BU57" s="228">
        <v>28219.572673812178</v>
      </c>
      <c r="BV57" s="228">
        <v>0</v>
      </c>
      <c r="BW57" s="228">
        <v>55577.486138602369</v>
      </c>
      <c r="BX57" s="228">
        <v>0</v>
      </c>
      <c r="BY57" s="228">
        <v>37218.119842456406</v>
      </c>
      <c r="BZ57" s="228">
        <v>0</v>
      </c>
      <c r="CA57" s="228">
        <v>62598.921504354817</v>
      </c>
      <c r="CB57" s="394">
        <f t="shared" si="96"/>
        <v>183614.10015922575</v>
      </c>
      <c r="CC57" s="395">
        <f t="shared" si="97"/>
        <v>246714.00662622624</v>
      </c>
      <c r="CD57" s="290">
        <v>35</v>
      </c>
      <c r="CE57" s="394">
        <f t="shared" si="98"/>
        <v>887818.91764528968</v>
      </c>
      <c r="CF57" s="394">
        <f t="shared" si="99"/>
        <v>874692.89930387866</v>
      </c>
      <c r="CG57" s="394">
        <f t="shared" si="100"/>
        <v>930881.51224749943</v>
      </c>
      <c r="CH57" s="394">
        <f t="shared" si="101"/>
        <v>1040604.8925314161</v>
      </c>
      <c r="CI57" s="396">
        <f t="shared" si="102"/>
        <v>3733998.2217280837</v>
      </c>
      <c r="CJ57" s="394">
        <f t="shared" si="103"/>
        <v>850738.23137580557</v>
      </c>
      <c r="CK57" s="394">
        <f t="shared" si="104"/>
        <v>1028370.9272469493</v>
      </c>
      <c r="CL57" s="394">
        <f t="shared" si="105"/>
        <v>1041595.2143515387</v>
      </c>
      <c r="CM57" s="394">
        <f t="shared" si="106"/>
        <v>1126938.9990264436</v>
      </c>
      <c r="CN57" s="396">
        <f t="shared" si="107"/>
        <v>4047643.3720007371</v>
      </c>
      <c r="CO57" s="394">
        <f t="shared" si="108"/>
        <v>1738557.1490210956</v>
      </c>
      <c r="CP57" s="394">
        <f t="shared" si="109"/>
        <v>1903063.8265508278</v>
      </c>
      <c r="CQ57" s="394">
        <f t="shared" si="110"/>
        <v>1972476.7265990379</v>
      </c>
      <c r="CR57" s="394">
        <f t="shared" si="111"/>
        <v>2167543.8915578602</v>
      </c>
      <c r="CS57" s="396">
        <f t="shared" si="112"/>
        <v>7781641.5937288208</v>
      </c>
    </row>
    <row r="58" spans="1:97" ht="15.75" customHeight="1">
      <c r="A58" s="87" t="s">
        <v>223</v>
      </c>
      <c r="B58" s="290">
        <v>36</v>
      </c>
      <c r="C58" s="228">
        <v>0</v>
      </c>
      <c r="D58" s="228">
        <v>0</v>
      </c>
      <c r="E58" s="228">
        <v>0</v>
      </c>
      <c r="F58" s="228">
        <v>0</v>
      </c>
      <c r="G58" s="228">
        <v>0</v>
      </c>
      <c r="H58" s="228">
        <v>0</v>
      </c>
      <c r="I58" s="228">
        <v>0</v>
      </c>
      <c r="J58" s="228">
        <v>0</v>
      </c>
      <c r="K58" s="392">
        <f t="shared" si="86"/>
        <v>0</v>
      </c>
      <c r="L58" s="397">
        <v>0</v>
      </c>
      <c r="M58" s="228">
        <v>0</v>
      </c>
      <c r="N58" s="228">
        <v>0</v>
      </c>
      <c r="O58" s="228">
        <v>0</v>
      </c>
      <c r="P58" s="228">
        <v>0</v>
      </c>
      <c r="Q58" s="228">
        <v>63.41127505899901</v>
      </c>
      <c r="R58" s="228">
        <v>0</v>
      </c>
      <c r="S58" s="228">
        <v>31.697934204634393</v>
      </c>
      <c r="T58" s="394">
        <f t="shared" si="87"/>
        <v>95.109209263633403</v>
      </c>
      <c r="U58" s="395">
        <f t="shared" si="88"/>
        <v>95.109209263633403</v>
      </c>
      <c r="V58" s="290">
        <v>36</v>
      </c>
      <c r="W58" s="228">
        <v>0</v>
      </c>
      <c r="X58" s="228">
        <v>0</v>
      </c>
      <c r="Y58" s="228">
        <v>0</v>
      </c>
      <c r="Z58" s="228">
        <v>0</v>
      </c>
      <c r="AA58" s="228">
        <v>0</v>
      </c>
      <c r="AB58" s="228">
        <v>0</v>
      </c>
      <c r="AC58" s="228">
        <v>0</v>
      </c>
      <c r="AD58" s="228">
        <v>0</v>
      </c>
      <c r="AE58" s="392">
        <f t="shared" si="89"/>
        <v>0</v>
      </c>
      <c r="AF58" s="397">
        <v>0</v>
      </c>
      <c r="AG58" s="228">
        <v>0</v>
      </c>
      <c r="AH58" s="228">
        <v>0</v>
      </c>
      <c r="AI58" s="228">
        <v>0</v>
      </c>
      <c r="AJ58" s="228">
        <v>0</v>
      </c>
      <c r="AK58" s="228">
        <v>0</v>
      </c>
      <c r="AL58" s="228">
        <v>0</v>
      </c>
      <c r="AM58" s="228">
        <v>0</v>
      </c>
      <c r="AN58" s="394">
        <f t="shared" si="90"/>
        <v>0</v>
      </c>
      <c r="AO58" s="395">
        <f t="shared" si="91"/>
        <v>0</v>
      </c>
      <c r="AP58" s="290">
        <v>36</v>
      </c>
      <c r="AQ58" s="228">
        <v>19734.338434312136</v>
      </c>
      <c r="AR58" s="228">
        <v>0</v>
      </c>
      <c r="AS58" s="228">
        <v>15137.175971118209</v>
      </c>
      <c r="AT58" s="228">
        <v>0</v>
      </c>
      <c r="AU58" s="228">
        <v>15361.346633936033</v>
      </c>
      <c r="AV58" s="228">
        <v>0</v>
      </c>
      <c r="AW58" s="228">
        <v>15873.617516344504</v>
      </c>
      <c r="AX58" s="228">
        <v>0</v>
      </c>
      <c r="AY58" s="392">
        <f t="shared" si="92"/>
        <v>66106.478555710884</v>
      </c>
      <c r="AZ58" s="397">
        <v>0</v>
      </c>
      <c r="BA58" s="228">
        <v>6173.1261075449656</v>
      </c>
      <c r="BB58" s="228">
        <v>0</v>
      </c>
      <c r="BC58" s="228">
        <v>1116.7840416830361</v>
      </c>
      <c r="BD58" s="228">
        <v>0</v>
      </c>
      <c r="BE58" s="228">
        <v>0</v>
      </c>
      <c r="BF58" s="228">
        <v>0</v>
      </c>
      <c r="BG58" s="228">
        <v>0</v>
      </c>
      <c r="BH58" s="394">
        <f t="shared" si="93"/>
        <v>7289.9101492280015</v>
      </c>
      <c r="BI58" s="395">
        <f t="shared" si="94"/>
        <v>73396.388704938887</v>
      </c>
      <c r="BJ58" s="290">
        <v>36</v>
      </c>
      <c r="BK58" s="228">
        <v>0</v>
      </c>
      <c r="BL58" s="228">
        <v>0</v>
      </c>
      <c r="BM58" s="228">
        <v>0</v>
      </c>
      <c r="BN58" s="228">
        <v>0</v>
      </c>
      <c r="BO58" s="228">
        <v>0</v>
      </c>
      <c r="BP58" s="228">
        <v>0</v>
      </c>
      <c r="BQ58" s="228">
        <v>0</v>
      </c>
      <c r="BR58" s="228">
        <v>0</v>
      </c>
      <c r="BS58" s="392">
        <f t="shared" si="95"/>
        <v>0</v>
      </c>
      <c r="BT58" s="397">
        <v>0</v>
      </c>
      <c r="BU58" s="228">
        <v>24192.809458123898</v>
      </c>
      <c r="BV58" s="228">
        <v>0</v>
      </c>
      <c r="BW58" s="228">
        <v>6511.7919754609065</v>
      </c>
      <c r="BX58" s="228">
        <v>0</v>
      </c>
      <c r="BY58" s="228">
        <v>0</v>
      </c>
      <c r="BZ58" s="228">
        <v>0</v>
      </c>
      <c r="CA58" s="228">
        <v>0</v>
      </c>
      <c r="CB58" s="394">
        <f t="shared" si="96"/>
        <v>30704.601433584805</v>
      </c>
      <c r="CC58" s="395">
        <f t="shared" si="97"/>
        <v>30704.601433584805</v>
      </c>
      <c r="CD58" s="290">
        <v>36</v>
      </c>
      <c r="CE58" s="394">
        <f t="shared" si="98"/>
        <v>19734.338434312136</v>
      </c>
      <c r="CF58" s="394">
        <f t="shared" si="99"/>
        <v>15137.175971118209</v>
      </c>
      <c r="CG58" s="394">
        <f t="shared" si="100"/>
        <v>15361.346633936033</v>
      </c>
      <c r="CH58" s="394">
        <f t="shared" si="101"/>
        <v>15873.617516344504</v>
      </c>
      <c r="CI58" s="396">
        <f t="shared" si="102"/>
        <v>66106.478555710884</v>
      </c>
      <c r="CJ58" s="394">
        <f t="shared" si="103"/>
        <v>30365.935565668864</v>
      </c>
      <c r="CK58" s="394">
        <f t="shared" si="104"/>
        <v>7628.5760171439424</v>
      </c>
      <c r="CL58" s="394">
        <f t="shared" si="105"/>
        <v>63.41127505899901</v>
      </c>
      <c r="CM58" s="394">
        <f t="shared" si="106"/>
        <v>31.697934204634393</v>
      </c>
      <c r="CN58" s="396">
        <f t="shared" si="107"/>
        <v>38089.620792076443</v>
      </c>
      <c r="CO58" s="394">
        <f t="shared" si="108"/>
        <v>50100.273999981</v>
      </c>
      <c r="CP58" s="394">
        <f t="shared" si="109"/>
        <v>22765.751988262153</v>
      </c>
      <c r="CQ58" s="394">
        <f t="shared" si="110"/>
        <v>15424.757908995032</v>
      </c>
      <c r="CR58" s="394">
        <f t="shared" si="111"/>
        <v>15905.315450549138</v>
      </c>
      <c r="CS58" s="396">
        <f t="shared" si="112"/>
        <v>104196.09934778733</v>
      </c>
    </row>
    <row r="59" spans="1:97" ht="15.75" customHeight="1">
      <c r="A59" s="87" t="s">
        <v>468</v>
      </c>
      <c r="B59" s="290">
        <v>37</v>
      </c>
      <c r="C59" s="228">
        <v>3959.8799743652335</v>
      </c>
      <c r="D59" s="228">
        <v>5454.2799621696613</v>
      </c>
      <c r="E59" s="228">
        <v>4033.1099624633785</v>
      </c>
      <c r="F59" s="228">
        <v>6063.7476414864022</v>
      </c>
      <c r="G59" s="228">
        <v>3698.4799499511723</v>
      </c>
      <c r="H59" s="228">
        <v>6028.9163055868457</v>
      </c>
      <c r="I59" s="228">
        <v>2095.3999633789049</v>
      </c>
      <c r="J59" s="228">
        <v>5985.5618026019192</v>
      </c>
      <c r="K59" s="392">
        <f t="shared" si="86"/>
        <v>37319.375562003523</v>
      </c>
      <c r="L59" s="397">
        <v>0</v>
      </c>
      <c r="M59" s="228">
        <v>27406.38950957108</v>
      </c>
      <c r="N59" s="228">
        <v>0</v>
      </c>
      <c r="O59" s="228">
        <v>30468.811814385179</v>
      </c>
      <c r="P59" s="228">
        <v>0</v>
      </c>
      <c r="Q59" s="228">
        <v>30293.793083146036</v>
      </c>
      <c r="R59" s="228">
        <v>0</v>
      </c>
      <c r="S59" s="228">
        <v>30075.947573923917</v>
      </c>
      <c r="T59" s="394">
        <f t="shared" si="87"/>
        <v>118244.9419810262</v>
      </c>
      <c r="U59" s="395">
        <f t="shared" si="88"/>
        <v>155564.31754302973</v>
      </c>
      <c r="V59" s="290">
        <v>37</v>
      </c>
      <c r="W59" s="228">
        <v>265.83999633789068</v>
      </c>
      <c r="X59" s="228">
        <v>2312.2056986468997</v>
      </c>
      <c r="Y59" s="228">
        <v>278.12999725341808</v>
      </c>
      <c r="Z59" s="228">
        <v>1831.7973366191295</v>
      </c>
      <c r="AA59" s="228">
        <v>255.41999816894543</v>
      </c>
      <c r="AB59" s="228">
        <v>1836.338607041148</v>
      </c>
      <c r="AC59" s="228">
        <v>278.12999725341814</v>
      </c>
      <c r="AD59" s="228">
        <v>1804.7688318171238</v>
      </c>
      <c r="AE59" s="392">
        <f t="shared" si="89"/>
        <v>8862.6304631379717</v>
      </c>
      <c r="AF59" s="397">
        <v>0</v>
      </c>
      <c r="AG59" s="228">
        <v>11618.254002891184</v>
      </c>
      <c r="AH59" s="228">
        <v>0</v>
      </c>
      <c r="AI59" s="228">
        <v>9204.3224143574225</v>
      </c>
      <c r="AJ59" s="228">
        <v>0</v>
      </c>
      <c r="AK59" s="228">
        <v>9227.1411598045561</v>
      </c>
      <c r="AL59" s="228">
        <v>0</v>
      </c>
      <c r="AM59" s="228">
        <v>9068.5109533391278</v>
      </c>
      <c r="AN59" s="394">
        <f t="shared" si="90"/>
        <v>39118.228530392291</v>
      </c>
      <c r="AO59" s="395">
        <f t="shared" si="91"/>
        <v>47980.858993530259</v>
      </c>
      <c r="AP59" s="290">
        <v>37</v>
      </c>
      <c r="AQ59" s="228">
        <v>4340.5399322509766</v>
      </c>
      <c r="AR59" s="228">
        <v>37012.765735013272</v>
      </c>
      <c r="AS59" s="228">
        <v>4721.1199340820322</v>
      </c>
      <c r="AT59" s="228">
        <v>36555.873696585972</v>
      </c>
      <c r="AU59" s="228">
        <v>5964.8899154663086</v>
      </c>
      <c r="AV59" s="228">
        <v>37981.401182658941</v>
      </c>
      <c r="AW59" s="228">
        <v>5786.7398986816397</v>
      </c>
      <c r="AX59" s="228">
        <v>39412.203945117682</v>
      </c>
      <c r="AY59" s="392">
        <f t="shared" si="92"/>
        <v>171775.53423985682</v>
      </c>
      <c r="AZ59" s="397">
        <v>0</v>
      </c>
      <c r="BA59" s="228">
        <v>185979.86931289954</v>
      </c>
      <c r="BB59" s="228">
        <v>0</v>
      </c>
      <c r="BC59" s="228">
        <v>183684.1013552935</v>
      </c>
      <c r="BD59" s="228">
        <v>0</v>
      </c>
      <c r="BE59" s="228">
        <v>189760.280876479</v>
      </c>
      <c r="BF59" s="228">
        <v>0</v>
      </c>
      <c r="BG59" s="228">
        <v>196949.84947142121</v>
      </c>
      <c r="BH59" s="394">
        <f t="shared" si="93"/>
        <v>756374.10101609328</v>
      </c>
      <c r="BI59" s="395">
        <f t="shared" si="94"/>
        <v>928149.63525595004</v>
      </c>
      <c r="BJ59" s="290">
        <v>37</v>
      </c>
      <c r="BK59" s="228">
        <v>0</v>
      </c>
      <c r="BL59" s="228">
        <v>105.59277106912886</v>
      </c>
      <c r="BM59" s="228">
        <v>22.709999084472699</v>
      </c>
      <c r="BN59" s="228">
        <v>189.73070846376135</v>
      </c>
      <c r="BO59" s="228">
        <v>45.419998168945398</v>
      </c>
      <c r="BP59" s="228">
        <v>234.08607896611818</v>
      </c>
      <c r="BQ59" s="228">
        <v>3</v>
      </c>
      <c r="BR59" s="228">
        <v>229.03690653203861</v>
      </c>
      <c r="BS59" s="392">
        <f t="shared" si="95"/>
        <v>829.57646228446515</v>
      </c>
      <c r="BT59" s="397">
        <v>0</v>
      </c>
      <c r="BU59" s="228">
        <v>530.57720421163299</v>
      </c>
      <c r="BV59" s="228">
        <v>0</v>
      </c>
      <c r="BW59" s="228">
        <v>953.34924759092689</v>
      </c>
      <c r="BX59" s="228">
        <v>0</v>
      </c>
      <c r="BY59" s="228">
        <v>1176.2238651867146</v>
      </c>
      <c r="BZ59" s="228">
        <v>0</v>
      </c>
      <c r="CA59" s="228">
        <v>1150.8530394518493</v>
      </c>
      <c r="CB59" s="394">
        <f t="shared" si="96"/>
        <v>3811.0033564411237</v>
      </c>
      <c r="CC59" s="395">
        <f t="shared" si="97"/>
        <v>4640.5798187255887</v>
      </c>
      <c r="CD59" s="290">
        <v>37</v>
      </c>
      <c r="CE59" s="394">
        <f t="shared" si="98"/>
        <v>53451.104069853071</v>
      </c>
      <c r="CF59" s="394">
        <f t="shared" si="99"/>
        <v>53696.219276038566</v>
      </c>
      <c r="CG59" s="394">
        <f t="shared" si="100"/>
        <v>56044.952036008421</v>
      </c>
      <c r="CH59" s="394">
        <f t="shared" si="101"/>
        <v>55594.841345382731</v>
      </c>
      <c r="CI59" s="396">
        <f t="shared" si="102"/>
        <v>218787.11672728279</v>
      </c>
      <c r="CJ59" s="394">
        <f t="shared" si="103"/>
        <v>225535.09002957345</v>
      </c>
      <c r="CK59" s="394">
        <f t="shared" si="104"/>
        <v>224310.58483162703</v>
      </c>
      <c r="CL59" s="394">
        <f t="shared" si="105"/>
        <v>230457.43898461628</v>
      </c>
      <c r="CM59" s="394">
        <f t="shared" si="106"/>
        <v>237245.16103813611</v>
      </c>
      <c r="CN59" s="396">
        <f t="shared" si="107"/>
        <v>917548.27488395292</v>
      </c>
      <c r="CO59" s="394">
        <f t="shared" si="108"/>
        <v>278986.1940994265</v>
      </c>
      <c r="CP59" s="394">
        <f t="shared" si="109"/>
        <v>278006.80410766561</v>
      </c>
      <c r="CQ59" s="394">
        <f t="shared" si="110"/>
        <v>286502.39102062472</v>
      </c>
      <c r="CR59" s="394">
        <f t="shared" si="111"/>
        <v>292840.00238351885</v>
      </c>
      <c r="CS59" s="396">
        <f t="shared" si="112"/>
        <v>1136335.3916112357</v>
      </c>
    </row>
    <row r="60" spans="1:97" ht="15.75" customHeight="1">
      <c r="A60" s="866" t="s">
        <v>372</v>
      </c>
      <c r="B60" s="867">
        <v>38</v>
      </c>
      <c r="C60" s="400">
        <v>5891.0044538519869</v>
      </c>
      <c r="D60" s="400">
        <v>63874.656626846765</v>
      </c>
      <c r="E60" s="400">
        <v>7242.8682742865558</v>
      </c>
      <c r="F60" s="400">
        <v>65253.209569245708</v>
      </c>
      <c r="G60" s="400">
        <v>8130.5901399631739</v>
      </c>
      <c r="H60" s="400">
        <v>67896.830810980828</v>
      </c>
      <c r="I60" s="400">
        <v>8041.2337777614275</v>
      </c>
      <c r="J60" s="400">
        <v>71762.629761985634</v>
      </c>
      <c r="K60" s="392">
        <f>SUM(C60:J60)</f>
        <v>298093.02341492206</v>
      </c>
      <c r="L60" s="401">
        <v>0</v>
      </c>
      <c r="M60" s="400">
        <v>0</v>
      </c>
      <c r="N60" s="400">
        <v>0</v>
      </c>
      <c r="O60" s="400">
        <v>0</v>
      </c>
      <c r="P60" s="400">
        <v>0</v>
      </c>
      <c r="Q60" s="400">
        <v>0</v>
      </c>
      <c r="R60" s="400">
        <v>0</v>
      </c>
      <c r="S60" s="400">
        <v>0</v>
      </c>
      <c r="T60" s="394">
        <f>SUM(L60:S60)</f>
        <v>0</v>
      </c>
      <c r="U60" s="395">
        <f>SUM(T60,K60)</f>
        <v>298093.02341492206</v>
      </c>
      <c r="V60" s="867">
        <v>38</v>
      </c>
      <c r="W60" s="400">
        <v>2640.7513404954279</v>
      </c>
      <c r="X60" s="400">
        <v>64867.338193508032</v>
      </c>
      <c r="Y60" s="400">
        <v>2278.5656459151051</v>
      </c>
      <c r="Z60" s="400">
        <v>62271.731622960899</v>
      </c>
      <c r="AA60" s="400">
        <v>2144.0833052610537</v>
      </c>
      <c r="AB60" s="400">
        <v>60492.665530889841</v>
      </c>
      <c r="AC60" s="400">
        <v>2063.291867043547</v>
      </c>
      <c r="AD60" s="400">
        <v>59581.237193464665</v>
      </c>
      <c r="AE60" s="392">
        <f>SUM(W60:AD60)</f>
        <v>256339.66469953855</v>
      </c>
      <c r="AF60" s="401">
        <v>0</v>
      </c>
      <c r="AG60" s="400">
        <v>0</v>
      </c>
      <c r="AH60" s="400">
        <v>0</v>
      </c>
      <c r="AI60" s="400">
        <v>0</v>
      </c>
      <c r="AJ60" s="400">
        <v>0</v>
      </c>
      <c r="AK60" s="400">
        <v>0</v>
      </c>
      <c r="AL60" s="400">
        <v>0</v>
      </c>
      <c r="AM60" s="400">
        <v>0</v>
      </c>
      <c r="AN60" s="394">
        <f>SUM(AF60:AM60)</f>
        <v>0</v>
      </c>
      <c r="AO60" s="395">
        <f>SUM(AN60,AE60)</f>
        <v>256339.66469953855</v>
      </c>
      <c r="AP60" s="867">
        <v>38</v>
      </c>
      <c r="AQ60" s="400">
        <v>56297.093017347943</v>
      </c>
      <c r="AR60" s="400">
        <v>1714658.6601491482</v>
      </c>
      <c r="AS60" s="400">
        <v>59298.150902823952</v>
      </c>
      <c r="AT60" s="400">
        <v>1788004.0924213582</v>
      </c>
      <c r="AU60" s="400">
        <v>64714.473371758686</v>
      </c>
      <c r="AV60" s="400">
        <v>1874520.695742531</v>
      </c>
      <c r="AW60" s="400">
        <v>70916.242390579529</v>
      </c>
      <c r="AX60" s="400">
        <v>1947886.476406174</v>
      </c>
      <c r="AY60" s="392">
        <f>SUM(AQ60:AX60)</f>
        <v>7576295.8844017209</v>
      </c>
      <c r="AZ60" s="401">
        <v>0</v>
      </c>
      <c r="BA60" s="400">
        <v>0</v>
      </c>
      <c r="BB60" s="400">
        <v>0</v>
      </c>
      <c r="BC60" s="400">
        <v>0</v>
      </c>
      <c r="BD60" s="400">
        <v>0</v>
      </c>
      <c r="BE60" s="400">
        <v>0</v>
      </c>
      <c r="BF60" s="400">
        <v>0</v>
      </c>
      <c r="BG60" s="400">
        <v>0</v>
      </c>
      <c r="BH60" s="394">
        <f>SUM(AZ60:BG60)</f>
        <v>0</v>
      </c>
      <c r="BI60" s="395">
        <f>SUM(BH60,AY60)</f>
        <v>7576295.8844017209</v>
      </c>
      <c r="BJ60" s="867">
        <v>38</v>
      </c>
      <c r="BK60" s="400">
        <v>1475.7833412426849</v>
      </c>
      <c r="BL60" s="400">
        <v>170734.9179220103</v>
      </c>
      <c r="BM60" s="400">
        <v>954.50044534685321</v>
      </c>
      <c r="BN60" s="400">
        <v>177554.54053411551</v>
      </c>
      <c r="BO60" s="400">
        <v>2585.9577370809852</v>
      </c>
      <c r="BP60" s="400">
        <v>170589.75601434367</v>
      </c>
      <c r="BQ60" s="400">
        <v>2430.2837865895376</v>
      </c>
      <c r="BR60" s="400">
        <v>174055.31968992567</v>
      </c>
      <c r="BS60" s="392">
        <f>SUM(BK60:BR60)</f>
        <v>700381.05947065516</v>
      </c>
      <c r="BT60" s="401">
        <v>0</v>
      </c>
      <c r="BU60" s="400">
        <v>0</v>
      </c>
      <c r="BV60" s="400">
        <v>0</v>
      </c>
      <c r="BW60" s="400">
        <v>0</v>
      </c>
      <c r="BX60" s="400">
        <v>0</v>
      </c>
      <c r="BY60" s="400">
        <v>0</v>
      </c>
      <c r="BZ60" s="400">
        <v>0</v>
      </c>
      <c r="CA60" s="400">
        <v>0</v>
      </c>
      <c r="CB60" s="394">
        <f>SUM(BT60:CA60)</f>
        <v>0</v>
      </c>
      <c r="CC60" s="395">
        <f>SUM(CB60,BS60)</f>
        <v>700381.05947065516</v>
      </c>
      <c r="CD60" s="867">
        <v>38</v>
      </c>
      <c r="CE60" s="394">
        <f t="shared" si="98"/>
        <v>2080440.2050444512</v>
      </c>
      <c r="CF60" s="394">
        <f t="shared" si="99"/>
        <v>2162857.6594160525</v>
      </c>
      <c r="CG60" s="394">
        <f t="shared" si="100"/>
        <v>2251075.0526528093</v>
      </c>
      <c r="CH60" s="394">
        <f t="shared" si="101"/>
        <v>2336736.7148735244</v>
      </c>
      <c r="CI60" s="396">
        <f t="shared" si="102"/>
        <v>8831109.631986836</v>
      </c>
      <c r="CJ60" s="394">
        <f t="shared" si="103"/>
        <v>0</v>
      </c>
      <c r="CK60" s="394">
        <f t="shared" si="104"/>
        <v>0</v>
      </c>
      <c r="CL60" s="394">
        <f t="shared" si="105"/>
        <v>0</v>
      </c>
      <c r="CM60" s="394">
        <f t="shared" si="106"/>
        <v>0</v>
      </c>
      <c r="CN60" s="396">
        <f t="shared" si="107"/>
        <v>0</v>
      </c>
      <c r="CO60" s="394">
        <f t="shared" si="108"/>
        <v>2080440.2050444512</v>
      </c>
      <c r="CP60" s="394">
        <f t="shared" si="109"/>
        <v>2162857.6594160525</v>
      </c>
      <c r="CQ60" s="394">
        <f t="shared" si="110"/>
        <v>2251075.0526528093</v>
      </c>
      <c r="CR60" s="394">
        <f t="shared" si="111"/>
        <v>2336736.7148735244</v>
      </c>
      <c r="CS60" s="396">
        <f t="shared" si="112"/>
        <v>8831109.6319868378</v>
      </c>
    </row>
    <row r="61" spans="1:97" ht="15.75" customHeight="1">
      <c r="A61" s="87" t="s">
        <v>226</v>
      </c>
      <c r="B61" s="867">
        <v>39</v>
      </c>
      <c r="C61" s="228">
        <v>114.77232198643294</v>
      </c>
      <c r="D61" s="228">
        <v>14256.135636444737</v>
      </c>
      <c r="E61" s="228">
        <v>1119.4817406253853</v>
      </c>
      <c r="F61" s="228">
        <v>12967.589893624274</v>
      </c>
      <c r="G61" s="228">
        <v>1764.5298059406102</v>
      </c>
      <c r="H61" s="228">
        <v>11391.649636589915</v>
      </c>
      <c r="I61" s="228">
        <v>843.58568498243153</v>
      </c>
      <c r="J61" s="228">
        <v>10195.018290772516</v>
      </c>
      <c r="K61" s="392">
        <f t="shared" si="86"/>
        <v>52652.763010966308</v>
      </c>
      <c r="L61" s="397">
        <v>0</v>
      </c>
      <c r="M61" s="228">
        <v>418747.09211782058</v>
      </c>
      <c r="N61" s="228">
        <v>0</v>
      </c>
      <c r="O61" s="228">
        <v>427225.77164030273</v>
      </c>
      <c r="P61" s="228">
        <v>0</v>
      </c>
      <c r="Q61" s="228">
        <v>422235.67849783361</v>
      </c>
      <c r="R61" s="228">
        <v>0</v>
      </c>
      <c r="S61" s="228">
        <v>443578.49172701954</v>
      </c>
      <c r="T61" s="394">
        <f t="shared" si="87"/>
        <v>1711787.0339829763</v>
      </c>
      <c r="U61" s="395">
        <f t="shared" si="88"/>
        <v>1764439.7969939427</v>
      </c>
      <c r="V61" s="867">
        <v>39</v>
      </c>
      <c r="W61" s="228">
        <v>242.79034041698836</v>
      </c>
      <c r="X61" s="228">
        <v>4581.5976438690041</v>
      </c>
      <c r="Y61" s="228">
        <v>-11.465925515500523</v>
      </c>
      <c r="Z61" s="228">
        <v>5765.0927678851676</v>
      </c>
      <c r="AA61" s="228">
        <v>133.04986365542558</v>
      </c>
      <c r="AB61" s="228">
        <v>5049.575541112813</v>
      </c>
      <c r="AC61" s="228">
        <v>126.53364470830519</v>
      </c>
      <c r="AD61" s="228">
        <v>4858.944544213472</v>
      </c>
      <c r="AE61" s="392">
        <f t="shared" si="89"/>
        <v>20746.118420345676</v>
      </c>
      <c r="AF61" s="397">
        <v>0</v>
      </c>
      <c r="AG61" s="228">
        <v>179543.16750393569</v>
      </c>
      <c r="AH61" s="228">
        <v>0</v>
      </c>
      <c r="AI61" s="228">
        <v>167438.58856612819</v>
      </c>
      <c r="AJ61" s="228">
        <v>0</v>
      </c>
      <c r="AK61" s="228">
        <v>160748.3606817181</v>
      </c>
      <c r="AL61" s="228">
        <v>0</v>
      </c>
      <c r="AM61" s="228">
        <v>157279.94755021483</v>
      </c>
      <c r="AN61" s="394">
        <f t="shared" si="90"/>
        <v>665010.06430199684</v>
      </c>
      <c r="AO61" s="395">
        <f t="shared" si="91"/>
        <v>685756.18272234255</v>
      </c>
      <c r="AP61" s="867">
        <v>39</v>
      </c>
      <c r="AQ61" s="228">
        <v>1256.1677244058087</v>
      </c>
      <c r="AR61" s="228">
        <v>73677.421242917597</v>
      </c>
      <c r="AS61" s="228">
        <v>1814.4747804399465</v>
      </c>
      <c r="AT61" s="228">
        <v>78450.931873120673</v>
      </c>
      <c r="AU61" s="228">
        <v>3525.6441409397653</v>
      </c>
      <c r="AV61" s="228">
        <v>59944.949411125912</v>
      </c>
      <c r="AW61" s="228">
        <v>3167.2160988553533</v>
      </c>
      <c r="AX61" s="228">
        <v>46452.797807890973</v>
      </c>
      <c r="AY61" s="392">
        <f t="shared" si="92"/>
        <v>268289.60307969601</v>
      </c>
      <c r="AZ61" s="397">
        <v>0</v>
      </c>
      <c r="BA61" s="228">
        <v>2669411.1373436856</v>
      </c>
      <c r="BB61" s="228">
        <v>0</v>
      </c>
      <c r="BC61" s="228">
        <v>2685801.4259366007</v>
      </c>
      <c r="BD61" s="228">
        <v>0</v>
      </c>
      <c r="BE61" s="228">
        <v>2778416.521917454</v>
      </c>
      <c r="BF61" s="228">
        <v>0</v>
      </c>
      <c r="BG61" s="228">
        <v>2840718.6407328453</v>
      </c>
      <c r="BH61" s="394">
        <f t="shared" si="93"/>
        <v>10974347.725930586</v>
      </c>
      <c r="BI61" s="395">
        <f t="shared" si="94"/>
        <v>11242637.329010282</v>
      </c>
      <c r="BJ61" s="867">
        <v>39</v>
      </c>
      <c r="BK61" s="228">
        <v>-7.4262604187158745</v>
      </c>
      <c r="BL61" s="228">
        <v>-302.57076299222399</v>
      </c>
      <c r="BM61" s="228">
        <v>-4.8031229780363578</v>
      </c>
      <c r="BN61" s="228">
        <v>761.05693764659986</v>
      </c>
      <c r="BO61" s="228">
        <v>-13.012747231030435</v>
      </c>
      <c r="BP61" s="228">
        <v>711.14600223025218</v>
      </c>
      <c r="BQ61" s="228">
        <v>-12.229383396752231</v>
      </c>
      <c r="BR61" s="228">
        <v>-832.94704349318033</v>
      </c>
      <c r="BS61" s="392">
        <f t="shared" si="95"/>
        <v>299.21361936691289</v>
      </c>
      <c r="BT61" s="397">
        <v>0</v>
      </c>
      <c r="BU61" s="228">
        <v>105191.5946812653</v>
      </c>
      <c r="BV61" s="228">
        <v>0</v>
      </c>
      <c r="BW61" s="228">
        <v>104019.79156698212</v>
      </c>
      <c r="BX61" s="228">
        <v>0</v>
      </c>
      <c r="BY61" s="228">
        <v>105210.75752408612</v>
      </c>
      <c r="BZ61" s="228">
        <v>0</v>
      </c>
      <c r="CA61" s="228">
        <v>113476.10477211268</v>
      </c>
      <c r="CB61" s="394">
        <f t="shared" si="96"/>
        <v>427898.24854444619</v>
      </c>
      <c r="CC61" s="395">
        <f t="shared" si="97"/>
        <v>428197.46216381312</v>
      </c>
      <c r="CD61" s="867">
        <v>39</v>
      </c>
      <c r="CE61" s="394">
        <f t="shared" si="98"/>
        <v>93818.887886629629</v>
      </c>
      <c r="CF61" s="394">
        <f t="shared" si="99"/>
        <v>100862.35894484851</v>
      </c>
      <c r="CG61" s="394">
        <f t="shared" si="100"/>
        <v>82507.531654363658</v>
      </c>
      <c r="CH61" s="394">
        <f t="shared" si="101"/>
        <v>64798.919644533125</v>
      </c>
      <c r="CI61" s="396">
        <f t="shared" si="102"/>
        <v>341987.69813037495</v>
      </c>
      <c r="CJ61" s="394">
        <f t="shared" si="103"/>
        <v>3372892.9916467071</v>
      </c>
      <c r="CK61" s="394">
        <f t="shared" si="104"/>
        <v>3384485.5777100134</v>
      </c>
      <c r="CL61" s="394">
        <f t="shared" si="105"/>
        <v>3466611.3186210915</v>
      </c>
      <c r="CM61" s="394">
        <f t="shared" si="106"/>
        <v>3555053.1847821926</v>
      </c>
      <c r="CN61" s="396">
        <f t="shared" si="107"/>
        <v>13779043.072760005</v>
      </c>
      <c r="CO61" s="394">
        <f t="shared" si="108"/>
        <v>3466711.8795333365</v>
      </c>
      <c r="CP61" s="394">
        <f t="shared" si="109"/>
        <v>3485347.936654862</v>
      </c>
      <c r="CQ61" s="394">
        <f t="shared" si="110"/>
        <v>3549118.8502754555</v>
      </c>
      <c r="CR61" s="394">
        <f t="shared" si="111"/>
        <v>3619852.1044267253</v>
      </c>
      <c r="CS61" s="396">
        <f t="shared" si="112"/>
        <v>14121030.770890381</v>
      </c>
    </row>
    <row r="62" spans="1:97" ht="15.75" customHeight="1">
      <c r="A62" s="87" t="s">
        <v>227</v>
      </c>
      <c r="B62" s="867">
        <v>40</v>
      </c>
      <c r="C62" s="228">
        <v>0</v>
      </c>
      <c r="D62" s="228">
        <v>0</v>
      </c>
      <c r="E62" s="228">
        <v>0</v>
      </c>
      <c r="F62" s="228">
        <v>0</v>
      </c>
      <c r="G62" s="228">
        <v>0</v>
      </c>
      <c r="H62" s="228">
        <v>0</v>
      </c>
      <c r="I62" s="228">
        <v>0</v>
      </c>
      <c r="J62" s="228">
        <v>0</v>
      </c>
      <c r="K62" s="392">
        <f t="shared" si="86"/>
        <v>0</v>
      </c>
      <c r="L62" s="397">
        <v>0</v>
      </c>
      <c r="M62" s="228">
        <v>0</v>
      </c>
      <c r="N62" s="228">
        <v>0</v>
      </c>
      <c r="O62" s="228">
        <v>0</v>
      </c>
      <c r="P62" s="228">
        <v>0</v>
      </c>
      <c r="Q62" s="228">
        <v>0</v>
      </c>
      <c r="R62" s="228">
        <v>0</v>
      </c>
      <c r="S62" s="228">
        <v>0</v>
      </c>
      <c r="T62" s="394">
        <f t="shared" si="87"/>
        <v>0</v>
      </c>
      <c r="U62" s="395">
        <f t="shared" si="88"/>
        <v>0</v>
      </c>
      <c r="V62" s="867">
        <v>40</v>
      </c>
      <c r="W62" s="228">
        <v>0</v>
      </c>
      <c r="X62" s="228">
        <v>0</v>
      </c>
      <c r="Y62" s="228">
        <v>0</v>
      </c>
      <c r="Z62" s="228">
        <v>0</v>
      </c>
      <c r="AA62" s="228">
        <v>0</v>
      </c>
      <c r="AB62" s="228">
        <v>0</v>
      </c>
      <c r="AC62" s="228">
        <v>0</v>
      </c>
      <c r="AD62" s="228">
        <v>0</v>
      </c>
      <c r="AE62" s="392">
        <f t="shared" si="89"/>
        <v>0</v>
      </c>
      <c r="AF62" s="397">
        <v>0</v>
      </c>
      <c r="AG62" s="228">
        <v>0</v>
      </c>
      <c r="AH62" s="228">
        <v>0</v>
      </c>
      <c r="AI62" s="228">
        <v>0</v>
      </c>
      <c r="AJ62" s="228">
        <v>0</v>
      </c>
      <c r="AK62" s="228">
        <v>0</v>
      </c>
      <c r="AL62" s="228">
        <v>0</v>
      </c>
      <c r="AM62" s="228">
        <v>0</v>
      </c>
      <c r="AN62" s="394">
        <f t="shared" si="90"/>
        <v>0</v>
      </c>
      <c r="AO62" s="395">
        <f t="shared" si="91"/>
        <v>0</v>
      </c>
      <c r="AP62" s="867">
        <v>40</v>
      </c>
      <c r="AQ62" s="228">
        <v>0</v>
      </c>
      <c r="AR62" s="228">
        <v>0</v>
      </c>
      <c r="AS62" s="228">
        <v>0</v>
      </c>
      <c r="AT62" s="228">
        <v>0</v>
      </c>
      <c r="AU62" s="228">
        <v>0</v>
      </c>
      <c r="AV62" s="228">
        <v>0</v>
      </c>
      <c r="AW62" s="228">
        <v>0</v>
      </c>
      <c r="AX62" s="228">
        <v>0</v>
      </c>
      <c r="AY62" s="392">
        <f t="shared" si="92"/>
        <v>0</v>
      </c>
      <c r="AZ62" s="397">
        <v>0</v>
      </c>
      <c r="BA62" s="228">
        <v>0</v>
      </c>
      <c r="BB62" s="228">
        <v>0</v>
      </c>
      <c r="BC62" s="228">
        <v>0</v>
      </c>
      <c r="BD62" s="228">
        <v>0</v>
      </c>
      <c r="BE62" s="228">
        <v>0</v>
      </c>
      <c r="BF62" s="228">
        <v>0</v>
      </c>
      <c r="BG62" s="228">
        <v>0</v>
      </c>
      <c r="BH62" s="394">
        <f t="shared" si="93"/>
        <v>0</v>
      </c>
      <c r="BI62" s="395">
        <f t="shared" si="94"/>
        <v>0</v>
      </c>
      <c r="BJ62" s="867">
        <v>40</v>
      </c>
      <c r="BK62" s="228">
        <v>0</v>
      </c>
      <c r="BL62" s="228">
        <v>0</v>
      </c>
      <c r="BM62" s="228">
        <v>0</v>
      </c>
      <c r="BN62" s="228">
        <v>0</v>
      </c>
      <c r="BO62" s="228">
        <v>0</v>
      </c>
      <c r="BP62" s="228">
        <v>0</v>
      </c>
      <c r="BQ62" s="228">
        <v>0</v>
      </c>
      <c r="BR62" s="228">
        <v>0</v>
      </c>
      <c r="BS62" s="392">
        <f t="shared" si="95"/>
        <v>0</v>
      </c>
      <c r="BT62" s="397">
        <v>0</v>
      </c>
      <c r="BU62" s="228">
        <v>0</v>
      </c>
      <c r="BV62" s="228">
        <v>0</v>
      </c>
      <c r="BW62" s="228">
        <v>0</v>
      </c>
      <c r="BX62" s="228">
        <v>0</v>
      </c>
      <c r="BY62" s="228">
        <v>0</v>
      </c>
      <c r="BZ62" s="228">
        <v>0</v>
      </c>
      <c r="CA62" s="228">
        <v>0</v>
      </c>
      <c r="CB62" s="394">
        <f t="shared" si="96"/>
        <v>0</v>
      </c>
      <c r="CC62" s="395">
        <f t="shared" si="97"/>
        <v>0</v>
      </c>
      <c r="CD62" s="867">
        <v>40</v>
      </c>
      <c r="CE62" s="394">
        <f t="shared" si="98"/>
        <v>0</v>
      </c>
      <c r="CF62" s="394">
        <f t="shared" si="99"/>
        <v>0</v>
      </c>
      <c r="CG62" s="394">
        <f t="shared" si="100"/>
        <v>0</v>
      </c>
      <c r="CH62" s="394">
        <f t="shared" si="101"/>
        <v>0</v>
      </c>
      <c r="CI62" s="396">
        <f t="shared" si="102"/>
        <v>0</v>
      </c>
      <c r="CJ62" s="394">
        <f t="shared" si="103"/>
        <v>0</v>
      </c>
      <c r="CK62" s="394">
        <f t="shared" si="104"/>
        <v>0</v>
      </c>
      <c r="CL62" s="394">
        <f t="shared" si="105"/>
        <v>0</v>
      </c>
      <c r="CM62" s="394">
        <f t="shared" si="106"/>
        <v>0</v>
      </c>
      <c r="CN62" s="396">
        <f t="shared" si="107"/>
        <v>0</v>
      </c>
      <c r="CO62" s="394">
        <f t="shared" si="108"/>
        <v>0</v>
      </c>
      <c r="CP62" s="394">
        <f t="shared" si="109"/>
        <v>0</v>
      </c>
      <c r="CQ62" s="394">
        <f t="shared" si="110"/>
        <v>0</v>
      </c>
      <c r="CR62" s="394">
        <f t="shared" si="111"/>
        <v>0</v>
      </c>
      <c r="CS62" s="396">
        <f t="shared" si="112"/>
        <v>0</v>
      </c>
    </row>
    <row r="63" spans="1:97" ht="15.75" customHeight="1">
      <c r="A63" s="87" t="s">
        <v>229</v>
      </c>
      <c r="B63" s="867">
        <v>41</v>
      </c>
      <c r="C63" s="228">
        <v>172.48472236021414</v>
      </c>
      <c r="D63" s="228">
        <v>1870.2077889164827</v>
      </c>
      <c r="E63" s="228">
        <v>212.06640279571388</v>
      </c>
      <c r="F63" s="228">
        <v>1910.5709092283441</v>
      </c>
      <c r="G63" s="228">
        <v>238.05831312845902</v>
      </c>
      <c r="H63" s="228">
        <v>1987.9743944027764</v>
      </c>
      <c r="I63" s="228">
        <v>235.44201781817296</v>
      </c>
      <c r="J63" s="228">
        <v>2101.1624362703174</v>
      </c>
      <c r="K63" s="392">
        <f t="shared" si="86"/>
        <v>8727.966984920482</v>
      </c>
      <c r="L63" s="397">
        <v>0</v>
      </c>
      <c r="M63" s="228">
        <v>7044.7763515756624</v>
      </c>
      <c r="N63" s="228">
        <v>0</v>
      </c>
      <c r="O63" s="228">
        <v>7207.4727131578602</v>
      </c>
      <c r="P63" s="228">
        <v>0</v>
      </c>
      <c r="Q63" s="228">
        <v>7098.0658825680239</v>
      </c>
      <c r="R63" s="228">
        <v>0</v>
      </c>
      <c r="S63" s="228">
        <v>7463.3761936117262</v>
      </c>
      <c r="T63" s="394">
        <f t="shared" si="87"/>
        <v>28813.69114091327</v>
      </c>
      <c r="U63" s="395">
        <f t="shared" si="88"/>
        <v>37541.658125833754</v>
      </c>
      <c r="V63" s="867">
        <v>41</v>
      </c>
      <c r="W63" s="228">
        <v>77.31945636026191</v>
      </c>
      <c r="X63" s="228">
        <v>1899.2728500209116</v>
      </c>
      <c r="Y63" s="228">
        <v>66.714898264625148</v>
      </c>
      <c r="Z63" s="228">
        <v>1823.2752027292977</v>
      </c>
      <c r="AA63" s="228">
        <v>62.777344088291365</v>
      </c>
      <c r="AB63" s="228">
        <v>1771.1853217327391</v>
      </c>
      <c r="AC63" s="228">
        <v>60.411824099434952</v>
      </c>
      <c r="AD63" s="228">
        <v>1744.4993015534099</v>
      </c>
      <c r="AE63" s="392">
        <f t="shared" si="89"/>
        <v>7505.4561988489722</v>
      </c>
      <c r="AF63" s="397">
        <v>0</v>
      </c>
      <c r="AG63" s="228">
        <v>2989.2134678788852</v>
      </c>
      <c r="AH63" s="228">
        <v>0</v>
      </c>
      <c r="AI63" s="228">
        <v>2831.1660685661709</v>
      </c>
      <c r="AJ63" s="228">
        <v>0</v>
      </c>
      <c r="AK63" s="228">
        <v>2688.0052109977855</v>
      </c>
      <c r="AL63" s="228">
        <v>0</v>
      </c>
      <c r="AM63" s="228">
        <v>2638.3413735511058</v>
      </c>
      <c r="AN63" s="394">
        <f t="shared" si="90"/>
        <v>11146.726120993948</v>
      </c>
      <c r="AO63" s="395">
        <f t="shared" si="91"/>
        <v>18652.182319842919</v>
      </c>
      <c r="AP63" s="867">
        <v>41</v>
      </c>
      <c r="AQ63" s="228">
        <v>1648.3417276038588</v>
      </c>
      <c r="AR63" s="228">
        <v>50204.073898633222</v>
      </c>
      <c r="AS63" s="228">
        <v>1736.2107217997111</v>
      </c>
      <c r="AT63" s="228">
        <v>52351.579747757118</v>
      </c>
      <c r="AU63" s="228">
        <v>1894.7970689305005</v>
      </c>
      <c r="AV63" s="228">
        <v>54884.728792253867</v>
      </c>
      <c r="AW63" s="228">
        <v>2076.3807726491477</v>
      </c>
      <c r="AX63" s="228">
        <v>57032.830428849025</v>
      </c>
      <c r="AY63" s="392">
        <f t="shared" si="92"/>
        <v>221828.94315847644</v>
      </c>
      <c r="AZ63" s="397">
        <v>0</v>
      </c>
      <c r="BA63" s="228">
        <v>44249.004707219952</v>
      </c>
      <c r="BB63" s="228">
        <v>0</v>
      </c>
      <c r="BC63" s="228">
        <v>45090.114737241456</v>
      </c>
      <c r="BD63" s="228">
        <v>0</v>
      </c>
      <c r="BE63" s="228">
        <v>46576.161327158479</v>
      </c>
      <c r="BF63" s="228">
        <v>0</v>
      </c>
      <c r="BG63" s="228">
        <v>47571.069943534545</v>
      </c>
      <c r="BH63" s="394">
        <f t="shared" si="93"/>
        <v>183486.35071515443</v>
      </c>
      <c r="BI63" s="395">
        <f t="shared" si="94"/>
        <v>405315.29387363087</v>
      </c>
      <c r="BJ63" s="867">
        <v>41</v>
      </c>
      <c r="BK63" s="228">
        <v>43.209962218179868</v>
      </c>
      <c r="BL63" s="228">
        <v>4999.0057121270365</v>
      </c>
      <c r="BM63" s="228">
        <v>27.947143071789856</v>
      </c>
      <c r="BN63" s="228">
        <v>5198.6797612751861</v>
      </c>
      <c r="BO63" s="228">
        <v>75.715135815931632</v>
      </c>
      <c r="BP63" s="228">
        <v>4994.755467277063</v>
      </c>
      <c r="BQ63" s="228">
        <v>71.157105289969707</v>
      </c>
      <c r="BR63" s="228">
        <v>5096.2248844345295</v>
      </c>
      <c r="BS63" s="392">
        <f t="shared" si="95"/>
        <v>20506.695171509684</v>
      </c>
      <c r="BT63" s="397">
        <v>0</v>
      </c>
      <c r="BU63" s="228">
        <v>1766.8569606733654</v>
      </c>
      <c r="BV63" s="228">
        <v>0</v>
      </c>
      <c r="BW63" s="228">
        <v>1756.6207964925445</v>
      </c>
      <c r="BX63" s="228">
        <v>0</v>
      </c>
      <c r="BY63" s="228">
        <v>1737.9791788117855</v>
      </c>
      <c r="BZ63" s="228">
        <v>0</v>
      </c>
      <c r="CA63" s="228">
        <v>1890.5078452406181</v>
      </c>
      <c r="CB63" s="394">
        <f t="shared" si="96"/>
        <v>7151.964781218313</v>
      </c>
      <c r="CC63" s="395">
        <f t="shared" si="97"/>
        <v>27658.659952727998</v>
      </c>
      <c r="CD63" s="867">
        <v>41</v>
      </c>
      <c r="CE63" s="394">
        <f t="shared" si="98"/>
        <v>60913.916118240166</v>
      </c>
      <c r="CF63" s="394">
        <f t="shared" si="99"/>
        <v>63327.044786921782</v>
      </c>
      <c r="CG63" s="394">
        <f t="shared" si="100"/>
        <v>65909.991837629626</v>
      </c>
      <c r="CH63" s="394">
        <f t="shared" si="101"/>
        <v>68418.108770963998</v>
      </c>
      <c r="CI63" s="396">
        <f t="shared" si="102"/>
        <v>258569.06151375559</v>
      </c>
      <c r="CJ63" s="394">
        <f t="shared" si="103"/>
        <v>56049.851487347863</v>
      </c>
      <c r="CK63" s="394">
        <f t="shared" si="104"/>
        <v>56885.37431545803</v>
      </c>
      <c r="CL63" s="394">
        <f t="shared" si="105"/>
        <v>58100.21159953608</v>
      </c>
      <c r="CM63" s="394">
        <f t="shared" si="106"/>
        <v>59563.295355937997</v>
      </c>
      <c r="CN63" s="396">
        <f t="shared" si="107"/>
        <v>230598.73275827998</v>
      </c>
      <c r="CO63" s="394">
        <f t="shared" si="108"/>
        <v>116963.76760558804</v>
      </c>
      <c r="CP63" s="394">
        <f t="shared" si="109"/>
        <v>120212.41910237982</v>
      </c>
      <c r="CQ63" s="394">
        <f t="shared" si="110"/>
        <v>124010.20343716571</v>
      </c>
      <c r="CR63" s="394">
        <f t="shared" si="111"/>
        <v>127981.40412690199</v>
      </c>
      <c r="CS63" s="396">
        <f t="shared" si="112"/>
        <v>489167.79427203559</v>
      </c>
    </row>
    <row r="64" spans="1:97" ht="15.75" customHeight="1">
      <c r="A64" s="866" t="s">
        <v>231</v>
      </c>
      <c r="B64" s="867">
        <v>42</v>
      </c>
      <c r="C64" s="228">
        <v>0</v>
      </c>
      <c r="D64" s="228">
        <v>0</v>
      </c>
      <c r="E64" s="228">
        <v>0</v>
      </c>
      <c r="F64" s="228">
        <v>0</v>
      </c>
      <c r="G64" s="228">
        <v>0</v>
      </c>
      <c r="H64" s="228">
        <v>0</v>
      </c>
      <c r="I64" s="228">
        <v>0</v>
      </c>
      <c r="J64" s="228">
        <v>0</v>
      </c>
      <c r="K64" s="392">
        <f t="shared" si="86"/>
        <v>0</v>
      </c>
      <c r="L64" s="397">
        <v>0</v>
      </c>
      <c r="M64" s="228">
        <v>0</v>
      </c>
      <c r="N64" s="228">
        <v>0</v>
      </c>
      <c r="O64" s="228">
        <v>0</v>
      </c>
      <c r="P64" s="228">
        <v>0</v>
      </c>
      <c r="Q64" s="228">
        <v>0</v>
      </c>
      <c r="R64" s="228">
        <v>0</v>
      </c>
      <c r="S64" s="228">
        <v>0</v>
      </c>
      <c r="T64" s="394">
        <f t="shared" si="87"/>
        <v>0</v>
      </c>
      <c r="U64" s="395">
        <f t="shared" si="88"/>
        <v>0</v>
      </c>
      <c r="V64" s="867">
        <v>42</v>
      </c>
      <c r="W64" s="228">
        <v>0</v>
      </c>
      <c r="X64" s="228">
        <v>0</v>
      </c>
      <c r="Y64" s="228">
        <v>0</v>
      </c>
      <c r="Z64" s="228">
        <v>0</v>
      </c>
      <c r="AA64" s="228">
        <v>0</v>
      </c>
      <c r="AB64" s="228">
        <v>0</v>
      </c>
      <c r="AC64" s="228">
        <v>0</v>
      </c>
      <c r="AD64" s="228">
        <v>0</v>
      </c>
      <c r="AE64" s="392">
        <f t="shared" si="89"/>
        <v>0</v>
      </c>
      <c r="AF64" s="397">
        <v>0</v>
      </c>
      <c r="AG64" s="228">
        <v>0</v>
      </c>
      <c r="AH64" s="228">
        <v>0</v>
      </c>
      <c r="AI64" s="228">
        <v>0</v>
      </c>
      <c r="AJ64" s="228">
        <v>0</v>
      </c>
      <c r="AK64" s="228">
        <v>0</v>
      </c>
      <c r="AL64" s="228">
        <v>0</v>
      </c>
      <c r="AM64" s="228">
        <v>0</v>
      </c>
      <c r="AN64" s="394">
        <f t="shared" si="90"/>
        <v>0</v>
      </c>
      <c r="AO64" s="395">
        <f t="shared" si="91"/>
        <v>0</v>
      </c>
      <c r="AP64" s="867">
        <v>42</v>
      </c>
      <c r="AQ64" s="228">
        <v>0</v>
      </c>
      <c r="AR64" s="228">
        <v>0</v>
      </c>
      <c r="AS64" s="228">
        <v>0</v>
      </c>
      <c r="AT64" s="228">
        <v>0</v>
      </c>
      <c r="AU64" s="228">
        <v>0</v>
      </c>
      <c r="AV64" s="228">
        <v>0</v>
      </c>
      <c r="AW64" s="228">
        <v>0</v>
      </c>
      <c r="AX64" s="228">
        <v>0</v>
      </c>
      <c r="AY64" s="392">
        <f t="shared" si="92"/>
        <v>0</v>
      </c>
      <c r="AZ64" s="397">
        <v>0</v>
      </c>
      <c r="BA64" s="228">
        <v>0</v>
      </c>
      <c r="BB64" s="228">
        <v>0</v>
      </c>
      <c r="BC64" s="228">
        <v>0</v>
      </c>
      <c r="BD64" s="228">
        <v>0</v>
      </c>
      <c r="BE64" s="228">
        <v>0</v>
      </c>
      <c r="BF64" s="228">
        <v>0</v>
      </c>
      <c r="BG64" s="228">
        <v>0</v>
      </c>
      <c r="BH64" s="394">
        <f t="shared" si="93"/>
        <v>0</v>
      </c>
      <c r="BI64" s="395">
        <f t="shared" si="94"/>
        <v>0</v>
      </c>
      <c r="BJ64" s="867">
        <v>42</v>
      </c>
      <c r="BK64" s="228">
        <v>0</v>
      </c>
      <c r="BL64" s="228">
        <v>0</v>
      </c>
      <c r="BM64" s="228">
        <v>0</v>
      </c>
      <c r="BN64" s="228">
        <v>0</v>
      </c>
      <c r="BO64" s="228">
        <v>0</v>
      </c>
      <c r="BP64" s="228">
        <v>0</v>
      </c>
      <c r="BQ64" s="228">
        <v>0</v>
      </c>
      <c r="BR64" s="228">
        <v>0</v>
      </c>
      <c r="BS64" s="392">
        <f t="shared" si="95"/>
        <v>0</v>
      </c>
      <c r="BT64" s="397">
        <v>0</v>
      </c>
      <c r="BU64" s="228">
        <v>0</v>
      </c>
      <c r="BV64" s="228">
        <v>0</v>
      </c>
      <c r="BW64" s="228">
        <v>0</v>
      </c>
      <c r="BX64" s="228">
        <v>0</v>
      </c>
      <c r="BY64" s="228">
        <v>0</v>
      </c>
      <c r="BZ64" s="228">
        <v>0</v>
      </c>
      <c r="CA64" s="228">
        <v>0</v>
      </c>
      <c r="CB64" s="394">
        <f t="shared" si="96"/>
        <v>0</v>
      </c>
      <c r="CC64" s="395">
        <f t="shared" si="97"/>
        <v>0</v>
      </c>
      <c r="CD64" s="867">
        <v>42</v>
      </c>
      <c r="CE64" s="394">
        <f t="shared" si="98"/>
        <v>0</v>
      </c>
      <c r="CF64" s="394">
        <f t="shared" si="99"/>
        <v>0</v>
      </c>
      <c r="CG64" s="394">
        <f t="shared" si="100"/>
        <v>0</v>
      </c>
      <c r="CH64" s="394">
        <f t="shared" si="101"/>
        <v>0</v>
      </c>
      <c r="CI64" s="396">
        <f t="shared" si="102"/>
        <v>0</v>
      </c>
      <c r="CJ64" s="394">
        <f t="shared" si="103"/>
        <v>0</v>
      </c>
      <c r="CK64" s="394">
        <f t="shared" si="104"/>
        <v>0</v>
      </c>
      <c r="CL64" s="394">
        <f t="shared" si="105"/>
        <v>0</v>
      </c>
      <c r="CM64" s="394">
        <f t="shared" si="106"/>
        <v>0</v>
      </c>
      <c r="CN64" s="396">
        <f t="shared" si="107"/>
        <v>0</v>
      </c>
      <c r="CO64" s="394">
        <f t="shared" si="108"/>
        <v>0</v>
      </c>
      <c r="CP64" s="394">
        <f t="shared" si="109"/>
        <v>0</v>
      </c>
      <c r="CQ64" s="394">
        <f t="shared" si="110"/>
        <v>0</v>
      </c>
      <c r="CR64" s="394">
        <f t="shared" si="111"/>
        <v>0</v>
      </c>
      <c r="CS64" s="396">
        <f t="shared" si="112"/>
        <v>0</v>
      </c>
    </row>
    <row r="65" spans="1:131" ht="15.75" customHeight="1">
      <c r="A65" s="87"/>
      <c r="B65" s="867"/>
      <c r="C65" s="185" t="s">
        <v>1312</v>
      </c>
      <c r="D65" s="185" t="s">
        <v>1312</v>
      </c>
      <c r="E65" s="185" t="s">
        <v>1312</v>
      </c>
      <c r="F65" s="185" t="s">
        <v>1312</v>
      </c>
      <c r="G65" s="185" t="s">
        <v>1312</v>
      </c>
      <c r="H65" s="185" t="s">
        <v>1312</v>
      </c>
      <c r="I65" s="185" t="s">
        <v>1312</v>
      </c>
      <c r="J65" s="185" t="s">
        <v>1312</v>
      </c>
      <c r="K65" s="358"/>
      <c r="L65" s="359" t="s">
        <v>1312</v>
      </c>
      <c r="M65" s="185" t="s">
        <v>1312</v>
      </c>
      <c r="N65" s="185" t="s">
        <v>1312</v>
      </c>
      <c r="O65" s="185" t="s">
        <v>1312</v>
      </c>
      <c r="P65" s="185" t="s">
        <v>1312</v>
      </c>
      <c r="Q65" s="185" t="s">
        <v>1312</v>
      </c>
      <c r="R65" s="185" t="s">
        <v>1312</v>
      </c>
      <c r="S65" s="185" t="s">
        <v>1312</v>
      </c>
      <c r="T65" s="360"/>
      <c r="U65" s="359" t="s">
        <v>1312</v>
      </c>
      <c r="V65" s="867"/>
      <c r="W65" s="185" t="s">
        <v>1312</v>
      </c>
      <c r="X65" s="185" t="s">
        <v>1312</v>
      </c>
      <c r="Y65" s="185" t="s">
        <v>1312</v>
      </c>
      <c r="Z65" s="185" t="s">
        <v>1312</v>
      </c>
      <c r="AA65" s="185" t="s">
        <v>1312</v>
      </c>
      <c r="AB65" s="185" t="s">
        <v>1312</v>
      </c>
      <c r="AC65" s="185" t="s">
        <v>1312</v>
      </c>
      <c r="AD65" s="185" t="s">
        <v>1312</v>
      </c>
      <c r="AE65" s="358"/>
      <c r="AF65" s="359" t="s">
        <v>1312</v>
      </c>
      <c r="AG65" s="185" t="s">
        <v>1312</v>
      </c>
      <c r="AH65" s="185" t="s">
        <v>1312</v>
      </c>
      <c r="AI65" s="185" t="s">
        <v>1312</v>
      </c>
      <c r="AJ65" s="185" t="s">
        <v>1312</v>
      </c>
      <c r="AK65" s="185" t="s">
        <v>1312</v>
      </c>
      <c r="AL65" s="185" t="s">
        <v>1312</v>
      </c>
      <c r="AM65" s="185" t="s">
        <v>1312</v>
      </c>
      <c r="AN65" s="360"/>
      <c r="AO65" s="359" t="s">
        <v>1312</v>
      </c>
      <c r="AP65" s="867"/>
      <c r="AQ65" s="185" t="s">
        <v>1312</v>
      </c>
      <c r="AR65" s="185" t="s">
        <v>1312</v>
      </c>
      <c r="AS65" s="185" t="s">
        <v>1312</v>
      </c>
      <c r="AT65" s="185" t="s">
        <v>1312</v>
      </c>
      <c r="AU65" s="185" t="s">
        <v>1312</v>
      </c>
      <c r="AV65" s="185" t="s">
        <v>1312</v>
      </c>
      <c r="AW65" s="185" t="s">
        <v>1312</v>
      </c>
      <c r="AX65" s="185" t="s">
        <v>1312</v>
      </c>
      <c r="AY65" s="358"/>
      <c r="AZ65" s="359" t="s">
        <v>1312</v>
      </c>
      <c r="BA65" s="185" t="s">
        <v>1312</v>
      </c>
      <c r="BB65" s="185" t="s">
        <v>1312</v>
      </c>
      <c r="BC65" s="185" t="s">
        <v>1312</v>
      </c>
      <c r="BD65" s="185" t="s">
        <v>1312</v>
      </c>
      <c r="BE65" s="185" t="s">
        <v>1312</v>
      </c>
      <c r="BF65" s="185" t="s">
        <v>1312</v>
      </c>
      <c r="BG65" s="185" t="s">
        <v>1312</v>
      </c>
      <c r="BH65" s="360"/>
      <c r="BI65" s="359" t="s">
        <v>1312</v>
      </c>
      <c r="BJ65" s="867"/>
      <c r="BK65" s="185" t="s">
        <v>1312</v>
      </c>
      <c r="BL65" s="185" t="s">
        <v>1312</v>
      </c>
      <c r="BM65" s="185" t="s">
        <v>1312</v>
      </c>
      <c r="BN65" s="185" t="s">
        <v>1312</v>
      </c>
      <c r="BO65" s="185" t="s">
        <v>1312</v>
      </c>
      <c r="BP65" s="185" t="s">
        <v>1312</v>
      </c>
      <c r="BQ65" s="185" t="s">
        <v>1312</v>
      </c>
      <c r="BR65" s="185" t="s">
        <v>1312</v>
      </c>
      <c r="BS65" s="358"/>
      <c r="BT65" s="359" t="s">
        <v>1312</v>
      </c>
      <c r="BU65" s="185" t="s">
        <v>1312</v>
      </c>
      <c r="BV65" s="185" t="s">
        <v>1312</v>
      </c>
      <c r="BW65" s="185" t="s">
        <v>1312</v>
      </c>
      <c r="BX65" s="185" t="s">
        <v>1312</v>
      </c>
      <c r="BY65" s="185" t="s">
        <v>1312</v>
      </c>
      <c r="BZ65" s="185" t="s">
        <v>1312</v>
      </c>
      <c r="CA65" s="185" t="s">
        <v>1312</v>
      </c>
      <c r="CB65" s="360"/>
      <c r="CC65" s="359" t="s">
        <v>1312</v>
      </c>
      <c r="CD65" s="867"/>
      <c r="CE65" s="360"/>
      <c r="CF65" s="360"/>
      <c r="CG65" s="360"/>
      <c r="CH65" s="360"/>
      <c r="CI65" s="185"/>
      <c r="CJ65" s="360"/>
      <c r="CK65" s="360"/>
      <c r="CL65" s="360"/>
      <c r="CM65" s="360"/>
      <c r="CN65" s="185"/>
      <c r="CO65" s="360"/>
      <c r="CP65" s="360"/>
      <c r="CQ65" s="360"/>
      <c r="CR65" s="360"/>
      <c r="CS65" s="185"/>
    </row>
    <row r="66" spans="1:131" s="14" customFormat="1" ht="15.75" customHeight="1">
      <c r="A66" s="16" t="s">
        <v>233</v>
      </c>
      <c r="B66" s="867">
        <v>43</v>
      </c>
      <c r="C66" s="214">
        <f>SUM(C35:C64)-C44-C46</f>
        <v>291805.80228114413</v>
      </c>
      <c r="D66" s="214">
        <f t="shared" ref="D66:U66" si="113">SUM(D35:D64)-D44-D46</f>
        <v>3199299.0043837619</v>
      </c>
      <c r="E66" s="214">
        <f t="shared" si="113"/>
        <v>315680.06282462447</v>
      </c>
      <c r="F66" s="214">
        <f t="shared" si="113"/>
        <v>3543229.6029145159</v>
      </c>
      <c r="G66" s="214">
        <f t="shared" si="113"/>
        <v>385781.83023380599</v>
      </c>
      <c r="H66" s="214">
        <f t="shared" si="113"/>
        <v>3681211.3778421632</v>
      </c>
      <c r="I66" s="214">
        <f t="shared" si="113"/>
        <v>438763.24875667098</v>
      </c>
      <c r="J66" s="214">
        <f t="shared" si="113"/>
        <v>3918599.0850910684</v>
      </c>
      <c r="K66" s="219">
        <f t="shared" si="113"/>
        <v>15774370.014327755</v>
      </c>
      <c r="L66" s="216">
        <f t="shared" si="113"/>
        <v>0</v>
      </c>
      <c r="M66" s="216">
        <f t="shared" si="113"/>
        <v>6529740.5812812727</v>
      </c>
      <c r="N66" s="216">
        <f t="shared" si="113"/>
        <v>0</v>
      </c>
      <c r="O66" s="216">
        <f t="shared" si="113"/>
        <v>7314945.900547469</v>
      </c>
      <c r="P66" s="216">
        <f t="shared" si="113"/>
        <v>0</v>
      </c>
      <c r="Q66" s="216">
        <f t="shared" si="113"/>
        <v>6581048.1321001919</v>
      </c>
      <c r="R66" s="216">
        <f t="shared" si="113"/>
        <v>0</v>
      </c>
      <c r="S66" s="216">
        <f t="shared" si="113"/>
        <v>7482791.2698281016</v>
      </c>
      <c r="T66" s="217">
        <f t="shared" si="113"/>
        <v>27908525.883757044</v>
      </c>
      <c r="U66" s="216">
        <f t="shared" si="113"/>
        <v>43682895.898084797</v>
      </c>
      <c r="V66" s="867">
        <v>43</v>
      </c>
      <c r="W66" s="214">
        <f>SUM(W35:W64)-W44-W46</f>
        <v>50771.426339154314</v>
      </c>
      <c r="X66" s="214">
        <f t="shared" ref="X66:AO66" si="114">SUM(X35:X64)-X44-X46</f>
        <v>1041275.6925765837</v>
      </c>
      <c r="Y66" s="214">
        <f t="shared" si="114"/>
        <v>26416.498085557756</v>
      </c>
      <c r="Z66" s="214">
        <f t="shared" si="114"/>
        <v>971766.23933774221</v>
      </c>
      <c r="AA66" s="214">
        <f t="shared" si="114"/>
        <v>28439.804678467513</v>
      </c>
      <c r="AB66" s="214">
        <f t="shared" si="114"/>
        <v>985606.15808877547</v>
      </c>
      <c r="AC66" s="214">
        <f t="shared" si="114"/>
        <v>23788.26204794379</v>
      </c>
      <c r="AD66" s="214">
        <f t="shared" si="114"/>
        <v>941534.79206629714</v>
      </c>
      <c r="AE66" s="219">
        <f t="shared" si="114"/>
        <v>4069598.873220522</v>
      </c>
      <c r="AF66" s="216">
        <f t="shared" si="114"/>
        <v>0</v>
      </c>
      <c r="AG66" s="216">
        <f t="shared" si="114"/>
        <v>2682754.9759021015</v>
      </c>
      <c r="AH66" s="216">
        <f t="shared" si="114"/>
        <v>0</v>
      </c>
      <c r="AI66" s="216">
        <f t="shared" si="114"/>
        <v>2656075.7089298256</v>
      </c>
      <c r="AJ66" s="216">
        <f t="shared" si="114"/>
        <v>0</v>
      </c>
      <c r="AK66" s="216">
        <f t="shared" si="114"/>
        <v>2482762.7401690716</v>
      </c>
      <c r="AL66" s="216">
        <f t="shared" si="114"/>
        <v>0</v>
      </c>
      <c r="AM66" s="216">
        <f t="shared" si="114"/>
        <v>2606563.6760557308</v>
      </c>
      <c r="AN66" s="217">
        <f t="shared" si="114"/>
        <v>10428157.10105673</v>
      </c>
      <c r="AO66" s="216">
        <f t="shared" si="114"/>
        <v>14497755.974277249</v>
      </c>
      <c r="AP66" s="867">
        <v>43</v>
      </c>
      <c r="AQ66" s="214">
        <f>SUM(AQ35:AQ64)-AQ44-AQ46</f>
        <v>1610275.2611888775</v>
      </c>
      <c r="AR66" s="214">
        <f t="shared" ref="AR66:BI66" si="115">SUM(AR35:AR64)-AR44-AR46</f>
        <v>43990637.46590171</v>
      </c>
      <c r="AS66" s="214">
        <f t="shared" si="115"/>
        <v>1876841.2218362296</v>
      </c>
      <c r="AT66" s="214">
        <f t="shared" si="115"/>
        <v>45766095.498093896</v>
      </c>
      <c r="AU66" s="214">
        <f t="shared" si="115"/>
        <v>1897492.4237886646</v>
      </c>
      <c r="AV66" s="214">
        <f t="shared" si="115"/>
        <v>49023689.853535414</v>
      </c>
      <c r="AW66" s="214">
        <f t="shared" si="115"/>
        <v>2013716.8058257815</v>
      </c>
      <c r="AX66" s="214">
        <f t="shared" si="115"/>
        <v>50446892.036752053</v>
      </c>
      <c r="AY66" s="219">
        <f t="shared" si="115"/>
        <v>196625640.56692266</v>
      </c>
      <c r="AZ66" s="216">
        <f t="shared" si="115"/>
        <v>0</v>
      </c>
      <c r="BA66" s="216">
        <f t="shared" si="115"/>
        <v>45110897.809293114</v>
      </c>
      <c r="BB66" s="216">
        <f t="shared" si="115"/>
        <v>0</v>
      </c>
      <c r="BC66" s="216">
        <f t="shared" si="115"/>
        <v>50706254.330399111</v>
      </c>
      <c r="BD66" s="216">
        <f t="shared" si="115"/>
        <v>0</v>
      </c>
      <c r="BE66" s="216">
        <f t="shared" si="115"/>
        <v>53559051.850872375</v>
      </c>
      <c r="BF66" s="216">
        <f t="shared" si="115"/>
        <v>0</v>
      </c>
      <c r="BG66" s="216">
        <f t="shared" si="115"/>
        <v>59284198.037112191</v>
      </c>
      <c r="BH66" s="217">
        <f t="shared" si="115"/>
        <v>208660402.02767679</v>
      </c>
      <c r="BI66" s="216">
        <f t="shared" si="115"/>
        <v>405286042.59459943</v>
      </c>
      <c r="BJ66" s="867">
        <v>43</v>
      </c>
      <c r="BK66" s="214">
        <f>SUM(BK35:BK64)-BK44-BK46</f>
        <v>65395.285322829659</v>
      </c>
      <c r="BL66" s="214">
        <f t="shared" ref="BL66:CR66" si="116">SUM(BL35:BL64)-BL44-BL46</f>
        <v>4020421.263948631</v>
      </c>
      <c r="BM66" s="214">
        <f t="shared" si="116"/>
        <v>51648.154252167624</v>
      </c>
      <c r="BN66" s="214">
        <f t="shared" si="116"/>
        <v>4355219.3062459026</v>
      </c>
      <c r="BO66" s="214">
        <f t="shared" si="116"/>
        <v>109525.78660497227</v>
      </c>
      <c r="BP66" s="214">
        <f t="shared" si="116"/>
        <v>4144512.1136075091</v>
      </c>
      <c r="BQ66" s="214">
        <f t="shared" si="116"/>
        <v>64689.29179343619</v>
      </c>
      <c r="BR66" s="214">
        <f t="shared" si="116"/>
        <v>4468765.7652240461</v>
      </c>
      <c r="BS66" s="219">
        <f t="shared" si="116"/>
        <v>17280176.96699949</v>
      </c>
      <c r="BT66" s="216">
        <f t="shared" si="116"/>
        <v>0</v>
      </c>
      <c r="BU66" s="216">
        <f t="shared" si="116"/>
        <v>2425148.533483231</v>
      </c>
      <c r="BV66" s="216">
        <f t="shared" si="116"/>
        <v>0</v>
      </c>
      <c r="BW66" s="216">
        <f t="shared" si="116"/>
        <v>2164306.5081175882</v>
      </c>
      <c r="BX66" s="216">
        <f t="shared" si="116"/>
        <v>0</v>
      </c>
      <c r="BY66" s="216">
        <f t="shared" si="116"/>
        <v>2510260.643926709</v>
      </c>
      <c r="BZ66" s="216">
        <f t="shared" si="116"/>
        <v>0</v>
      </c>
      <c r="CA66" s="216">
        <f t="shared" si="116"/>
        <v>2663787.8768035523</v>
      </c>
      <c r="CB66" s="217">
        <f t="shared" si="116"/>
        <v>9763503.562331086</v>
      </c>
      <c r="CC66" s="216">
        <f t="shared" si="116"/>
        <v>27043680.529330578</v>
      </c>
      <c r="CD66" s="867">
        <v>43</v>
      </c>
      <c r="CE66" s="217">
        <f t="shared" ref="CE66:CH66" si="117">SUM(CE35:CE64)-CE44-CE46</f>
        <v>54269881.201942682</v>
      </c>
      <c r="CF66" s="217">
        <f t="shared" si="117"/>
        <v>56906896.583590634</v>
      </c>
      <c r="CG66" s="217">
        <f t="shared" si="117"/>
        <v>60256259.348379783</v>
      </c>
      <c r="CH66" s="217">
        <f t="shared" si="117"/>
        <v>62316749.287557326</v>
      </c>
      <c r="CI66" s="214">
        <f>SUM(BS66,AY66,AE66,K66)</f>
        <v>233749786.42147046</v>
      </c>
      <c r="CJ66" s="217">
        <f t="shared" ref="CJ66:CM66" si="118">SUM(CJ35:CJ64)-CJ44-CJ46</f>
        <v>56748541.899959721</v>
      </c>
      <c r="CK66" s="217">
        <f t="shared" si="118"/>
        <v>62841582.447993994</v>
      </c>
      <c r="CL66" s="217">
        <f t="shared" si="118"/>
        <v>65133123.367068328</v>
      </c>
      <c r="CM66" s="217">
        <f t="shared" si="118"/>
        <v>72037340.859799594</v>
      </c>
      <c r="CN66" s="214">
        <f>SUM(BX66,BD66,AJ66,P66)</f>
        <v>0</v>
      </c>
      <c r="CO66" s="217">
        <f t="shared" si="116"/>
        <v>111018423.10190241</v>
      </c>
      <c r="CP66" s="217">
        <f t="shared" si="116"/>
        <v>119748479.03158464</v>
      </c>
      <c r="CQ66" s="217">
        <f t="shared" si="116"/>
        <v>125389382.71544811</v>
      </c>
      <c r="CR66" s="217">
        <f t="shared" si="116"/>
        <v>134354090.14735693</v>
      </c>
      <c r="CS66" s="214">
        <f>SUM(CC66,BI66,AO66,U66)</f>
        <v>490510374.99629205</v>
      </c>
      <c r="CT66" s="308"/>
      <c r="CU66" s="308"/>
      <c r="CV66" s="308"/>
      <c r="CW66" s="308"/>
      <c r="CX66" s="308"/>
      <c r="CY66" s="308"/>
      <c r="CZ66" s="308"/>
      <c r="DA66" s="308"/>
      <c r="DB66" s="308"/>
      <c r="DC66" s="308"/>
      <c r="DD66" s="308"/>
      <c r="DE66" s="308"/>
      <c r="DF66" s="308"/>
      <c r="DG66" s="308"/>
      <c r="DH66" s="308"/>
      <c r="DI66" s="308"/>
      <c r="DJ66" s="308"/>
      <c r="DK66" s="308"/>
      <c r="DL66" s="308"/>
      <c r="DM66" s="308"/>
      <c r="DN66" s="308"/>
      <c r="DO66" s="308"/>
      <c r="DP66" s="308"/>
      <c r="DQ66" s="308"/>
      <c r="DR66" s="308"/>
      <c r="DS66" s="308"/>
      <c r="DT66" s="308"/>
      <c r="DU66" s="308"/>
      <c r="DV66" s="308"/>
      <c r="DW66" s="308"/>
      <c r="DX66" s="308"/>
      <c r="DY66" s="308"/>
      <c r="DZ66" s="308"/>
      <c r="EA66" s="308"/>
    </row>
    <row r="67" spans="1:131" ht="15.75" customHeight="1">
      <c r="B67" s="867"/>
      <c r="C67" s="176"/>
      <c r="D67" s="176"/>
      <c r="E67" s="176"/>
      <c r="F67" s="176"/>
      <c r="G67" s="176"/>
      <c r="H67" s="176"/>
      <c r="I67" s="176"/>
      <c r="J67" s="176"/>
      <c r="K67" s="361"/>
      <c r="L67" s="362"/>
      <c r="M67" s="176"/>
      <c r="N67" s="176"/>
      <c r="O67" s="176"/>
      <c r="P67" s="176"/>
      <c r="Q67" s="176"/>
      <c r="R67" s="176"/>
      <c r="S67" s="176"/>
      <c r="T67" s="176"/>
      <c r="U67" s="363"/>
      <c r="V67" s="867"/>
      <c r="W67" s="176"/>
      <c r="X67" s="176"/>
      <c r="Y67" s="176"/>
      <c r="Z67" s="176"/>
      <c r="AA67" s="176"/>
      <c r="AB67" s="176"/>
      <c r="AC67" s="176"/>
      <c r="AD67" s="176"/>
      <c r="AE67" s="361"/>
      <c r="AF67" s="362"/>
      <c r="AG67" s="176"/>
      <c r="AH67" s="176"/>
      <c r="AI67" s="176"/>
      <c r="AJ67" s="176"/>
      <c r="AK67" s="176"/>
      <c r="AL67" s="176"/>
      <c r="AM67" s="176"/>
      <c r="AN67" s="176"/>
      <c r="AO67" s="363"/>
      <c r="AP67" s="867"/>
      <c r="AQ67" s="176"/>
      <c r="AR67" s="176"/>
      <c r="AS67" s="176"/>
      <c r="AT67" s="176"/>
      <c r="AU67" s="176"/>
      <c r="AV67" s="176"/>
      <c r="AW67" s="176"/>
      <c r="AX67" s="176"/>
      <c r="AY67" s="361"/>
      <c r="AZ67" s="362"/>
      <c r="BA67" s="176"/>
      <c r="BB67" s="176"/>
      <c r="BC67" s="176"/>
      <c r="BD67" s="176"/>
      <c r="BE67" s="176"/>
      <c r="BF67" s="176"/>
      <c r="BG67" s="176"/>
      <c r="BH67" s="176"/>
      <c r="BI67" s="363"/>
      <c r="BJ67" s="867"/>
      <c r="BK67" s="176"/>
      <c r="BL67" s="176"/>
      <c r="BM67" s="176"/>
      <c r="BN67" s="176"/>
      <c r="BO67" s="176"/>
      <c r="BP67" s="176"/>
      <c r="BQ67" s="176"/>
      <c r="BR67" s="176"/>
      <c r="BS67" s="361"/>
      <c r="BT67" s="362"/>
      <c r="BU67" s="176"/>
      <c r="BV67" s="176"/>
      <c r="BW67" s="176"/>
      <c r="BX67" s="176"/>
      <c r="BY67" s="176"/>
      <c r="BZ67" s="176"/>
      <c r="CA67" s="176"/>
      <c r="CB67" s="176"/>
      <c r="CC67" s="363"/>
      <c r="CD67" s="867"/>
      <c r="CE67" s="176"/>
      <c r="CF67" s="176"/>
      <c r="CG67" s="176"/>
      <c r="CH67" s="176"/>
      <c r="CI67" s="399"/>
      <c r="CJ67" s="176"/>
      <c r="CK67" s="176"/>
      <c r="CL67" s="176"/>
      <c r="CM67" s="176"/>
      <c r="CN67" s="399"/>
      <c r="CO67" s="176"/>
      <c r="CP67" s="176"/>
      <c r="CQ67" s="176"/>
      <c r="CR67" s="176"/>
      <c r="CS67" s="399"/>
    </row>
    <row r="68" spans="1:131" ht="15.75" customHeight="1">
      <c r="A68" s="16" t="s">
        <v>235</v>
      </c>
      <c r="B68" s="867"/>
      <c r="C68" s="185" t="s">
        <v>1312</v>
      </c>
      <c r="D68" s="185" t="s">
        <v>1312</v>
      </c>
      <c r="E68" s="185" t="s">
        <v>1312</v>
      </c>
      <c r="F68" s="185" t="s">
        <v>1312</v>
      </c>
      <c r="G68" s="185" t="s">
        <v>1312</v>
      </c>
      <c r="H68" s="185" t="s">
        <v>1312</v>
      </c>
      <c r="I68" s="185" t="s">
        <v>1312</v>
      </c>
      <c r="J68" s="185" t="s">
        <v>1312</v>
      </c>
      <c r="K68" s="358"/>
      <c r="L68" s="359" t="s">
        <v>1312</v>
      </c>
      <c r="M68" s="185" t="s">
        <v>1312</v>
      </c>
      <c r="N68" s="185" t="s">
        <v>1312</v>
      </c>
      <c r="O68" s="185" t="s">
        <v>1312</v>
      </c>
      <c r="P68" s="185" t="s">
        <v>1312</v>
      </c>
      <c r="Q68" s="185" t="s">
        <v>1312</v>
      </c>
      <c r="R68" s="185" t="s">
        <v>1312</v>
      </c>
      <c r="S68" s="185" t="s">
        <v>1312</v>
      </c>
      <c r="T68" s="360"/>
      <c r="U68" s="359" t="s">
        <v>1312</v>
      </c>
      <c r="V68" s="867"/>
      <c r="W68" s="185" t="s">
        <v>1312</v>
      </c>
      <c r="X68" s="185" t="s">
        <v>1312</v>
      </c>
      <c r="Y68" s="185" t="s">
        <v>1312</v>
      </c>
      <c r="Z68" s="185" t="s">
        <v>1312</v>
      </c>
      <c r="AA68" s="185" t="s">
        <v>1312</v>
      </c>
      <c r="AB68" s="185" t="s">
        <v>1312</v>
      </c>
      <c r="AC68" s="185" t="s">
        <v>1312</v>
      </c>
      <c r="AD68" s="185" t="s">
        <v>1312</v>
      </c>
      <c r="AE68" s="358"/>
      <c r="AF68" s="359" t="s">
        <v>1312</v>
      </c>
      <c r="AG68" s="185" t="s">
        <v>1312</v>
      </c>
      <c r="AH68" s="185" t="s">
        <v>1312</v>
      </c>
      <c r="AI68" s="185" t="s">
        <v>1312</v>
      </c>
      <c r="AJ68" s="185" t="s">
        <v>1312</v>
      </c>
      <c r="AK68" s="185" t="s">
        <v>1312</v>
      </c>
      <c r="AL68" s="185" t="s">
        <v>1312</v>
      </c>
      <c r="AM68" s="185" t="s">
        <v>1312</v>
      </c>
      <c r="AN68" s="360"/>
      <c r="AO68" s="359" t="s">
        <v>1312</v>
      </c>
      <c r="AP68" s="867"/>
      <c r="AQ68" s="185" t="s">
        <v>1312</v>
      </c>
      <c r="AR68" s="185" t="s">
        <v>1312</v>
      </c>
      <c r="AS68" s="185" t="s">
        <v>1312</v>
      </c>
      <c r="AT68" s="185" t="s">
        <v>1312</v>
      </c>
      <c r="AU68" s="185" t="s">
        <v>1312</v>
      </c>
      <c r="AV68" s="185" t="s">
        <v>1312</v>
      </c>
      <c r="AW68" s="185" t="s">
        <v>1312</v>
      </c>
      <c r="AX68" s="185" t="s">
        <v>1312</v>
      </c>
      <c r="AY68" s="358"/>
      <c r="AZ68" s="359" t="s">
        <v>1312</v>
      </c>
      <c r="BA68" s="185" t="s">
        <v>1312</v>
      </c>
      <c r="BB68" s="185" t="s">
        <v>1312</v>
      </c>
      <c r="BC68" s="185" t="s">
        <v>1312</v>
      </c>
      <c r="BD68" s="185" t="s">
        <v>1312</v>
      </c>
      <c r="BE68" s="185" t="s">
        <v>1312</v>
      </c>
      <c r="BF68" s="185" t="s">
        <v>1312</v>
      </c>
      <c r="BG68" s="185" t="s">
        <v>1312</v>
      </c>
      <c r="BH68" s="360"/>
      <c r="BI68" s="359" t="s">
        <v>1312</v>
      </c>
      <c r="BJ68" s="867"/>
      <c r="BK68" s="185" t="s">
        <v>1312</v>
      </c>
      <c r="BL68" s="185" t="s">
        <v>1312</v>
      </c>
      <c r="BM68" s="185" t="s">
        <v>1312</v>
      </c>
      <c r="BN68" s="185" t="s">
        <v>1312</v>
      </c>
      <c r="BO68" s="185" t="s">
        <v>1312</v>
      </c>
      <c r="BP68" s="185" t="s">
        <v>1312</v>
      </c>
      <c r="BQ68" s="185" t="s">
        <v>1312</v>
      </c>
      <c r="BR68" s="185" t="s">
        <v>1312</v>
      </c>
      <c r="BS68" s="358"/>
      <c r="BT68" s="359" t="s">
        <v>1312</v>
      </c>
      <c r="BU68" s="185" t="s">
        <v>1312</v>
      </c>
      <c r="BV68" s="185" t="s">
        <v>1312</v>
      </c>
      <c r="BW68" s="185" t="s">
        <v>1312</v>
      </c>
      <c r="BX68" s="185" t="s">
        <v>1312</v>
      </c>
      <c r="BY68" s="185" t="s">
        <v>1312</v>
      </c>
      <c r="BZ68" s="185" t="s">
        <v>1312</v>
      </c>
      <c r="CA68" s="185" t="s">
        <v>1312</v>
      </c>
      <c r="CB68" s="360"/>
      <c r="CC68" s="359" t="s">
        <v>1312</v>
      </c>
      <c r="CD68" s="867"/>
      <c r="CE68" s="176"/>
      <c r="CF68" s="176"/>
      <c r="CG68" s="176"/>
      <c r="CH68" s="176"/>
      <c r="CI68" s="399"/>
      <c r="CJ68" s="176"/>
      <c r="CK68" s="176"/>
      <c r="CL68" s="176"/>
      <c r="CM68" s="176"/>
      <c r="CN68" s="399"/>
      <c r="CO68" s="176"/>
      <c r="CP68" s="176"/>
      <c r="CQ68" s="176"/>
      <c r="CR68" s="176"/>
      <c r="CS68" s="399"/>
    </row>
    <row r="69" spans="1:131" ht="15.75" customHeight="1">
      <c r="A69" s="87" t="s">
        <v>236</v>
      </c>
      <c r="B69" s="867">
        <v>44</v>
      </c>
      <c r="C69" s="400">
        <v>14139.970507806935</v>
      </c>
      <c r="D69" s="400">
        <v>135877.90720725356</v>
      </c>
      <c r="E69" s="400">
        <v>24514.421307123699</v>
      </c>
      <c r="F69" s="400">
        <v>204058.77927396537</v>
      </c>
      <c r="G69" s="400">
        <v>20353.712311577103</v>
      </c>
      <c r="H69" s="400">
        <v>156640.20799475827</v>
      </c>
      <c r="I69" s="400">
        <v>21679.55071017575</v>
      </c>
      <c r="J69" s="400">
        <v>169371.75308722281</v>
      </c>
      <c r="K69" s="392">
        <f>SUM(C69:J69)</f>
        <v>746636.30239988351</v>
      </c>
      <c r="L69" s="401">
        <v>0</v>
      </c>
      <c r="M69" s="400">
        <v>135877.90720725356</v>
      </c>
      <c r="N69" s="400">
        <v>0</v>
      </c>
      <c r="O69" s="400">
        <v>204058.77927396537</v>
      </c>
      <c r="P69" s="400">
        <v>0</v>
      </c>
      <c r="Q69" s="400">
        <v>156640.20799475827</v>
      </c>
      <c r="R69" s="400">
        <v>0</v>
      </c>
      <c r="S69" s="400">
        <v>169371.75308722281</v>
      </c>
      <c r="T69" s="394">
        <f>SUM(L69:S69)</f>
        <v>665948.64756319998</v>
      </c>
      <c r="U69" s="395">
        <f>SUM(T69,K69)</f>
        <v>1412584.9499630835</v>
      </c>
      <c r="V69" s="867">
        <v>44</v>
      </c>
      <c r="W69" s="400">
        <v>2305.4299740989563</v>
      </c>
      <c r="X69" s="400">
        <v>56884.173137097889</v>
      </c>
      <c r="Y69" s="400">
        <v>2748.2535097672308</v>
      </c>
      <c r="Z69" s="400">
        <v>79353.272393429754</v>
      </c>
      <c r="AA69" s="400">
        <v>1902.9893624645258</v>
      </c>
      <c r="AB69" s="400">
        <v>58307.836875998568</v>
      </c>
      <c r="AC69" s="400">
        <v>2121.8283673789033</v>
      </c>
      <c r="AD69" s="400">
        <v>59535.737940104606</v>
      </c>
      <c r="AE69" s="392">
        <f>SUM(W69:AD69)</f>
        <v>263159.52156034042</v>
      </c>
      <c r="AF69" s="401">
        <v>0</v>
      </c>
      <c r="AG69" s="400">
        <v>56884.173137097889</v>
      </c>
      <c r="AH69" s="400">
        <v>0</v>
      </c>
      <c r="AI69" s="400">
        <v>79353.272393429754</v>
      </c>
      <c r="AJ69" s="400">
        <v>0</v>
      </c>
      <c r="AK69" s="400">
        <v>58307.836875998568</v>
      </c>
      <c r="AL69" s="400">
        <v>0</v>
      </c>
      <c r="AM69" s="400">
        <v>59535.737940104606</v>
      </c>
      <c r="AN69" s="394">
        <f>SUM(AF69:AM69)</f>
        <v>254081.02034663083</v>
      </c>
      <c r="AO69" s="395">
        <f>SUM(AN69,AE69)</f>
        <v>517240.54190697125</v>
      </c>
      <c r="AP69" s="867">
        <v>44</v>
      </c>
      <c r="AQ69" s="400">
        <v>25206.034383481925</v>
      </c>
      <c r="AR69" s="400">
        <v>579408.00271705561</v>
      </c>
      <c r="AS69" s="400">
        <v>37706.038154006405</v>
      </c>
      <c r="AT69" s="400">
        <v>876722.28035734338</v>
      </c>
      <c r="AU69" s="400">
        <v>31275.216478764814</v>
      </c>
      <c r="AV69" s="400">
        <v>699336.32572133257</v>
      </c>
      <c r="AW69" s="400">
        <v>38285.164020097603</v>
      </c>
      <c r="AX69" s="400">
        <v>753885.71207397012</v>
      </c>
      <c r="AY69" s="392">
        <f>SUM(AQ69:AX69)</f>
        <v>3041824.7739060526</v>
      </c>
      <c r="AZ69" s="401">
        <v>0</v>
      </c>
      <c r="BA69" s="400">
        <v>579408.00271705561</v>
      </c>
      <c r="BB69" s="400">
        <v>0</v>
      </c>
      <c r="BC69" s="400">
        <v>876722.28035734338</v>
      </c>
      <c r="BD69" s="400">
        <v>0</v>
      </c>
      <c r="BE69" s="400">
        <v>699336.32572133257</v>
      </c>
      <c r="BF69" s="400">
        <v>0</v>
      </c>
      <c r="BG69" s="400">
        <v>753885.71207397012</v>
      </c>
      <c r="BH69" s="394">
        <f>SUM(AZ69:BG69)</f>
        <v>2909352.3208697014</v>
      </c>
      <c r="BI69" s="395">
        <f>SUM(BH69,AY69)</f>
        <v>5951177.094775754</v>
      </c>
      <c r="BJ69" s="867">
        <v>44</v>
      </c>
      <c r="BK69" s="400">
        <v>307.39066321319422</v>
      </c>
      <c r="BL69" s="400">
        <v>19178.506210344713</v>
      </c>
      <c r="BM69" s="400">
        <v>329.79042117206774</v>
      </c>
      <c r="BN69" s="400">
        <v>29166.268992287092</v>
      </c>
      <c r="BO69" s="400">
        <v>661.90934346592201</v>
      </c>
      <c r="BP69" s="400">
        <v>21383.514818873366</v>
      </c>
      <c r="BQ69" s="400">
        <v>645.77385094140527</v>
      </c>
      <c r="BR69" s="400">
        <v>23129.881568143133</v>
      </c>
      <c r="BS69" s="392">
        <f>SUM(BK69:BR69)</f>
        <v>94803.035868440886</v>
      </c>
      <c r="BT69" s="401">
        <v>0</v>
      </c>
      <c r="BU69" s="400">
        <v>19178.506210344713</v>
      </c>
      <c r="BV69" s="400">
        <v>0</v>
      </c>
      <c r="BW69" s="400">
        <v>29166.268992287092</v>
      </c>
      <c r="BX69" s="400">
        <v>0</v>
      </c>
      <c r="BY69" s="400">
        <v>21383.514818873366</v>
      </c>
      <c r="BZ69" s="400">
        <v>0</v>
      </c>
      <c r="CA69" s="400">
        <v>23129.881568143133</v>
      </c>
      <c r="CB69" s="394">
        <f>SUM(BT69:CA69)</f>
        <v>92858.171589648307</v>
      </c>
      <c r="CC69" s="395">
        <f>SUM(CB69,BS69)</f>
        <v>187661.20745808919</v>
      </c>
      <c r="CD69" s="867">
        <v>44</v>
      </c>
      <c r="CE69" s="394">
        <f t="shared" ref="CE69:CE71" si="119">+C69+D69+W69+X69+AQ69+AR69+BK69+BL69</f>
        <v>833307.41480035277</v>
      </c>
      <c r="CF69" s="394">
        <f t="shared" ref="CF69:CF71" si="120">+E69+F69+Y69+Z69+AS69+AT69+BM69+BN69</f>
        <v>1254599.1044090949</v>
      </c>
      <c r="CG69" s="394">
        <f t="shared" ref="CG69:CG71" si="121">+G69+H69+AA69+AB69+AU69+AV69+BO69+BP69</f>
        <v>989861.71290723514</v>
      </c>
      <c r="CH69" s="394">
        <f t="shared" ref="CH69:CH71" si="122">+I69+J69+AC69+AD69+AW69+AX69+BQ69+BR69</f>
        <v>1068655.4016180343</v>
      </c>
      <c r="CI69" s="396">
        <f t="shared" ref="CI69:CI71" si="123">SUM(K69,AE69,AY69,BS69)</f>
        <v>4146423.633734717</v>
      </c>
      <c r="CJ69" s="394">
        <f t="shared" ref="CJ69:CJ71" si="124">L69+M69+AF69+AG69+AZ69+BA69+BT69+BU69</f>
        <v>791348.58927175181</v>
      </c>
      <c r="CK69" s="394">
        <f t="shared" ref="CK69:CK71" si="125">N69+O69+AH69+AI69+BB69+BC69+BV69+BW69</f>
        <v>1189300.6010170255</v>
      </c>
      <c r="CL69" s="394">
        <f t="shared" ref="CL69:CL71" si="126">P69+Q69+AJ69+AK69+BD69+BE69+BX69+BY69</f>
        <v>935667.88541096274</v>
      </c>
      <c r="CM69" s="394">
        <f t="shared" ref="CM69:CM71" si="127">+R69+S69+AL69+AM69+BF69+BG69+BZ69+CA69</f>
        <v>1005923.0846694408</v>
      </c>
      <c r="CN69" s="396">
        <f t="shared" ref="CN69:CN71" si="128">SUM(T69,AN69,BH69,CB69)</f>
        <v>3922240.1603691806</v>
      </c>
      <c r="CO69" s="394">
        <f t="shared" ref="CO69:CO71" si="129">+C69+D69+L69+M69+W69+X69+AF69+AG69+AQ69+AR69+AZ69+BA69+BK69+BL69+BT69+BU69</f>
        <v>1624656.0040721043</v>
      </c>
      <c r="CP69" s="394">
        <f t="shared" ref="CP69:CP71" si="130">+E69+F69+N69+O69+Y69+Z69+AH69+AI69+AS69+AT69+BB69+BC69+BM69+BN69+BV69+BW69</f>
        <v>2443899.7054261202</v>
      </c>
      <c r="CQ69" s="394">
        <f t="shared" ref="CQ69:CQ71" si="131">+G69+H69+P69+Q69+AA69+AB69+AJ69+AK69+AU69+AV69+BD69+BE69+BO69+BP69+BX69+BY69</f>
        <v>1925529.5983181978</v>
      </c>
      <c r="CR69" s="394">
        <f t="shared" ref="CR69:CR71" si="132">+I69+J69+R69+S69+AC69+AD69+AL69+AM69+AW69+AX69+BF69+BG69+BQ69+BR69+BZ69+CA69</f>
        <v>2074578.4862874749</v>
      </c>
      <c r="CS69" s="396">
        <f t="shared" ref="CS69:CS71" si="133">SUM(CC69,BI69,AO69,U69)</f>
        <v>8068663.7941038981</v>
      </c>
    </row>
    <row r="70" spans="1:131" ht="15.75" customHeight="1">
      <c r="A70" s="87" t="s">
        <v>238</v>
      </c>
      <c r="B70" s="867">
        <v>45</v>
      </c>
      <c r="C70" s="229">
        <f t="shared" ref="C70:J70" si="134">IF(ABS(C62)&lt;C83, -C62, C83)</f>
        <v>0</v>
      </c>
      <c r="D70" s="229">
        <f t="shared" si="134"/>
        <v>0</v>
      </c>
      <c r="E70" s="229">
        <f t="shared" si="134"/>
        <v>0</v>
      </c>
      <c r="F70" s="229">
        <f t="shared" si="134"/>
        <v>0</v>
      </c>
      <c r="G70" s="229">
        <f t="shared" si="134"/>
        <v>0</v>
      </c>
      <c r="H70" s="229">
        <f t="shared" si="134"/>
        <v>0</v>
      </c>
      <c r="I70" s="229">
        <f t="shared" si="134"/>
        <v>0</v>
      </c>
      <c r="J70" s="229">
        <f t="shared" si="134"/>
        <v>0</v>
      </c>
      <c r="K70" s="392">
        <f t="shared" ref="K70" si="135">SUM(C70:J70)</f>
        <v>0</v>
      </c>
      <c r="L70" s="398">
        <f t="shared" ref="L70:S70" si="136">IF(ABS(L62)&lt;L83, -L62, L83)</f>
        <v>0</v>
      </c>
      <c r="M70" s="229">
        <f t="shared" si="136"/>
        <v>0</v>
      </c>
      <c r="N70" s="229">
        <f t="shared" si="136"/>
        <v>0</v>
      </c>
      <c r="O70" s="229">
        <f t="shared" si="136"/>
        <v>0</v>
      </c>
      <c r="P70" s="229">
        <f t="shared" si="136"/>
        <v>0</v>
      </c>
      <c r="Q70" s="229">
        <f t="shared" si="136"/>
        <v>0</v>
      </c>
      <c r="R70" s="229">
        <f t="shared" si="136"/>
        <v>0</v>
      </c>
      <c r="S70" s="229">
        <f t="shared" si="136"/>
        <v>0</v>
      </c>
      <c r="T70" s="394">
        <f t="shared" ref="T70" si="137">SUM(L70:S70)</f>
        <v>0</v>
      </c>
      <c r="U70" s="395">
        <f t="shared" ref="U70" si="138">SUM(T70,K70)</f>
        <v>0</v>
      </c>
      <c r="V70" s="867">
        <v>45</v>
      </c>
      <c r="W70" s="229">
        <f t="shared" ref="W70:AD70" si="139">IF(ABS(W62)&lt;W83, -W62, W83)</f>
        <v>0</v>
      </c>
      <c r="X70" s="229">
        <f t="shared" si="139"/>
        <v>0</v>
      </c>
      <c r="Y70" s="229">
        <f t="shared" si="139"/>
        <v>0</v>
      </c>
      <c r="Z70" s="229">
        <f t="shared" si="139"/>
        <v>0</v>
      </c>
      <c r="AA70" s="229">
        <f t="shared" si="139"/>
        <v>0</v>
      </c>
      <c r="AB70" s="229">
        <f t="shared" si="139"/>
        <v>0</v>
      </c>
      <c r="AC70" s="229">
        <f t="shared" si="139"/>
        <v>0</v>
      </c>
      <c r="AD70" s="229">
        <f t="shared" si="139"/>
        <v>0</v>
      </c>
      <c r="AE70" s="392">
        <f t="shared" ref="AE70" si="140">SUM(W70:AD70)</f>
        <v>0</v>
      </c>
      <c r="AF70" s="398">
        <f t="shared" ref="AF70:AM70" si="141">IF(ABS(AF62)&lt;AF83, -AF62, AF83)</f>
        <v>0</v>
      </c>
      <c r="AG70" s="229">
        <f t="shared" si="141"/>
        <v>0</v>
      </c>
      <c r="AH70" s="229">
        <f t="shared" si="141"/>
        <v>0</v>
      </c>
      <c r="AI70" s="229">
        <f t="shared" si="141"/>
        <v>0</v>
      </c>
      <c r="AJ70" s="229">
        <f t="shared" si="141"/>
        <v>0</v>
      </c>
      <c r="AK70" s="229">
        <f t="shared" si="141"/>
        <v>0</v>
      </c>
      <c r="AL70" s="229">
        <f t="shared" si="141"/>
        <v>0</v>
      </c>
      <c r="AM70" s="229">
        <f t="shared" si="141"/>
        <v>0</v>
      </c>
      <c r="AN70" s="394">
        <f t="shared" ref="AN70" si="142">SUM(AF70:AM70)</f>
        <v>0</v>
      </c>
      <c r="AO70" s="395">
        <f t="shared" ref="AO70" si="143">SUM(AN70,AE70)</f>
        <v>0</v>
      </c>
      <c r="AP70" s="867">
        <v>45</v>
      </c>
      <c r="AQ70" s="229">
        <f t="shared" ref="AQ70:AX70" si="144">IF(ABS(AQ62)&lt;AQ83, -AQ62, AQ83)</f>
        <v>0</v>
      </c>
      <c r="AR70" s="229">
        <f t="shared" si="144"/>
        <v>0</v>
      </c>
      <c r="AS70" s="229">
        <f t="shared" si="144"/>
        <v>0</v>
      </c>
      <c r="AT70" s="229">
        <f t="shared" si="144"/>
        <v>0</v>
      </c>
      <c r="AU70" s="229">
        <f t="shared" si="144"/>
        <v>0</v>
      </c>
      <c r="AV70" s="229">
        <f t="shared" si="144"/>
        <v>0</v>
      </c>
      <c r="AW70" s="229">
        <f t="shared" si="144"/>
        <v>0</v>
      </c>
      <c r="AX70" s="229">
        <f t="shared" si="144"/>
        <v>0</v>
      </c>
      <c r="AY70" s="392">
        <f t="shared" ref="AY70" si="145">SUM(AQ70:AX70)</f>
        <v>0</v>
      </c>
      <c r="AZ70" s="398">
        <f t="shared" ref="AZ70:BG70" si="146">IF(ABS(AZ62)&lt;AZ83, -AZ62, AZ83)</f>
        <v>0</v>
      </c>
      <c r="BA70" s="229">
        <f t="shared" si="146"/>
        <v>0</v>
      </c>
      <c r="BB70" s="229">
        <f t="shared" si="146"/>
        <v>0</v>
      </c>
      <c r="BC70" s="229">
        <f t="shared" si="146"/>
        <v>0</v>
      </c>
      <c r="BD70" s="229">
        <f t="shared" si="146"/>
        <v>0</v>
      </c>
      <c r="BE70" s="229">
        <f t="shared" si="146"/>
        <v>0</v>
      </c>
      <c r="BF70" s="229">
        <f t="shared" si="146"/>
        <v>0</v>
      </c>
      <c r="BG70" s="229">
        <f t="shared" si="146"/>
        <v>0</v>
      </c>
      <c r="BH70" s="394">
        <f t="shared" ref="BH70" si="147">SUM(AZ70:BG70)</f>
        <v>0</v>
      </c>
      <c r="BI70" s="395">
        <f t="shared" ref="BI70" si="148">SUM(BH70,AY70)</f>
        <v>0</v>
      </c>
      <c r="BJ70" s="867">
        <v>45</v>
      </c>
      <c r="BK70" s="229">
        <f t="shared" ref="BK70:BR70" si="149">IF(ABS(BK62)&lt;BK83, -BK62, BK83)</f>
        <v>0</v>
      </c>
      <c r="BL70" s="229">
        <f t="shared" si="149"/>
        <v>0</v>
      </c>
      <c r="BM70" s="229">
        <f t="shared" si="149"/>
        <v>0</v>
      </c>
      <c r="BN70" s="229">
        <f t="shared" si="149"/>
        <v>0</v>
      </c>
      <c r="BO70" s="229">
        <f t="shared" si="149"/>
        <v>0</v>
      </c>
      <c r="BP70" s="229">
        <f t="shared" si="149"/>
        <v>0</v>
      </c>
      <c r="BQ70" s="229">
        <f t="shared" si="149"/>
        <v>0</v>
      </c>
      <c r="BR70" s="229">
        <f t="shared" si="149"/>
        <v>0</v>
      </c>
      <c r="BS70" s="392">
        <f t="shared" ref="BS70" si="150">SUM(BK70:BR70)</f>
        <v>0</v>
      </c>
      <c r="BT70" s="398">
        <f t="shared" ref="BT70:CA70" si="151">IF(ABS(BT62)&lt;BT83, -BT62, BT83)</f>
        <v>0</v>
      </c>
      <c r="BU70" s="229">
        <f t="shared" si="151"/>
        <v>0</v>
      </c>
      <c r="BV70" s="229">
        <f t="shared" si="151"/>
        <v>0</v>
      </c>
      <c r="BW70" s="229">
        <f t="shared" si="151"/>
        <v>0</v>
      </c>
      <c r="BX70" s="229">
        <f t="shared" si="151"/>
        <v>0</v>
      </c>
      <c r="BY70" s="229">
        <f t="shared" si="151"/>
        <v>0</v>
      </c>
      <c r="BZ70" s="229">
        <f t="shared" si="151"/>
        <v>0</v>
      </c>
      <c r="CA70" s="229">
        <f t="shared" si="151"/>
        <v>0</v>
      </c>
      <c r="CB70" s="394">
        <f t="shared" ref="CB70" si="152">SUM(BT70:CA70)</f>
        <v>0</v>
      </c>
      <c r="CC70" s="395">
        <f t="shared" ref="CC70" si="153">SUM(CB70,BS70)</f>
        <v>0</v>
      </c>
      <c r="CD70" s="867">
        <v>45</v>
      </c>
      <c r="CE70" s="394">
        <f t="shared" si="119"/>
        <v>0</v>
      </c>
      <c r="CF70" s="394">
        <f t="shared" si="120"/>
        <v>0</v>
      </c>
      <c r="CG70" s="394">
        <f t="shared" si="121"/>
        <v>0</v>
      </c>
      <c r="CH70" s="394">
        <f t="shared" si="122"/>
        <v>0</v>
      </c>
      <c r="CI70" s="396">
        <f t="shared" si="123"/>
        <v>0</v>
      </c>
      <c r="CJ70" s="394">
        <f t="shared" si="124"/>
        <v>0</v>
      </c>
      <c r="CK70" s="394">
        <f t="shared" si="125"/>
        <v>0</v>
      </c>
      <c r="CL70" s="394">
        <f t="shared" si="126"/>
        <v>0</v>
      </c>
      <c r="CM70" s="394">
        <f t="shared" si="127"/>
        <v>0</v>
      </c>
      <c r="CN70" s="396">
        <f t="shared" si="128"/>
        <v>0</v>
      </c>
      <c r="CO70" s="394">
        <f t="shared" si="129"/>
        <v>0</v>
      </c>
      <c r="CP70" s="394">
        <f t="shared" si="130"/>
        <v>0</v>
      </c>
      <c r="CQ70" s="394">
        <f t="shared" si="131"/>
        <v>0</v>
      </c>
      <c r="CR70" s="394">
        <f t="shared" si="132"/>
        <v>0</v>
      </c>
      <c r="CS70" s="396">
        <f t="shared" si="133"/>
        <v>0</v>
      </c>
    </row>
    <row r="71" spans="1:131" ht="15.75" customHeight="1">
      <c r="A71" s="87" t="s">
        <v>1338</v>
      </c>
      <c r="B71" s="290">
        <v>46</v>
      </c>
      <c r="C71" s="400">
        <v>17281.44585302698</v>
      </c>
      <c r="D71" s="400">
        <v>176336.49233183777</v>
      </c>
      <c r="E71" s="400">
        <v>20681.017388188793</v>
      </c>
      <c r="F71" s="400">
        <v>180054.68726084544</v>
      </c>
      <c r="G71" s="400">
        <v>19145.16447271331</v>
      </c>
      <c r="H71" s="400">
        <v>153355.88046130724</v>
      </c>
      <c r="I71" s="400">
        <v>15808.911007426665</v>
      </c>
      <c r="J71" s="400">
        <v>138176.60940108242</v>
      </c>
      <c r="K71" s="392">
        <f>SUM(C71:J71)</f>
        <v>720840.20817642868</v>
      </c>
      <c r="L71" s="401">
        <v>0</v>
      </c>
      <c r="M71" s="400">
        <v>176336.49233183777</v>
      </c>
      <c r="N71" s="400">
        <v>0</v>
      </c>
      <c r="O71" s="400">
        <v>180054.68726084544</v>
      </c>
      <c r="P71" s="400">
        <v>0</v>
      </c>
      <c r="Q71" s="400">
        <v>153355.88046130724</v>
      </c>
      <c r="R71" s="400">
        <v>0</v>
      </c>
      <c r="S71" s="400">
        <v>138176.60940108242</v>
      </c>
      <c r="T71" s="394">
        <f>SUM(L71:S71)</f>
        <v>647923.66945507284</v>
      </c>
      <c r="U71" s="395">
        <f>SUM(T71,K71)</f>
        <v>1368763.8776315015</v>
      </c>
      <c r="V71" s="290">
        <v>46</v>
      </c>
      <c r="W71" s="400">
        <v>2817.6270412543986</v>
      </c>
      <c r="X71" s="400">
        <v>73821.828480865239</v>
      </c>
      <c r="Y71" s="400">
        <v>2318.4997071960529</v>
      </c>
      <c r="Z71" s="400">
        <v>70018.691157320791</v>
      </c>
      <c r="AA71" s="400">
        <v>1789.9950523268542</v>
      </c>
      <c r="AB71" s="400">
        <v>57085.276994858599</v>
      </c>
      <c r="AC71" s="400">
        <v>1547.2551198758013</v>
      </c>
      <c r="AD71" s="400">
        <v>48570.356371753405</v>
      </c>
      <c r="AE71" s="392">
        <f>SUM(W71:AD71)</f>
        <v>257969.52992545115</v>
      </c>
      <c r="AF71" s="401">
        <v>0</v>
      </c>
      <c r="AG71" s="400">
        <v>73821.828480865239</v>
      </c>
      <c r="AH71" s="400">
        <v>0</v>
      </c>
      <c r="AI71" s="400">
        <v>70018.691157320791</v>
      </c>
      <c r="AJ71" s="400">
        <v>0</v>
      </c>
      <c r="AK71" s="400">
        <v>57085.276994858599</v>
      </c>
      <c r="AL71" s="400">
        <v>0</v>
      </c>
      <c r="AM71" s="400">
        <v>48570.356371753405</v>
      </c>
      <c r="AN71" s="394">
        <f>SUM(AF71:AM71)</f>
        <v>249496.15300479805</v>
      </c>
      <c r="AO71" s="395">
        <f>SUM(AN71,AE71)</f>
        <v>507465.6829302492</v>
      </c>
      <c r="AP71" s="290">
        <v>46</v>
      </c>
      <c r="AQ71" s="400">
        <v>30806.055651048093</v>
      </c>
      <c r="AR71" s="400">
        <v>751930.73640942376</v>
      </c>
      <c r="AS71" s="400">
        <v>31809.815982729844</v>
      </c>
      <c r="AT71" s="400">
        <v>773590.61230303487</v>
      </c>
      <c r="AU71" s="400">
        <v>29418.179555632651</v>
      </c>
      <c r="AV71" s="400">
        <v>684673.10751502181</v>
      </c>
      <c r="AW71" s="400">
        <v>27917.864119498154</v>
      </c>
      <c r="AX71" s="400">
        <v>615033.91015063087</v>
      </c>
      <c r="AY71" s="392">
        <f>SUM(AQ71:AX71)</f>
        <v>2945180.2816870199</v>
      </c>
      <c r="AZ71" s="401">
        <v>0</v>
      </c>
      <c r="BA71" s="400">
        <v>751930.73640942376</v>
      </c>
      <c r="BB71" s="400">
        <v>0</v>
      </c>
      <c r="BC71" s="400">
        <v>773590.61230303487</v>
      </c>
      <c r="BD71" s="400">
        <v>0</v>
      </c>
      <c r="BE71" s="400">
        <v>684673.10751502181</v>
      </c>
      <c r="BF71" s="400">
        <v>0</v>
      </c>
      <c r="BG71" s="400">
        <v>615033.91015063087</v>
      </c>
      <c r="BH71" s="394">
        <f>SUM(AZ71:BG71)</f>
        <v>2825228.3663781113</v>
      </c>
      <c r="BI71" s="395">
        <f>SUM(BH71,AY71)</f>
        <v>5770408.6480651312</v>
      </c>
      <c r="BJ71" s="290">
        <v>46</v>
      </c>
      <c r="BK71" s="400">
        <v>375.68360550058645</v>
      </c>
      <c r="BL71" s="400">
        <v>24889.038864413851</v>
      </c>
      <c r="BM71" s="400">
        <v>278.21996486352634</v>
      </c>
      <c r="BN71" s="400">
        <v>25735.346749876186</v>
      </c>
      <c r="BO71" s="400">
        <v>622.60697472238417</v>
      </c>
      <c r="BP71" s="400">
        <v>20935.159525040166</v>
      </c>
      <c r="BQ71" s="400">
        <v>470.90373213611343</v>
      </c>
      <c r="BR71" s="400">
        <v>18869.785266311399</v>
      </c>
      <c r="BS71" s="392">
        <f>SUM(BK71:BR71)</f>
        <v>92176.744682864213</v>
      </c>
      <c r="BT71" s="401">
        <v>0</v>
      </c>
      <c r="BU71" s="400">
        <v>24889.038864413851</v>
      </c>
      <c r="BV71" s="400">
        <v>0</v>
      </c>
      <c r="BW71" s="400">
        <v>25735.346749876186</v>
      </c>
      <c r="BX71" s="400">
        <v>0</v>
      </c>
      <c r="BY71" s="400">
        <v>20935.159525040166</v>
      </c>
      <c r="BZ71" s="400">
        <v>0</v>
      </c>
      <c r="CA71" s="400">
        <v>18869.785266311399</v>
      </c>
      <c r="CB71" s="394">
        <f>SUM(BT71:CA71)</f>
        <v>90429.330405641609</v>
      </c>
      <c r="CC71" s="395">
        <f>SUM(CB71,BS71)</f>
        <v>182606.07508850581</v>
      </c>
      <c r="CD71" s="290">
        <v>46</v>
      </c>
      <c r="CE71" s="394">
        <f t="shared" si="119"/>
        <v>1078258.9082373704</v>
      </c>
      <c r="CF71" s="394">
        <f t="shared" si="120"/>
        <v>1104486.8905140555</v>
      </c>
      <c r="CG71" s="394">
        <f t="shared" si="121"/>
        <v>967025.37055162305</v>
      </c>
      <c r="CH71" s="394">
        <f t="shared" si="122"/>
        <v>866395.59516871476</v>
      </c>
      <c r="CI71" s="396">
        <f t="shared" si="123"/>
        <v>4016166.7644717637</v>
      </c>
      <c r="CJ71" s="394">
        <f t="shared" si="124"/>
        <v>1026978.0960865406</v>
      </c>
      <c r="CK71" s="394">
        <f t="shared" si="125"/>
        <v>1049399.3374710772</v>
      </c>
      <c r="CL71" s="394">
        <f t="shared" si="126"/>
        <v>916049.42449622788</v>
      </c>
      <c r="CM71" s="394">
        <f t="shared" si="127"/>
        <v>820650.66118977801</v>
      </c>
      <c r="CN71" s="396">
        <f t="shared" si="128"/>
        <v>3813077.5192436241</v>
      </c>
      <c r="CO71" s="394">
        <f t="shared" si="129"/>
        <v>2105237.0043239109</v>
      </c>
      <c r="CP71" s="394">
        <f t="shared" si="130"/>
        <v>2153886.227985133</v>
      </c>
      <c r="CQ71" s="394">
        <f t="shared" si="131"/>
        <v>1883074.7950478503</v>
      </c>
      <c r="CR71" s="394">
        <f t="shared" si="132"/>
        <v>1687046.2563584929</v>
      </c>
      <c r="CS71" s="396">
        <f t="shared" si="133"/>
        <v>7829244.2837153869</v>
      </c>
    </row>
    <row r="72" spans="1:131" s="14" customFormat="1" ht="15.75" customHeight="1">
      <c r="A72" s="102"/>
      <c r="B72" s="290"/>
      <c r="C72" s="185" t="s">
        <v>1312</v>
      </c>
      <c r="D72" s="185" t="s">
        <v>1312</v>
      </c>
      <c r="E72" s="185" t="s">
        <v>1312</v>
      </c>
      <c r="F72" s="185" t="s">
        <v>1312</v>
      </c>
      <c r="G72" s="185" t="s">
        <v>1312</v>
      </c>
      <c r="H72" s="185" t="s">
        <v>1312</v>
      </c>
      <c r="I72" s="185" t="s">
        <v>1312</v>
      </c>
      <c r="J72" s="185" t="s">
        <v>1312</v>
      </c>
      <c r="K72" s="358"/>
      <c r="L72" s="359" t="s">
        <v>1312</v>
      </c>
      <c r="M72" s="185" t="s">
        <v>1312</v>
      </c>
      <c r="N72" s="185" t="s">
        <v>1312</v>
      </c>
      <c r="O72" s="185" t="s">
        <v>1312</v>
      </c>
      <c r="P72" s="185" t="s">
        <v>1312</v>
      </c>
      <c r="Q72" s="185" t="s">
        <v>1312</v>
      </c>
      <c r="R72" s="185" t="s">
        <v>1312</v>
      </c>
      <c r="S72" s="185" t="s">
        <v>1312</v>
      </c>
      <c r="T72" s="360"/>
      <c r="U72" s="359" t="s">
        <v>1312</v>
      </c>
      <c r="V72" s="290"/>
      <c r="W72" s="185" t="s">
        <v>1312</v>
      </c>
      <c r="X72" s="185" t="s">
        <v>1312</v>
      </c>
      <c r="Y72" s="185" t="s">
        <v>1312</v>
      </c>
      <c r="Z72" s="185" t="s">
        <v>1312</v>
      </c>
      <c r="AA72" s="185" t="s">
        <v>1312</v>
      </c>
      <c r="AB72" s="185" t="s">
        <v>1312</v>
      </c>
      <c r="AC72" s="185" t="s">
        <v>1312</v>
      </c>
      <c r="AD72" s="185" t="s">
        <v>1312</v>
      </c>
      <c r="AE72" s="358"/>
      <c r="AF72" s="359" t="s">
        <v>1312</v>
      </c>
      <c r="AG72" s="185" t="s">
        <v>1312</v>
      </c>
      <c r="AH72" s="185" t="s">
        <v>1312</v>
      </c>
      <c r="AI72" s="185" t="s">
        <v>1312</v>
      </c>
      <c r="AJ72" s="185" t="s">
        <v>1312</v>
      </c>
      <c r="AK72" s="185" t="s">
        <v>1312</v>
      </c>
      <c r="AL72" s="185" t="s">
        <v>1312</v>
      </c>
      <c r="AM72" s="185" t="s">
        <v>1312</v>
      </c>
      <c r="AN72" s="360"/>
      <c r="AO72" s="359" t="s">
        <v>1312</v>
      </c>
      <c r="AP72" s="290"/>
      <c r="AQ72" s="185" t="s">
        <v>1312</v>
      </c>
      <c r="AR72" s="185" t="s">
        <v>1312</v>
      </c>
      <c r="AS72" s="185" t="s">
        <v>1312</v>
      </c>
      <c r="AT72" s="185" t="s">
        <v>1312</v>
      </c>
      <c r="AU72" s="185" t="s">
        <v>1312</v>
      </c>
      <c r="AV72" s="185" t="s">
        <v>1312</v>
      </c>
      <c r="AW72" s="185" t="s">
        <v>1312</v>
      </c>
      <c r="AX72" s="185" t="s">
        <v>1312</v>
      </c>
      <c r="AY72" s="358"/>
      <c r="AZ72" s="359" t="s">
        <v>1312</v>
      </c>
      <c r="BA72" s="185" t="s">
        <v>1312</v>
      </c>
      <c r="BB72" s="185" t="s">
        <v>1312</v>
      </c>
      <c r="BC72" s="185" t="s">
        <v>1312</v>
      </c>
      <c r="BD72" s="185" t="s">
        <v>1312</v>
      </c>
      <c r="BE72" s="185" t="s">
        <v>1312</v>
      </c>
      <c r="BF72" s="185" t="s">
        <v>1312</v>
      </c>
      <c r="BG72" s="185" t="s">
        <v>1312</v>
      </c>
      <c r="BH72" s="360"/>
      <c r="BI72" s="359" t="s">
        <v>1312</v>
      </c>
      <c r="BJ72" s="290"/>
      <c r="BK72" s="185" t="s">
        <v>1312</v>
      </c>
      <c r="BL72" s="185" t="s">
        <v>1312</v>
      </c>
      <c r="BM72" s="185" t="s">
        <v>1312</v>
      </c>
      <c r="BN72" s="185" t="s">
        <v>1312</v>
      </c>
      <c r="BO72" s="185" t="s">
        <v>1312</v>
      </c>
      <c r="BP72" s="185" t="s">
        <v>1312</v>
      </c>
      <c r="BQ72" s="185" t="s">
        <v>1312</v>
      </c>
      <c r="BR72" s="185" t="s">
        <v>1312</v>
      </c>
      <c r="BS72" s="358"/>
      <c r="BT72" s="359" t="s">
        <v>1312</v>
      </c>
      <c r="BU72" s="185" t="s">
        <v>1312</v>
      </c>
      <c r="BV72" s="185" t="s">
        <v>1312</v>
      </c>
      <c r="BW72" s="185" t="s">
        <v>1312</v>
      </c>
      <c r="BX72" s="185" t="s">
        <v>1312</v>
      </c>
      <c r="BY72" s="185" t="s">
        <v>1312</v>
      </c>
      <c r="BZ72" s="185" t="s">
        <v>1312</v>
      </c>
      <c r="CA72" s="185" t="s">
        <v>1312</v>
      </c>
      <c r="CB72" s="360"/>
      <c r="CC72" s="359" t="s">
        <v>1312</v>
      </c>
      <c r="CD72" s="290"/>
      <c r="CE72" s="360"/>
      <c r="CF72" s="360"/>
      <c r="CG72" s="360"/>
      <c r="CH72" s="360"/>
      <c r="CI72" s="185"/>
      <c r="CJ72" s="360"/>
      <c r="CK72" s="360"/>
      <c r="CL72" s="360"/>
      <c r="CM72" s="360"/>
      <c r="CN72" s="185"/>
      <c r="CO72" s="360"/>
      <c r="CP72" s="360"/>
      <c r="CQ72" s="360"/>
      <c r="CR72" s="360"/>
      <c r="CS72" s="185"/>
      <c r="CT72" s="308"/>
      <c r="CU72" s="308"/>
      <c r="CV72" s="308"/>
      <c r="CW72" s="308"/>
      <c r="CX72" s="308"/>
      <c r="CY72" s="308"/>
      <c r="CZ72" s="308"/>
      <c r="DA72" s="308"/>
      <c r="DB72" s="308"/>
      <c r="DC72" s="308"/>
      <c r="DD72" s="308"/>
      <c r="DE72" s="308"/>
      <c r="DF72" s="308"/>
      <c r="DG72" s="308"/>
      <c r="DH72" s="308"/>
      <c r="DI72" s="308"/>
      <c r="DJ72" s="308"/>
      <c r="DK72" s="308"/>
      <c r="DL72" s="308"/>
      <c r="DM72" s="308"/>
      <c r="DN72" s="308"/>
      <c r="DO72" s="308"/>
      <c r="DP72" s="308"/>
      <c r="DQ72" s="308"/>
      <c r="DR72" s="308"/>
      <c r="DS72" s="308"/>
      <c r="DT72" s="308"/>
      <c r="DU72" s="308"/>
      <c r="DV72" s="308"/>
      <c r="DW72" s="308"/>
      <c r="DX72" s="308"/>
      <c r="DY72" s="308"/>
      <c r="DZ72" s="308"/>
      <c r="EA72" s="308"/>
    </row>
    <row r="73" spans="1:131" s="14" customFormat="1">
      <c r="A73" s="16" t="s">
        <v>241</v>
      </c>
      <c r="B73" s="290">
        <v>47</v>
      </c>
      <c r="C73" s="214">
        <f t="shared" ref="C73:U73" si="154">SUM(C69:C71)</f>
        <v>31421.416360833915</v>
      </c>
      <c r="D73" s="214">
        <f t="shared" si="154"/>
        <v>312214.39953909133</v>
      </c>
      <c r="E73" s="214">
        <f t="shared" si="154"/>
        <v>45195.438695312492</v>
      </c>
      <c r="F73" s="214">
        <f t="shared" si="154"/>
        <v>384113.46653481084</v>
      </c>
      <c r="G73" s="214">
        <f t="shared" si="154"/>
        <v>39498.876784290413</v>
      </c>
      <c r="H73" s="214">
        <f t="shared" si="154"/>
        <v>309996.08845606551</v>
      </c>
      <c r="I73" s="214">
        <f t="shared" si="154"/>
        <v>37488.461717602419</v>
      </c>
      <c r="J73" s="214">
        <f t="shared" si="154"/>
        <v>307548.3624883052</v>
      </c>
      <c r="K73" s="219">
        <f t="shared" si="154"/>
        <v>1467476.5105763122</v>
      </c>
      <c r="L73" s="216">
        <f t="shared" si="154"/>
        <v>0</v>
      </c>
      <c r="M73" s="214">
        <f t="shared" si="154"/>
        <v>312214.39953909133</v>
      </c>
      <c r="N73" s="214">
        <f t="shared" si="154"/>
        <v>0</v>
      </c>
      <c r="O73" s="214">
        <f t="shared" si="154"/>
        <v>384113.46653481084</v>
      </c>
      <c r="P73" s="214">
        <f t="shared" si="154"/>
        <v>0</v>
      </c>
      <c r="Q73" s="214">
        <f t="shared" si="154"/>
        <v>309996.08845606551</v>
      </c>
      <c r="R73" s="214">
        <f t="shared" si="154"/>
        <v>0</v>
      </c>
      <c r="S73" s="214">
        <f t="shared" si="154"/>
        <v>307548.3624883052</v>
      </c>
      <c r="T73" s="217">
        <f t="shared" si="154"/>
        <v>1313872.3170182728</v>
      </c>
      <c r="U73" s="216">
        <f t="shared" si="154"/>
        <v>2781348.8275945848</v>
      </c>
      <c r="V73" s="290">
        <v>47</v>
      </c>
      <c r="W73" s="214">
        <f t="shared" ref="W73:AO73" si="155">SUM(W69:W71)</f>
        <v>5123.0570153533554</v>
      </c>
      <c r="X73" s="214">
        <f t="shared" si="155"/>
        <v>130706.00161796313</v>
      </c>
      <c r="Y73" s="214">
        <f t="shared" si="155"/>
        <v>5066.7532169632832</v>
      </c>
      <c r="Z73" s="214">
        <f t="shared" si="155"/>
        <v>149371.96355075054</v>
      </c>
      <c r="AA73" s="214">
        <f t="shared" si="155"/>
        <v>3692.98441479138</v>
      </c>
      <c r="AB73" s="214">
        <f t="shared" si="155"/>
        <v>115393.11387085717</v>
      </c>
      <c r="AC73" s="214">
        <f t="shared" si="155"/>
        <v>3669.0834872547048</v>
      </c>
      <c r="AD73" s="214">
        <f t="shared" si="155"/>
        <v>108106.094311858</v>
      </c>
      <c r="AE73" s="219">
        <f t="shared" si="155"/>
        <v>521129.05148579157</v>
      </c>
      <c r="AF73" s="216">
        <f t="shared" si="155"/>
        <v>0</v>
      </c>
      <c r="AG73" s="214">
        <f t="shared" si="155"/>
        <v>130706.00161796313</v>
      </c>
      <c r="AH73" s="214">
        <f t="shared" si="155"/>
        <v>0</v>
      </c>
      <c r="AI73" s="214">
        <f t="shared" si="155"/>
        <v>149371.96355075054</v>
      </c>
      <c r="AJ73" s="214">
        <f t="shared" si="155"/>
        <v>0</v>
      </c>
      <c r="AK73" s="214">
        <f t="shared" si="155"/>
        <v>115393.11387085717</v>
      </c>
      <c r="AL73" s="214">
        <f t="shared" si="155"/>
        <v>0</v>
      </c>
      <c r="AM73" s="214">
        <f t="shared" si="155"/>
        <v>108106.094311858</v>
      </c>
      <c r="AN73" s="217">
        <f t="shared" si="155"/>
        <v>503577.17335142888</v>
      </c>
      <c r="AO73" s="216">
        <f t="shared" si="155"/>
        <v>1024706.2248372205</v>
      </c>
      <c r="AP73" s="290">
        <v>47</v>
      </c>
      <c r="AQ73" s="214">
        <f t="shared" ref="AQ73:BI73" si="156">SUM(AQ69:AQ71)</f>
        <v>56012.090034530018</v>
      </c>
      <c r="AR73" s="214">
        <f t="shared" si="156"/>
        <v>1331338.7391264793</v>
      </c>
      <c r="AS73" s="214">
        <f t="shared" si="156"/>
        <v>69515.854136736249</v>
      </c>
      <c r="AT73" s="214">
        <f t="shared" si="156"/>
        <v>1650312.8926603782</v>
      </c>
      <c r="AU73" s="214">
        <f t="shared" si="156"/>
        <v>60693.396034397461</v>
      </c>
      <c r="AV73" s="214">
        <f t="shared" si="156"/>
        <v>1384009.4332363545</v>
      </c>
      <c r="AW73" s="214">
        <f t="shared" si="156"/>
        <v>66203.028139595757</v>
      </c>
      <c r="AX73" s="214">
        <f t="shared" si="156"/>
        <v>1368919.622224601</v>
      </c>
      <c r="AY73" s="219">
        <f t="shared" si="156"/>
        <v>5987005.0555930724</v>
      </c>
      <c r="AZ73" s="216">
        <f t="shared" si="156"/>
        <v>0</v>
      </c>
      <c r="BA73" s="214">
        <f t="shared" si="156"/>
        <v>1331338.7391264793</v>
      </c>
      <c r="BB73" s="214">
        <f t="shared" si="156"/>
        <v>0</v>
      </c>
      <c r="BC73" s="214">
        <f t="shared" si="156"/>
        <v>1650312.8926603782</v>
      </c>
      <c r="BD73" s="214">
        <f t="shared" si="156"/>
        <v>0</v>
      </c>
      <c r="BE73" s="214">
        <f t="shared" si="156"/>
        <v>1384009.4332363545</v>
      </c>
      <c r="BF73" s="214">
        <f t="shared" si="156"/>
        <v>0</v>
      </c>
      <c r="BG73" s="214">
        <f t="shared" si="156"/>
        <v>1368919.622224601</v>
      </c>
      <c r="BH73" s="217">
        <f t="shared" si="156"/>
        <v>5734580.6872478127</v>
      </c>
      <c r="BI73" s="216">
        <f t="shared" si="156"/>
        <v>11721585.742840886</v>
      </c>
      <c r="BJ73" s="290">
        <v>47</v>
      </c>
      <c r="BK73" s="214">
        <f t="shared" ref="BK73:CC73" si="157">SUM(BK69:BK71)</f>
        <v>683.07426871378061</v>
      </c>
      <c r="BL73" s="214">
        <f t="shared" si="157"/>
        <v>44067.545074758564</v>
      </c>
      <c r="BM73" s="214">
        <f t="shared" si="157"/>
        <v>608.01038603559414</v>
      </c>
      <c r="BN73" s="214">
        <f t="shared" si="157"/>
        <v>54901.615742163282</v>
      </c>
      <c r="BO73" s="214">
        <f t="shared" si="157"/>
        <v>1284.5163181883063</v>
      </c>
      <c r="BP73" s="214">
        <f t="shared" si="157"/>
        <v>42318.674343913532</v>
      </c>
      <c r="BQ73" s="214">
        <f t="shared" si="157"/>
        <v>1116.6775830775186</v>
      </c>
      <c r="BR73" s="214">
        <f t="shared" si="157"/>
        <v>41999.666834454532</v>
      </c>
      <c r="BS73" s="219">
        <f t="shared" si="157"/>
        <v>186979.7805513051</v>
      </c>
      <c r="BT73" s="216">
        <f t="shared" si="157"/>
        <v>0</v>
      </c>
      <c r="BU73" s="214">
        <f t="shared" si="157"/>
        <v>44067.545074758564</v>
      </c>
      <c r="BV73" s="214">
        <f t="shared" si="157"/>
        <v>0</v>
      </c>
      <c r="BW73" s="214">
        <f t="shared" si="157"/>
        <v>54901.615742163282</v>
      </c>
      <c r="BX73" s="214">
        <f t="shared" si="157"/>
        <v>0</v>
      </c>
      <c r="BY73" s="214">
        <f t="shared" si="157"/>
        <v>42318.674343913532</v>
      </c>
      <c r="BZ73" s="214">
        <f t="shared" si="157"/>
        <v>0</v>
      </c>
      <c r="CA73" s="214">
        <f t="shared" si="157"/>
        <v>41999.666834454532</v>
      </c>
      <c r="CB73" s="217">
        <f t="shared" si="157"/>
        <v>183287.50199528993</v>
      </c>
      <c r="CC73" s="216">
        <f t="shared" si="157"/>
        <v>370267.28254659497</v>
      </c>
      <c r="CD73" s="290">
        <v>47</v>
      </c>
      <c r="CE73" s="217">
        <f>SUM(CE69:CE71)</f>
        <v>1911566.3230377231</v>
      </c>
      <c r="CF73" s="217">
        <f>SUM(CF69:CF71)</f>
        <v>2359085.9949231502</v>
      </c>
      <c r="CG73" s="217">
        <f>SUM(CG69:CG71)</f>
        <v>1956887.0834588581</v>
      </c>
      <c r="CH73" s="217">
        <f>SUM(CH69:CH71)</f>
        <v>1935050.996786749</v>
      </c>
      <c r="CI73" s="214">
        <f>SUM(BS73,AY73,AE73,K73)</f>
        <v>8162590.3982064817</v>
      </c>
      <c r="CJ73" s="217">
        <f>SUM(CJ69:CJ71)</f>
        <v>1818326.6853582924</v>
      </c>
      <c r="CK73" s="217">
        <f>SUM(CK69:CK71)</f>
        <v>2238699.9384881025</v>
      </c>
      <c r="CL73" s="217">
        <f>SUM(CL69:CL71)</f>
        <v>1851717.3099071905</v>
      </c>
      <c r="CM73" s="217">
        <f>SUM(CM69:CM71)</f>
        <v>1826573.7458592188</v>
      </c>
      <c r="CN73" s="214">
        <f>SUM(BX73,BD73,AJ73,P73)</f>
        <v>0</v>
      </c>
      <c r="CO73" s="217">
        <f>SUM(CO69:CO71)</f>
        <v>3729893.0083960155</v>
      </c>
      <c r="CP73" s="217">
        <f>SUM(CP69:CP71)</f>
        <v>4597785.9334112536</v>
      </c>
      <c r="CQ73" s="217">
        <f>SUM(CQ69:CQ71)</f>
        <v>3808604.3933660481</v>
      </c>
      <c r="CR73" s="217">
        <f>SUM(CR69:CR71)</f>
        <v>3761624.7426459678</v>
      </c>
      <c r="CS73" s="214">
        <f>SUM(CC73,BI73,AO73,U73)</f>
        <v>15897908.077819288</v>
      </c>
      <c r="CT73" s="308"/>
      <c r="CU73" s="308"/>
      <c r="CV73" s="308"/>
      <c r="CW73" s="308"/>
      <c r="CX73" s="308"/>
      <c r="CY73" s="308"/>
      <c r="CZ73" s="308"/>
      <c r="DA73" s="308"/>
      <c r="DB73" s="308"/>
      <c r="DC73" s="308"/>
      <c r="DD73" s="308"/>
      <c r="DE73" s="308"/>
      <c r="DF73" s="308"/>
      <c r="DG73" s="308"/>
      <c r="DH73" s="308"/>
      <c r="DI73" s="308"/>
      <c r="DJ73" s="308"/>
      <c r="DK73" s="308"/>
      <c r="DL73" s="308"/>
      <c r="DM73" s="308"/>
      <c r="DN73" s="308"/>
      <c r="DO73" s="308"/>
      <c r="DP73" s="308"/>
      <c r="DQ73" s="308"/>
      <c r="DR73" s="308"/>
      <c r="DS73" s="308"/>
      <c r="DT73" s="308"/>
      <c r="DU73" s="308"/>
      <c r="DV73" s="308"/>
      <c r="DW73" s="308"/>
      <c r="DX73" s="308"/>
      <c r="DY73" s="308"/>
      <c r="DZ73" s="308"/>
      <c r="EA73" s="308"/>
    </row>
    <row r="74" spans="1:131" ht="15.75" customHeight="1">
      <c r="B74" s="290"/>
      <c r="C74" s="176"/>
      <c r="D74" s="176"/>
      <c r="E74" s="176"/>
      <c r="F74" s="176"/>
      <c r="G74" s="176"/>
      <c r="H74" s="176"/>
      <c r="I74" s="176"/>
      <c r="J74" s="176"/>
      <c r="K74" s="361"/>
      <c r="L74" s="362"/>
      <c r="M74" s="176"/>
      <c r="N74" s="176"/>
      <c r="O74" s="176"/>
      <c r="P74" s="176"/>
      <c r="Q74" s="176"/>
      <c r="R74" s="176"/>
      <c r="S74" s="176"/>
      <c r="T74" s="176"/>
      <c r="U74" s="363"/>
      <c r="V74" s="290"/>
      <c r="W74" s="176"/>
      <c r="X74" s="176"/>
      <c r="Y74" s="176"/>
      <c r="Z74" s="176"/>
      <c r="AA74" s="176"/>
      <c r="AB74" s="176"/>
      <c r="AC74" s="176"/>
      <c r="AD74" s="176"/>
      <c r="AE74" s="361"/>
      <c r="AF74" s="362"/>
      <c r="AG74" s="176"/>
      <c r="AH74" s="176"/>
      <c r="AI74" s="176"/>
      <c r="AJ74" s="176"/>
      <c r="AK74" s="176"/>
      <c r="AL74" s="176"/>
      <c r="AM74" s="176"/>
      <c r="AN74" s="176"/>
      <c r="AO74" s="363"/>
      <c r="AP74" s="290"/>
      <c r="AQ74" s="176"/>
      <c r="AR74" s="176"/>
      <c r="AS74" s="176"/>
      <c r="AT74" s="176"/>
      <c r="AU74" s="176"/>
      <c r="AV74" s="176"/>
      <c r="AW74" s="176"/>
      <c r="AX74" s="176"/>
      <c r="AY74" s="361"/>
      <c r="AZ74" s="362"/>
      <c r="BA74" s="176"/>
      <c r="BB74" s="176"/>
      <c r="BC74" s="176"/>
      <c r="BD74" s="176"/>
      <c r="BE74" s="176"/>
      <c r="BF74" s="176"/>
      <c r="BG74" s="176"/>
      <c r="BH74" s="176"/>
      <c r="BI74" s="363"/>
      <c r="BJ74" s="290"/>
      <c r="BK74" s="176"/>
      <c r="BL74" s="176"/>
      <c r="BM74" s="176"/>
      <c r="BN74" s="176"/>
      <c r="BO74" s="176"/>
      <c r="BP74" s="176"/>
      <c r="BQ74" s="176"/>
      <c r="BR74" s="176"/>
      <c r="BS74" s="361"/>
      <c r="BT74" s="362"/>
      <c r="BU74" s="176"/>
      <c r="BV74" s="176"/>
      <c r="BW74" s="176"/>
      <c r="BX74" s="176"/>
      <c r="BY74" s="176"/>
      <c r="BZ74" s="176"/>
      <c r="CA74" s="176"/>
      <c r="CB74" s="176"/>
      <c r="CC74" s="363"/>
      <c r="CD74" s="290"/>
      <c r="CE74" s="176"/>
      <c r="CF74" s="176"/>
      <c r="CG74" s="176"/>
      <c r="CH74" s="176"/>
      <c r="CI74" s="399"/>
      <c r="CJ74" s="176"/>
      <c r="CK74" s="176"/>
      <c r="CL74" s="176"/>
      <c r="CM74" s="176"/>
      <c r="CN74" s="399"/>
      <c r="CO74" s="176"/>
      <c r="CP74" s="176"/>
      <c r="CQ74" s="176"/>
      <c r="CR74" s="176"/>
      <c r="CS74" s="399"/>
    </row>
    <row r="75" spans="1:131" ht="15.75" customHeight="1">
      <c r="A75" s="16" t="s">
        <v>243</v>
      </c>
      <c r="B75" s="290"/>
      <c r="C75" s="176"/>
      <c r="D75" s="176"/>
      <c r="E75" s="176"/>
      <c r="F75" s="176"/>
      <c r="G75" s="176"/>
      <c r="H75" s="176"/>
      <c r="I75" s="176"/>
      <c r="J75" s="176"/>
      <c r="K75" s="361"/>
      <c r="L75" s="362"/>
      <c r="M75" s="176"/>
      <c r="N75" s="176"/>
      <c r="O75" s="176"/>
      <c r="P75" s="176"/>
      <c r="Q75" s="176"/>
      <c r="R75" s="176"/>
      <c r="S75" s="176"/>
      <c r="T75" s="176"/>
      <c r="U75" s="363"/>
      <c r="V75" s="290"/>
      <c r="W75" s="176"/>
      <c r="X75" s="176"/>
      <c r="Y75" s="176"/>
      <c r="Z75" s="176"/>
      <c r="AA75" s="176"/>
      <c r="AB75" s="176"/>
      <c r="AC75" s="176"/>
      <c r="AD75" s="176"/>
      <c r="AE75" s="361"/>
      <c r="AF75" s="362"/>
      <c r="AG75" s="176"/>
      <c r="AH75" s="176"/>
      <c r="AI75" s="176"/>
      <c r="AJ75" s="176"/>
      <c r="AK75" s="176"/>
      <c r="AL75" s="176"/>
      <c r="AM75" s="176"/>
      <c r="AN75" s="176"/>
      <c r="AO75" s="363"/>
      <c r="AP75" s="290"/>
      <c r="AQ75" s="176"/>
      <c r="AR75" s="176"/>
      <c r="AS75" s="176"/>
      <c r="AT75" s="176"/>
      <c r="AU75" s="176"/>
      <c r="AV75" s="176"/>
      <c r="AW75" s="176"/>
      <c r="AX75" s="176"/>
      <c r="AY75" s="361"/>
      <c r="AZ75" s="362"/>
      <c r="BA75" s="176"/>
      <c r="BB75" s="176"/>
      <c r="BC75" s="176"/>
      <c r="BD75" s="176"/>
      <c r="BE75" s="176"/>
      <c r="BF75" s="176"/>
      <c r="BG75" s="176"/>
      <c r="BH75" s="176"/>
      <c r="BI75" s="363"/>
      <c r="BJ75" s="290"/>
      <c r="BK75" s="176"/>
      <c r="BL75" s="176"/>
      <c r="BM75" s="176"/>
      <c r="BN75" s="176"/>
      <c r="BO75" s="176"/>
      <c r="BP75" s="176"/>
      <c r="BQ75" s="176"/>
      <c r="BR75" s="176"/>
      <c r="BS75" s="361"/>
      <c r="BT75" s="362"/>
      <c r="BU75" s="176"/>
      <c r="BV75" s="176"/>
      <c r="BW75" s="176"/>
      <c r="BX75" s="176"/>
      <c r="BY75" s="176"/>
      <c r="BZ75" s="176"/>
      <c r="CA75" s="176"/>
      <c r="CB75" s="176"/>
      <c r="CC75" s="363"/>
      <c r="CD75" s="290"/>
      <c r="CE75" s="176"/>
      <c r="CF75" s="176"/>
      <c r="CG75" s="176"/>
      <c r="CH75" s="176"/>
      <c r="CI75" s="399"/>
      <c r="CJ75" s="176"/>
      <c r="CK75" s="176"/>
      <c r="CL75" s="176"/>
      <c r="CM75" s="176"/>
      <c r="CN75" s="399"/>
      <c r="CO75" s="176"/>
      <c r="CP75" s="176"/>
      <c r="CQ75" s="176"/>
      <c r="CR75" s="176"/>
      <c r="CS75" s="399"/>
    </row>
    <row r="76" spans="1:131" s="14" customFormat="1" ht="15.75" customHeight="1">
      <c r="A76" s="87" t="s">
        <v>244</v>
      </c>
      <c r="B76" s="290">
        <v>48</v>
      </c>
      <c r="C76" s="400">
        <v>5250.4658760956245</v>
      </c>
      <c r="D76" s="400">
        <v>53574.726534617032</v>
      </c>
      <c r="E76" s="400">
        <v>7694.5847026292886</v>
      </c>
      <c r="F76" s="400">
        <v>66991.1937226671</v>
      </c>
      <c r="G76" s="400">
        <v>4202.1394397650274</v>
      </c>
      <c r="H76" s="400">
        <v>33659.820187223522</v>
      </c>
      <c r="I76" s="400">
        <v>5702.2535679167459</v>
      </c>
      <c r="J76" s="400">
        <v>49840.122674472332</v>
      </c>
      <c r="K76" s="392">
        <f t="shared" ref="K76:K86" si="158">SUM(C76:J76)</f>
        <v>226915.30670538667</v>
      </c>
      <c r="L76" s="401">
        <v>0</v>
      </c>
      <c r="M76" s="400">
        <v>53574.726534617032</v>
      </c>
      <c r="N76" s="400">
        <v>0</v>
      </c>
      <c r="O76" s="400">
        <v>66991.1937226671</v>
      </c>
      <c r="P76" s="400">
        <v>0</v>
      </c>
      <c r="Q76" s="400">
        <v>33659.820187223522</v>
      </c>
      <c r="R76" s="400">
        <v>0</v>
      </c>
      <c r="S76" s="400">
        <v>49840.122674472332</v>
      </c>
      <c r="T76" s="394">
        <f t="shared" ref="T76:T86" si="159">SUM(L76:S76)</f>
        <v>204065.86311897999</v>
      </c>
      <c r="U76" s="395">
        <f t="shared" ref="U76:U86" si="160">SUM(T76,K76)</f>
        <v>430981.16982436669</v>
      </c>
      <c r="V76" s="290">
        <v>48</v>
      </c>
      <c r="W76" s="400">
        <v>856.05421892863455</v>
      </c>
      <c r="X76" s="400">
        <v>22428.620535930218</v>
      </c>
      <c r="Y76" s="400">
        <v>862.62160343377673</v>
      </c>
      <c r="Z76" s="400">
        <v>26051.172423700056</v>
      </c>
      <c r="AA76" s="400">
        <v>392.8829557503887</v>
      </c>
      <c r="AB76" s="400">
        <v>12529.549914909136</v>
      </c>
      <c r="AC76" s="400">
        <v>558.09290239185179</v>
      </c>
      <c r="AD76" s="400">
        <v>17519.264153344218</v>
      </c>
      <c r="AE76" s="392">
        <f t="shared" ref="AE76:AE86" si="161">SUM(W76:AD76)</f>
        <v>81198.258708388283</v>
      </c>
      <c r="AF76" s="401">
        <v>0</v>
      </c>
      <c r="AG76" s="400">
        <v>22428.620535930218</v>
      </c>
      <c r="AH76" s="400">
        <v>0</v>
      </c>
      <c r="AI76" s="400">
        <v>26051.172423700056</v>
      </c>
      <c r="AJ76" s="400">
        <v>0</v>
      </c>
      <c r="AK76" s="400">
        <v>12529.549914909136</v>
      </c>
      <c r="AL76" s="400">
        <v>0</v>
      </c>
      <c r="AM76" s="400">
        <v>17519.264153344218</v>
      </c>
      <c r="AN76" s="394">
        <f t="shared" ref="AN76:AN86" si="162">SUM(AF76:AM76)</f>
        <v>78528.607027883627</v>
      </c>
      <c r="AO76" s="395">
        <f t="shared" ref="AO76:AO86" si="163">SUM(AN76,AE76)</f>
        <v>159726.8657362719</v>
      </c>
      <c r="AP76" s="290">
        <v>48</v>
      </c>
      <c r="AQ76" s="400">
        <v>9359.5261269530693</v>
      </c>
      <c r="AR76" s="400">
        <v>228452.33589142156</v>
      </c>
      <c r="AS76" s="400">
        <v>11835.168399111417</v>
      </c>
      <c r="AT76" s="400">
        <v>287822.32420171396</v>
      </c>
      <c r="AU76" s="400">
        <v>6456.9459684194326</v>
      </c>
      <c r="AV76" s="400">
        <v>150277.73057452371</v>
      </c>
      <c r="AW76" s="400">
        <v>10069.937151852977</v>
      </c>
      <c r="AX76" s="400">
        <v>221841.92870076108</v>
      </c>
      <c r="AY76" s="392">
        <f t="shared" ref="AY76:AY86" si="164">SUM(AQ76:AX76)</f>
        <v>926115.89701475715</v>
      </c>
      <c r="AZ76" s="401">
        <v>0</v>
      </c>
      <c r="BA76" s="400">
        <v>228452.33589142156</v>
      </c>
      <c r="BB76" s="400">
        <v>0</v>
      </c>
      <c r="BC76" s="400">
        <v>287822.32420171396</v>
      </c>
      <c r="BD76" s="400">
        <v>0</v>
      </c>
      <c r="BE76" s="400">
        <v>150277.73057452371</v>
      </c>
      <c r="BF76" s="400">
        <v>0</v>
      </c>
      <c r="BG76" s="400">
        <v>221841.92870076108</v>
      </c>
      <c r="BH76" s="394">
        <f t="shared" ref="BH76:BH86" si="165">SUM(AZ76:BG76)</f>
        <v>888394.31936842029</v>
      </c>
      <c r="BI76" s="395">
        <f t="shared" ref="BI76:BI86" si="166">SUM(BH76,AY76)</f>
        <v>1814510.2163831773</v>
      </c>
      <c r="BJ76" s="290">
        <v>48</v>
      </c>
      <c r="BK76" s="400">
        <v>114.14056252381793</v>
      </c>
      <c r="BL76" s="400">
        <v>7561.8122672029367</v>
      </c>
      <c r="BM76" s="400">
        <v>103.5145924120532</v>
      </c>
      <c r="BN76" s="400">
        <v>9575.0997981149212</v>
      </c>
      <c r="BO76" s="400">
        <v>136.65494113056999</v>
      </c>
      <c r="BP76" s="400">
        <v>4595.022395515417</v>
      </c>
      <c r="BQ76" s="400">
        <v>169.8543615975201</v>
      </c>
      <c r="BR76" s="400">
        <v>6806.3069183006264</v>
      </c>
      <c r="BS76" s="392">
        <f t="shared" ref="BS76:BS86" si="167">SUM(BK76:BR76)</f>
        <v>29062.405836797865</v>
      </c>
      <c r="BT76" s="401">
        <v>0</v>
      </c>
      <c r="BU76" s="400">
        <v>7561.8122672029367</v>
      </c>
      <c r="BV76" s="400">
        <v>0</v>
      </c>
      <c r="BW76" s="400">
        <v>9575.0997981149212</v>
      </c>
      <c r="BX76" s="400">
        <v>0</v>
      </c>
      <c r="BY76" s="400">
        <v>4595.022395515417</v>
      </c>
      <c r="BZ76" s="400">
        <v>0</v>
      </c>
      <c r="CA76" s="400">
        <v>6806.3069183006264</v>
      </c>
      <c r="CB76" s="394">
        <f t="shared" ref="CB76:CB86" si="168">SUM(BT76:CA76)</f>
        <v>28538.241379133902</v>
      </c>
      <c r="CC76" s="395">
        <f t="shared" ref="CC76:CC86" si="169">SUM(CB76,BS76)</f>
        <v>57600.647215931764</v>
      </c>
      <c r="CD76" s="290">
        <v>48</v>
      </c>
      <c r="CE76" s="394">
        <f t="shared" ref="CE76:CE86" si="170">+C76+D76+W76+X76+AQ76+AR76+BK76+BL76</f>
        <v>327597.68201367289</v>
      </c>
      <c r="CF76" s="394">
        <f t="shared" ref="CF76:CF86" si="171">+E76+F76+Y76+Z76+AS76+AT76+BM76+BN76</f>
        <v>410935.67944378254</v>
      </c>
      <c r="CG76" s="394">
        <f t="shared" ref="CG76:CG86" si="172">+G76+H76+AA76+AB76+AU76+AV76+BO76+BP76</f>
        <v>212250.7463772372</v>
      </c>
      <c r="CH76" s="394">
        <f t="shared" ref="CH76:CH86" si="173">+I76+J76+AC76+AD76+AW76+AX76+BQ76+BR76</f>
        <v>312507.76043063734</v>
      </c>
      <c r="CI76" s="396">
        <f t="shared" ref="CI76:CI86" si="174">SUM(K76,AE76,AY76,BS76)</f>
        <v>1263291.8682653299</v>
      </c>
      <c r="CJ76" s="394">
        <f t="shared" ref="CJ76:CJ86" si="175">L76+M76+AF76+AG76+AZ76+BA76+BT76+BU76</f>
        <v>312017.49522917176</v>
      </c>
      <c r="CK76" s="394">
        <f t="shared" ref="CK76:CK86" si="176">N76+O76+AH76+AI76+BB76+BC76+BV76+BW76</f>
        <v>390439.79014619603</v>
      </c>
      <c r="CL76" s="394">
        <f t="shared" ref="CL76:CL86" si="177">P76+Q76+AJ76+AK76+BD76+BE76+BX76+BY76</f>
        <v>201062.12307217176</v>
      </c>
      <c r="CM76" s="394">
        <f t="shared" ref="CM76:CM86" si="178">+R76+S76+AL76+AM76+BF76+BG76+BZ76+CA76</f>
        <v>296007.62244687829</v>
      </c>
      <c r="CN76" s="396">
        <f t="shared" ref="CN76:CN86" si="179">SUM(T76,AN76,BH76,CB76)</f>
        <v>1199527.0308944178</v>
      </c>
      <c r="CO76" s="394">
        <f t="shared" ref="CO76:CO86" si="180">+C76+D76+L76+M76+W76+X76+AF76+AG76+AQ76+AR76+AZ76+BA76+BK76+BL76+BT76+BU76</f>
        <v>639615.1772428446</v>
      </c>
      <c r="CP76" s="394">
        <f t="shared" ref="CP76:CP86" si="181">+E76+F76+N76+O76+Y76+Z76+AH76+AI76+AS76+AT76+BB76+BC76+BM76+BN76+BV76+BW76</f>
        <v>801375.46958997857</v>
      </c>
      <c r="CQ76" s="394">
        <f t="shared" ref="CQ76:CQ86" si="182">+G76+H76+P76+Q76+AA76+AB76+AJ76+AK76+AU76+AV76+BD76+BE76+BO76+BP76+BX76+BY76</f>
        <v>413312.86944940896</v>
      </c>
      <c r="CR76" s="394">
        <f t="shared" ref="CR76:CR86" si="183">+I76+J76+R76+S76+AC76+AD76+AL76+AM76+AW76+AX76+BF76+BG76+BQ76+BR76+BZ76+CA76</f>
        <v>608515.38287751551</v>
      </c>
      <c r="CS76" s="396">
        <f t="shared" ref="CS76:CS86" si="184">SUM(CC76,BI76,AO76,U76)</f>
        <v>2462818.8991597476</v>
      </c>
      <c r="CT76" s="308"/>
      <c r="CU76" s="308"/>
      <c r="CV76" s="308"/>
      <c r="CW76" s="308"/>
      <c r="CX76" s="308"/>
      <c r="CY76" s="308"/>
      <c r="CZ76" s="308"/>
      <c r="DA76" s="308"/>
      <c r="DB76" s="308"/>
      <c r="DC76" s="308"/>
      <c r="DD76" s="308"/>
      <c r="DE76" s="308"/>
      <c r="DF76" s="308"/>
      <c r="DG76" s="308"/>
      <c r="DH76" s="308"/>
      <c r="DI76" s="308"/>
      <c r="DJ76" s="308"/>
      <c r="DK76" s="308"/>
      <c r="DL76" s="308"/>
      <c r="DM76" s="308"/>
      <c r="DN76" s="308"/>
      <c r="DO76" s="308"/>
      <c r="DP76" s="308"/>
      <c r="DQ76" s="308"/>
      <c r="DR76" s="308"/>
      <c r="DS76" s="308"/>
      <c r="DT76" s="308"/>
      <c r="DU76" s="308"/>
      <c r="DV76" s="308"/>
      <c r="DW76" s="308"/>
      <c r="DX76" s="308"/>
      <c r="DY76" s="308"/>
      <c r="DZ76" s="308"/>
      <c r="EA76" s="308"/>
    </row>
    <row r="77" spans="1:131" ht="15.75" customHeight="1">
      <c r="A77" s="87" t="s">
        <v>246</v>
      </c>
      <c r="B77" s="290">
        <v>49</v>
      </c>
      <c r="C77" s="400">
        <v>5.6714008681986474</v>
      </c>
      <c r="D77" s="400">
        <v>57.869864837189986</v>
      </c>
      <c r="E77" s="400">
        <v>5.537860314846756</v>
      </c>
      <c r="F77" s="400">
        <v>48.214151575224115</v>
      </c>
      <c r="G77" s="400">
        <v>0.567044346186377</v>
      </c>
      <c r="H77" s="400">
        <v>4.5421174152855937</v>
      </c>
      <c r="I77" s="400">
        <v>-4.387520770710032E-3</v>
      </c>
      <c r="J77" s="400">
        <v>-3.8348798566120869E-2</v>
      </c>
      <c r="K77" s="392">
        <f t="shared" si="158"/>
        <v>122.35970303759464</v>
      </c>
      <c r="L77" s="401">
        <v>0</v>
      </c>
      <c r="M77" s="400">
        <v>57.869864837189986</v>
      </c>
      <c r="N77" s="400">
        <v>0</v>
      </c>
      <c r="O77" s="400">
        <v>48.214151575224115</v>
      </c>
      <c r="P77" s="400">
        <v>0</v>
      </c>
      <c r="Q77" s="400">
        <v>4.5421174152855937</v>
      </c>
      <c r="R77" s="400">
        <v>0</v>
      </c>
      <c r="S77" s="400">
        <v>-3.8348798566120869E-2</v>
      </c>
      <c r="T77" s="394">
        <f t="shared" si="159"/>
        <v>110.58778502913357</v>
      </c>
      <c r="U77" s="395">
        <f t="shared" si="160"/>
        <v>232.94748806672823</v>
      </c>
      <c r="V77" s="290">
        <v>49</v>
      </c>
      <c r="W77" s="400">
        <v>0.92468492416282277</v>
      </c>
      <c r="X77" s="400">
        <v>24.226745013065958</v>
      </c>
      <c r="Y77" s="400">
        <v>0.62083635816667671</v>
      </c>
      <c r="Z77" s="400">
        <v>18.749258016633636</v>
      </c>
      <c r="AA77" s="400">
        <v>5.301634131010842E-2</v>
      </c>
      <c r="AB77" s="400">
        <v>1.6907602761288925</v>
      </c>
      <c r="AC77" s="400">
        <v>-4.2941692649502437E-4</v>
      </c>
      <c r="AD77" s="400">
        <v>-1.3479957431713374E-2</v>
      </c>
      <c r="AE77" s="392">
        <f t="shared" si="161"/>
        <v>46.251391555109883</v>
      </c>
      <c r="AF77" s="401">
        <v>0</v>
      </c>
      <c r="AG77" s="400">
        <v>24.226745013065958</v>
      </c>
      <c r="AH77" s="400">
        <v>0</v>
      </c>
      <c r="AI77" s="400">
        <v>18.749258016633636</v>
      </c>
      <c r="AJ77" s="400">
        <v>0</v>
      </c>
      <c r="AK77" s="400">
        <v>1.6907602761288925</v>
      </c>
      <c r="AL77" s="400">
        <v>0</v>
      </c>
      <c r="AM77" s="400">
        <v>-1.3479957431713374E-2</v>
      </c>
      <c r="AN77" s="394">
        <f t="shared" si="162"/>
        <v>44.653283348396776</v>
      </c>
      <c r="AO77" s="395">
        <f t="shared" si="163"/>
        <v>90.90467490350666</v>
      </c>
      <c r="AP77" s="290">
        <v>49</v>
      </c>
      <c r="AQ77" s="400">
        <v>10.109888504180198</v>
      </c>
      <c r="AR77" s="400">
        <v>246.76758342825195</v>
      </c>
      <c r="AS77" s="400">
        <v>8.517874834046804</v>
      </c>
      <c r="AT77" s="400">
        <v>207.14825926589339</v>
      </c>
      <c r="AU77" s="400">
        <v>0.87131204414004282</v>
      </c>
      <c r="AV77" s="400">
        <v>20.27875055111647</v>
      </c>
      <c r="AW77" s="400">
        <v>-7.7481749780623967E-3</v>
      </c>
      <c r="AX77" s="400">
        <v>-0.17069322828177216</v>
      </c>
      <c r="AY77" s="392">
        <f t="shared" si="164"/>
        <v>493.51522722436897</v>
      </c>
      <c r="AZ77" s="401">
        <v>0</v>
      </c>
      <c r="BA77" s="400">
        <v>246.76758342825195</v>
      </c>
      <c r="BB77" s="400">
        <v>0</v>
      </c>
      <c r="BC77" s="400">
        <v>207.14825926589339</v>
      </c>
      <c r="BD77" s="400">
        <v>0</v>
      </c>
      <c r="BE77" s="400">
        <v>20.27875055111647</v>
      </c>
      <c r="BF77" s="400">
        <v>0</v>
      </c>
      <c r="BG77" s="400">
        <v>-0.17069322828177216</v>
      </c>
      <c r="BH77" s="394">
        <f t="shared" si="165"/>
        <v>474.02390001698001</v>
      </c>
      <c r="BI77" s="395">
        <f t="shared" si="166"/>
        <v>967.53912724134898</v>
      </c>
      <c r="BJ77" s="290">
        <v>49</v>
      </c>
      <c r="BK77" s="400">
        <v>0.12329132322170971</v>
      </c>
      <c r="BL77" s="400">
        <v>8.1680501634382683</v>
      </c>
      <c r="BM77" s="400">
        <v>7.4500362980001206E-2</v>
      </c>
      <c r="BN77" s="400">
        <v>6.8912835756501121</v>
      </c>
      <c r="BO77" s="400">
        <v>1.8440466542646406E-2</v>
      </c>
      <c r="BP77" s="400">
        <v>0.62006068749648546</v>
      </c>
      <c r="BQ77" s="400">
        <v>-1.3069210806370307E-4</v>
      </c>
      <c r="BR77" s="400">
        <v>-5.2370194731241014E-3</v>
      </c>
      <c r="BS77" s="392">
        <f t="shared" si="167"/>
        <v>15.890258867748035</v>
      </c>
      <c r="BT77" s="401">
        <v>0</v>
      </c>
      <c r="BU77" s="400">
        <v>8.1680501634382683</v>
      </c>
      <c r="BV77" s="400">
        <v>0</v>
      </c>
      <c r="BW77" s="400">
        <v>6.8912835756501121</v>
      </c>
      <c r="BX77" s="400">
        <v>0</v>
      </c>
      <c r="BY77" s="400">
        <v>0.62006068749648546</v>
      </c>
      <c r="BZ77" s="400">
        <v>0</v>
      </c>
      <c r="CA77" s="400">
        <v>-5.2370194731241014E-3</v>
      </c>
      <c r="CB77" s="394">
        <f t="shared" si="168"/>
        <v>15.674157407111741</v>
      </c>
      <c r="CC77" s="395">
        <f t="shared" si="169"/>
        <v>31.564416274859774</v>
      </c>
      <c r="CD77" s="290">
        <v>49</v>
      </c>
      <c r="CE77" s="394">
        <f t="shared" si="170"/>
        <v>353.86150906170963</v>
      </c>
      <c r="CF77" s="394">
        <f t="shared" si="171"/>
        <v>295.7540243034415</v>
      </c>
      <c r="CG77" s="394">
        <f t="shared" si="172"/>
        <v>28.641502128206618</v>
      </c>
      <c r="CH77" s="394">
        <f t="shared" si="173"/>
        <v>-0.24045480853606166</v>
      </c>
      <c r="CI77" s="396">
        <f t="shared" si="174"/>
        <v>678.01658068482152</v>
      </c>
      <c r="CJ77" s="394">
        <f t="shared" si="175"/>
        <v>337.03224344194621</v>
      </c>
      <c r="CK77" s="394">
        <f t="shared" si="176"/>
        <v>281.00295243340128</v>
      </c>
      <c r="CL77" s="394">
        <f t="shared" si="177"/>
        <v>27.131688930027444</v>
      </c>
      <c r="CM77" s="394">
        <f t="shared" si="178"/>
        <v>-0.2277590037527305</v>
      </c>
      <c r="CN77" s="396">
        <f t="shared" si="179"/>
        <v>644.93912580162203</v>
      </c>
      <c r="CO77" s="394">
        <f t="shared" si="180"/>
        <v>690.89375250365561</v>
      </c>
      <c r="CP77" s="394">
        <f t="shared" si="181"/>
        <v>576.75697673684272</v>
      </c>
      <c r="CQ77" s="394">
        <f t="shared" si="182"/>
        <v>55.773191058234055</v>
      </c>
      <c r="CR77" s="394">
        <f t="shared" si="183"/>
        <v>-0.46821381228879222</v>
      </c>
      <c r="CS77" s="396">
        <f t="shared" si="184"/>
        <v>1322.9557064864437</v>
      </c>
    </row>
    <row r="78" spans="1:131" ht="15.75" customHeight="1">
      <c r="A78" s="87" t="s">
        <v>248</v>
      </c>
      <c r="B78" s="290">
        <v>50</v>
      </c>
      <c r="C78" s="400">
        <v>0</v>
      </c>
      <c r="D78" s="400">
        <v>0</v>
      </c>
      <c r="E78" s="400">
        <v>0</v>
      </c>
      <c r="F78" s="400">
        <v>0</v>
      </c>
      <c r="G78" s="400">
        <v>0</v>
      </c>
      <c r="H78" s="400">
        <v>0</v>
      </c>
      <c r="I78" s="400">
        <v>0</v>
      </c>
      <c r="J78" s="400">
        <v>0</v>
      </c>
      <c r="K78" s="392">
        <f t="shared" si="158"/>
        <v>0</v>
      </c>
      <c r="L78" s="401">
        <v>0</v>
      </c>
      <c r="M78" s="400">
        <v>0</v>
      </c>
      <c r="N78" s="400">
        <v>0</v>
      </c>
      <c r="O78" s="400">
        <v>0</v>
      </c>
      <c r="P78" s="400">
        <v>0</v>
      </c>
      <c r="Q78" s="400">
        <v>0</v>
      </c>
      <c r="R78" s="400">
        <v>0</v>
      </c>
      <c r="S78" s="400">
        <v>0</v>
      </c>
      <c r="T78" s="394">
        <f t="shared" si="159"/>
        <v>0</v>
      </c>
      <c r="U78" s="395">
        <f t="shared" si="160"/>
        <v>0</v>
      </c>
      <c r="V78" s="290">
        <v>50</v>
      </c>
      <c r="W78" s="400">
        <v>0</v>
      </c>
      <c r="X78" s="400">
        <v>0</v>
      </c>
      <c r="Y78" s="400">
        <v>0</v>
      </c>
      <c r="Z78" s="400">
        <v>0</v>
      </c>
      <c r="AA78" s="400">
        <v>0</v>
      </c>
      <c r="AB78" s="400">
        <v>0</v>
      </c>
      <c r="AC78" s="400">
        <v>0</v>
      </c>
      <c r="AD78" s="400">
        <v>0</v>
      </c>
      <c r="AE78" s="392">
        <f t="shared" si="161"/>
        <v>0</v>
      </c>
      <c r="AF78" s="401">
        <v>0</v>
      </c>
      <c r="AG78" s="400">
        <v>0</v>
      </c>
      <c r="AH78" s="400">
        <v>0</v>
      </c>
      <c r="AI78" s="400">
        <v>0</v>
      </c>
      <c r="AJ78" s="400">
        <v>0</v>
      </c>
      <c r="AK78" s="400">
        <v>0</v>
      </c>
      <c r="AL78" s="400">
        <v>0</v>
      </c>
      <c r="AM78" s="400">
        <v>0</v>
      </c>
      <c r="AN78" s="394">
        <f t="shared" si="162"/>
        <v>0</v>
      </c>
      <c r="AO78" s="395">
        <f t="shared" si="163"/>
        <v>0</v>
      </c>
      <c r="AP78" s="290">
        <v>50</v>
      </c>
      <c r="AQ78" s="400">
        <v>0</v>
      </c>
      <c r="AR78" s="400">
        <v>0</v>
      </c>
      <c r="AS78" s="400">
        <v>0</v>
      </c>
      <c r="AT78" s="400">
        <v>0</v>
      </c>
      <c r="AU78" s="400">
        <v>0</v>
      </c>
      <c r="AV78" s="400">
        <v>0</v>
      </c>
      <c r="AW78" s="400">
        <v>0</v>
      </c>
      <c r="AX78" s="400">
        <v>0</v>
      </c>
      <c r="AY78" s="392">
        <f t="shared" si="164"/>
        <v>0</v>
      </c>
      <c r="AZ78" s="401">
        <v>0</v>
      </c>
      <c r="BA78" s="400">
        <v>0</v>
      </c>
      <c r="BB78" s="400">
        <v>0</v>
      </c>
      <c r="BC78" s="400">
        <v>0</v>
      </c>
      <c r="BD78" s="400">
        <v>0</v>
      </c>
      <c r="BE78" s="400">
        <v>0</v>
      </c>
      <c r="BF78" s="400">
        <v>0</v>
      </c>
      <c r="BG78" s="400">
        <v>0</v>
      </c>
      <c r="BH78" s="394">
        <f t="shared" si="165"/>
        <v>0</v>
      </c>
      <c r="BI78" s="395">
        <f t="shared" si="166"/>
        <v>0</v>
      </c>
      <c r="BJ78" s="290">
        <v>50</v>
      </c>
      <c r="BK78" s="400">
        <v>0</v>
      </c>
      <c r="BL78" s="400">
        <v>0</v>
      </c>
      <c r="BM78" s="400">
        <v>0</v>
      </c>
      <c r="BN78" s="400">
        <v>0</v>
      </c>
      <c r="BO78" s="400">
        <v>0</v>
      </c>
      <c r="BP78" s="400">
        <v>0</v>
      </c>
      <c r="BQ78" s="400">
        <v>0</v>
      </c>
      <c r="BR78" s="400">
        <v>0</v>
      </c>
      <c r="BS78" s="392">
        <f t="shared" si="167"/>
        <v>0</v>
      </c>
      <c r="BT78" s="401">
        <v>0</v>
      </c>
      <c r="BU78" s="400">
        <v>0</v>
      </c>
      <c r="BV78" s="400">
        <v>0</v>
      </c>
      <c r="BW78" s="400">
        <v>0</v>
      </c>
      <c r="BX78" s="400">
        <v>0</v>
      </c>
      <c r="BY78" s="400">
        <v>0</v>
      </c>
      <c r="BZ78" s="400">
        <v>0</v>
      </c>
      <c r="CA78" s="400">
        <v>0</v>
      </c>
      <c r="CB78" s="394">
        <f t="shared" si="168"/>
        <v>0</v>
      </c>
      <c r="CC78" s="395">
        <f t="shared" si="169"/>
        <v>0</v>
      </c>
      <c r="CD78" s="290">
        <v>50</v>
      </c>
      <c r="CE78" s="394">
        <f t="shared" si="170"/>
        <v>0</v>
      </c>
      <c r="CF78" s="394">
        <f t="shared" si="171"/>
        <v>0</v>
      </c>
      <c r="CG78" s="394">
        <f t="shared" si="172"/>
        <v>0</v>
      </c>
      <c r="CH78" s="394">
        <f t="shared" si="173"/>
        <v>0</v>
      </c>
      <c r="CI78" s="396">
        <f t="shared" si="174"/>
        <v>0</v>
      </c>
      <c r="CJ78" s="394">
        <f t="shared" si="175"/>
        <v>0</v>
      </c>
      <c r="CK78" s="394">
        <f t="shared" si="176"/>
        <v>0</v>
      </c>
      <c r="CL78" s="394">
        <f t="shared" si="177"/>
        <v>0</v>
      </c>
      <c r="CM78" s="394">
        <f t="shared" si="178"/>
        <v>0</v>
      </c>
      <c r="CN78" s="396">
        <f t="shared" si="179"/>
        <v>0</v>
      </c>
      <c r="CO78" s="394">
        <f t="shared" si="180"/>
        <v>0</v>
      </c>
      <c r="CP78" s="394">
        <f t="shared" si="181"/>
        <v>0</v>
      </c>
      <c r="CQ78" s="394">
        <f t="shared" si="182"/>
        <v>0</v>
      </c>
      <c r="CR78" s="394">
        <f t="shared" si="183"/>
        <v>0</v>
      </c>
      <c r="CS78" s="396">
        <f t="shared" si="184"/>
        <v>0</v>
      </c>
    </row>
    <row r="79" spans="1:131" ht="15.75" customHeight="1">
      <c r="A79" s="87" t="s">
        <v>250</v>
      </c>
      <c r="B79" s="290">
        <v>51</v>
      </c>
      <c r="C79" s="400">
        <v>8662.2344203371813</v>
      </c>
      <c r="D79" s="400">
        <v>88387.745240125325</v>
      </c>
      <c r="E79" s="400">
        <v>9189.0645723251346</v>
      </c>
      <c r="F79" s="400">
        <v>80002.550973853155</v>
      </c>
      <c r="G79" s="400">
        <v>9437.7913469319446</v>
      </c>
      <c r="H79" s="400">
        <v>75598.243289143895</v>
      </c>
      <c r="I79" s="400">
        <v>6605.930411448976</v>
      </c>
      <c r="J79" s="400">
        <v>57738.642830281686</v>
      </c>
      <c r="K79" s="392">
        <f t="shared" si="158"/>
        <v>335622.2030844473</v>
      </c>
      <c r="L79" s="401">
        <v>0</v>
      </c>
      <c r="M79" s="400">
        <v>88387.745240125325</v>
      </c>
      <c r="N79" s="400">
        <v>0</v>
      </c>
      <c r="O79" s="400">
        <v>80002.550973853155</v>
      </c>
      <c r="P79" s="400">
        <v>0</v>
      </c>
      <c r="Q79" s="400">
        <v>75598.243289143895</v>
      </c>
      <c r="R79" s="400">
        <v>0</v>
      </c>
      <c r="S79" s="400">
        <v>57738.642830281686</v>
      </c>
      <c r="T79" s="394">
        <f t="shared" si="159"/>
        <v>301727.18233340408</v>
      </c>
      <c r="U79" s="395">
        <f t="shared" si="160"/>
        <v>637349.38541785139</v>
      </c>
      <c r="V79" s="290">
        <v>51</v>
      </c>
      <c r="W79" s="400">
        <v>1412.3208294028013</v>
      </c>
      <c r="X79" s="400">
        <v>37002.805730353401</v>
      </c>
      <c r="Y79" s="400">
        <v>1030.1641897225491</v>
      </c>
      <c r="Z79" s="400">
        <v>31110.958529620977</v>
      </c>
      <c r="AA79" s="400">
        <v>882.39512593266159</v>
      </c>
      <c r="AB79" s="400">
        <v>28140.731516156837</v>
      </c>
      <c r="AC79" s="400">
        <v>646.53787005670836</v>
      </c>
      <c r="AD79" s="400">
        <v>20295.667051345365</v>
      </c>
      <c r="AE79" s="392">
        <f t="shared" si="161"/>
        <v>120521.5808425913</v>
      </c>
      <c r="AF79" s="401">
        <v>0</v>
      </c>
      <c r="AG79" s="400">
        <v>37002.805730353401</v>
      </c>
      <c r="AH79" s="400">
        <v>0</v>
      </c>
      <c r="AI79" s="400">
        <v>31110.958529620977</v>
      </c>
      <c r="AJ79" s="400">
        <v>0</v>
      </c>
      <c r="AK79" s="400">
        <v>28140.731516156837</v>
      </c>
      <c r="AL79" s="400">
        <v>0</v>
      </c>
      <c r="AM79" s="400">
        <v>20295.667051345365</v>
      </c>
      <c r="AN79" s="394">
        <f t="shared" si="162"/>
        <v>116550.1628274766</v>
      </c>
      <c r="AO79" s="395">
        <f t="shared" si="163"/>
        <v>237071.7436700679</v>
      </c>
      <c r="AP79" s="290">
        <v>51</v>
      </c>
      <c r="AQ79" s="400">
        <v>15441.37440147063</v>
      </c>
      <c r="AR79" s="400">
        <v>376901.35200662754</v>
      </c>
      <c r="AS79" s="400">
        <v>14133.852682993371</v>
      </c>
      <c r="AT79" s="400">
        <v>343724.58354282571</v>
      </c>
      <c r="AU79" s="400">
        <v>14501.972069675916</v>
      </c>
      <c r="AV79" s="400">
        <v>337516.13566924306</v>
      </c>
      <c r="AW79" s="400">
        <v>11665.79200319713</v>
      </c>
      <c r="AX79" s="400">
        <v>256998.80334754154</v>
      </c>
      <c r="AY79" s="392">
        <f t="shared" si="164"/>
        <v>1370883.865723575</v>
      </c>
      <c r="AZ79" s="401">
        <v>0</v>
      </c>
      <c r="BA79" s="400">
        <v>376901.35200662754</v>
      </c>
      <c r="BB79" s="400">
        <v>0</v>
      </c>
      <c r="BC79" s="400">
        <v>343724.58354282571</v>
      </c>
      <c r="BD79" s="400">
        <v>0</v>
      </c>
      <c r="BE79" s="400">
        <v>337516.13566924306</v>
      </c>
      <c r="BF79" s="400">
        <v>0</v>
      </c>
      <c r="BG79" s="400">
        <v>256998.80334754154</v>
      </c>
      <c r="BH79" s="394">
        <f t="shared" si="165"/>
        <v>1315140.8745662379</v>
      </c>
      <c r="BI79" s="395">
        <f t="shared" si="166"/>
        <v>2686024.7402898129</v>
      </c>
      <c r="BJ79" s="290">
        <v>51</v>
      </c>
      <c r="BK79" s="400">
        <v>188.30944392037352</v>
      </c>
      <c r="BL79" s="400">
        <v>12475.500659724747</v>
      </c>
      <c r="BM79" s="400">
        <v>123.61970276670587</v>
      </c>
      <c r="BN79" s="400">
        <v>11434.822505920294</v>
      </c>
      <c r="BO79" s="400">
        <v>306.92004380266491</v>
      </c>
      <c r="BP79" s="400">
        <v>10320.186472864607</v>
      </c>
      <c r="BQ79" s="400">
        <v>196.77239523465036</v>
      </c>
      <c r="BR79" s="400">
        <v>7884.9509804742029</v>
      </c>
      <c r="BS79" s="392">
        <f t="shared" si="167"/>
        <v>42931.082204708247</v>
      </c>
      <c r="BT79" s="401">
        <v>0</v>
      </c>
      <c r="BU79" s="400">
        <v>12475.500659724747</v>
      </c>
      <c r="BV79" s="400">
        <v>0</v>
      </c>
      <c r="BW79" s="400">
        <v>11434.822505920294</v>
      </c>
      <c r="BX79" s="400">
        <v>0</v>
      </c>
      <c r="BY79" s="400">
        <v>10320.186472864607</v>
      </c>
      <c r="BZ79" s="400">
        <v>0</v>
      </c>
      <c r="CA79" s="400">
        <v>7884.9509804742029</v>
      </c>
      <c r="CB79" s="394">
        <f t="shared" si="168"/>
        <v>42115.460618983852</v>
      </c>
      <c r="CC79" s="395">
        <f t="shared" si="169"/>
        <v>85046.5428236921</v>
      </c>
      <c r="CD79" s="290">
        <v>51</v>
      </c>
      <c r="CE79" s="394">
        <f t="shared" si="170"/>
        <v>540471.64273196191</v>
      </c>
      <c r="CF79" s="394">
        <f t="shared" si="171"/>
        <v>490749.61670002789</v>
      </c>
      <c r="CG79" s="394">
        <f t="shared" si="172"/>
        <v>476704.37553375156</v>
      </c>
      <c r="CH79" s="394">
        <f t="shared" si="173"/>
        <v>362033.09688958025</v>
      </c>
      <c r="CI79" s="396">
        <f t="shared" si="174"/>
        <v>1869958.7318553217</v>
      </c>
      <c r="CJ79" s="394">
        <f t="shared" si="175"/>
        <v>514767.40363683103</v>
      </c>
      <c r="CK79" s="394">
        <f t="shared" si="176"/>
        <v>466272.91555222019</v>
      </c>
      <c r="CL79" s="394">
        <f t="shared" si="177"/>
        <v>451575.29694740835</v>
      </c>
      <c r="CM79" s="394">
        <f t="shared" si="178"/>
        <v>342918.06420964276</v>
      </c>
      <c r="CN79" s="396">
        <f t="shared" si="179"/>
        <v>1775533.6803461025</v>
      </c>
      <c r="CO79" s="394">
        <f t="shared" si="180"/>
        <v>1055239.0463687929</v>
      </c>
      <c r="CP79" s="394">
        <f t="shared" si="181"/>
        <v>957022.53225224814</v>
      </c>
      <c r="CQ79" s="394">
        <f t="shared" si="182"/>
        <v>928279.67248116003</v>
      </c>
      <c r="CR79" s="394">
        <f t="shared" si="183"/>
        <v>704951.16109922307</v>
      </c>
      <c r="CS79" s="396">
        <f t="shared" si="184"/>
        <v>3645492.4122014241</v>
      </c>
    </row>
    <row r="80" spans="1:131" ht="15.75" customHeight="1">
      <c r="A80" s="87" t="s">
        <v>252</v>
      </c>
      <c r="B80" s="290">
        <v>52</v>
      </c>
      <c r="C80" s="400">
        <v>0</v>
      </c>
      <c r="D80" s="400">
        <v>0</v>
      </c>
      <c r="E80" s="400">
        <v>0</v>
      </c>
      <c r="F80" s="400">
        <v>0</v>
      </c>
      <c r="G80" s="400">
        <v>0</v>
      </c>
      <c r="H80" s="400">
        <v>0</v>
      </c>
      <c r="I80" s="400">
        <v>0</v>
      </c>
      <c r="J80" s="400">
        <v>0</v>
      </c>
      <c r="K80" s="392">
        <f t="shared" si="158"/>
        <v>0</v>
      </c>
      <c r="L80" s="401">
        <v>0</v>
      </c>
      <c r="M80" s="400">
        <v>0</v>
      </c>
      <c r="N80" s="400">
        <v>0</v>
      </c>
      <c r="O80" s="400">
        <v>0</v>
      </c>
      <c r="P80" s="400">
        <v>0</v>
      </c>
      <c r="Q80" s="400">
        <v>0</v>
      </c>
      <c r="R80" s="400">
        <v>0</v>
      </c>
      <c r="S80" s="400">
        <v>0</v>
      </c>
      <c r="T80" s="394">
        <f t="shared" si="159"/>
        <v>0</v>
      </c>
      <c r="U80" s="395">
        <f t="shared" si="160"/>
        <v>0</v>
      </c>
      <c r="V80" s="290">
        <v>52</v>
      </c>
      <c r="W80" s="400">
        <v>0</v>
      </c>
      <c r="X80" s="400">
        <v>0</v>
      </c>
      <c r="Y80" s="400">
        <v>0</v>
      </c>
      <c r="Z80" s="400">
        <v>0</v>
      </c>
      <c r="AA80" s="400">
        <v>0</v>
      </c>
      <c r="AB80" s="400">
        <v>0</v>
      </c>
      <c r="AC80" s="400">
        <v>0</v>
      </c>
      <c r="AD80" s="400">
        <v>0</v>
      </c>
      <c r="AE80" s="392">
        <f t="shared" si="161"/>
        <v>0</v>
      </c>
      <c r="AF80" s="401">
        <v>0</v>
      </c>
      <c r="AG80" s="400">
        <v>0</v>
      </c>
      <c r="AH80" s="400">
        <v>0</v>
      </c>
      <c r="AI80" s="400">
        <v>0</v>
      </c>
      <c r="AJ80" s="400">
        <v>0</v>
      </c>
      <c r="AK80" s="400">
        <v>0</v>
      </c>
      <c r="AL80" s="400">
        <v>0</v>
      </c>
      <c r="AM80" s="400">
        <v>0</v>
      </c>
      <c r="AN80" s="394">
        <f t="shared" si="162"/>
        <v>0</v>
      </c>
      <c r="AO80" s="395">
        <f t="shared" si="163"/>
        <v>0</v>
      </c>
      <c r="AP80" s="290">
        <v>52</v>
      </c>
      <c r="AQ80" s="400">
        <v>0</v>
      </c>
      <c r="AR80" s="400">
        <v>0</v>
      </c>
      <c r="AS80" s="400">
        <v>0</v>
      </c>
      <c r="AT80" s="400">
        <v>0</v>
      </c>
      <c r="AU80" s="400">
        <v>0</v>
      </c>
      <c r="AV80" s="400">
        <v>0</v>
      </c>
      <c r="AW80" s="400">
        <v>0</v>
      </c>
      <c r="AX80" s="400">
        <v>0</v>
      </c>
      <c r="AY80" s="392">
        <f t="shared" si="164"/>
        <v>0</v>
      </c>
      <c r="AZ80" s="401">
        <v>0</v>
      </c>
      <c r="BA80" s="400">
        <v>0</v>
      </c>
      <c r="BB80" s="400">
        <v>0</v>
      </c>
      <c r="BC80" s="400">
        <v>0</v>
      </c>
      <c r="BD80" s="400">
        <v>0</v>
      </c>
      <c r="BE80" s="400">
        <v>0</v>
      </c>
      <c r="BF80" s="400">
        <v>0</v>
      </c>
      <c r="BG80" s="400">
        <v>0</v>
      </c>
      <c r="BH80" s="394">
        <f t="shared" si="165"/>
        <v>0</v>
      </c>
      <c r="BI80" s="395">
        <f t="shared" si="166"/>
        <v>0</v>
      </c>
      <c r="BJ80" s="290">
        <v>52</v>
      </c>
      <c r="BK80" s="400">
        <v>0</v>
      </c>
      <c r="BL80" s="400">
        <v>0</v>
      </c>
      <c r="BM80" s="400">
        <v>0</v>
      </c>
      <c r="BN80" s="400">
        <v>0</v>
      </c>
      <c r="BO80" s="400">
        <v>0</v>
      </c>
      <c r="BP80" s="400">
        <v>0</v>
      </c>
      <c r="BQ80" s="400">
        <v>0</v>
      </c>
      <c r="BR80" s="400">
        <v>0</v>
      </c>
      <c r="BS80" s="392">
        <f t="shared" si="167"/>
        <v>0</v>
      </c>
      <c r="BT80" s="401">
        <v>0</v>
      </c>
      <c r="BU80" s="400">
        <v>0</v>
      </c>
      <c r="BV80" s="400">
        <v>0</v>
      </c>
      <c r="BW80" s="400">
        <v>0</v>
      </c>
      <c r="BX80" s="400">
        <v>0</v>
      </c>
      <c r="BY80" s="400">
        <v>0</v>
      </c>
      <c r="BZ80" s="400">
        <v>0</v>
      </c>
      <c r="CA80" s="400">
        <v>0</v>
      </c>
      <c r="CB80" s="394">
        <f t="shared" si="168"/>
        <v>0</v>
      </c>
      <c r="CC80" s="395">
        <f t="shared" si="169"/>
        <v>0</v>
      </c>
      <c r="CD80" s="290">
        <v>52</v>
      </c>
      <c r="CE80" s="394">
        <f t="shared" si="170"/>
        <v>0</v>
      </c>
      <c r="CF80" s="394">
        <f t="shared" si="171"/>
        <v>0</v>
      </c>
      <c r="CG80" s="394">
        <f t="shared" si="172"/>
        <v>0</v>
      </c>
      <c r="CH80" s="394">
        <f t="shared" si="173"/>
        <v>0</v>
      </c>
      <c r="CI80" s="396">
        <f t="shared" si="174"/>
        <v>0</v>
      </c>
      <c r="CJ80" s="394">
        <f t="shared" si="175"/>
        <v>0</v>
      </c>
      <c r="CK80" s="394">
        <f t="shared" si="176"/>
        <v>0</v>
      </c>
      <c r="CL80" s="394">
        <f t="shared" si="177"/>
        <v>0</v>
      </c>
      <c r="CM80" s="394">
        <f t="shared" si="178"/>
        <v>0</v>
      </c>
      <c r="CN80" s="396">
        <f t="shared" si="179"/>
        <v>0</v>
      </c>
      <c r="CO80" s="394">
        <f t="shared" si="180"/>
        <v>0</v>
      </c>
      <c r="CP80" s="394">
        <f t="shared" si="181"/>
        <v>0</v>
      </c>
      <c r="CQ80" s="394">
        <f t="shared" si="182"/>
        <v>0</v>
      </c>
      <c r="CR80" s="394">
        <f t="shared" si="183"/>
        <v>0</v>
      </c>
      <c r="CS80" s="396">
        <f t="shared" si="184"/>
        <v>0</v>
      </c>
    </row>
    <row r="81" spans="1:131" ht="15.75" customHeight="1">
      <c r="A81" s="87" t="s">
        <v>254</v>
      </c>
      <c r="B81" s="290">
        <v>53</v>
      </c>
      <c r="C81" s="400">
        <v>71.064601813084579</v>
      </c>
      <c r="D81" s="400">
        <v>725.12929295688207</v>
      </c>
      <c r="E81" s="400">
        <v>4150.3775125682923</v>
      </c>
      <c r="F81" s="400">
        <v>36134.340541037403</v>
      </c>
      <c r="G81" s="400">
        <v>787.36410184367799</v>
      </c>
      <c r="H81" s="400">
        <v>6306.9144824510877</v>
      </c>
      <c r="I81" s="400">
        <v>1318.6553356510185</v>
      </c>
      <c r="J81" s="400">
        <v>11525.608763519966</v>
      </c>
      <c r="K81" s="392">
        <f t="shared" si="158"/>
        <v>61019.454631841414</v>
      </c>
      <c r="L81" s="401">
        <v>0</v>
      </c>
      <c r="M81" s="400">
        <v>725.12929295688207</v>
      </c>
      <c r="N81" s="400">
        <v>0</v>
      </c>
      <c r="O81" s="400">
        <v>36134.340541037403</v>
      </c>
      <c r="P81" s="400">
        <v>0</v>
      </c>
      <c r="Q81" s="400">
        <v>6306.9144824510877</v>
      </c>
      <c r="R81" s="400">
        <v>0</v>
      </c>
      <c r="S81" s="400">
        <v>11525.608763519966</v>
      </c>
      <c r="T81" s="394">
        <f t="shared" si="159"/>
        <v>54691.993079965338</v>
      </c>
      <c r="U81" s="395">
        <f t="shared" si="160"/>
        <v>115711.44771180674</v>
      </c>
      <c r="V81" s="290">
        <v>53</v>
      </c>
      <c r="W81" s="400">
        <v>11.586619860829009</v>
      </c>
      <c r="X81" s="400">
        <v>303.56944035371998</v>
      </c>
      <c r="Y81" s="400">
        <v>465.28895880810455</v>
      </c>
      <c r="Z81" s="400">
        <v>14051.726556004758</v>
      </c>
      <c r="AA81" s="400">
        <v>73.615342855303226</v>
      </c>
      <c r="AB81" s="400">
        <v>2347.6893036680394</v>
      </c>
      <c r="AC81" s="400">
        <v>129.05988391478053</v>
      </c>
      <c r="AD81" s="400">
        <v>4051.3580950639798</v>
      </c>
      <c r="AE81" s="392">
        <f t="shared" si="161"/>
        <v>21433.894200529514</v>
      </c>
      <c r="AF81" s="401">
        <v>0</v>
      </c>
      <c r="AG81" s="400">
        <v>303.56944035371998</v>
      </c>
      <c r="AH81" s="400">
        <v>0</v>
      </c>
      <c r="AI81" s="400">
        <v>14051.726556004758</v>
      </c>
      <c r="AJ81" s="400">
        <v>0</v>
      </c>
      <c r="AK81" s="400">
        <v>2347.6893036680394</v>
      </c>
      <c r="AL81" s="400">
        <v>0</v>
      </c>
      <c r="AM81" s="400">
        <v>4051.3580950639798</v>
      </c>
      <c r="AN81" s="394">
        <f t="shared" si="162"/>
        <v>20754.343395090498</v>
      </c>
      <c r="AO81" s="395">
        <f t="shared" si="163"/>
        <v>42188.237595620012</v>
      </c>
      <c r="AP81" s="290">
        <v>53</v>
      </c>
      <c r="AQ81" s="400">
        <v>126.68037714506382</v>
      </c>
      <c r="AR81" s="400">
        <v>3092.0826201932346</v>
      </c>
      <c r="AS81" s="400">
        <v>6383.7645148471947</v>
      </c>
      <c r="AT81" s="400">
        <v>155248.31399591218</v>
      </c>
      <c r="AU81" s="400">
        <v>1209.8521564915052</v>
      </c>
      <c r="AV81" s="400">
        <v>28157.868642153484</v>
      </c>
      <c r="AW81" s="400">
        <v>2328.6892097666923</v>
      </c>
      <c r="AX81" s="400">
        <v>51301.303856125254</v>
      </c>
      <c r="AY81" s="392">
        <f t="shared" si="164"/>
        <v>247848.55537263458</v>
      </c>
      <c r="AZ81" s="401">
        <v>0</v>
      </c>
      <c r="BA81" s="400">
        <v>3092.0826201932346</v>
      </c>
      <c r="BB81" s="400">
        <v>0</v>
      </c>
      <c r="BC81" s="400">
        <v>155248.31399591218</v>
      </c>
      <c r="BD81" s="400">
        <v>0</v>
      </c>
      <c r="BE81" s="400">
        <v>28157.868642153484</v>
      </c>
      <c r="BF81" s="400">
        <v>0</v>
      </c>
      <c r="BG81" s="400">
        <v>51301.303856125254</v>
      </c>
      <c r="BH81" s="394">
        <f t="shared" si="165"/>
        <v>237799.56911438412</v>
      </c>
      <c r="BI81" s="395">
        <f t="shared" si="166"/>
        <v>485648.12448701868</v>
      </c>
      <c r="BJ81" s="290">
        <v>53</v>
      </c>
      <c r="BK81" s="400">
        <v>1.5448826481105344</v>
      </c>
      <c r="BL81" s="400">
        <v>102.34847543732289</v>
      </c>
      <c r="BM81" s="400">
        <v>55.83467505697255</v>
      </c>
      <c r="BN81" s="400">
        <v>5164.7074427699608</v>
      </c>
      <c r="BO81" s="400">
        <v>25.605336645322861</v>
      </c>
      <c r="BP81" s="400">
        <v>860.97944469898107</v>
      </c>
      <c r="BQ81" s="400">
        <v>39.279095104498424</v>
      </c>
      <c r="BR81" s="400">
        <v>1573.9694538302581</v>
      </c>
      <c r="BS81" s="392">
        <f t="shared" si="167"/>
        <v>7824.2688061914268</v>
      </c>
      <c r="BT81" s="401">
        <v>0</v>
      </c>
      <c r="BU81" s="400">
        <v>102.34847543732289</v>
      </c>
      <c r="BV81" s="400">
        <v>0</v>
      </c>
      <c r="BW81" s="400">
        <v>5164.7074427699608</v>
      </c>
      <c r="BX81" s="400">
        <v>0</v>
      </c>
      <c r="BY81" s="400">
        <v>860.97944469898107</v>
      </c>
      <c r="BZ81" s="400">
        <v>0</v>
      </c>
      <c r="CA81" s="400">
        <v>1573.9694538302581</v>
      </c>
      <c r="CB81" s="394">
        <f t="shared" si="168"/>
        <v>7702.004816736523</v>
      </c>
      <c r="CC81" s="395">
        <f t="shared" si="169"/>
        <v>15526.273622927951</v>
      </c>
      <c r="CD81" s="290">
        <v>53</v>
      </c>
      <c r="CE81" s="394">
        <f t="shared" si="170"/>
        <v>4434.0063104082474</v>
      </c>
      <c r="CF81" s="394">
        <f t="shared" si="171"/>
        <v>221654.35419700487</v>
      </c>
      <c r="CG81" s="394">
        <f t="shared" si="172"/>
        <v>39769.888810807402</v>
      </c>
      <c r="CH81" s="394">
        <f t="shared" si="173"/>
        <v>72267.923692976445</v>
      </c>
      <c r="CI81" s="396">
        <f t="shared" si="174"/>
        <v>338126.17301119695</v>
      </c>
      <c r="CJ81" s="394">
        <f t="shared" si="175"/>
        <v>4223.1298289411598</v>
      </c>
      <c r="CK81" s="394">
        <f t="shared" si="176"/>
        <v>210599.0885357243</v>
      </c>
      <c r="CL81" s="394">
        <f t="shared" si="177"/>
        <v>37673.451872971593</v>
      </c>
      <c r="CM81" s="394">
        <f t="shared" si="178"/>
        <v>68452.240168539458</v>
      </c>
      <c r="CN81" s="396">
        <f t="shared" si="179"/>
        <v>320947.91040617647</v>
      </c>
      <c r="CO81" s="394">
        <f t="shared" si="180"/>
        <v>8657.1361393494044</v>
      </c>
      <c r="CP81" s="394">
        <f t="shared" si="181"/>
        <v>432253.44273272913</v>
      </c>
      <c r="CQ81" s="394">
        <f t="shared" si="182"/>
        <v>77443.340683778995</v>
      </c>
      <c r="CR81" s="394">
        <f t="shared" si="183"/>
        <v>140720.16386151593</v>
      </c>
      <c r="CS81" s="396">
        <f t="shared" si="184"/>
        <v>659074.08341737336</v>
      </c>
    </row>
    <row r="82" spans="1:131" ht="15.75" customHeight="1">
      <c r="A82" s="87" t="s">
        <v>256</v>
      </c>
      <c r="B82" s="290">
        <v>54</v>
      </c>
      <c r="C82" s="400">
        <v>74122.006686617358</v>
      </c>
      <c r="D82" s="400">
        <v>756326.45409850043</v>
      </c>
      <c r="E82" s="400">
        <v>73190.966799267917</v>
      </c>
      <c r="F82" s="400">
        <v>637220.90601246047</v>
      </c>
      <c r="G82" s="400">
        <v>71967.594193792407</v>
      </c>
      <c r="H82" s="400">
        <v>576472.13154011359</v>
      </c>
      <c r="I82" s="400">
        <v>91881.055278914544</v>
      </c>
      <c r="J82" s="400">
        <v>803079.52145910822</v>
      </c>
      <c r="K82" s="392">
        <f t="shared" si="158"/>
        <v>3084260.6360687749</v>
      </c>
      <c r="L82" s="401">
        <v>0</v>
      </c>
      <c r="M82" s="400">
        <v>756326.45409850043</v>
      </c>
      <c r="N82" s="400">
        <v>0</v>
      </c>
      <c r="O82" s="400">
        <v>637220.90601246047</v>
      </c>
      <c r="P82" s="400">
        <v>0</v>
      </c>
      <c r="Q82" s="400">
        <v>576472.13154011359</v>
      </c>
      <c r="R82" s="400">
        <v>0</v>
      </c>
      <c r="S82" s="400">
        <v>803079.52145910822</v>
      </c>
      <c r="T82" s="394">
        <f t="shared" si="159"/>
        <v>2773099.0131101827</v>
      </c>
      <c r="U82" s="395">
        <f t="shared" si="160"/>
        <v>5857359.6491789576</v>
      </c>
      <c r="V82" s="290">
        <v>54</v>
      </c>
      <c r="W82" s="400">
        <v>12085.109785861527</v>
      </c>
      <c r="X82" s="400">
        <v>316629.87638957193</v>
      </c>
      <c r="Y82" s="400">
        <v>8205.2653362407982</v>
      </c>
      <c r="Z82" s="400">
        <v>247799.01315447214</v>
      </c>
      <c r="AA82" s="400">
        <v>6728.6775059236807</v>
      </c>
      <c r="AB82" s="400">
        <v>214586.30219978344</v>
      </c>
      <c r="AC82" s="400">
        <v>8992.6139209150388</v>
      </c>
      <c r="AD82" s="400">
        <v>282289.88047394168</v>
      </c>
      <c r="AE82" s="392">
        <f t="shared" si="161"/>
        <v>1097316.7387667103</v>
      </c>
      <c r="AF82" s="401">
        <v>0</v>
      </c>
      <c r="AG82" s="400">
        <v>316629.87638957193</v>
      </c>
      <c r="AH82" s="400">
        <v>0</v>
      </c>
      <c r="AI82" s="400">
        <v>247799.01315447214</v>
      </c>
      <c r="AJ82" s="400">
        <v>0</v>
      </c>
      <c r="AK82" s="400">
        <v>214586.30219978344</v>
      </c>
      <c r="AL82" s="400">
        <v>0</v>
      </c>
      <c r="AM82" s="400">
        <v>282289.88047394168</v>
      </c>
      <c r="AN82" s="394">
        <f t="shared" si="162"/>
        <v>1061305.072217769</v>
      </c>
      <c r="AO82" s="395">
        <f t="shared" si="163"/>
        <v>2158621.8109844793</v>
      </c>
      <c r="AP82" s="290">
        <v>54</v>
      </c>
      <c r="AQ82" s="400">
        <v>132130.53365875268</v>
      </c>
      <c r="AR82" s="400">
        <v>3225112.9648535792</v>
      </c>
      <c r="AS82" s="400">
        <v>112576.24041322376</v>
      </c>
      <c r="AT82" s="400">
        <v>2737768.8320901049</v>
      </c>
      <c r="AU82" s="400">
        <v>110584.35205387614</v>
      </c>
      <c r="AV82" s="400">
        <v>2573719.1460158075</v>
      </c>
      <c r="AW82" s="400">
        <v>162258.03379042356</v>
      </c>
      <c r="AX82" s="400">
        <v>3574564.033563728</v>
      </c>
      <c r="AY82" s="392">
        <f t="shared" si="164"/>
        <v>12628714.136439497</v>
      </c>
      <c r="AZ82" s="401">
        <v>0</v>
      </c>
      <c r="BA82" s="400">
        <v>3225112.9648535792</v>
      </c>
      <c r="BB82" s="400">
        <v>0</v>
      </c>
      <c r="BC82" s="400">
        <v>2737768.8320901049</v>
      </c>
      <c r="BD82" s="400">
        <v>0</v>
      </c>
      <c r="BE82" s="400">
        <v>2573719.1460158075</v>
      </c>
      <c r="BF82" s="400">
        <v>0</v>
      </c>
      <c r="BG82" s="400">
        <v>3574564.033563728</v>
      </c>
      <c r="BH82" s="394">
        <f t="shared" si="165"/>
        <v>12111164.976523219</v>
      </c>
      <c r="BI82" s="395">
        <f t="shared" si="166"/>
        <v>24739879.112962715</v>
      </c>
      <c r="BJ82" s="290">
        <v>54</v>
      </c>
      <c r="BK82" s="400">
        <v>1611.3479714482035</v>
      </c>
      <c r="BL82" s="400">
        <v>106751.80310844348</v>
      </c>
      <c r="BM82" s="400">
        <v>984.63184034889593</v>
      </c>
      <c r="BN82" s="400">
        <v>91078.445232272861</v>
      </c>
      <c r="BO82" s="400">
        <v>2340.4095672778017</v>
      </c>
      <c r="BP82" s="400">
        <v>78696.27169971609</v>
      </c>
      <c r="BQ82" s="400">
        <v>2736.8824976697952</v>
      </c>
      <c r="BR82" s="400">
        <v>109670.79151376818</v>
      </c>
      <c r="BS82" s="392">
        <f t="shared" si="167"/>
        <v>393870.58343094529</v>
      </c>
      <c r="BT82" s="401">
        <v>0</v>
      </c>
      <c r="BU82" s="400">
        <v>106751.80310844348</v>
      </c>
      <c r="BV82" s="400">
        <v>0</v>
      </c>
      <c r="BW82" s="400">
        <v>91078.445232272861</v>
      </c>
      <c r="BX82" s="400">
        <v>0</v>
      </c>
      <c r="BY82" s="400">
        <v>78696.27169971609</v>
      </c>
      <c r="BZ82" s="400">
        <v>0</v>
      </c>
      <c r="CA82" s="400">
        <v>109670.79151376818</v>
      </c>
      <c r="CB82" s="394">
        <f t="shared" si="168"/>
        <v>386197.31155420066</v>
      </c>
      <c r="CC82" s="395">
        <f t="shared" si="169"/>
        <v>780067.89498514589</v>
      </c>
      <c r="CD82" s="290">
        <v>54</v>
      </c>
      <c r="CE82" s="394">
        <f t="shared" si="170"/>
        <v>4624770.0965527743</v>
      </c>
      <c r="CF82" s="394">
        <f t="shared" si="171"/>
        <v>3908824.3008783921</v>
      </c>
      <c r="CG82" s="394">
        <f t="shared" si="172"/>
        <v>3635094.8847762905</v>
      </c>
      <c r="CH82" s="394">
        <f t="shared" si="173"/>
        <v>5035472.8124984689</v>
      </c>
      <c r="CI82" s="396">
        <f t="shared" si="174"/>
        <v>17204162.094705928</v>
      </c>
      <c r="CJ82" s="394">
        <f t="shared" si="175"/>
        <v>4404821.0984500954</v>
      </c>
      <c r="CK82" s="394">
        <f t="shared" si="176"/>
        <v>3713867.1964893108</v>
      </c>
      <c r="CL82" s="394">
        <f t="shared" si="177"/>
        <v>3443473.8514554207</v>
      </c>
      <c r="CM82" s="394">
        <f t="shared" si="178"/>
        <v>4769604.2270105453</v>
      </c>
      <c r="CN82" s="396">
        <f t="shared" si="179"/>
        <v>16331766.373405371</v>
      </c>
      <c r="CO82" s="394">
        <f t="shared" si="180"/>
        <v>9029591.1950028688</v>
      </c>
      <c r="CP82" s="394">
        <f t="shared" si="181"/>
        <v>7622691.4973677034</v>
      </c>
      <c r="CQ82" s="394">
        <f t="shared" si="182"/>
        <v>7078568.7362317126</v>
      </c>
      <c r="CR82" s="394">
        <f t="shared" si="183"/>
        <v>9805077.039509017</v>
      </c>
      <c r="CS82" s="396">
        <f t="shared" si="184"/>
        <v>33535928.468111299</v>
      </c>
    </row>
    <row r="83" spans="1:131" ht="15.75" customHeight="1">
      <c r="A83" s="87" t="s">
        <v>258</v>
      </c>
      <c r="B83" s="290">
        <v>55</v>
      </c>
      <c r="C83" s="400">
        <v>791.13858329882748</v>
      </c>
      <c r="D83" s="400">
        <v>8072.6233159975454</v>
      </c>
      <c r="E83" s="400">
        <v>751.45854230461612</v>
      </c>
      <c r="F83" s="400">
        <v>6542.4069949973637</v>
      </c>
      <c r="G83" s="400">
        <v>992.23761833549622</v>
      </c>
      <c r="H83" s="400">
        <v>7947.9846623174608</v>
      </c>
      <c r="I83" s="400">
        <v>584.28916372011656</v>
      </c>
      <c r="J83" s="400">
        <v>5106.9359246005079</v>
      </c>
      <c r="K83" s="392">
        <f t="shared" si="158"/>
        <v>30789.074805571934</v>
      </c>
      <c r="L83" s="401">
        <v>0</v>
      </c>
      <c r="M83" s="400">
        <v>8072.6233159975454</v>
      </c>
      <c r="N83" s="400">
        <v>0</v>
      </c>
      <c r="O83" s="400">
        <v>6542.4069949973637</v>
      </c>
      <c r="P83" s="400">
        <v>0</v>
      </c>
      <c r="Q83" s="400">
        <v>7947.9846623174608</v>
      </c>
      <c r="R83" s="400">
        <v>0</v>
      </c>
      <c r="S83" s="400">
        <v>5106.9359246005079</v>
      </c>
      <c r="T83" s="394">
        <f t="shared" si="159"/>
        <v>27669.950897912877</v>
      </c>
      <c r="U83" s="395">
        <f t="shared" si="160"/>
        <v>58459.025703484811</v>
      </c>
      <c r="V83" s="290">
        <v>55</v>
      </c>
      <c r="W83" s="400">
        <v>128.98998640741752</v>
      </c>
      <c r="X83" s="400">
        <v>3379.5376438743392</v>
      </c>
      <c r="Y83" s="400">
        <v>84.244231200069066</v>
      </c>
      <c r="Z83" s="400">
        <v>2544.1757822420859</v>
      </c>
      <c r="AA83" s="400">
        <v>92.770183828115506</v>
      </c>
      <c r="AB83" s="400">
        <v>2958.5621668662056</v>
      </c>
      <c r="AC83" s="400">
        <v>57.185747938564603</v>
      </c>
      <c r="AD83" s="400">
        <v>1795.1352178975496</v>
      </c>
      <c r="AE83" s="392">
        <f t="shared" si="161"/>
        <v>11040.600960254349</v>
      </c>
      <c r="AF83" s="401">
        <v>0</v>
      </c>
      <c r="AG83" s="400">
        <v>3379.5376438743392</v>
      </c>
      <c r="AH83" s="400">
        <v>0</v>
      </c>
      <c r="AI83" s="400">
        <v>2544.1757822420859</v>
      </c>
      <c r="AJ83" s="400">
        <v>0</v>
      </c>
      <c r="AK83" s="400">
        <v>2958.5621668662056</v>
      </c>
      <c r="AL83" s="400">
        <v>0</v>
      </c>
      <c r="AM83" s="400">
        <v>1795.1352178975496</v>
      </c>
      <c r="AN83" s="394">
        <f t="shared" si="162"/>
        <v>10677.410810880181</v>
      </c>
      <c r="AO83" s="395">
        <f t="shared" si="163"/>
        <v>21718.01177113453</v>
      </c>
      <c r="AP83" s="290">
        <v>55</v>
      </c>
      <c r="AQ83" s="400">
        <v>1410.2905180544317</v>
      </c>
      <c r="AR83" s="400">
        <v>34423.127705926156</v>
      </c>
      <c r="AS83" s="400">
        <v>1155.8308520649477</v>
      </c>
      <c r="AT83" s="400">
        <v>28108.930182215045</v>
      </c>
      <c r="AU83" s="400">
        <v>1524.6578037838112</v>
      </c>
      <c r="AV83" s="400">
        <v>35484.595314254184</v>
      </c>
      <c r="AW83" s="400">
        <v>1031.8297997610568</v>
      </c>
      <c r="AX83" s="400">
        <v>22731.33480557943</v>
      </c>
      <c r="AY83" s="392">
        <f t="shared" si="164"/>
        <v>125870.59698163906</v>
      </c>
      <c r="AZ83" s="401">
        <v>0</v>
      </c>
      <c r="BA83" s="400">
        <v>34423.127705926156</v>
      </c>
      <c r="BB83" s="400">
        <v>0</v>
      </c>
      <c r="BC83" s="400">
        <v>28108.930182215045</v>
      </c>
      <c r="BD83" s="400">
        <v>0</v>
      </c>
      <c r="BE83" s="400">
        <v>35484.595314254184</v>
      </c>
      <c r="BF83" s="400">
        <v>0</v>
      </c>
      <c r="BG83" s="400">
        <v>22731.33480557943</v>
      </c>
      <c r="BH83" s="394">
        <f t="shared" si="165"/>
        <v>120747.98800797483</v>
      </c>
      <c r="BI83" s="395">
        <f t="shared" si="166"/>
        <v>246618.58498961388</v>
      </c>
      <c r="BJ83" s="290">
        <v>55</v>
      </c>
      <c r="BK83" s="400">
        <v>17.198664854322338</v>
      </c>
      <c r="BL83" s="400">
        <v>1139.4115465988548</v>
      </c>
      <c r="BM83" s="400">
        <v>10.109307744008287</v>
      </c>
      <c r="BN83" s="400">
        <v>935.11096632076647</v>
      </c>
      <c r="BO83" s="400">
        <v>32.267890027170608</v>
      </c>
      <c r="BP83" s="400">
        <v>1085.0078021636118</v>
      </c>
      <c r="BQ83" s="400">
        <v>17.404358068258791</v>
      </c>
      <c r="BR83" s="400">
        <v>697.41749116379879</v>
      </c>
      <c r="BS83" s="392">
        <f t="shared" si="167"/>
        <v>3933.9280269407918</v>
      </c>
      <c r="BT83" s="401">
        <v>0</v>
      </c>
      <c r="BU83" s="400">
        <v>1139.4115465988548</v>
      </c>
      <c r="BV83" s="400">
        <v>0</v>
      </c>
      <c r="BW83" s="400">
        <v>935.11096632076647</v>
      </c>
      <c r="BX83" s="400">
        <v>0</v>
      </c>
      <c r="BY83" s="400">
        <v>1085.0078021636118</v>
      </c>
      <c r="BZ83" s="400">
        <v>0</v>
      </c>
      <c r="CA83" s="400">
        <v>697.41749116379879</v>
      </c>
      <c r="CB83" s="394">
        <f t="shared" si="168"/>
        <v>3856.9478062470321</v>
      </c>
      <c r="CC83" s="395">
        <f t="shared" si="169"/>
        <v>7790.8758331878234</v>
      </c>
      <c r="CD83" s="290">
        <v>55</v>
      </c>
      <c r="CE83" s="394">
        <f t="shared" si="170"/>
        <v>49362.317965011898</v>
      </c>
      <c r="CF83" s="394">
        <f t="shared" si="171"/>
        <v>40132.266859088908</v>
      </c>
      <c r="CG83" s="394">
        <f t="shared" si="172"/>
        <v>50118.083441576062</v>
      </c>
      <c r="CH83" s="394">
        <f t="shared" si="173"/>
        <v>32021.532508729284</v>
      </c>
      <c r="CI83" s="396">
        <f t="shared" si="174"/>
        <v>171634.20077440614</v>
      </c>
      <c r="CJ83" s="394">
        <f t="shared" si="175"/>
        <v>47014.7002123969</v>
      </c>
      <c r="CK83" s="394">
        <f t="shared" si="176"/>
        <v>38130.62392577526</v>
      </c>
      <c r="CL83" s="394">
        <f t="shared" si="177"/>
        <v>47476.149945601464</v>
      </c>
      <c r="CM83" s="394">
        <f t="shared" si="178"/>
        <v>30330.823439241289</v>
      </c>
      <c r="CN83" s="396">
        <f t="shared" si="179"/>
        <v>162952.29752301495</v>
      </c>
      <c r="CO83" s="394">
        <f t="shared" si="180"/>
        <v>96377.018177408798</v>
      </c>
      <c r="CP83" s="394">
        <f t="shared" si="181"/>
        <v>78262.890784864139</v>
      </c>
      <c r="CQ83" s="394">
        <f t="shared" si="182"/>
        <v>97594.233387177519</v>
      </c>
      <c r="CR83" s="394">
        <f t="shared" si="183"/>
        <v>62352.355947970565</v>
      </c>
      <c r="CS83" s="396">
        <f t="shared" si="184"/>
        <v>334586.49829742109</v>
      </c>
    </row>
    <row r="84" spans="1:131" ht="15.75" customHeight="1">
      <c r="A84" s="87" t="s">
        <v>260</v>
      </c>
      <c r="B84" s="290">
        <v>56</v>
      </c>
      <c r="C84" s="400">
        <v>0</v>
      </c>
      <c r="D84" s="400">
        <v>0</v>
      </c>
      <c r="E84" s="400">
        <v>0</v>
      </c>
      <c r="F84" s="400">
        <v>0</v>
      </c>
      <c r="G84" s="400">
        <v>0</v>
      </c>
      <c r="H84" s="400">
        <v>0</v>
      </c>
      <c r="I84" s="400">
        <v>0</v>
      </c>
      <c r="J84" s="400">
        <v>0</v>
      </c>
      <c r="K84" s="392">
        <f t="shared" si="158"/>
        <v>0</v>
      </c>
      <c r="L84" s="401">
        <v>0</v>
      </c>
      <c r="M84" s="400">
        <v>0</v>
      </c>
      <c r="N84" s="400">
        <v>0</v>
      </c>
      <c r="O84" s="400">
        <v>0</v>
      </c>
      <c r="P84" s="400">
        <v>0</v>
      </c>
      <c r="Q84" s="400">
        <v>0</v>
      </c>
      <c r="R84" s="400">
        <v>0</v>
      </c>
      <c r="S84" s="400">
        <v>0</v>
      </c>
      <c r="T84" s="394">
        <f t="shared" si="159"/>
        <v>0</v>
      </c>
      <c r="U84" s="395">
        <f t="shared" si="160"/>
        <v>0</v>
      </c>
      <c r="V84" s="290">
        <v>56</v>
      </c>
      <c r="W84" s="400">
        <v>0</v>
      </c>
      <c r="X84" s="400">
        <v>0</v>
      </c>
      <c r="Y84" s="400">
        <v>0</v>
      </c>
      <c r="Z84" s="400">
        <v>0</v>
      </c>
      <c r="AA84" s="400">
        <v>0</v>
      </c>
      <c r="AB84" s="400">
        <v>0</v>
      </c>
      <c r="AC84" s="400">
        <v>0</v>
      </c>
      <c r="AD84" s="400">
        <v>0</v>
      </c>
      <c r="AE84" s="392">
        <f t="shared" si="161"/>
        <v>0</v>
      </c>
      <c r="AF84" s="401">
        <v>0</v>
      </c>
      <c r="AG84" s="400">
        <v>0</v>
      </c>
      <c r="AH84" s="400">
        <v>0</v>
      </c>
      <c r="AI84" s="400">
        <v>0</v>
      </c>
      <c r="AJ84" s="400">
        <v>0</v>
      </c>
      <c r="AK84" s="400">
        <v>0</v>
      </c>
      <c r="AL84" s="400">
        <v>0</v>
      </c>
      <c r="AM84" s="400">
        <v>0</v>
      </c>
      <c r="AN84" s="394">
        <f t="shared" si="162"/>
        <v>0</v>
      </c>
      <c r="AO84" s="395">
        <f t="shared" si="163"/>
        <v>0</v>
      </c>
      <c r="AP84" s="290">
        <v>56</v>
      </c>
      <c r="AQ84" s="400">
        <v>0</v>
      </c>
      <c r="AR84" s="400">
        <v>0</v>
      </c>
      <c r="AS84" s="400">
        <v>0</v>
      </c>
      <c r="AT84" s="400">
        <v>0</v>
      </c>
      <c r="AU84" s="400">
        <v>0</v>
      </c>
      <c r="AV84" s="400">
        <v>0</v>
      </c>
      <c r="AW84" s="400">
        <v>0</v>
      </c>
      <c r="AX84" s="400">
        <v>0</v>
      </c>
      <c r="AY84" s="392">
        <f t="shared" si="164"/>
        <v>0</v>
      </c>
      <c r="AZ84" s="401">
        <v>0</v>
      </c>
      <c r="BA84" s="400">
        <v>0</v>
      </c>
      <c r="BB84" s="400">
        <v>0</v>
      </c>
      <c r="BC84" s="400">
        <v>0</v>
      </c>
      <c r="BD84" s="400">
        <v>0</v>
      </c>
      <c r="BE84" s="400">
        <v>0</v>
      </c>
      <c r="BF84" s="400">
        <v>0</v>
      </c>
      <c r="BG84" s="400">
        <v>0</v>
      </c>
      <c r="BH84" s="394">
        <f t="shared" si="165"/>
        <v>0</v>
      </c>
      <c r="BI84" s="395">
        <f t="shared" si="166"/>
        <v>0</v>
      </c>
      <c r="BJ84" s="290">
        <v>56</v>
      </c>
      <c r="BK84" s="400">
        <v>0</v>
      </c>
      <c r="BL84" s="400">
        <v>0</v>
      </c>
      <c r="BM84" s="400">
        <v>0</v>
      </c>
      <c r="BN84" s="400">
        <v>0</v>
      </c>
      <c r="BO84" s="400">
        <v>0</v>
      </c>
      <c r="BP84" s="400">
        <v>0</v>
      </c>
      <c r="BQ84" s="400">
        <v>0</v>
      </c>
      <c r="BR84" s="400">
        <v>0</v>
      </c>
      <c r="BS84" s="392">
        <f t="shared" si="167"/>
        <v>0</v>
      </c>
      <c r="BT84" s="401">
        <v>0</v>
      </c>
      <c r="BU84" s="400">
        <v>0</v>
      </c>
      <c r="BV84" s="400">
        <v>0</v>
      </c>
      <c r="BW84" s="400">
        <v>0</v>
      </c>
      <c r="BX84" s="400">
        <v>0</v>
      </c>
      <c r="BY84" s="400">
        <v>0</v>
      </c>
      <c r="BZ84" s="400">
        <v>0</v>
      </c>
      <c r="CA84" s="400">
        <v>0</v>
      </c>
      <c r="CB84" s="394">
        <f t="shared" si="168"/>
        <v>0</v>
      </c>
      <c r="CC84" s="395">
        <f t="shared" si="169"/>
        <v>0</v>
      </c>
      <c r="CD84" s="290">
        <v>56</v>
      </c>
      <c r="CE84" s="394">
        <f t="shared" si="170"/>
        <v>0</v>
      </c>
      <c r="CF84" s="394">
        <f t="shared" si="171"/>
        <v>0</v>
      </c>
      <c r="CG84" s="394">
        <f t="shared" si="172"/>
        <v>0</v>
      </c>
      <c r="CH84" s="394">
        <f t="shared" si="173"/>
        <v>0</v>
      </c>
      <c r="CI84" s="396">
        <f t="shared" si="174"/>
        <v>0</v>
      </c>
      <c r="CJ84" s="394">
        <f t="shared" si="175"/>
        <v>0</v>
      </c>
      <c r="CK84" s="394">
        <f t="shared" si="176"/>
        <v>0</v>
      </c>
      <c r="CL84" s="394">
        <f t="shared" si="177"/>
        <v>0</v>
      </c>
      <c r="CM84" s="394">
        <f t="shared" si="178"/>
        <v>0</v>
      </c>
      <c r="CN84" s="396">
        <f t="shared" si="179"/>
        <v>0</v>
      </c>
      <c r="CO84" s="394">
        <f t="shared" si="180"/>
        <v>0</v>
      </c>
      <c r="CP84" s="394">
        <f t="shared" si="181"/>
        <v>0</v>
      </c>
      <c r="CQ84" s="394">
        <f t="shared" si="182"/>
        <v>0</v>
      </c>
      <c r="CR84" s="394">
        <f t="shared" si="183"/>
        <v>0</v>
      </c>
      <c r="CS84" s="396">
        <f t="shared" si="184"/>
        <v>0</v>
      </c>
    </row>
    <row r="85" spans="1:131" ht="15.75" customHeight="1">
      <c r="A85" s="87" t="s">
        <v>262</v>
      </c>
      <c r="B85" s="290">
        <v>57</v>
      </c>
      <c r="C85" s="400">
        <v>8905.8090376449163</v>
      </c>
      <c r="D85" s="400">
        <v>90873.132979230038</v>
      </c>
      <c r="E85" s="400">
        <v>10130.709083658581</v>
      </c>
      <c r="F85" s="400">
        <v>88200.769892032011</v>
      </c>
      <c r="G85" s="400">
        <v>11747.753772493697</v>
      </c>
      <c r="H85" s="400">
        <v>94101.417921539964</v>
      </c>
      <c r="I85" s="400">
        <v>13930.193591458941</v>
      </c>
      <c r="J85" s="400">
        <v>121755.81973130493</v>
      </c>
      <c r="K85" s="392">
        <f t="shared" si="158"/>
        <v>439645.60600936308</v>
      </c>
      <c r="L85" s="401">
        <v>0</v>
      </c>
      <c r="M85" s="400">
        <v>90873.132979230038</v>
      </c>
      <c r="N85" s="400">
        <v>0</v>
      </c>
      <c r="O85" s="400">
        <v>88200.769892032011</v>
      </c>
      <c r="P85" s="400">
        <v>0</v>
      </c>
      <c r="Q85" s="400">
        <v>94101.417921539964</v>
      </c>
      <c r="R85" s="400">
        <v>0</v>
      </c>
      <c r="S85" s="400">
        <v>121755.81973130493</v>
      </c>
      <c r="T85" s="394">
        <f t="shared" si="159"/>
        <v>394931.14052410697</v>
      </c>
      <c r="U85" s="395">
        <f t="shared" si="160"/>
        <v>834576.74653347</v>
      </c>
      <c r="V85" s="290">
        <v>57</v>
      </c>
      <c r="W85" s="400">
        <v>1452.0340822247147</v>
      </c>
      <c r="X85" s="400">
        <v>38043.292954287514</v>
      </c>
      <c r="Y85" s="400">
        <v>1135.729717898944</v>
      </c>
      <c r="Z85" s="400">
        <v>34299.037480548111</v>
      </c>
      <c r="AA85" s="400">
        <v>1098.3672226315246</v>
      </c>
      <c r="AB85" s="400">
        <v>35028.363382618401</v>
      </c>
      <c r="AC85" s="400">
        <v>1363.3806493768325</v>
      </c>
      <c r="AD85" s="400">
        <v>42798.296906524913</v>
      </c>
      <c r="AE85" s="392">
        <f t="shared" si="161"/>
        <v>155218.50239611097</v>
      </c>
      <c r="AF85" s="401">
        <v>0</v>
      </c>
      <c r="AG85" s="400">
        <v>38043.292954287514</v>
      </c>
      <c r="AH85" s="400">
        <v>0</v>
      </c>
      <c r="AI85" s="400">
        <v>34299.037480548111</v>
      </c>
      <c r="AJ85" s="400">
        <v>0</v>
      </c>
      <c r="AK85" s="400">
        <v>35028.363382618401</v>
      </c>
      <c r="AL85" s="400">
        <v>0</v>
      </c>
      <c r="AM85" s="400">
        <v>42798.296906524913</v>
      </c>
      <c r="AN85" s="394">
        <f t="shared" si="162"/>
        <v>150168.99072397896</v>
      </c>
      <c r="AO85" s="395">
        <f t="shared" si="163"/>
        <v>305387.49312008993</v>
      </c>
      <c r="AP85" s="290">
        <v>57</v>
      </c>
      <c r="AQ85" s="400">
        <v>15875.572632323547</v>
      </c>
      <c r="AR85" s="400">
        <v>387499.49540970213</v>
      </c>
      <c r="AS85" s="400">
        <v>15582.211729573513</v>
      </c>
      <c r="AT85" s="400">
        <v>378947.57767416176</v>
      </c>
      <c r="AU85" s="400">
        <v>18051.426528465927</v>
      </c>
      <c r="AV85" s="400">
        <v>420125.46265655808</v>
      </c>
      <c r="AW85" s="400">
        <v>24600.129108321104</v>
      </c>
      <c r="AX85" s="400">
        <v>541943.8081272908</v>
      </c>
      <c r="AY85" s="392">
        <f t="shared" si="164"/>
        <v>1802625.6838663968</v>
      </c>
      <c r="AZ85" s="401">
        <v>0</v>
      </c>
      <c r="BA85" s="400">
        <v>387499.49540970213</v>
      </c>
      <c r="BB85" s="400">
        <v>0</v>
      </c>
      <c r="BC85" s="400">
        <v>378947.57767416176</v>
      </c>
      <c r="BD85" s="400">
        <v>0</v>
      </c>
      <c r="BE85" s="400">
        <v>420125.46265655808</v>
      </c>
      <c r="BF85" s="400">
        <v>0</v>
      </c>
      <c r="BG85" s="400">
        <v>541943.8081272908</v>
      </c>
      <c r="BH85" s="394">
        <f t="shared" si="165"/>
        <v>1728516.3438677127</v>
      </c>
      <c r="BI85" s="395">
        <f t="shared" si="166"/>
        <v>3531142.0277341092</v>
      </c>
      <c r="BJ85" s="290">
        <v>57</v>
      </c>
      <c r="BK85" s="400">
        <v>193.6045442966286</v>
      </c>
      <c r="BL85" s="400">
        <v>12826.301059651643</v>
      </c>
      <c r="BM85" s="400">
        <v>136.28756614787329</v>
      </c>
      <c r="BN85" s="400">
        <v>12606.59986867828</v>
      </c>
      <c r="BO85" s="400">
        <v>382.04077308922592</v>
      </c>
      <c r="BP85" s="400">
        <v>12846.12099512522</v>
      </c>
      <c r="BQ85" s="400">
        <v>414.941936766862</v>
      </c>
      <c r="BR85" s="400">
        <v>16627.31618044354</v>
      </c>
      <c r="BS85" s="392">
        <f t="shared" si="167"/>
        <v>56033.212924199266</v>
      </c>
      <c r="BT85" s="401">
        <v>0</v>
      </c>
      <c r="BU85" s="400">
        <v>12826.301059651643</v>
      </c>
      <c r="BV85" s="400">
        <v>0</v>
      </c>
      <c r="BW85" s="400">
        <v>12606.59986867828</v>
      </c>
      <c r="BX85" s="400">
        <v>0</v>
      </c>
      <c r="BY85" s="400">
        <v>12846.12099512522</v>
      </c>
      <c r="BZ85" s="400">
        <v>0</v>
      </c>
      <c r="CA85" s="400">
        <v>16627.31618044354</v>
      </c>
      <c r="CB85" s="394">
        <f t="shared" si="168"/>
        <v>54906.338103898684</v>
      </c>
      <c r="CC85" s="395">
        <f t="shared" si="169"/>
        <v>110939.55102809795</v>
      </c>
      <c r="CD85" s="290">
        <v>57</v>
      </c>
      <c r="CE85" s="394">
        <f t="shared" si="170"/>
        <v>555669.24269936117</v>
      </c>
      <c r="CF85" s="394">
        <f t="shared" si="171"/>
        <v>541038.923012699</v>
      </c>
      <c r="CG85" s="394">
        <f t="shared" si="172"/>
        <v>593380.95325252216</v>
      </c>
      <c r="CH85" s="394">
        <f t="shared" si="173"/>
        <v>763433.88623148785</v>
      </c>
      <c r="CI85" s="396">
        <f t="shared" si="174"/>
        <v>2453523.0051960703</v>
      </c>
      <c r="CJ85" s="394">
        <f t="shared" si="175"/>
        <v>529242.22240287135</v>
      </c>
      <c r="CK85" s="394">
        <f t="shared" si="176"/>
        <v>514053.98491542012</v>
      </c>
      <c r="CL85" s="394">
        <f t="shared" si="177"/>
        <v>562101.36495584168</v>
      </c>
      <c r="CM85" s="394">
        <f t="shared" si="178"/>
        <v>723125.24094556412</v>
      </c>
      <c r="CN85" s="396">
        <f t="shared" si="179"/>
        <v>2328522.8132196972</v>
      </c>
      <c r="CO85" s="394">
        <f t="shared" si="180"/>
        <v>1084911.4651022325</v>
      </c>
      <c r="CP85" s="394">
        <f t="shared" si="181"/>
        <v>1055092.9079281192</v>
      </c>
      <c r="CQ85" s="394">
        <f t="shared" si="182"/>
        <v>1155482.3182083638</v>
      </c>
      <c r="CR85" s="394">
        <f t="shared" si="183"/>
        <v>1486559.1271770524</v>
      </c>
      <c r="CS85" s="396">
        <f t="shared" si="184"/>
        <v>4782045.8184157675</v>
      </c>
    </row>
    <row r="86" spans="1:131" ht="15.75" customHeight="1">
      <c r="A86" s="87" t="s">
        <v>264</v>
      </c>
      <c r="B86" s="290">
        <v>58</v>
      </c>
      <c r="C86" s="400">
        <v>476.45137521358782</v>
      </c>
      <c r="D86" s="400">
        <v>4861.6166139321258</v>
      </c>
      <c r="E86" s="400">
        <v>835.41259475261631</v>
      </c>
      <c r="F86" s="400">
        <v>7273.3343170950884</v>
      </c>
      <c r="G86" s="400">
        <v>762.81628745327919</v>
      </c>
      <c r="H86" s="400">
        <v>6110.2824976694574</v>
      </c>
      <c r="I86" s="400">
        <v>402.08914711235644</v>
      </c>
      <c r="J86" s="400">
        <v>3514.4302475267241</v>
      </c>
      <c r="K86" s="392">
        <f t="shared" si="158"/>
        <v>24236.433080755236</v>
      </c>
      <c r="L86" s="401">
        <v>0</v>
      </c>
      <c r="M86" s="400">
        <v>4861.6166139321258</v>
      </c>
      <c r="N86" s="400">
        <v>0</v>
      </c>
      <c r="O86" s="400">
        <v>7273.3343170950884</v>
      </c>
      <c r="P86" s="400">
        <v>0</v>
      </c>
      <c r="Q86" s="400">
        <v>6110.2824976694574</v>
      </c>
      <c r="R86" s="400">
        <v>0</v>
      </c>
      <c r="S86" s="400">
        <v>3514.4302475267241</v>
      </c>
      <c r="T86" s="394">
        <f t="shared" si="159"/>
        <v>21759.663676223397</v>
      </c>
      <c r="U86" s="395">
        <f t="shared" si="160"/>
        <v>45996.09675697863</v>
      </c>
      <c r="V86" s="290">
        <v>58</v>
      </c>
      <c r="W86" s="400">
        <v>77.682289436998019</v>
      </c>
      <c r="X86" s="400">
        <v>2035.2759832493477</v>
      </c>
      <c r="Y86" s="400">
        <v>93.656120487961473</v>
      </c>
      <c r="Z86" s="400">
        <v>2828.4148387364366</v>
      </c>
      <c r="AA86" s="400">
        <v>71.320221997664319</v>
      </c>
      <c r="AB86" s="400">
        <v>2274.4949058820339</v>
      </c>
      <c r="AC86" s="400">
        <v>39.353405887592338</v>
      </c>
      <c r="AD86" s="400">
        <v>1235.3547413409417</v>
      </c>
      <c r="AE86" s="392">
        <f t="shared" si="161"/>
        <v>8655.552507018976</v>
      </c>
      <c r="AF86" s="401">
        <v>0</v>
      </c>
      <c r="AG86" s="400">
        <v>2035.2759832493477</v>
      </c>
      <c r="AH86" s="400">
        <v>0</v>
      </c>
      <c r="AI86" s="400">
        <v>2828.4148387364366</v>
      </c>
      <c r="AJ86" s="400">
        <v>0</v>
      </c>
      <c r="AK86" s="400">
        <v>2274.4949058820339</v>
      </c>
      <c r="AL86" s="400">
        <v>0</v>
      </c>
      <c r="AM86" s="400">
        <v>1235.3547413409417</v>
      </c>
      <c r="AN86" s="394">
        <f t="shared" si="162"/>
        <v>8373.5404692087595</v>
      </c>
      <c r="AO86" s="395">
        <f t="shared" si="163"/>
        <v>17029.092976227737</v>
      </c>
      <c r="AP86" s="290">
        <v>58</v>
      </c>
      <c r="AQ86" s="400">
        <v>849.32636451117833</v>
      </c>
      <c r="AR86" s="400">
        <v>20730.813641086868</v>
      </c>
      <c r="AS86" s="400">
        <v>1284.9619730948314</v>
      </c>
      <c r="AT86" s="400">
        <v>31249.301162013227</v>
      </c>
      <c r="AU86" s="400">
        <v>1172.1323441355266</v>
      </c>
      <c r="AV86" s="400">
        <v>27279.984914106601</v>
      </c>
      <c r="AW86" s="400">
        <v>710.07232362394859</v>
      </c>
      <c r="AX86" s="400">
        <v>15642.978840317952</v>
      </c>
      <c r="AY86" s="392">
        <f t="shared" si="164"/>
        <v>98919.571562890138</v>
      </c>
      <c r="AZ86" s="401">
        <v>0</v>
      </c>
      <c r="BA86" s="400">
        <v>20730.813641086868</v>
      </c>
      <c r="BB86" s="400">
        <v>0</v>
      </c>
      <c r="BC86" s="400">
        <v>31249.301162013227</v>
      </c>
      <c r="BD86" s="400">
        <v>0</v>
      </c>
      <c r="BE86" s="400">
        <v>27279.984914106601</v>
      </c>
      <c r="BF86" s="400">
        <v>0</v>
      </c>
      <c r="BG86" s="400">
        <v>15642.978840317952</v>
      </c>
      <c r="BH86" s="394">
        <f t="shared" si="165"/>
        <v>94903.078557524655</v>
      </c>
      <c r="BI86" s="395">
        <f t="shared" si="166"/>
        <v>193822.65012041479</v>
      </c>
      <c r="BJ86" s="290">
        <v>58</v>
      </c>
      <c r="BK86" s="400">
        <v>10.357638591599734</v>
      </c>
      <c r="BL86" s="400">
        <v>686.19355669348238</v>
      </c>
      <c r="BM86" s="400">
        <v>11.238734458555378</v>
      </c>
      <c r="BN86" s="400">
        <v>1039.5829374163725</v>
      </c>
      <c r="BO86" s="400">
        <v>24.807033738318026</v>
      </c>
      <c r="BP86" s="400">
        <v>834.13650945094355</v>
      </c>
      <c r="BQ86" s="400">
        <v>11.977123531006361</v>
      </c>
      <c r="BR86" s="400">
        <v>479.9404500638978</v>
      </c>
      <c r="BS86" s="392">
        <f t="shared" si="167"/>
        <v>3098.2339839441761</v>
      </c>
      <c r="BT86" s="401">
        <v>0</v>
      </c>
      <c r="BU86" s="400">
        <v>686.19355669348238</v>
      </c>
      <c r="BV86" s="400">
        <v>0</v>
      </c>
      <c r="BW86" s="400">
        <v>1039.5829374163725</v>
      </c>
      <c r="BX86" s="400">
        <v>0</v>
      </c>
      <c r="BY86" s="400">
        <v>834.13650945094355</v>
      </c>
      <c r="BZ86" s="400">
        <v>0</v>
      </c>
      <c r="CA86" s="400">
        <v>479.9404500638978</v>
      </c>
      <c r="CB86" s="394">
        <f t="shared" si="168"/>
        <v>3039.8534536246966</v>
      </c>
      <c r="CC86" s="395">
        <f t="shared" si="169"/>
        <v>6138.0874375688727</v>
      </c>
      <c r="CD86" s="290">
        <v>58</v>
      </c>
      <c r="CE86" s="394">
        <f t="shared" si="170"/>
        <v>29727.717462715184</v>
      </c>
      <c r="CF86" s="394">
        <f t="shared" si="171"/>
        <v>44615.902678055092</v>
      </c>
      <c r="CG86" s="394">
        <f t="shared" si="172"/>
        <v>38529.974714433825</v>
      </c>
      <c r="CH86" s="394">
        <f t="shared" si="173"/>
        <v>22036.196279404419</v>
      </c>
      <c r="CI86" s="396">
        <f t="shared" si="174"/>
        <v>134909.7911346085</v>
      </c>
      <c r="CJ86" s="394">
        <f t="shared" si="175"/>
        <v>28313.899794961824</v>
      </c>
      <c r="CK86" s="394">
        <f t="shared" si="176"/>
        <v>42390.633255261127</v>
      </c>
      <c r="CL86" s="394">
        <f t="shared" si="177"/>
        <v>36498.898827109042</v>
      </c>
      <c r="CM86" s="394">
        <f t="shared" si="178"/>
        <v>20872.704279249516</v>
      </c>
      <c r="CN86" s="396">
        <f t="shared" si="179"/>
        <v>128076.13615658152</v>
      </c>
      <c r="CO86" s="394">
        <f t="shared" si="180"/>
        <v>58041.617257677019</v>
      </c>
      <c r="CP86" s="394">
        <f t="shared" si="181"/>
        <v>87006.53593331622</v>
      </c>
      <c r="CQ86" s="394">
        <f t="shared" si="182"/>
        <v>75028.873541542853</v>
      </c>
      <c r="CR86" s="394">
        <f t="shared" si="183"/>
        <v>42908.900558653928</v>
      </c>
      <c r="CS86" s="396">
        <f t="shared" si="184"/>
        <v>262985.92729119002</v>
      </c>
    </row>
    <row r="87" spans="1:131" ht="15.75" customHeight="1">
      <c r="B87" s="290"/>
      <c r="C87" s="185" t="s">
        <v>1312</v>
      </c>
      <c r="D87" s="185" t="s">
        <v>1312</v>
      </c>
      <c r="E87" s="185" t="s">
        <v>1312</v>
      </c>
      <c r="F87" s="185" t="s">
        <v>1312</v>
      </c>
      <c r="G87" s="185" t="s">
        <v>1312</v>
      </c>
      <c r="H87" s="185" t="s">
        <v>1312</v>
      </c>
      <c r="I87" s="185" t="s">
        <v>1312</v>
      </c>
      <c r="J87" s="185" t="s">
        <v>1312</v>
      </c>
      <c r="K87" s="358"/>
      <c r="L87" s="359" t="s">
        <v>1312</v>
      </c>
      <c r="M87" s="185" t="s">
        <v>1312</v>
      </c>
      <c r="N87" s="185" t="s">
        <v>1312</v>
      </c>
      <c r="O87" s="185" t="s">
        <v>1312</v>
      </c>
      <c r="P87" s="185" t="s">
        <v>1312</v>
      </c>
      <c r="Q87" s="185" t="s">
        <v>1312</v>
      </c>
      <c r="R87" s="185" t="s">
        <v>1312</v>
      </c>
      <c r="S87" s="185" t="s">
        <v>1312</v>
      </c>
      <c r="T87" s="360" t="s">
        <v>1312</v>
      </c>
      <c r="U87" s="359" t="s">
        <v>1312</v>
      </c>
      <c r="V87" s="290"/>
      <c r="W87" s="185" t="s">
        <v>1312</v>
      </c>
      <c r="X87" s="185" t="s">
        <v>1312</v>
      </c>
      <c r="Y87" s="185" t="s">
        <v>1312</v>
      </c>
      <c r="Z87" s="185" t="s">
        <v>1312</v>
      </c>
      <c r="AA87" s="185" t="s">
        <v>1312</v>
      </c>
      <c r="AB87" s="185" t="s">
        <v>1312</v>
      </c>
      <c r="AC87" s="185" t="s">
        <v>1312</v>
      </c>
      <c r="AD87" s="185" t="s">
        <v>1312</v>
      </c>
      <c r="AE87" s="358"/>
      <c r="AF87" s="359" t="s">
        <v>1312</v>
      </c>
      <c r="AG87" s="185" t="s">
        <v>1312</v>
      </c>
      <c r="AH87" s="185" t="s">
        <v>1312</v>
      </c>
      <c r="AI87" s="185" t="s">
        <v>1312</v>
      </c>
      <c r="AJ87" s="185" t="s">
        <v>1312</v>
      </c>
      <c r="AK87" s="185" t="s">
        <v>1312</v>
      </c>
      <c r="AL87" s="185" t="s">
        <v>1312</v>
      </c>
      <c r="AM87" s="185" t="s">
        <v>1312</v>
      </c>
      <c r="AN87" s="360" t="s">
        <v>1312</v>
      </c>
      <c r="AO87" s="359" t="s">
        <v>1312</v>
      </c>
      <c r="AP87" s="290"/>
      <c r="AQ87" s="185" t="s">
        <v>1312</v>
      </c>
      <c r="AR87" s="185" t="s">
        <v>1312</v>
      </c>
      <c r="AS87" s="185" t="s">
        <v>1312</v>
      </c>
      <c r="AT87" s="185" t="s">
        <v>1312</v>
      </c>
      <c r="AU87" s="185" t="s">
        <v>1312</v>
      </c>
      <c r="AV87" s="185" t="s">
        <v>1312</v>
      </c>
      <c r="AW87" s="185" t="s">
        <v>1312</v>
      </c>
      <c r="AX87" s="185" t="s">
        <v>1312</v>
      </c>
      <c r="AY87" s="358"/>
      <c r="AZ87" s="359" t="s">
        <v>1312</v>
      </c>
      <c r="BA87" s="185" t="s">
        <v>1312</v>
      </c>
      <c r="BB87" s="185" t="s">
        <v>1312</v>
      </c>
      <c r="BC87" s="185" t="s">
        <v>1312</v>
      </c>
      <c r="BD87" s="185" t="s">
        <v>1312</v>
      </c>
      <c r="BE87" s="185" t="s">
        <v>1312</v>
      </c>
      <c r="BF87" s="185" t="s">
        <v>1312</v>
      </c>
      <c r="BG87" s="185" t="s">
        <v>1312</v>
      </c>
      <c r="BH87" s="360" t="s">
        <v>1312</v>
      </c>
      <c r="BI87" s="359" t="s">
        <v>1312</v>
      </c>
      <c r="BJ87" s="290"/>
      <c r="BK87" s="185" t="s">
        <v>1312</v>
      </c>
      <c r="BL87" s="185" t="s">
        <v>1312</v>
      </c>
      <c r="BM87" s="185" t="s">
        <v>1312</v>
      </c>
      <c r="BN87" s="185" t="s">
        <v>1312</v>
      </c>
      <c r="BO87" s="185" t="s">
        <v>1312</v>
      </c>
      <c r="BP87" s="185" t="s">
        <v>1312</v>
      </c>
      <c r="BQ87" s="185" t="s">
        <v>1312</v>
      </c>
      <c r="BR87" s="185" t="s">
        <v>1312</v>
      </c>
      <c r="BS87" s="358"/>
      <c r="BT87" s="359" t="s">
        <v>1312</v>
      </c>
      <c r="BU87" s="185" t="s">
        <v>1312</v>
      </c>
      <c r="BV87" s="185" t="s">
        <v>1312</v>
      </c>
      <c r="BW87" s="185" t="s">
        <v>1312</v>
      </c>
      <c r="BX87" s="185" t="s">
        <v>1312</v>
      </c>
      <c r="BY87" s="185" t="s">
        <v>1312</v>
      </c>
      <c r="BZ87" s="185" t="s">
        <v>1312</v>
      </c>
      <c r="CA87" s="185" t="s">
        <v>1312</v>
      </c>
      <c r="CB87" s="360" t="s">
        <v>1312</v>
      </c>
      <c r="CC87" s="359" t="s">
        <v>1312</v>
      </c>
      <c r="CD87" s="290"/>
      <c r="CE87" s="360" t="s">
        <v>1312</v>
      </c>
      <c r="CF87" s="360"/>
      <c r="CG87" s="360"/>
      <c r="CH87" s="360"/>
      <c r="CI87" s="185"/>
      <c r="CJ87" s="360" t="s">
        <v>1312</v>
      </c>
      <c r="CK87" s="360"/>
      <c r="CL87" s="360"/>
      <c r="CM87" s="360"/>
      <c r="CN87" s="185"/>
      <c r="CO87" s="360" t="s">
        <v>1312</v>
      </c>
      <c r="CP87" s="360"/>
      <c r="CQ87" s="360"/>
      <c r="CR87" s="360"/>
      <c r="CS87" s="185"/>
    </row>
    <row r="88" spans="1:131" s="14" customFormat="1" ht="15.75" customHeight="1">
      <c r="A88" s="16" t="s">
        <v>266</v>
      </c>
      <c r="B88" s="290">
        <v>59</v>
      </c>
      <c r="C88" s="214">
        <f t="shared" ref="C88:U88" si="185">SUM(C76:C86)</f>
        <v>98284.841981888778</v>
      </c>
      <c r="D88" s="214">
        <f t="shared" si="185"/>
        <v>1002879.2979401965</v>
      </c>
      <c r="E88" s="214">
        <f t="shared" si="185"/>
        <v>105948.1116678213</v>
      </c>
      <c r="F88" s="214">
        <f t="shared" si="185"/>
        <v>922413.7166057179</v>
      </c>
      <c r="G88" s="214">
        <f t="shared" si="185"/>
        <v>99898.263804961724</v>
      </c>
      <c r="H88" s="214">
        <f t="shared" si="185"/>
        <v>800201.33669787424</v>
      </c>
      <c r="I88" s="214">
        <f t="shared" si="185"/>
        <v>120424.46210870193</v>
      </c>
      <c r="J88" s="214">
        <f t="shared" si="185"/>
        <v>1052561.0432820157</v>
      </c>
      <c r="K88" s="219">
        <f t="shared" si="185"/>
        <v>4202611.0740891788</v>
      </c>
      <c r="L88" s="216">
        <f t="shared" si="185"/>
        <v>0</v>
      </c>
      <c r="M88" s="214">
        <f t="shared" si="185"/>
        <v>1002879.2979401965</v>
      </c>
      <c r="N88" s="214">
        <f t="shared" si="185"/>
        <v>0</v>
      </c>
      <c r="O88" s="214">
        <f t="shared" si="185"/>
        <v>922413.7166057179</v>
      </c>
      <c r="P88" s="214">
        <f t="shared" si="185"/>
        <v>0</v>
      </c>
      <c r="Q88" s="214">
        <f t="shared" si="185"/>
        <v>800201.33669787424</v>
      </c>
      <c r="R88" s="214">
        <f t="shared" si="185"/>
        <v>0</v>
      </c>
      <c r="S88" s="214">
        <f t="shared" si="185"/>
        <v>1052561.0432820157</v>
      </c>
      <c r="T88" s="217">
        <f t="shared" si="185"/>
        <v>3778055.3945258046</v>
      </c>
      <c r="U88" s="218">
        <f t="shared" si="185"/>
        <v>7980666.4686149834</v>
      </c>
      <c r="V88" s="290">
        <v>59</v>
      </c>
      <c r="W88" s="214">
        <f t="shared" ref="W88:AO88" si="186">SUM(W76:W86)</f>
        <v>16024.702497047085</v>
      </c>
      <c r="X88" s="214">
        <f t="shared" si="186"/>
        <v>419847.20542263356</v>
      </c>
      <c r="Y88" s="214">
        <f t="shared" si="186"/>
        <v>11877.590994150371</v>
      </c>
      <c r="Z88" s="214">
        <f t="shared" si="186"/>
        <v>358703.24802334118</v>
      </c>
      <c r="AA88" s="214">
        <f t="shared" si="186"/>
        <v>9340.0815752606486</v>
      </c>
      <c r="AB88" s="214">
        <f t="shared" si="186"/>
        <v>297867.38415016024</v>
      </c>
      <c r="AC88" s="214">
        <f t="shared" si="186"/>
        <v>11786.223951064443</v>
      </c>
      <c r="AD88" s="214">
        <f t="shared" si="186"/>
        <v>369984.94315950124</v>
      </c>
      <c r="AE88" s="219">
        <f t="shared" si="186"/>
        <v>1495431.3797731588</v>
      </c>
      <c r="AF88" s="216">
        <f t="shared" si="186"/>
        <v>0</v>
      </c>
      <c r="AG88" s="214">
        <f t="shared" si="186"/>
        <v>419847.20542263356</v>
      </c>
      <c r="AH88" s="214">
        <f t="shared" si="186"/>
        <v>0</v>
      </c>
      <c r="AI88" s="214">
        <f t="shared" si="186"/>
        <v>358703.24802334118</v>
      </c>
      <c r="AJ88" s="214">
        <f t="shared" si="186"/>
        <v>0</v>
      </c>
      <c r="AK88" s="214">
        <f t="shared" si="186"/>
        <v>297867.38415016024</v>
      </c>
      <c r="AL88" s="214">
        <f t="shared" si="186"/>
        <v>0</v>
      </c>
      <c r="AM88" s="214">
        <f t="shared" si="186"/>
        <v>369984.94315950124</v>
      </c>
      <c r="AN88" s="217">
        <f t="shared" si="186"/>
        <v>1446402.7807556358</v>
      </c>
      <c r="AO88" s="218">
        <f t="shared" si="186"/>
        <v>2941834.1605287949</v>
      </c>
      <c r="AP88" s="290">
        <v>59</v>
      </c>
      <c r="AQ88" s="214">
        <f t="shared" ref="AQ88:BI88" si="187">SUM(AQ76:AQ86)</f>
        <v>175203.41396771476</v>
      </c>
      <c r="AR88" s="214">
        <f t="shared" si="187"/>
        <v>4276458.9397119647</v>
      </c>
      <c r="AS88" s="214">
        <f t="shared" si="187"/>
        <v>162960.54843974306</v>
      </c>
      <c r="AT88" s="214">
        <f t="shared" si="187"/>
        <v>3963077.0111082126</v>
      </c>
      <c r="AU88" s="214">
        <f t="shared" si="187"/>
        <v>153502.2102368924</v>
      </c>
      <c r="AV88" s="214">
        <f t="shared" si="187"/>
        <v>3572581.2025371976</v>
      </c>
      <c r="AW88" s="214">
        <f t="shared" si="187"/>
        <v>212664.47563877152</v>
      </c>
      <c r="AX88" s="214">
        <f t="shared" si="187"/>
        <v>4685024.0205481155</v>
      </c>
      <c r="AY88" s="219">
        <f t="shared" si="187"/>
        <v>17201471.822188616</v>
      </c>
      <c r="AZ88" s="216">
        <f t="shared" si="187"/>
        <v>0</v>
      </c>
      <c r="BA88" s="214">
        <f t="shared" si="187"/>
        <v>4276458.9397119647</v>
      </c>
      <c r="BB88" s="214">
        <f t="shared" si="187"/>
        <v>0</v>
      </c>
      <c r="BC88" s="214">
        <f t="shared" si="187"/>
        <v>3963077.0111082126</v>
      </c>
      <c r="BD88" s="214">
        <f t="shared" si="187"/>
        <v>0</v>
      </c>
      <c r="BE88" s="214">
        <f t="shared" si="187"/>
        <v>3572581.2025371976</v>
      </c>
      <c r="BF88" s="214">
        <f t="shared" si="187"/>
        <v>0</v>
      </c>
      <c r="BG88" s="214">
        <f t="shared" si="187"/>
        <v>4685024.0205481155</v>
      </c>
      <c r="BH88" s="217">
        <f t="shared" si="187"/>
        <v>16497141.173905492</v>
      </c>
      <c r="BI88" s="218">
        <f t="shared" si="187"/>
        <v>33698612.996094108</v>
      </c>
      <c r="BJ88" s="290">
        <v>59</v>
      </c>
      <c r="BK88" s="214">
        <f t="shared" ref="BK88:CC88" si="188">SUM(BK76:BK86)</f>
        <v>2136.6269996062779</v>
      </c>
      <c r="BL88" s="214">
        <f t="shared" si="188"/>
        <v>141551.5387239159</v>
      </c>
      <c r="BM88" s="214">
        <f t="shared" si="188"/>
        <v>1425.3109192980446</v>
      </c>
      <c r="BN88" s="214">
        <f t="shared" si="188"/>
        <v>131841.26003506911</v>
      </c>
      <c r="BO88" s="214">
        <f t="shared" si="188"/>
        <v>3248.7240261776169</v>
      </c>
      <c r="BP88" s="214">
        <f t="shared" si="188"/>
        <v>109238.34538022237</v>
      </c>
      <c r="BQ88" s="214">
        <f t="shared" si="188"/>
        <v>3587.1116372804831</v>
      </c>
      <c r="BR88" s="214">
        <f t="shared" si="188"/>
        <v>143740.68775102505</v>
      </c>
      <c r="BS88" s="219">
        <f t="shared" si="188"/>
        <v>536769.60547259485</v>
      </c>
      <c r="BT88" s="216">
        <f t="shared" si="188"/>
        <v>0</v>
      </c>
      <c r="BU88" s="214">
        <f t="shared" si="188"/>
        <v>141551.5387239159</v>
      </c>
      <c r="BV88" s="214">
        <f t="shared" si="188"/>
        <v>0</v>
      </c>
      <c r="BW88" s="214">
        <f t="shared" si="188"/>
        <v>131841.26003506911</v>
      </c>
      <c r="BX88" s="214">
        <f t="shared" si="188"/>
        <v>0</v>
      </c>
      <c r="BY88" s="214">
        <f t="shared" si="188"/>
        <v>109238.34538022237</v>
      </c>
      <c r="BZ88" s="214">
        <f t="shared" si="188"/>
        <v>0</v>
      </c>
      <c r="CA88" s="214">
        <f t="shared" si="188"/>
        <v>143740.68775102505</v>
      </c>
      <c r="CB88" s="217">
        <f t="shared" si="188"/>
        <v>526371.8318902324</v>
      </c>
      <c r="CC88" s="218">
        <f t="shared" si="188"/>
        <v>1063141.4373628271</v>
      </c>
      <c r="CD88" s="290">
        <v>59</v>
      </c>
      <c r="CE88" s="217">
        <f t="shared" ref="CE88:CH88" si="189">SUM(CE76:CE86)</f>
        <v>6132386.5672449674</v>
      </c>
      <c r="CF88" s="217">
        <f t="shared" si="189"/>
        <v>5658246.7977933539</v>
      </c>
      <c r="CG88" s="217">
        <f t="shared" si="189"/>
        <v>5045877.5484087467</v>
      </c>
      <c r="CH88" s="217">
        <f t="shared" si="189"/>
        <v>6599772.9680764759</v>
      </c>
      <c r="CI88" s="214">
        <f>SUM(CI76:CI86)</f>
        <v>23436283.881523546</v>
      </c>
      <c r="CJ88" s="217">
        <f t="shared" ref="CJ88:CM88" si="190">SUM(CJ76:CJ86)</f>
        <v>5840736.9817987122</v>
      </c>
      <c r="CK88" s="217">
        <f t="shared" si="190"/>
        <v>5376035.2357723415</v>
      </c>
      <c r="CL88" s="217">
        <f t="shared" si="190"/>
        <v>4779888.2687654551</v>
      </c>
      <c r="CM88" s="217">
        <f t="shared" si="190"/>
        <v>6251310.6947406568</v>
      </c>
      <c r="CN88" s="214">
        <f>SUM(CN76:CN86)</f>
        <v>22247971.18107716</v>
      </c>
      <c r="CO88" s="217">
        <f t="shared" ref="CO88:CR88" si="191">SUM(CO76:CO86)</f>
        <v>11973123.549043678</v>
      </c>
      <c r="CP88" s="217">
        <f t="shared" si="191"/>
        <v>11034282.033565694</v>
      </c>
      <c r="CQ88" s="217">
        <f t="shared" si="191"/>
        <v>9825765.8171742056</v>
      </c>
      <c r="CR88" s="217">
        <f t="shared" si="191"/>
        <v>12851083.662817137</v>
      </c>
      <c r="CS88" s="214">
        <f>SUM(CS76:CS86)</f>
        <v>45684255.062600717</v>
      </c>
      <c r="CT88" s="308"/>
      <c r="CU88" s="308"/>
      <c r="CV88" s="308"/>
      <c r="CW88" s="308"/>
      <c r="CX88" s="308"/>
      <c r="CY88" s="308"/>
      <c r="CZ88" s="308"/>
      <c r="DA88" s="308"/>
      <c r="DB88" s="308"/>
      <c r="DC88" s="308"/>
      <c r="DD88" s="308"/>
      <c r="DE88" s="308"/>
      <c r="DF88" s="308"/>
      <c r="DG88" s="308"/>
      <c r="DH88" s="308"/>
      <c r="DI88" s="308"/>
      <c r="DJ88" s="308"/>
      <c r="DK88" s="308"/>
      <c r="DL88" s="308"/>
      <c r="DM88" s="308"/>
      <c r="DN88" s="308"/>
      <c r="DO88" s="308"/>
      <c r="DP88" s="308"/>
      <c r="DQ88" s="308"/>
      <c r="DR88" s="308"/>
      <c r="DS88" s="308"/>
      <c r="DT88" s="308"/>
      <c r="DU88" s="308"/>
      <c r="DV88" s="308"/>
      <c r="DW88" s="308"/>
      <c r="DX88" s="308"/>
      <c r="DY88" s="308"/>
      <c r="DZ88" s="308"/>
      <c r="EA88" s="308"/>
    </row>
    <row r="89" spans="1:131" ht="15.75" customHeight="1">
      <c r="B89" s="290"/>
      <c r="C89" s="185" t="s">
        <v>1312</v>
      </c>
      <c r="D89" s="185" t="s">
        <v>1312</v>
      </c>
      <c r="E89" s="185" t="s">
        <v>1312</v>
      </c>
      <c r="F89" s="185" t="s">
        <v>1312</v>
      </c>
      <c r="G89" s="185" t="s">
        <v>1312</v>
      </c>
      <c r="H89" s="185" t="s">
        <v>1312</v>
      </c>
      <c r="I89" s="185" t="s">
        <v>1312</v>
      </c>
      <c r="J89" s="185" t="s">
        <v>1312</v>
      </c>
      <c r="K89" s="358"/>
      <c r="L89" s="359" t="s">
        <v>1312</v>
      </c>
      <c r="M89" s="185" t="s">
        <v>1312</v>
      </c>
      <c r="N89" s="185" t="s">
        <v>1312</v>
      </c>
      <c r="O89" s="185" t="s">
        <v>1312</v>
      </c>
      <c r="P89" s="185" t="s">
        <v>1312</v>
      </c>
      <c r="Q89" s="185" t="s">
        <v>1312</v>
      </c>
      <c r="R89" s="185" t="s">
        <v>1312</v>
      </c>
      <c r="S89" s="185" t="s">
        <v>1312</v>
      </c>
      <c r="T89" s="360" t="s">
        <v>1312</v>
      </c>
      <c r="U89" s="402" t="s">
        <v>1312</v>
      </c>
      <c r="V89" s="290"/>
      <c r="W89" s="185" t="s">
        <v>1312</v>
      </c>
      <c r="X89" s="185" t="s">
        <v>1312</v>
      </c>
      <c r="Y89" s="185" t="s">
        <v>1312</v>
      </c>
      <c r="Z89" s="185" t="s">
        <v>1312</v>
      </c>
      <c r="AA89" s="185" t="s">
        <v>1312</v>
      </c>
      <c r="AB89" s="185" t="s">
        <v>1312</v>
      </c>
      <c r="AC89" s="185" t="s">
        <v>1312</v>
      </c>
      <c r="AD89" s="185" t="s">
        <v>1312</v>
      </c>
      <c r="AE89" s="358"/>
      <c r="AF89" s="359" t="s">
        <v>1312</v>
      </c>
      <c r="AG89" s="185" t="s">
        <v>1312</v>
      </c>
      <c r="AH89" s="185" t="s">
        <v>1312</v>
      </c>
      <c r="AI89" s="185" t="s">
        <v>1312</v>
      </c>
      <c r="AJ89" s="185" t="s">
        <v>1312</v>
      </c>
      <c r="AK89" s="185" t="s">
        <v>1312</v>
      </c>
      <c r="AL89" s="185" t="s">
        <v>1312</v>
      </c>
      <c r="AM89" s="185" t="s">
        <v>1312</v>
      </c>
      <c r="AN89" s="360" t="s">
        <v>1312</v>
      </c>
      <c r="AO89" s="402" t="s">
        <v>1312</v>
      </c>
      <c r="AP89" s="290"/>
      <c r="AQ89" s="185" t="s">
        <v>1312</v>
      </c>
      <c r="AR89" s="185" t="s">
        <v>1312</v>
      </c>
      <c r="AS89" s="185" t="s">
        <v>1312</v>
      </c>
      <c r="AT89" s="185" t="s">
        <v>1312</v>
      </c>
      <c r="AU89" s="185" t="s">
        <v>1312</v>
      </c>
      <c r="AV89" s="185" t="s">
        <v>1312</v>
      </c>
      <c r="AW89" s="185" t="s">
        <v>1312</v>
      </c>
      <c r="AX89" s="185" t="s">
        <v>1312</v>
      </c>
      <c r="AY89" s="358"/>
      <c r="AZ89" s="359" t="s">
        <v>1312</v>
      </c>
      <c r="BA89" s="185" t="s">
        <v>1312</v>
      </c>
      <c r="BB89" s="185" t="s">
        <v>1312</v>
      </c>
      <c r="BC89" s="185" t="s">
        <v>1312</v>
      </c>
      <c r="BD89" s="185" t="s">
        <v>1312</v>
      </c>
      <c r="BE89" s="185" t="s">
        <v>1312</v>
      </c>
      <c r="BF89" s="185" t="s">
        <v>1312</v>
      </c>
      <c r="BG89" s="185" t="s">
        <v>1312</v>
      </c>
      <c r="BH89" s="360" t="s">
        <v>1312</v>
      </c>
      <c r="BI89" s="402" t="s">
        <v>1312</v>
      </c>
      <c r="BJ89" s="290"/>
      <c r="BK89" s="185" t="s">
        <v>1312</v>
      </c>
      <c r="BL89" s="185" t="s">
        <v>1312</v>
      </c>
      <c r="BM89" s="185" t="s">
        <v>1312</v>
      </c>
      <c r="BN89" s="185" t="s">
        <v>1312</v>
      </c>
      <c r="BO89" s="185" t="s">
        <v>1312</v>
      </c>
      <c r="BP89" s="185" t="s">
        <v>1312</v>
      </c>
      <c r="BQ89" s="185" t="s">
        <v>1312</v>
      </c>
      <c r="BR89" s="185" t="s">
        <v>1312</v>
      </c>
      <c r="BS89" s="358"/>
      <c r="BT89" s="359" t="s">
        <v>1312</v>
      </c>
      <c r="BU89" s="185" t="s">
        <v>1312</v>
      </c>
      <c r="BV89" s="185" t="s">
        <v>1312</v>
      </c>
      <c r="BW89" s="185" t="s">
        <v>1312</v>
      </c>
      <c r="BX89" s="185" t="s">
        <v>1312</v>
      </c>
      <c r="BY89" s="185" t="s">
        <v>1312</v>
      </c>
      <c r="BZ89" s="185" t="s">
        <v>1312</v>
      </c>
      <c r="CA89" s="185" t="s">
        <v>1312</v>
      </c>
      <c r="CB89" s="360" t="s">
        <v>1312</v>
      </c>
      <c r="CC89" s="402" t="s">
        <v>1312</v>
      </c>
      <c r="CD89" s="290"/>
      <c r="CE89" s="360" t="s">
        <v>1312</v>
      </c>
      <c r="CF89" s="360"/>
      <c r="CG89" s="360"/>
      <c r="CH89" s="360"/>
      <c r="CI89" s="185"/>
      <c r="CJ89" s="360" t="s">
        <v>1312</v>
      </c>
      <c r="CK89" s="360"/>
      <c r="CL89" s="360"/>
      <c r="CM89" s="360"/>
      <c r="CN89" s="185"/>
      <c r="CO89" s="360" t="s">
        <v>1312</v>
      </c>
      <c r="CP89" s="360"/>
      <c r="CQ89" s="360"/>
      <c r="CR89" s="360"/>
      <c r="CS89" s="185"/>
    </row>
    <row r="90" spans="1:131" s="14" customFormat="1" ht="15.75" customHeight="1">
      <c r="A90" s="16" t="s">
        <v>268</v>
      </c>
      <c r="B90" s="290">
        <v>60</v>
      </c>
      <c r="C90" s="214">
        <f t="shared" ref="C90:U90" si="192">C88+C66+C73-C70</f>
        <v>421512.06062386686</v>
      </c>
      <c r="D90" s="214">
        <f t="shared" si="192"/>
        <v>4514392.7018630495</v>
      </c>
      <c r="E90" s="214">
        <f t="shared" si="192"/>
        <v>466823.61318775825</v>
      </c>
      <c r="F90" s="214">
        <f t="shared" si="192"/>
        <v>4849756.7860550452</v>
      </c>
      <c r="G90" s="214">
        <f t="shared" si="192"/>
        <v>525178.97082305816</v>
      </c>
      <c r="H90" s="214">
        <f t="shared" si="192"/>
        <v>4791408.8029961027</v>
      </c>
      <c r="I90" s="214">
        <f t="shared" si="192"/>
        <v>596676.17258297536</v>
      </c>
      <c r="J90" s="214">
        <f t="shared" si="192"/>
        <v>5278708.4908613898</v>
      </c>
      <c r="K90" s="219">
        <f t="shared" si="192"/>
        <v>21444457.598993246</v>
      </c>
      <c r="L90" s="216">
        <f t="shared" si="192"/>
        <v>0</v>
      </c>
      <c r="M90" s="214">
        <f t="shared" si="192"/>
        <v>7844834.2787605608</v>
      </c>
      <c r="N90" s="214">
        <f t="shared" si="192"/>
        <v>0</v>
      </c>
      <c r="O90" s="214">
        <f t="shared" si="192"/>
        <v>8621473.0836879984</v>
      </c>
      <c r="P90" s="214">
        <f t="shared" si="192"/>
        <v>0</v>
      </c>
      <c r="Q90" s="214">
        <f t="shared" si="192"/>
        <v>7691245.5572541319</v>
      </c>
      <c r="R90" s="214">
        <f t="shared" si="192"/>
        <v>0</v>
      </c>
      <c r="S90" s="214">
        <f t="shared" si="192"/>
        <v>8842900.6755984221</v>
      </c>
      <c r="T90" s="217">
        <f t="shared" si="192"/>
        <v>33000453.595301121</v>
      </c>
      <c r="U90" s="218">
        <f t="shared" si="192"/>
        <v>54444911.194294363</v>
      </c>
      <c r="V90" s="290">
        <v>60</v>
      </c>
      <c r="W90" s="214">
        <f t="shared" ref="W90:AO90" si="193">W88+W66+W73-W70</f>
        <v>71919.185851554765</v>
      </c>
      <c r="X90" s="214">
        <f t="shared" si="193"/>
        <v>1591828.8996171805</v>
      </c>
      <c r="Y90" s="214">
        <f t="shared" si="193"/>
        <v>43360.842296671406</v>
      </c>
      <c r="Z90" s="214">
        <f t="shared" si="193"/>
        <v>1479841.4509118339</v>
      </c>
      <c r="AA90" s="214">
        <f t="shared" si="193"/>
        <v>41472.870668519543</v>
      </c>
      <c r="AB90" s="214">
        <f t="shared" si="193"/>
        <v>1398866.6561097931</v>
      </c>
      <c r="AC90" s="214">
        <f t="shared" si="193"/>
        <v>39243.569486262939</v>
      </c>
      <c r="AD90" s="214">
        <f t="shared" si="193"/>
        <v>1419625.8295376564</v>
      </c>
      <c r="AE90" s="219">
        <f t="shared" si="193"/>
        <v>6086159.3044794723</v>
      </c>
      <c r="AF90" s="216">
        <f t="shared" si="193"/>
        <v>0</v>
      </c>
      <c r="AG90" s="214">
        <f t="shared" si="193"/>
        <v>3233308.1829426982</v>
      </c>
      <c r="AH90" s="214">
        <f t="shared" si="193"/>
        <v>0</v>
      </c>
      <c r="AI90" s="214">
        <f t="shared" si="193"/>
        <v>3164150.9205039176</v>
      </c>
      <c r="AJ90" s="214">
        <f t="shared" si="193"/>
        <v>0</v>
      </c>
      <c r="AK90" s="214">
        <f t="shared" si="193"/>
        <v>2896023.2381900894</v>
      </c>
      <c r="AL90" s="214">
        <f t="shared" si="193"/>
        <v>0</v>
      </c>
      <c r="AM90" s="214">
        <f t="shared" si="193"/>
        <v>3084654.7135270899</v>
      </c>
      <c r="AN90" s="217">
        <f t="shared" si="193"/>
        <v>12378137.055163795</v>
      </c>
      <c r="AO90" s="218">
        <f t="shared" si="193"/>
        <v>18464296.359643266</v>
      </c>
      <c r="AP90" s="290">
        <v>60</v>
      </c>
      <c r="AQ90" s="214">
        <f t="shared" ref="AQ90:BI90" si="194">AQ88+AQ66+AQ73-AQ70</f>
        <v>1841490.7651911224</v>
      </c>
      <c r="AR90" s="214">
        <f t="shared" si="194"/>
        <v>49598435.144740157</v>
      </c>
      <c r="AS90" s="214">
        <f t="shared" si="194"/>
        <v>2109317.6244127089</v>
      </c>
      <c r="AT90" s="214">
        <f t="shared" si="194"/>
        <v>51379485.401862487</v>
      </c>
      <c r="AU90" s="214">
        <f t="shared" si="194"/>
        <v>2111688.0300599546</v>
      </c>
      <c r="AV90" s="214">
        <f t="shared" si="194"/>
        <v>53980280.489308961</v>
      </c>
      <c r="AW90" s="214">
        <f t="shared" si="194"/>
        <v>2292584.3096041488</v>
      </c>
      <c r="AX90" s="214">
        <f t="shared" si="194"/>
        <v>56500835.679524764</v>
      </c>
      <c r="AY90" s="219">
        <f t="shared" si="194"/>
        <v>219814117.44470435</v>
      </c>
      <c r="AZ90" s="216">
        <f t="shared" si="194"/>
        <v>0</v>
      </c>
      <c r="BA90" s="214">
        <f t="shared" si="194"/>
        <v>50718695.48813156</v>
      </c>
      <c r="BB90" s="214">
        <f t="shared" si="194"/>
        <v>0</v>
      </c>
      <c r="BC90" s="214">
        <f t="shared" si="194"/>
        <v>56319644.234167702</v>
      </c>
      <c r="BD90" s="214">
        <f t="shared" si="194"/>
        <v>0</v>
      </c>
      <c r="BE90" s="214">
        <f t="shared" si="194"/>
        <v>58515642.48664593</v>
      </c>
      <c r="BF90" s="214">
        <f t="shared" si="194"/>
        <v>0</v>
      </c>
      <c r="BG90" s="214">
        <f t="shared" si="194"/>
        <v>65338141.679884903</v>
      </c>
      <c r="BH90" s="217">
        <f t="shared" si="194"/>
        <v>230892123.8888301</v>
      </c>
      <c r="BI90" s="218">
        <f t="shared" si="194"/>
        <v>450706241.33353442</v>
      </c>
      <c r="BJ90" s="290">
        <v>60</v>
      </c>
      <c r="BK90" s="214">
        <f t="shared" ref="BK90:CC90" si="195">BK88+BK66+BK73-BK70</f>
        <v>68214.986591149718</v>
      </c>
      <c r="BL90" s="214">
        <f t="shared" si="195"/>
        <v>4206040.3477473054</v>
      </c>
      <c r="BM90" s="214">
        <f t="shared" si="195"/>
        <v>53681.47555750126</v>
      </c>
      <c r="BN90" s="214">
        <f t="shared" si="195"/>
        <v>4541962.182023135</v>
      </c>
      <c r="BO90" s="214">
        <f t="shared" si="195"/>
        <v>114059.02694933819</v>
      </c>
      <c r="BP90" s="214">
        <f t="shared" si="195"/>
        <v>4296069.1333316453</v>
      </c>
      <c r="BQ90" s="214">
        <f t="shared" si="195"/>
        <v>69393.081013794188</v>
      </c>
      <c r="BR90" s="214">
        <f t="shared" si="195"/>
        <v>4654506.119809526</v>
      </c>
      <c r="BS90" s="219">
        <f t="shared" si="195"/>
        <v>18003926.353023391</v>
      </c>
      <c r="BT90" s="216">
        <f t="shared" si="195"/>
        <v>0</v>
      </c>
      <c r="BU90" s="214">
        <f t="shared" si="195"/>
        <v>2610767.6172819054</v>
      </c>
      <c r="BV90" s="214">
        <f t="shared" si="195"/>
        <v>0</v>
      </c>
      <c r="BW90" s="214">
        <f t="shared" si="195"/>
        <v>2351049.3838948207</v>
      </c>
      <c r="BX90" s="214">
        <f t="shared" si="195"/>
        <v>0</v>
      </c>
      <c r="BY90" s="214">
        <f t="shared" si="195"/>
        <v>2661817.6636508447</v>
      </c>
      <c r="BZ90" s="214">
        <f t="shared" si="195"/>
        <v>0</v>
      </c>
      <c r="CA90" s="214">
        <f t="shared" si="195"/>
        <v>2849528.2313890317</v>
      </c>
      <c r="CB90" s="217">
        <f t="shared" si="195"/>
        <v>10473162.896216609</v>
      </c>
      <c r="CC90" s="218">
        <f t="shared" si="195"/>
        <v>28477089.24924</v>
      </c>
      <c r="CD90" s="290">
        <v>60</v>
      </c>
      <c r="CE90" s="217">
        <f t="shared" ref="CE90:CS90" si="196">CE88+CE66+CE73-CE70</f>
        <v>62313834.092225373</v>
      </c>
      <c r="CF90" s="217">
        <f t="shared" si="196"/>
        <v>64924229.376307137</v>
      </c>
      <c r="CG90" s="217">
        <f t="shared" si="196"/>
        <v>67259023.980247393</v>
      </c>
      <c r="CH90" s="217">
        <f t="shared" si="196"/>
        <v>70851573.252420545</v>
      </c>
      <c r="CI90" s="214">
        <f t="shared" si="196"/>
        <v>265348660.70120049</v>
      </c>
      <c r="CJ90" s="217">
        <f t="shared" si="196"/>
        <v>64407605.56711673</v>
      </c>
      <c r="CK90" s="217">
        <f t="shared" si="196"/>
        <v>70456317.622254431</v>
      </c>
      <c r="CL90" s="217">
        <f t="shared" si="196"/>
        <v>71764728.945740968</v>
      </c>
      <c r="CM90" s="217">
        <f t="shared" si="196"/>
        <v>80115225.300399467</v>
      </c>
      <c r="CN90" s="214">
        <f t="shared" si="196"/>
        <v>22247971.18107716</v>
      </c>
      <c r="CO90" s="217">
        <f t="shared" si="196"/>
        <v>126721439.6593421</v>
      </c>
      <c r="CP90" s="217">
        <f t="shared" si="196"/>
        <v>135380546.99856159</v>
      </c>
      <c r="CQ90" s="217">
        <f t="shared" si="196"/>
        <v>139023752.92598835</v>
      </c>
      <c r="CR90" s="217">
        <f t="shared" si="196"/>
        <v>150966798.55282006</v>
      </c>
      <c r="CS90" s="214">
        <f t="shared" si="196"/>
        <v>552092538.13671207</v>
      </c>
      <c r="CT90" s="308"/>
      <c r="CU90" s="308"/>
      <c r="CV90" s="308"/>
      <c r="CW90" s="308"/>
      <c r="CX90" s="308"/>
      <c r="CY90" s="308"/>
      <c r="CZ90" s="308"/>
      <c r="DA90" s="308"/>
      <c r="DB90" s="308"/>
      <c r="DC90" s="308"/>
      <c r="DD90" s="308"/>
      <c r="DE90" s="308"/>
      <c r="DF90" s="308"/>
      <c r="DG90" s="308"/>
      <c r="DH90" s="308"/>
      <c r="DI90" s="308"/>
      <c r="DJ90" s="308"/>
      <c r="DK90" s="308"/>
      <c r="DL90" s="308"/>
      <c r="DM90" s="308"/>
      <c r="DN90" s="308"/>
      <c r="DO90" s="308"/>
      <c r="DP90" s="308"/>
      <c r="DQ90" s="308"/>
      <c r="DR90" s="308"/>
      <c r="DS90" s="308"/>
      <c r="DT90" s="308"/>
      <c r="DU90" s="308"/>
      <c r="DV90" s="308"/>
      <c r="DW90" s="308"/>
      <c r="DX90" s="308"/>
      <c r="DY90" s="308"/>
      <c r="DZ90" s="308"/>
      <c r="EA90" s="308"/>
    </row>
    <row r="91" spans="1:131" ht="15.75" customHeight="1">
      <c r="B91" s="290"/>
      <c r="C91" s="185" t="s">
        <v>1312</v>
      </c>
      <c r="D91" s="185" t="s">
        <v>1312</v>
      </c>
      <c r="E91" s="185" t="s">
        <v>1312</v>
      </c>
      <c r="F91" s="185" t="s">
        <v>1312</v>
      </c>
      <c r="G91" s="185" t="s">
        <v>1312</v>
      </c>
      <c r="H91" s="185" t="s">
        <v>1312</v>
      </c>
      <c r="I91" s="185" t="s">
        <v>1312</v>
      </c>
      <c r="J91" s="185" t="s">
        <v>1312</v>
      </c>
      <c r="K91" s="358"/>
      <c r="L91" s="359" t="s">
        <v>1312</v>
      </c>
      <c r="M91" s="185" t="s">
        <v>1312</v>
      </c>
      <c r="N91" s="185" t="s">
        <v>1312</v>
      </c>
      <c r="O91" s="185" t="s">
        <v>1312</v>
      </c>
      <c r="P91" s="185" t="s">
        <v>1312</v>
      </c>
      <c r="Q91" s="185" t="s">
        <v>1312</v>
      </c>
      <c r="R91" s="185" t="s">
        <v>1312</v>
      </c>
      <c r="S91" s="185" t="s">
        <v>1312</v>
      </c>
      <c r="T91" s="360" t="s">
        <v>1312</v>
      </c>
      <c r="U91" s="402" t="s">
        <v>1312</v>
      </c>
      <c r="V91" s="290"/>
      <c r="W91" s="185" t="s">
        <v>1312</v>
      </c>
      <c r="X91" s="185" t="s">
        <v>1312</v>
      </c>
      <c r="Y91" s="185" t="s">
        <v>1312</v>
      </c>
      <c r="Z91" s="185" t="s">
        <v>1312</v>
      </c>
      <c r="AA91" s="185" t="s">
        <v>1312</v>
      </c>
      <c r="AB91" s="185" t="s">
        <v>1312</v>
      </c>
      <c r="AC91" s="185" t="s">
        <v>1312</v>
      </c>
      <c r="AD91" s="185" t="s">
        <v>1312</v>
      </c>
      <c r="AE91" s="358"/>
      <c r="AF91" s="359" t="s">
        <v>1312</v>
      </c>
      <c r="AG91" s="185" t="s">
        <v>1312</v>
      </c>
      <c r="AH91" s="185" t="s">
        <v>1312</v>
      </c>
      <c r="AI91" s="185" t="s">
        <v>1312</v>
      </c>
      <c r="AJ91" s="185" t="s">
        <v>1312</v>
      </c>
      <c r="AK91" s="185" t="s">
        <v>1312</v>
      </c>
      <c r="AL91" s="185" t="s">
        <v>1312</v>
      </c>
      <c r="AM91" s="185" t="s">
        <v>1312</v>
      </c>
      <c r="AN91" s="360"/>
      <c r="AO91" s="402" t="s">
        <v>1312</v>
      </c>
      <c r="AP91" s="290"/>
      <c r="AQ91" s="185" t="s">
        <v>1312</v>
      </c>
      <c r="AR91" s="185" t="s">
        <v>1312</v>
      </c>
      <c r="AS91" s="185" t="s">
        <v>1312</v>
      </c>
      <c r="AT91" s="185" t="s">
        <v>1312</v>
      </c>
      <c r="AU91" s="185" t="s">
        <v>1312</v>
      </c>
      <c r="AV91" s="185" t="s">
        <v>1312</v>
      </c>
      <c r="AW91" s="185" t="s">
        <v>1312</v>
      </c>
      <c r="AX91" s="185" t="s">
        <v>1312</v>
      </c>
      <c r="AY91" s="358"/>
      <c r="AZ91" s="359" t="s">
        <v>1312</v>
      </c>
      <c r="BA91" s="185" t="s">
        <v>1312</v>
      </c>
      <c r="BB91" s="185" t="s">
        <v>1312</v>
      </c>
      <c r="BC91" s="185" t="s">
        <v>1312</v>
      </c>
      <c r="BD91" s="185" t="s">
        <v>1312</v>
      </c>
      <c r="BE91" s="185" t="s">
        <v>1312</v>
      </c>
      <c r="BF91" s="185" t="s">
        <v>1312</v>
      </c>
      <c r="BG91" s="185" t="s">
        <v>1312</v>
      </c>
      <c r="BH91" s="360"/>
      <c r="BI91" s="402" t="s">
        <v>1312</v>
      </c>
      <c r="BJ91" s="290"/>
      <c r="BK91" s="185" t="s">
        <v>1312</v>
      </c>
      <c r="BL91" s="185" t="s">
        <v>1312</v>
      </c>
      <c r="BM91" s="185" t="s">
        <v>1312</v>
      </c>
      <c r="BN91" s="185" t="s">
        <v>1312</v>
      </c>
      <c r="BO91" s="185" t="s">
        <v>1312</v>
      </c>
      <c r="BP91" s="185" t="s">
        <v>1312</v>
      </c>
      <c r="BQ91" s="185" t="s">
        <v>1312</v>
      </c>
      <c r="BR91" s="185" t="s">
        <v>1312</v>
      </c>
      <c r="BS91" s="358"/>
      <c r="BT91" s="359" t="s">
        <v>1312</v>
      </c>
      <c r="BU91" s="185" t="s">
        <v>1312</v>
      </c>
      <c r="BV91" s="185" t="s">
        <v>1312</v>
      </c>
      <c r="BW91" s="185" t="s">
        <v>1312</v>
      </c>
      <c r="BX91" s="185" t="s">
        <v>1312</v>
      </c>
      <c r="BY91" s="185" t="s">
        <v>1312</v>
      </c>
      <c r="BZ91" s="185" t="s">
        <v>1312</v>
      </c>
      <c r="CA91" s="185" t="s">
        <v>1312</v>
      </c>
      <c r="CB91" s="360"/>
      <c r="CC91" s="402" t="s">
        <v>1312</v>
      </c>
      <c r="CD91" s="290"/>
      <c r="CE91" s="360" t="s">
        <v>1312</v>
      </c>
      <c r="CF91" s="360"/>
      <c r="CG91" s="360"/>
      <c r="CH91" s="360"/>
      <c r="CI91" s="185"/>
      <c r="CJ91" s="360" t="s">
        <v>1312</v>
      </c>
      <c r="CK91" s="360"/>
      <c r="CL91" s="360"/>
      <c r="CM91" s="360"/>
      <c r="CN91" s="185"/>
      <c r="CO91" s="360" t="s">
        <v>1312</v>
      </c>
      <c r="CP91" s="360"/>
      <c r="CQ91" s="360"/>
      <c r="CR91" s="360"/>
      <c r="CS91" s="185"/>
    </row>
    <row r="92" spans="1:131" s="14" customFormat="1" ht="15.75" customHeight="1">
      <c r="A92" s="16" t="s">
        <v>270</v>
      </c>
      <c r="B92" s="290">
        <v>61</v>
      </c>
      <c r="C92" s="214">
        <f t="shared" ref="C92:J92" si="197">C32-C90</f>
        <v>-273824.31186419935</v>
      </c>
      <c r="D92" s="214">
        <f t="shared" si="197"/>
        <v>-2913052.1641135942</v>
      </c>
      <c r="E92" s="214">
        <f t="shared" si="197"/>
        <v>-285244.57715549733</v>
      </c>
      <c r="F92" s="214">
        <f t="shared" si="197"/>
        <v>-3213855.8635352491</v>
      </c>
      <c r="G92" s="214">
        <f t="shared" si="197"/>
        <v>-321344.7073684542</v>
      </c>
      <c r="H92" s="214">
        <f t="shared" si="197"/>
        <v>-3089232.1760826693</v>
      </c>
      <c r="I92" s="214">
        <f t="shared" si="197"/>
        <v>-395082.07718023908</v>
      </c>
      <c r="J92" s="214">
        <f t="shared" si="197"/>
        <v>-3479616.1089686733</v>
      </c>
      <c r="K92" s="219">
        <f>SUM(C92:J92)</f>
        <v>-13971251.986268574</v>
      </c>
      <c r="L92" s="216">
        <f t="shared" ref="L92:U92" si="198">L32-L90</f>
        <v>0</v>
      </c>
      <c r="M92" s="214">
        <f t="shared" si="198"/>
        <v>714092.42391976621</v>
      </c>
      <c r="N92" s="214">
        <f t="shared" si="198"/>
        <v>0</v>
      </c>
      <c r="O92" s="214">
        <f t="shared" si="198"/>
        <v>162017.54075495899</v>
      </c>
      <c r="P92" s="214">
        <f t="shared" si="198"/>
        <v>0</v>
      </c>
      <c r="Q92" s="214">
        <f t="shared" si="198"/>
        <v>1022305.5833533891</v>
      </c>
      <c r="R92" s="214">
        <f t="shared" si="198"/>
        <v>0</v>
      </c>
      <c r="S92" s="214">
        <f t="shared" si="198"/>
        <v>298292.50957276113</v>
      </c>
      <c r="T92" s="217">
        <f t="shared" si="198"/>
        <v>2196708.0576008707</v>
      </c>
      <c r="U92" s="218">
        <f t="shared" si="198"/>
        <v>-11774543.928667702</v>
      </c>
      <c r="V92" s="290">
        <v>61</v>
      </c>
      <c r="W92" s="214">
        <f t="shared" ref="W92:AD92" si="199">W32-W90</f>
        <v>-5715.4300121192791</v>
      </c>
      <c r="X92" s="214">
        <f t="shared" si="199"/>
        <v>34398.210017237114</v>
      </c>
      <c r="Y92" s="214">
        <f t="shared" si="199"/>
        <v>13762.901757923501</v>
      </c>
      <c r="Z92" s="214">
        <f t="shared" si="199"/>
        <v>81313.684312642552</v>
      </c>
      <c r="AA92" s="214">
        <f t="shared" si="199"/>
        <v>12279.395008370069</v>
      </c>
      <c r="AB92" s="214">
        <f t="shared" si="199"/>
        <v>117687.2115225615</v>
      </c>
      <c r="AC92" s="214">
        <f t="shared" si="199"/>
        <v>12483.251171382573</v>
      </c>
      <c r="AD92" s="214">
        <f t="shared" si="199"/>
        <v>74078.488350753672</v>
      </c>
      <c r="AE92" s="219">
        <f>SUM(W92:AD92)</f>
        <v>340287.71212875168</v>
      </c>
      <c r="AF92" s="216">
        <f t="shared" ref="AF92:AM92" si="200">AF32-AF90</f>
        <v>0</v>
      </c>
      <c r="AG92" s="214">
        <f t="shared" si="200"/>
        <v>405381.30659045139</v>
      </c>
      <c r="AH92" s="214">
        <f t="shared" si="200"/>
        <v>0</v>
      </c>
      <c r="AI92" s="214">
        <f t="shared" si="200"/>
        <v>290923.04981522961</v>
      </c>
      <c r="AJ92" s="214">
        <f t="shared" si="200"/>
        <v>0</v>
      </c>
      <c r="AK92" s="214">
        <f t="shared" si="200"/>
        <v>401763.72578725358</v>
      </c>
      <c r="AL92" s="214">
        <f t="shared" si="200"/>
        <v>0</v>
      </c>
      <c r="AM92" s="214">
        <f t="shared" si="200"/>
        <v>152394.52336286055</v>
      </c>
      <c r="AN92" s="217">
        <f>SUM(AF92:AM92)</f>
        <v>1250462.6055557951</v>
      </c>
      <c r="AO92" s="218">
        <f>AO32-AO90</f>
        <v>1590750.3176845461</v>
      </c>
      <c r="AP92" s="290">
        <v>61</v>
      </c>
      <c r="AQ92" s="214">
        <f t="shared" ref="AQ92:AX92" si="201">AQ32-AQ90</f>
        <v>-430120.09070298239</v>
      </c>
      <c r="AR92" s="214">
        <f t="shared" si="201"/>
        <v>-6611864.7911713719</v>
      </c>
      <c r="AS92" s="214">
        <f t="shared" si="201"/>
        <v>-622710.29266596027</v>
      </c>
      <c r="AT92" s="214">
        <f t="shared" si="201"/>
        <v>-6554141.7357044592</v>
      </c>
      <c r="AU92" s="214">
        <f t="shared" si="201"/>
        <v>-489293.24843777367</v>
      </c>
      <c r="AV92" s="214">
        <f t="shared" si="201"/>
        <v>-6985961.6551755816</v>
      </c>
      <c r="AW92" s="214">
        <f t="shared" si="201"/>
        <v>-514710.89748828346</v>
      </c>
      <c r="AX92" s="214">
        <f t="shared" si="201"/>
        <v>-7667233.3977063149</v>
      </c>
      <c r="AY92" s="219">
        <f>SUM(AQ92:AX92)</f>
        <v>-29876036.109052729</v>
      </c>
      <c r="AZ92" s="216">
        <f t="shared" ref="AZ92:BG92" si="202">AZ32-AZ90</f>
        <v>0</v>
      </c>
      <c r="BA92" s="214">
        <f t="shared" si="202"/>
        <v>-948348.38586667925</v>
      </c>
      <c r="BB92" s="214">
        <f t="shared" si="202"/>
        <v>0</v>
      </c>
      <c r="BC92" s="214">
        <f t="shared" si="202"/>
        <v>-5389693.4282075241</v>
      </c>
      <c r="BD92" s="214">
        <f t="shared" si="202"/>
        <v>0</v>
      </c>
      <c r="BE92" s="214">
        <f t="shared" si="202"/>
        <v>-5691176.1105902717</v>
      </c>
      <c r="BF92" s="214">
        <f t="shared" si="202"/>
        <v>0</v>
      </c>
      <c r="BG92" s="214">
        <f t="shared" si="202"/>
        <v>-11180612.504538208</v>
      </c>
      <c r="BH92" s="217">
        <f>SUM(AZ92:BG92)</f>
        <v>-23209830.429202683</v>
      </c>
      <c r="BI92" s="218">
        <f>BI32-BI90</f>
        <v>-53085866.538255394</v>
      </c>
      <c r="BJ92" s="290">
        <v>61</v>
      </c>
      <c r="BK92" s="214">
        <f t="shared" ref="BK92:BR92" si="203">BK32-BK90</f>
        <v>-31217.031313313069</v>
      </c>
      <c r="BL92" s="214">
        <f t="shared" si="203"/>
        <v>74291.785778841935</v>
      </c>
      <c r="BM92" s="214">
        <f t="shared" si="203"/>
        <v>-29752.106115045448</v>
      </c>
      <c r="BN92" s="214">
        <f t="shared" si="203"/>
        <v>-90661.8004058199</v>
      </c>
      <c r="BO92" s="214">
        <f t="shared" si="203"/>
        <v>-49228.949231876919</v>
      </c>
      <c r="BP92" s="214">
        <f t="shared" si="203"/>
        <v>-19376.21541242674</v>
      </c>
      <c r="BQ92" s="214">
        <f t="shared" si="203"/>
        <v>-8465.756293501734</v>
      </c>
      <c r="BR92" s="214">
        <f t="shared" si="203"/>
        <v>-290931.36341277696</v>
      </c>
      <c r="BS92" s="219">
        <f>SUM(BK92:BR92)</f>
        <v>-445341.43640591879</v>
      </c>
      <c r="BT92" s="216">
        <f t="shared" ref="BT92:CA92" si="204">BT32-BT90</f>
        <v>0</v>
      </c>
      <c r="BU92" s="214">
        <f t="shared" si="204"/>
        <v>-685994.97653152514</v>
      </c>
      <c r="BV92" s="214">
        <f t="shared" si="204"/>
        <v>0</v>
      </c>
      <c r="BW92" s="214">
        <f t="shared" si="204"/>
        <v>-421219.52434516302</v>
      </c>
      <c r="BX92" s="214">
        <f t="shared" si="204"/>
        <v>0</v>
      </c>
      <c r="BY92" s="214">
        <f t="shared" si="204"/>
        <v>-759948.48064480536</v>
      </c>
      <c r="BZ92" s="214">
        <f t="shared" si="204"/>
        <v>0</v>
      </c>
      <c r="CA92" s="214">
        <f t="shared" si="204"/>
        <v>-795641.1857224335</v>
      </c>
      <c r="CB92" s="217">
        <f>SUM(BT92:CA92)</f>
        <v>-2662804.1672439268</v>
      </c>
      <c r="CC92" s="218">
        <f>CC32-CC90</f>
        <v>-3108145.6036498509</v>
      </c>
      <c r="CD92" s="290">
        <v>61</v>
      </c>
      <c r="CE92" s="217">
        <f t="shared" ref="CE92:CS92" si="205">CE32-CE90</f>
        <v>-10157103.823381491</v>
      </c>
      <c r="CF92" s="217">
        <f t="shared" si="205"/>
        <v>-10701289.789511465</v>
      </c>
      <c r="CG92" s="217">
        <f t="shared" si="205"/>
        <v>-10824470.345177874</v>
      </c>
      <c r="CH92" s="217">
        <f t="shared" si="205"/>
        <v>-12269477.861527681</v>
      </c>
      <c r="CI92" s="214">
        <f t="shared" si="205"/>
        <v>-43952341.819598556</v>
      </c>
      <c r="CJ92" s="217">
        <f t="shared" si="205"/>
        <v>-514869.63188799471</v>
      </c>
      <c r="CK92" s="217">
        <f t="shared" si="205"/>
        <v>-5357972.3619824946</v>
      </c>
      <c r="CL92" s="217">
        <f t="shared" si="205"/>
        <v>-5027055.2820944041</v>
      </c>
      <c r="CM92" s="217">
        <f t="shared" si="205"/>
        <v>-11525566.657325029</v>
      </c>
      <c r="CN92" s="214">
        <f t="shared" si="205"/>
        <v>-22247971.18107716</v>
      </c>
      <c r="CO92" s="217">
        <f t="shared" si="205"/>
        <v>-10671973.455269486</v>
      </c>
      <c r="CP92" s="217">
        <f t="shared" si="205"/>
        <v>-16059262.151493981</v>
      </c>
      <c r="CQ92" s="217">
        <f t="shared" si="205"/>
        <v>-15851525.627272263</v>
      </c>
      <c r="CR92" s="217">
        <f t="shared" si="205"/>
        <v>-23795044.518852755</v>
      </c>
      <c r="CS92" s="214">
        <f t="shared" si="205"/>
        <v>-66377805.752888441</v>
      </c>
      <c r="CT92" s="308"/>
      <c r="CU92" s="308"/>
      <c r="CV92" s="308"/>
      <c r="CW92" s="308"/>
      <c r="CX92" s="308"/>
      <c r="CY92" s="308"/>
      <c r="CZ92" s="308"/>
      <c r="DA92" s="308"/>
      <c r="DB92" s="308"/>
      <c r="DC92" s="308"/>
      <c r="DD92" s="308"/>
      <c r="DE92" s="308"/>
      <c r="DF92" s="308"/>
      <c r="DG92" s="308"/>
      <c r="DH92" s="308"/>
      <c r="DI92" s="308"/>
      <c r="DJ92" s="308"/>
      <c r="DK92" s="308"/>
      <c r="DL92" s="308"/>
      <c r="DM92" s="308"/>
      <c r="DN92" s="308"/>
      <c r="DO92" s="308"/>
      <c r="DP92" s="308"/>
      <c r="DQ92" s="308"/>
      <c r="DR92" s="308"/>
      <c r="DS92" s="308"/>
      <c r="DT92" s="308"/>
      <c r="DU92" s="308"/>
      <c r="DV92" s="308"/>
      <c r="DW92" s="308"/>
      <c r="DX92" s="308"/>
      <c r="DY92" s="308"/>
      <c r="DZ92" s="308"/>
      <c r="EA92" s="308"/>
    </row>
    <row r="93" spans="1:131" ht="15.75" customHeight="1">
      <c r="B93" s="290"/>
      <c r="C93" s="296" t="s">
        <v>1316</v>
      </c>
      <c r="D93" s="296" t="s">
        <v>1316</v>
      </c>
      <c r="E93" s="296" t="s">
        <v>1316</v>
      </c>
      <c r="F93" s="296" t="s">
        <v>1316</v>
      </c>
      <c r="G93" s="296" t="s">
        <v>1316</v>
      </c>
      <c r="H93" s="296" t="s">
        <v>1316</v>
      </c>
      <c r="I93" s="296" t="s">
        <v>1316</v>
      </c>
      <c r="J93" s="296" t="s">
        <v>1316</v>
      </c>
      <c r="K93" s="364"/>
      <c r="L93" s="365" t="s">
        <v>1316</v>
      </c>
      <c r="M93" s="296" t="s">
        <v>1316</v>
      </c>
      <c r="N93" s="296" t="s">
        <v>1316</v>
      </c>
      <c r="O93" s="296" t="s">
        <v>1316</v>
      </c>
      <c r="P93" s="296" t="s">
        <v>1316</v>
      </c>
      <c r="Q93" s="296" t="s">
        <v>1316</v>
      </c>
      <c r="R93" s="296" t="s">
        <v>1316</v>
      </c>
      <c r="S93" s="296" t="s">
        <v>1316</v>
      </c>
      <c r="T93" s="366" t="s">
        <v>1316</v>
      </c>
      <c r="U93" s="365" t="s">
        <v>1316</v>
      </c>
      <c r="V93" s="290"/>
      <c r="W93" s="296" t="s">
        <v>1316</v>
      </c>
      <c r="X93" s="296" t="s">
        <v>1316</v>
      </c>
      <c r="Y93" s="296" t="s">
        <v>1316</v>
      </c>
      <c r="Z93" s="296" t="s">
        <v>1316</v>
      </c>
      <c r="AA93" s="296" t="s">
        <v>1316</v>
      </c>
      <c r="AB93" s="296" t="s">
        <v>1316</v>
      </c>
      <c r="AC93" s="296" t="s">
        <v>1316</v>
      </c>
      <c r="AD93" s="296" t="s">
        <v>1316</v>
      </c>
      <c r="AE93" s="364"/>
      <c r="AF93" s="365" t="s">
        <v>1316</v>
      </c>
      <c r="AG93" s="296" t="s">
        <v>1316</v>
      </c>
      <c r="AH93" s="296" t="s">
        <v>1316</v>
      </c>
      <c r="AI93" s="296" t="s">
        <v>1316</v>
      </c>
      <c r="AJ93" s="296" t="s">
        <v>1316</v>
      </c>
      <c r="AK93" s="296" t="s">
        <v>1316</v>
      </c>
      <c r="AL93" s="296" t="s">
        <v>1316</v>
      </c>
      <c r="AM93" s="296" t="s">
        <v>1316</v>
      </c>
      <c r="AN93" s="366" t="s">
        <v>1316</v>
      </c>
      <c r="AO93" s="365" t="s">
        <v>1316</v>
      </c>
      <c r="AP93" s="290"/>
      <c r="AQ93" s="296" t="s">
        <v>1316</v>
      </c>
      <c r="AR93" s="296" t="s">
        <v>1316</v>
      </c>
      <c r="AS93" s="296" t="s">
        <v>1316</v>
      </c>
      <c r="AT93" s="296" t="s">
        <v>1316</v>
      </c>
      <c r="AU93" s="296" t="s">
        <v>1316</v>
      </c>
      <c r="AV93" s="296" t="s">
        <v>1316</v>
      </c>
      <c r="AW93" s="296" t="s">
        <v>1316</v>
      </c>
      <c r="AX93" s="296" t="s">
        <v>1316</v>
      </c>
      <c r="AY93" s="364"/>
      <c r="AZ93" s="365" t="s">
        <v>1316</v>
      </c>
      <c r="BA93" s="296" t="s">
        <v>1316</v>
      </c>
      <c r="BB93" s="296" t="s">
        <v>1316</v>
      </c>
      <c r="BC93" s="296" t="s">
        <v>1316</v>
      </c>
      <c r="BD93" s="296" t="s">
        <v>1316</v>
      </c>
      <c r="BE93" s="296" t="s">
        <v>1316</v>
      </c>
      <c r="BF93" s="296" t="s">
        <v>1316</v>
      </c>
      <c r="BG93" s="296" t="s">
        <v>1316</v>
      </c>
      <c r="BH93" s="366" t="s">
        <v>1316</v>
      </c>
      <c r="BI93" s="365" t="s">
        <v>1316</v>
      </c>
      <c r="BJ93" s="290"/>
      <c r="BK93" s="296" t="s">
        <v>1316</v>
      </c>
      <c r="BL93" s="296" t="s">
        <v>1316</v>
      </c>
      <c r="BM93" s="296" t="s">
        <v>1316</v>
      </c>
      <c r="BN93" s="296" t="s">
        <v>1316</v>
      </c>
      <c r="BO93" s="296" t="s">
        <v>1316</v>
      </c>
      <c r="BP93" s="296" t="s">
        <v>1316</v>
      </c>
      <c r="BQ93" s="296" t="s">
        <v>1316</v>
      </c>
      <c r="BR93" s="296" t="s">
        <v>1316</v>
      </c>
      <c r="BS93" s="364"/>
      <c r="BT93" s="365" t="s">
        <v>1316</v>
      </c>
      <c r="BU93" s="296" t="s">
        <v>1316</v>
      </c>
      <c r="BV93" s="296" t="s">
        <v>1316</v>
      </c>
      <c r="BW93" s="296" t="s">
        <v>1316</v>
      </c>
      <c r="BX93" s="296" t="s">
        <v>1316</v>
      </c>
      <c r="BY93" s="296" t="s">
        <v>1316</v>
      </c>
      <c r="BZ93" s="296" t="s">
        <v>1316</v>
      </c>
      <c r="CA93" s="296" t="s">
        <v>1316</v>
      </c>
      <c r="CB93" s="366" t="s">
        <v>1316</v>
      </c>
      <c r="CC93" s="365" t="s">
        <v>1316</v>
      </c>
      <c r="CD93" s="290"/>
      <c r="CE93" s="366" t="s">
        <v>1316</v>
      </c>
      <c r="CF93" s="366"/>
      <c r="CG93" s="366"/>
      <c r="CH93" s="366"/>
      <c r="CI93" s="296"/>
      <c r="CJ93" s="366" t="s">
        <v>1316</v>
      </c>
      <c r="CK93" s="366"/>
      <c r="CL93" s="366"/>
      <c r="CM93" s="366"/>
      <c r="CN93" s="296"/>
      <c r="CO93" s="366" t="s">
        <v>1316</v>
      </c>
      <c r="CP93" s="366"/>
      <c r="CQ93" s="366"/>
      <c r="CR93" s="366"/>
      <c r="CS93" s="296"/>
    </row>
    <row r="94" spans="1:131" ht="15.75" customHeight="1">
      <c r="A94" s="133" t="s">
        <v>272</v>
      </c>
      <c r="B94" s="290">
        <v>62</v>
      </c>
      <c r="C94" s="367">
        <f t="shared" ref="C94:U94" si="206">IF((C32-C28)=0,"",C92/(C32-C28))</f>
        <v>-1.8540760094447242</v>
      </c>
      <c r="D94" s="367">
        <f t="shared" si="206"/>
        <v>-1.8191334668937038</v>
      </c>
      <c r="E94" s="367">
        <f t="shared" si="206"/>
        <v>-1.5709113969787696</v>
      </c>
      <c r="F94" s="367">
        <f t="shared" si="206"/>
        <v>-1.9645785507504403</v>
      </c>
      <c r="G94" s="367">
        <f t="shared" si="206"/>
        <v>-1.5764999560048012</v>
      </c>
      <c r="H94" s="367">
        <f t="shared" si="206"/>
        <v>-1.8148716926541235</v>
      </c>
      <c r="I94" s="367">
        <f t="shared" si="206"/>
        <v>-1.9597899253495525</v>
      </c>
      <c r="J94" s="367">
        <f t="shared" si="206"/>
        <v>-1.9340952938214211</v>
      </c>
      <c r="K94" s="368">
        <f t="shared" si="206"/>
        <v>-1.8695125907521726</v>
      </c>
      <c r="L94" s="369" t="str">
        <f t="shared" si="206"/>
        <v/>
      </c>
      <c r="M94" s="367">
        <f t="shared" si="206"/>
        <v>8.3432473337590324E-2</v>
      </c>
      <c r="N94" s="367" t="str">
        <f t="shared" si="206"/>
        <v/>
      </c>
      <c r="O94" s="367">
        <f t="shared" si="206"/>
        <v>1.8445689496621284E-2</v>
      </c>
      <c r="P94" s="367" t="str">
        <f t="shared" si="206"/>
        <v/>
      </c>
      <c r="Q94" s="367">
        <f t="shared" si="206"/>
        <v>0.11732364530336738</v>
      </c>
      <c r="R94" s="367" t="str">
        <f t="shared" si="206"/>
        <v/>
      </c>
      <c r="S94" s="367">
        <f t="shared" si="206"/>
        <v>3.2631682049631155E-2</v>
      </c>
      <c r="T94" s="370">
        <f t="shared" si="206"/>
        <v>6.2411511452650129E-2</v>
      </c>
      <c r="U94" s="369">
        <f t="shared" si="206"/>
        <v>-0.27594194011432255</v>
      </c>
      <c r="V94" s="290">
        <v>62</v>
      </c>
      <c r="W94" s="367">
        <f t="shared" ref="W94:AO94" si="207">IF((W32-W28)=0,"",W92/(W32-W28))</f>
        <v>-8.6330902826434172E-2</v>
      </c>
      <c r="X94" s="367">
        <f t="shared" si="207"/>
        <v>2.1152156309194703E-2</v>
      </c>
      <c r="Y94" s="367">
        <f t="shared" si="207"/>
        <v>0.240931367257193</v>
      </c>
      <c r="Z94" s="367">
        <f t="shared" si="207"/>
        <v>5.2085588727189859E-2</v>
      </c>
      <c r="AA94" s="367">
        <f t="shared" si="207"/>
        <v>0.22844423121032281</v>
      </c>
      <c r="AB94" s="367">
        <f t="shared" si="207"/>
        <v>7.7601735114292303E-2</v>
      </c>
      <c r="AC94" s="367">
        <f t="shared" si="207"/>
        <v>0.24133033912915502</v>
      </c>
      <c r="AD94" s="367">
        <f t="shared" si="207"/>
        <v>4.9593810142743285E-2</v>
      </c>
      <c r="AE94" s="368">
        <f t="shared" si="207"/>
        <v>5.295114255969547E-2</v>
      </c>
      <c r="AF94" s="369" t="str">
        <f t="shared" si="207"/>
        <v/>
      </c>
      <c r="AG94" s="367">
        <f t="shared" si="207"/>
        <v>0.11140860129905246</v>
      </c>
      <c r="AH94" s="367" t="str">
        <f t="shared" si="207"/>
        <v/>
      </c>
      <c r="AI94" s="367">
        <f t="shared" si="207"/>
        <v>8.4201684917430838E-2</v>
      </c>
      <c r="AJ94" s="367" t="str">
        <f t="shared" si="207"/>
        <v/>
      </c>
      <c r="AK94" s="367">
        <f t="shared" si="207"/>
        <v>0.12182828368716114</v>
      </c>
      <c r="AL94" s="367" t="str">
        <f t="shared" si="207"/>
        <v/>
      </c>
      <c r="AM94" s="367">
        <f t="shared" si="207"/>
        <v>4.707822223590153E-2</v>
      </c>
      <c r="AN94" s="370">
        <f t="shared" si="207"/>
        <v>9.175283130224185E-2</v>
      </c>
      <c r="AO94" s="369">
        <f t="shared" si="207"/>
        <v>7.9319202955677293E-2</v>
      </c>
      <c r="AP94" s="290">
        <v>62</v>
      </c>
      <c r="AQ94" s="367">
        <f t="shared" ref="AQ94:BI94" si="208">IF((AQ32-AQ28)=0,"",AQ92/(AQ32-AQ28))</f>
        <v>-0.30475345596859132</v>
      </c>
      <c r="AR94" s="367">
        <f t="shared" si="208"/>
        <v>-0.15381233573155828</v>
      </c>
      <c r="AS94" s="367">
        <f t="shared" si="208"/>
        <v>-0.41888014364511572</v>
      </c>
      <c r="AT94" s="367">
        <f t="shared" si="208"/>
        <v>-0.14621509172394068</v>
      </c>
      <c r="AU94" s="367">
        <f t="shared" si="208"/>
        <v>-0.30158704526190899</v>
      </c>
      <c r="AV94" s="367">
        <f t="shared" si="208"/>
        <v>-0.14865545088189402</v>
      </c>
      <c r="AW94" s="367">
        <f t="shared" si="208"/>
        <v>-0.28950930588231294</v>
      </c>
      <c r="AX94" s="367">
        <f t="shared" si="208"/>
        <v>-0.1570073277301714</v>
      </c>
      <c r="AY94" s="368">
        <f t="shared" si="208"/>
        <v>-0.15729355534689696</v>
      </c>
      <c r="AZ94" s="369" t="str">
        <f t="shared" si="208"/>
        <v/>
      </c>
      <c r="BA94" s="367">
        <f t="shared" si="208"/>
        <v>-1.9054486076178542E-2</v>
      </c>
      <c r="BB94" s="367" t="str">
        <f t="shared" si="208"/>
        <v/>
      </c>
      <c r="BC94" s="367">
        <f t="shared" si="208"/>
        <v>-0.10582561622220897</v>
      </c>
      <c r="BD94" s="367" t="str">
        <f t="shared" si="208"/>
        <v/>
      </c>
      <c r="BE94" s="367">
        <f t="shared" si="208"/>
        <v>-0.10773750311219377</v>
      </c>
      <c r="BF94" s="367" t="str">
        <f t="shared" si="208"/>
        <v/>
      </c>
      <c r="BG94" s="367">
        <f t="shared" si="208"/>
        <v>-0.20644613361770181</v>
      </c>
      <c r="BH94" s="370">
        <f t="shared" si="208"/>
        <v>-0.11175642392313324</v>
      </c>
      <c r="BI94" s="369">
        <f t="shared" si="208"/>
        <v>-0.1335089193193067</v>
      </c>
      <c r="BJ94" s="290">
        <v>62</v>
      </c>
      <c r="BK94" s="367">
        <f t="shared" ref="BK94:CC94" si="209">IF((BK32-BK28)=0,"",BK92/(BK32-BK28))</f>
        <v>-0.84375017697297994</v>
      </c>
      <c r="BL94" s="367">
        <f t="shared" si="209"/>
        <v>1.7356546983105303E-2</v>
      </c>
      <c r="BM94" s="367">
        <f t="shared" si="209"/>
        <v>-1.2433301339841767</v>
      </c>
      <c r="BN94" s="367">
        <f t="shared" si="209"/>
        <v>-2.036748649455988E-2</v>
      </c>
      <c r="BO94" s="367">
        <f t="shared" si="209"/>
        <v>-0.75935354337262562</v>
      </c>
      <c r="BP94" s="367">
        <f t="shared" si="209"/>
        <v>-4.5306538917585038E-3</v>
      </c>
      <c r="BQ94" s="367">
        <f t="shared" si="209"/>
        <v>-0.13894843294641049</v>
      </c>
      <c r="BR94" s="367">
        <f t="shared" si="209"/>
        <v>-6.6672712089162298E-2</v>
      </c>
      <c r="BS94" s="368">
        <f t="shared" si="209"/>
        <v>-2.5363173542786291E-2</v>
      </c>
      <c r="BT94" s="369" t="str">
        <f t="shared" si="209"/>
        <v/>
      </c>
      <c r="BU94" s="367">
        <f t="shared" si="209"/>
        <v>-0.35640312107932254</v>
      </c>
      <c r="BV94" s="367" t="str">
        <f t="shared" si="209"/>
        <v/>
      </c>
      <c r="BW94" s="367">
        <f t="shared" si="209"/>
        <v>-0.21826769974605856</v>
      </c>
      <c r="BX94" s="367" t="str">
        <f t="shared" si="209"/>
        <v/>
      </c>
      <c r="BY94" s="367">
        <f t="shared" si="209"/>
        <v>-0.39957978573671021</v>
      </c>
      <c r="BZ94" s="367" t="str">
        <f t="shared" si="209"/>
        <v/>
      </c>
      <c r="CA94" s="367">
        <f t="shared" si="209"/>
        <v>-0.38738312674064534</v>
      </c>
      <c r="CB94" s="370">
        <f t="shared" si="209"/>
        <v>-0.34093237707074886</v>
      </c>
      <c r="CC94" s="369">
        <f t="shared" si="209"/>
        <v>-0.12251773850229417</v>
      </c>
      <c r="CD94" s="290">
        <v>62</v>
      </c>
      <c r="CE94" s="370">
        <f t="shared" ref="CE94:CS94" si="210">IF((CE32-CE28)=0,"",CE92/(CE32-CE28))</f>
        <v>-0.19474195891932464</v>
      </c>
      <c r="CF94" s="370">
        <f t="shared" si="210"/>
        <v>-0.19735724162246332</v>
      </c>
      <c r="CG94" s="370">
        <f t="shared" si="210"/>
        <v>-0.19180572269913976</v>
      </c>
      <c r="CH94" s="370">
        <f t="shared" si="210"/>
        <v>-0.20944074771751997</v>
      </c>
      <c r="CI94" s="403">
        <f t="shared" si="210"/>
        <v>-0.19852336317797289</v>
      </c>
      <c r="CJ94" s="370">
        <f t="shared" si="210"/>
        <v>-8.0583437905984157E-3</v>
      </c>
      <c r="CK94" s="370">
        <f t="shared" si="210"/>
        <v>-8.230581500283303E-2</v>
      </c>
      <c r="CL94" s="370">
        <f t="shared" si="210"/>
        <v>-7.5325599562106826E-2</v>
      </c>
      <c r="CM94" s="370">
        <f t="shared" si="210"/>
        <v>-0.16803650703820461</v>
      </c>
      <c r="CN94" s="403" t="str">
        <f t="shared" si="210"/>
        <v/>
      </c>
      <c r="CO94" s="370">
        <f t="shared" si="210"/>
        <v>-9.1960556169236096E-2</v>
      </c>
      <c r="CP94" s="370">
        <f t="shared" si="210"/>
        <v>-0.13458841121327941</v>
      </c>
      <c r="CQ94" s="370">
        <f t="shared" si="210"/>
        <v>-0.12869399194048264</v>
      </c>
      <c r="CR94" s="370">
        <f t="shared" si="210"/>
        <v>-0.18710950949451519</v>
      </c>
      <c r="CS94" s="403">
        <f t="shared" si="210"/>
        <v>-0.13666006264029701</v>
      </c>
    </row>
    <row r="95" spans="1:131" s="307" customFormat="1" ht="15.75" customHeight="1">
      <c r="A95" s="133" t="s">
        <v>274</v>
      </c>
      <c r="B95" s="290">
        <v>63</v>
      </c>
      <c r="C95" s="372">
        <f>IF((C32-C28-C25)=0,"",(C73+C66-C64)/(C32-C28-C25))</f>
        <v>2.1885851829725307</v>
      </c>
      <c r="D95" s="372">
        <f t="shared" ref="D95:U95" si="211">IF((D32-D28-D25)=0,"",(D73+D66-D64)/(D32-D28-D25))</f>
        <v>2.1928586213510712</v>
      </c>
      <c r="E95" s="372">
        <f t="shared" si="211"/>
        <v>1.987429327776697</v>
      </c>
      <c r="F95" s="372">
        <f t="shared" si="211"/>
        <v>2.4007218379704791</v>
      </c>
      <c r="G95" s="372">
        <f t="shared" si="211"/>
        <v>2.0864044141077924</v>
      </c>
      <c r="H95" s="372">
        <f t="shared" si="211"/>
        <v>2.3447669314643966</v>
      </c>
      <c r="I95" s="372">
        <f t="shared" si="211"/>
        <v>2.3624288673873983</v>
      </c>
      <c r="J95" s="372">
        <f t="shared" si="211"/>
        <v>2.3490441569950398</v>
      </c>
      <c r="K95" s="368">
        <f t="shared" si="211"/>
        <v>2.3071553786164105</v>
      </c>
      <c r="L95" s="373" t="str">
        <f t="shared" si="211"/>
        <v/>
      </c>
      <c r="M95" s="372">
        <f t="shared" si="211"/>
        <v>0.79939403835269751</v>
      </c>
      <c r="N95" s="372" t="str">
        <f t="shared" si="211"/>
        <v/>
      </c>
      <c r="O95" s="372">
        <f t="shared" si="211"/>
        <v>0.87653755167189573</v>
      </c>
      <c r="P95" s="372" t="str">
        <f t="shared" si="211"/>
        <v/>
      </c>
      <c r="Q95" s="372">
        <f t="shared" si="211"/>
        <v>0.79084223060815184</v>
      </c>
      <c r="R95" s="372" t="str">
        <f t="shared" si="211"/>
        <v/>
      </c>
      <c r="S95" s="372">
        <f t="shared" si="211"/>
        <v>0.85222349801707209</v>
      </c>
      <c r="T95" s="370">
        <f t="shared" si="211"/>
        <v>0.83024871405691725</v>
      </c>
      <c r="U95" s="374">
        <f t="shared" si="211"/>
        <v>1.0889112914457828</v>
      </c>
      <c r="V95" s="290">
        <v>63</v>
      </c>
      <c r="W95" s="372">
        <f>IF((W32-W28-W25)=0,"",(W73+W66-W64)/(W32-W28-W25))</f>
        <v>0.84427964313790627</v>
      </c>
      <c r="X95" s="372">
        <f t="shared" ref="X95:AO95" si="212">IF((X32-X28-X25)=0,"",(X73+X66-X64)/(X32-X28-X25))</f>
        <v>0.72067529021700616</v>
      </c>
      <c r="Y95" s="372">
        <f t="shared" si="212"/>
        <v>0.55114124299050726</v>
      </c>
      <c r="Z95" s="372">
        <f t="shared" si="212"/>
        <v>0.7181465682635606</v>
      </c>
      <c r="AA95" s="372">
        <f t="shared" si="212"/>
        <v>0.59779413367266021</v>
      </c>
      <c r="AB95" s="372">
        <f t="shared" si="212"/>
        <v>0.72598757977421124</v>
      </c>
      <c r="AC95" s="372">
        <f t="shared" si="212"/>
        <v>0.53081448243117857</v>
      </c>
      <c r="AD95" s="372">
        <f t="shared" si="212"/>
        <v>0.70270994989288804</v>
      </c>
      <c r="AE95" s="368">
        <f t="shared" si="212"/>
        <v>0.7143492995184183</v>
      </c>
      <c r="AF95" s="373" t="str">
        <f t="shared" si="212"/>
        <v/>
      </c>
      <c r="AG95" s="372">
        <f t="shared" si="212"/>
        <v>0.7732072180418551</v>
      </c>
      <c r="AH95" s="372" t="str">
        <f t="shared" si="212"/>
        <v/>
      </c>
      <c r="AI95" s="372">
        <f t="shared" si="212"/>
        <v>0.81197904779486829</v>
      </c>
      <c r="AJ95" s="372" t="str">
        <f t="shared" si="212"/>
        <v/>
      </c>
      <c r="AK95" s="372">
        <f t="shared" si="212"/>
        <v>0.78784830021475549</v>
      </c>
      <c r="AL95" s="372" t="str">
        <f t="shared" si="212"/>
        <v/>
      </c>
      <c r="AM95" s="372">
        <f t="shared" si="212"/>
        <v>0.8386248004604816</v>
      </c>
      <c r="AN95" s="370">
        <f t="shared" si="212"/>
        <v>0.80211720547604404</v>
      </c>
      <c r="AO95" s="374">
        <f t="shared" si="212"/>
        <v>0.77399282329582308</v>
      </c>
      <c r="AP95" s="290">
        <v>63</v>
      </c>
      <c r="AQ95" s="372">
        <f>IF((AQ32-AQ28-AQ25)=0,"",(AQ73+AQ66-AQ64)/(AQ32-AQ28-AQ25))</f>
        <v>1.180616390394903</v>
      </c>
      <c r="AR95" s="372">
        <f t="shared" ref="AR95:BI95" si="213">IF((AR32-AR28-AR25)=0,"",(AR73+AR66-AR64)/(AR32-AR28-AR25))</f>
        <v>1.0543287317934522</v>
      </c>
      <c r="AS95" s="372">
        <f t="shared" si="213"/>
        <v>1.3092610499142474</v>
      </c>
      <c r="AT95" s="372">
        <f t="shared" si="213"/>
        <v>1.0578035663015437</v>
      </c>
      <c r="AU95" s="372">
        <f t="shared" si="213"/>
        <v>1.2069724594806293</v>
      </c>
      <c r="AV95" s="372">
        <f t="shared" si="213"/>
        <v>1.0726338956988806</v>
      </c>
      <c r="AW95" s="372">
        <f t="shared" si="213"/>
        <v>1.1698919730680057</v>
      </c>
      <c r="AX95" s="372">
        <f t="shared" si="213"/>
        <v>1.0610687976682098</v>
      </c>
      <c r="AY95" s="368">
        <f t="shared" si="213"/>
        <v>1.066729979568795</v>
      </c>
      <c r="AZ95" s="373" t="str">
        <f t="shared" si="213"/>
        <v/>
      </c>
      <c r="BA95" s="372">
        <f t="shared" si="213"/>
        <v>0.93313065414217622</v>
      </c>
      <c r="BB95" s="372" t="str">
        <f t="shared" si="213"/>
        <v/>
      </c>
      <c r="BC95" s="372">
        <f t="shared" si="213"/>
        <v>1.0280113448869139</v>
      </c>
      <c r="BD95" s="372" t="str">
        <f t="shared" si="213"/>
        <v/>
      </c>
      <c r="BE95" s="372">
        <f t="shared" si="213"/>
        <v>1.0401063191622393</v>
      </c>
      <c r="BF95" s="372" t="str">
        <f t="shared" si="213"/>
        <v/>
      </c>
      <c r="BG95" s="372">
        <f t="shared" si="213"/>
        <v>1.1199387893594486</v>
      </c>
      <c r="BH95" s="370">
        <f t="shared" si="213"/>
        <v>1.0323219141289102</v>
      </c>
      <c r="BI95" s="374">
        <f t="shared" si="213"/>
        <v>1.0487581994563109</v>
      </c>
      <c r="BJ95" s="290">
        <v>63</v>
      </c>
      <c r="BK95" s="372">
        <f>IF((BK32-BK28-BK25)=0,"",(BK73+BK66-BK64)/(BK32-BK28-BK25))</f>
        <v>1.7860003098908332</v>
      </c>
      <c r="BL95" s="372">
        <f t="shared" ref="BL95:CS95" si="214">IF((BL32-BL28-BL25)=0,"",(BL73+BL66-BL64)/(BL32-BL28-BL25))</f>
        <v>0.94957322988743265</v>
      </c>
      <c r="BM95" s="372">
        <f t="shared" si="214"/>
        <v>2.1837668879602661</v>
      </c>
      <c r="BN95" s="372">
        <f t="shared" si="214"/>
        <v>0.99074889221151885</v>
      </c>
      <c r="BO95" s="372">
        <f t="shared" si="214"/>
        <v>1.7092421731482057</v>
      </c>
      <c r="BP95" s="372">
        <f t="shared" si="214"/>
        <v>0.97898793958498254</v>
      </c>
      <c r="BQ95" s="372">
        <f t="shared" si="214"/>
        <v>1.0800731802786077</v>
      </c>
      <c r="BR95" s="372">
        <f t="shared" si="214"/>
        <v>1.0337316727405619</v>
      </c>
      <c r="BS95" s="368">
        <f t="shared" si="214"/>
        <v>0.99479296483737989</v>
      </c>
      <c r="BT95" s="373" t="str">
        <f t="shared" si="214"/>
        <v/>
      </c>
      <c r="BU95" s="372">
        <f t="shared" si="214"/>
        <v>1.2828611682652327</v>
      </c>
      <c r="BV95" s="372" t="str">
        <f t="shared" si="214"/>
        <v/>
      </c>
      <c r="BW95" s="372">
        <f t="shared" si="214"/>
        <v>1.1499501434689288</v>
      </c>
      <c r="BX95" s="372" t="str">
        <f t="shared" si="214"/>
        <v/>
      </c>
      <c r="BY95" s="372">
        <f t="shared" si="214"/>
        <v>1.3421424255037822</v>
      </c>
      <c r="BZ95" s="372" t="str">
        <f t="shared" si="214"/>
        <v/>
      </c>
      <c r="CA95" s="372">
        <f t="shared" si="214"/>
        <v>1.3173984174771556</v>
      </c>
      <c r="CB95" s="370">
        <f t="shared" si="214"/>
        <v>1.2735383110417917</v>
      </c>
      <c r="CC95" s="374">
        <f t="shared" si="214"/>
        <v>1.0806105368381196</v>
      </c>
      <c r="CD95" s="290">
        <v>63</v>
      </c>
      <c r="CE95" s="370">
        <f t="shared" ref="CE95:CN95" si="215">IF((CE32-CE28-CE25)=0,"",(CE73+CE66-CE64)/(CE32-CE28-CE25))</f>
        <v>1.0771658276005984</v>
      </c>
      <c r="CF95" s="370">
        <f t="shared" si="215"/>
        <v>1.0930057099476436</v>
      </c>
      <c r="CG95" s="370">
        <f t="shared" si="215"/>
        <v>1.1023945867302509</v>
      </c>
      <c r="CH95" s="370">
        <f t="shared" si="215"/>
        <v>1.0967822140129972</v>
      </c>
      <c r="CI95" s="371">
        <f t="shared" si="215"/>
        <v>1.0926666623985133</v>
      </c>
      <c r="CJ95" s="370">
        <f t="shared" si="215"/>
        <v>0.91664361727583843</v>
      </c>
      <c r="CK95" s="370">
        <f t="shared" si="215"/>
        <v>0.99972252944805862</v>
      </c>
      <c r="CL95" s="370">
        <f t="shared" si="215"/>
        <v>1.0037035605192752</v>
      </c>
      <c r="CM95" s="370">
        <f t="shared" si="215"/>
        <v>1.0768957896412701</v>
      </c>
      <c r="CN95" s="371" t="str">
        <f t="shared" si="215"/>
        <v/>
      </c>
      <c r="CO95" s="370">
        <f t="shared" si="214"/>
        <v>0.98878797002404029</v>
      </c>
      <c r="CP95" s="370">
        <f t="shared" si="214"/>
        <v>1.0421130238780845</v>
      </c>
      <c r="CQ95" s="370">
        <f t="shared" si="214"/>
        <v>1.0489214163147709</v>
      </c>
      <c r="CR95" s="370">
        <f t="shared" si="214"/>
        <v>1.0860565377836378</v>
      </c>
      <c r="CS95" s="371">
        <f t="shared" si="214"/>
        <v>1.0426043298887115</v>
      </c>
    </row>
    <row r="96" spans="1:131" s="307" customFormat="1" ht="15.75" customHeight="1">
      <c r="A96" s="133" t="s">
        <v>276</v>
      </c>
      <c r="B96" s="290">
        <v>64</v>
      </c>
      <c r="C96" s="372">
        <f>IF((C32-C28)=0,"",(C73)/(C32-C28))</f>
        <v>0.21275574057240207</v>
      </c>
      <c r="D96" s="372">
        <f t="shared" ref="D96:U96" si="216">IF((D32-D28)=0,"",(D73)/(D32-D28))</f>
        <v>0.19497064626733396</v>
      </c>
      <c r="E96" s="372">
        <f t="shared" si="216"/>
        <v>0.24890229446577014</v>
      </c>
      <c r="F96" s="372">
        <f t="shared" si="216"/>
        <v>0.23480240230145275</v>
      </c>
      <c r="G96" s="372">
        <f t="shared" si="216"/>
        <v>0.1937793779851307</v>
      </c>
      <c r="H96" s="372">
        <f t="shared" si="216"/>
        <v>0.18211746275601445</v>
      </c>
      <c r="I96" s="372">
        <f t="shared" si="216"/>
        <v>0.18596011774407148</v>
      </c>
      <c r="J96" s="372">
        <f t="shared" si="216"/>
        <v>0.17094639807476267</v>
      </c>
      <c r="K96" s="368">
        <f t="shared" si="216"/>
        <v>0.19636506562560405</v>
      </c>
      <c r="L96" s="373" t="str">
        <f t="shared" si="216"/>
        <v/>
      </c>
      <c r="M96" s="372">
        <f t="shared" si="216"/>
        <v>3.6478218634740475E-2</v>
      </c>
      <c r="N96" s="372" t="str">
        <f t="shared" si="216"/>
        <v/>
      </c>
      <c r="O96" s="372">
        <f t="shared" si="216"/>
        <v>4.3731300340423718E-2</v>
      </c>
      <c r="P96" s="372" t="str">
        <f t="shared" si="216"/>
        <v/>
      </c>
      <c r="Q96" s="372">
        <f t="shared" si="216"/>
        <v>3.5576320544146382E-2</v>
      </c>
      <c r="R96" s="372" t="str">
        <f t="shared" si="216"/>
        <v/>
      </c>
      <c r="S96" s="372">
        <f t="shared" si="216"/>
        <v>3.3644225240443366E-2</v>
      </c>
      <c r="T96" s="370">
        <f t="shared" si="216"/>
        <v>3.7328928110029705E-2</v>
      </c>
      <c r="U96" s="374">
        <f t="shared" si="216"/>
        <v>6.5182209711963618E-2</v>
      </c>
      <c r="V96" s="290">
        <v>64</v>
      </c>
      <c r="W96" s="372">
        <f t="shared" ref="W96:AO96" si="217">IF((W32-W28)=0,"",(W73)/(W32-W28))</f>
        <v>7.738317789368851E-2</v>
      </c>
      <c r="X96" s="372">
        <f t="shared" si="217"/>
        <v>8.0373768733535855E-2</v>
      </c>
      <c r="Y96" s="372">
        <f t="shared" si="217"/>
        <v>8.8697848868604143E-2</v>
      </c>
      <c r="Z96" s="372">
        <f t="shared" si="217"/>
        <v>9.5680410088951562E-2</v>
      </c>
      <c r="AA96" s="372">
        <f t="shared" si="217"/>
        <v>6.8703790775821214E-2</v>
      </c>
      <c r="AB96" s="372">
        <f t="shared" si="217"/>
        <v>7.6089030751679804E-2</v>
      </c>
      <c r="AC96" s="372">
        <f t="shared" si="217"/>
        <v>7.0931935127785464E-2</v>
      </c>
      <c r="AD96" s="372">
        <f t="shared" si="217"/>
        <v>7.2374494079714025E-2</v>
      </c>
      <c r="AE96" s="368">
        <f t="shared" si="217"/>
        <v>8.109131688769998E-2</v>
      </c>
      <c r="AF96" s="373" t="str">
        <f t="shared" si="217"/>
        <v/>
      </c>
      <c r="AG96" s="372">
        <f t="shared" si="217"/>
        <v>3.5921174915843929E-2</v>
      </c>
      <c r="AH96" s="372" t="str">
        <f t="shared" si="217"/>
        <v/>
      </c>
      <c r="AI96" s="372">
        <f t="shared" si="217"/>
        <v>4.3232638384570671E-2</v>
      </c>
      <c r="AJ96" s="372" t="str">
        <f t="shared" si="217"/>
        <v/>
      </c>
      <c r="AK96" s="372">
        <f t="shared" si="217"/>
        <v>3.4991075873405011E-2</v>
      </c>
      <c r="AL96" s="372" t="str">
        <f t="shared" si="217"/>
        <v/>
      </c>
      <c r="AM96" s="372">
        <f t="shared" si="217"/>
        <v>3.339649365844146E-2</v>
      </c>
      <c r="AN96" s="370">
        <f t="shared" si="217"/>
        <v>3.6950030515816031E-2</v>
      </c>
      <c r="AO96" s="374">
        <f t="shared" si="217"/>
        <v>5.1094681619247927E-2</v>
      </c>
      <c r="AP96" s="290">
        <v>64</v>
      </c>
      <c r="AQ96" s="372">
        <f t="shared" ref="AQ96:BI96" si="218">IF((AQ32-AQ28)=0,"",(AQ73)/(AQ32-AQ28))</f>
        <v>3.9686307110528458E-2</v>
      </c>
      <c r="AR96" s="372">
        <f t="shared" si="218"/>
        <v>3.0971038819242538E-2</v>
      </c>
      <c r="AS96" s="372">
        <f t="shared" si="218"/>
        <v>4.6761409453736393E-2</v>
      </c>
      <c r="AT96" s="372">
        <f t="shared" si="218"/>
        <v>3.6816514000456435E-2</v>
      </c>
      <c r="AU96" s="372">
        <f t="shared" si="218"/>
        <v>3.74097579219973E-2</v>
      </c>
      <c r="AV96" s="372">
        <f t="shared" si="218"/>
        <v>2.9450569080939782E-2</v>
      </c>
      <c r="AW96" s="372">
        <f t="shared" si="218"/>
        <v>3.7237200178839983E-2</v>
      </c>
      <c r="AX96" s="372">
        <f t="shared" si="218"/>
        <v>2.8032329344138355E-2</v>
      </c>
      <c r="AY96" s="368">
        <f t="shared" si="218"/>
        <v>3.1520825173615701E-2</v>
      </c>
      <c r="AZ96" s="373" t="str">
        <f t="shared" si="218"/>
        <v/>
      </c>
      <c r="BA96" s="372">
        <f t="shared" si="218"/>
        <v>2.6749637417455233E-2</v>
      </c>
      <c r="BB96" s="372" t="str">
        <f t="shared" si="218"/>
        <v/>
      </c>
      <c r="BC96" s="372">
        <f t="shared" si="218"/>
        <v>3.2403583089015024E-2</v>
      </c>
      <c r="BD96" s="372" t="str">
        <f t="shared" si="218"/>
        <v/>
      </c>
      <c r="BE96" s="372">
        <f t="shared" si="218"/>
        <v>2.6200159285730145E-2</v>
      </c>
      <c r="BF96" s="372" t="str">
        <f t="shared" si="218"/>
        <v/>
      </c>
      <c r="BG96" s="372">
        <f t="shared" si="218"/>
        <v>2.5276626224812217E-2</v>
      </c>
      <c r="BH96" s="370">
        <f t="shared" si="218"/>
        <v>2.7612275421845682E-2</v>
      </c>
      <c r="BI96" s="374">
        <f t="shared" si="218"/>
        <v>2.9479338801176688E-2</v>
      </c>
      <c r="BJ96" s="290">
        <v>64</v>
      </c>
      <c r="BK96" s="372">
        <f t="shared" ref="BK96:CC96" si="219">IF((BK32-BK28)=0,"",(BK73)/(BK32-BK28))</f>
        <v>1.8462487010004341E-2</v>
      </c>
      <c r="BL96" s="372">
        <f t="shared" si="219"/>
        <v>1.0295356458344652E-2</v>
      </c>
      <c r="BM96" s="372">
        <f t="shared" si="219"/>
        <v>2.540854189650538E-2</v>
      </c>
      <c r="BN96" s="372">
        <f t="shared" si="219"/>
        <v>1.2333837538552179E-2</v>
      </c>
      <c r="BO96" s="372">
        <f t="shared" si="219"/>
        <v>1.9813585968328027E-2</v>
      </c>
      <c r="BP96" s="372">
        <f t="shared" si="219"/>
        <v>9.8951865743269803E-3</v>
      </c>
      <c r="BQ96" s="372">
        <f t="shared" si="219"/>
        <v>1.8328025860383759E-2</v>
      </c>
      <c r="BR96" s="372">
        <f t="shared" si="219"/>
        <v>9.6250595392883883E-3</v>
      </c>
      <c r="BS96" s="368">
        <f t="shared" si="219"/>
        <v>1.0648909433148402E-2</v>
      </c>
      <c r="BT96" s="373" t="str">
        <f t="shared" si="219"/>
        <v/>
      </c>
      <c r="BU96" s="372">
        <f t="shared" si="219"/>
        <v>2.2894935298736714E-2</v>
      </c>
      <c r="BV96" s="372" t="str">
        <f t="shared" si="219"/>
        <v/>
      </c>
      <c r="BW96" s="372">
        <f t="shared" si="219"/>
        <v>2.8448940962585708E-2</v>
      </c>
      <c r="BX96" s="372" t="str">
        <f t="shared" si="219"/>
        <v/>
      </c>
      <c r="BY96" s="372">
        <f t="shared" si="219"/>
        <v>2.2251096301495278E-2</v>
      </c>
      <c r="BZ96" s="372" t="str">
        <f t="shared" si="219"/>
        <v/>
      </c>
      <c r="CA96" s="372">
        <f t="shared" si="219"/>
        <v>2.0448868852387815E-2</v>
      </c>
      <c r="CB96" s="370">
        <f t="shared" si="219"/>
        <v>2.34672322175653E-2</v>
      </c>
      <c r="CC96" s="374">
        <f t="shared" si="219"/>
        <v>1.4595297609522582E-2</v>
      </c>
      <c r="CD96" s="290">
        <v>64</v>
      </c>
      <c r="CE96" s="370">
        <f t="shared" ref="CE96:CS96" si="220">IF((CE32-CE28)=0,"",(CE73)/(CE32-CE28))</f>
        <v>3.6650424848039376E-2</v>
      </c>
      <c r="CF96" s="370">
        <f t="shared" si="220"/>
        <v>4.3507157909558135E-2</v>
      </c>
      <c r="CG96" s="370">
        <f t="shared" si="220"/>
        <v>3.4675335541996928E-2</v>
      </c>
      <c r="CH96" s="370">
        <f t="shared" si="220"/>
        <v>3.3031440474687611E-2</v>
      </c>
      <c r="CI96" s="371">
        <f t="shared" si="220"/>
        <v>3.6868681644935848E-2</v>
      </c>
      <c r="CJ96" s="370">
        <f t="shared" si="220"/>
        <v>2.8459051858440079E-2</v>
      </c>
      <c r="CK96" s="370">
        <f t="shared" si="220"/>
        <v>3.438950605483871E-2</v>
      </c>
      <c r="CL96" s="370">
        <f t="shared" si="220"/>
        <v>2.7746207026030343E-2</v>
      </c>
      <c r="CM96" s="370">
        <f t="shared" si="220"/>
        <v>2.6630453948813311E-2</v>
      </c>
      <c r="CN96" s="371" t="str">
        <f t="shared" si="220"/>
        <v/>
      </c>
      <c r="CO96" s="370">
        <f t="shared" si="220"/>
        <v>3.2140544290285754E-2</v>
      </c>
      <c r="CP96" s="370">
        <f t="shared" si="220"/>
        <v>3.8532822868142684E-2</v>
      </c>
      <c r="CQ96" s="370">
        <f t="shared" si="220"/>
        <v>3.092096714407427E-2</v>
      </c>
      <c r="CR96" s="370">
        <f t="shared" si="220"/>
        <v>2.9579089879040638E-2</v>
      </c>
      <c r="CS96" s="371">
        <f t="shared" si="220"/>
        <v>3.2730957119201341E-2</v>
      </c>
    </row>
    <row r="97" spans="1:102" ht="15.75" customHeight="1">
      <c r="A97" s="133" t="s">
        <v>278</v>
      </c>
      <c r="B97" s="290">
        <v>65</v>
      </c>
      <c r="C97" s="372">
        <f t="shared" ref="C97:U97" si="221">IF((C32-C28)=0,"",C88/(C32-C28))</f>
        <v>0.66549082647219338</v>
      </c>
      <c r="D97" s="372">
        <f t="shared" si="221"/>
        <v>0.6262748455426328</v>
      </c>
      <c r="E97" s="372">
        <f t="shared" si="221"/>
        <v>0.58348206920207257</v>
      </c>
      <c r="F97" s="372">
        <f t="shared" si="221"/>
        <v>0.56385671277996097</v>
      </c>
      <c r="G97" s="372">
        <f t="shared" si="221"/>
        <v>0.49009554189700849</v>
      </c>
      <c r="H97" s="372">
        <f t="shared" si="221"/>
        <v>0.47010476118972677</v>
      </c>
      <c r="I97" s="372">
        <f t="shared" si="221"/>
        <v>0.59736105796215389</v>
      </c>
      <c r="J97" s="372">
        <f t="shared" si="221"/>
        <v>0.58505113682638121</v>
      </c>
      <c r="K97" s="375">
        <f t="shared" si="221"/>
        <v>0.56235721213576262</v>
      </c>
      <c r="L97" s="373" t="str">
        <f t="shared" si="221"/>
        <v/>
      </c>
      <c r="M97" s="372">
        <f t="shared" si="221"/>
        <v>0.11717348830971215</v>
      </c>
      <c r="N97" s="372" t="str">
        <f t="shared" si="221"/>
        <v/>
      </c>
      <c r="O97" s="372">
        <f t="shared" si="221"/>
        <v>0.10501675883148298</v>
      </c>
      <c r="P97" s="372" t="str">
        <f t="shared" si="221"/>
        <v/>
      </c>
      <c r="Q97" s="372">
        <f t="shared" si="221"/>
        <v>9.1834124088480767E-2</v>
      </c>
      <c r="R97" s="372" t="str">
        <f t="shared" si="221"/>
        <v/>
      </c>
      <c r="S97" s="372">
        <f t="shared" si="221"/>
        <v>0.1151448199332968</v>
      </c>
      <c r="T97" s="376">
        <f t="shared" si="221"/>
        <v>0.10733977449043268</v>
      </c>
      <c r="U97" s="373">
        <f t="shared" si="221"/>
        <v>0.18703064866853986</v>
      </c>
      <c r="V97" s="290">
        <v>65</v>
      </c>
      <c r="W97" s="372">
        <f t="shared" ref="W97:AO97" si="222">IF((W32-W28)=0,"",W88/(W32-W28))</f>
        <v>0.24205125968852775</v>
      </c>
      <c r="X97" s="372">
        <f t="shared" si="222"/>
        <v>0.25817255347379919</v>
      </c>
      <c r="Y97" s="372">
        <f t="shared" si="222"/>
        <v>0.20792738975229974</v>
      </c>
      <c r="Z97" s="372">
        <f t="shared" si="222"/>
        <v>0.22976784300924949</v>
      </c>
      <c r="AA97" s="372">
        <f t="shared" si="222"/>
        <v>0.17376163511701698</v>
      </c>
      <c r="AB97" s="372">
        <f t="shared" si="222"/>
        <v>0.19641068511149631</v>
      </c>
      <c r="AC97" s="372">
        <f t="shared" si="222"/>
        <v>0.22785517843966646</v>
      </c>
      <c r="AD97" s="372">
        <f t="shared" si="222"/>
        <v>0.24769623996436868</v>
      </c>
      <c r="AE97" s="375">
        <f t="shared" si="222"/>
        <v>0.23269955792188632</v>
      </c>
      <c r="AF97" s="373" t="str">
        <f t="shared" si="222"/>
        <v/>
      </c>
      <c r="AG97" s="372">
        <f t="shared" si="222"/>
        <v>0.11538418065909238</v>
      </c>
      <c r="AH97" s="372" t="str">
        <f t="shared" si="222"/>
        <v/>
      </c>
      <c r="AI97" s="372">
        <f t="shared" si="222"/>
        <v>0.1038192672877008</v>
      </c>
      <c r="AJ97" s="372" t="str">
        <f t="shared" si="222"/>
        <v/>
      </c>
      <c r="AK97" s="372">
        <f t="shared" si="222"/>
        <v>9.0323416098083253E-2</v>
      </c>
      <c r="AL97" s="372" t="str">
        <f t="shared" si="222"/>
        <v/>
      </c>
      <c r="AM97" s="372">
        <f t="shared" si="222"/>
        <v>0.11429697730361696</v>
      </c>
      <c r="AN97" s="376">
        <f t="shared" si="222"/>
        <v>0.10612996322171413</v>
      </c>
      <c r="AO97" s="373">
        <f t="shared" si="222"/>
        <v>0.14668797374849954</v>
      </c>
      <c r="AP97" s="290">
        <v>65</v>
      </c>
      <c r="AQ97" s="372">
        <f t="shared" ref="AQ97:BI97" si="223">IF((AQ32-AQ28)=0,"",AQ88/(AQ32-AQ28))</f>
        <v>0.12413706557368819</v>
      </c>
      <c r="AR97" s="372">
        <f t="shared" si="223"/>
        <v>9.9483603938105972E-2</v>
      </c>
      <c r="AS97" s="372">
        <f t="shared" si="223"/>
        <v>0.10961909373086842</v>
      </c>
      <c r="AT97" s="372">
        <f t="shared" si="223"/>
        <v>8.8411525422396997E-2</v>
      </c>
      <c r="AU97" s="372">
        <f t="shared" si="223"/>
        <v>9.4614585781279709E-2</v>
      </c>
      <c r="AV97" s="372">
        <f t="shared" si="223"/>
        <v>7.6021555183013415E-2</v>
      </c>
      <c r="AW97" s="372">
        <f t="shared" si="223"/>
        <v>0.11961733281430725</v>
      </c>
      <c r="AX97" s="372">
        <f t="shared" si="223"/>
        <v>9.5938530061961597E-2</v>
      </c>
      <c r="AY97" s="375">
        <f t="shared" si="223"/>
        <v>9.0563575778102173E-2</v>
      </c>
      <c r="AZ97" s="373" t="str">
        <f t="shared" si="223"/>
        <v/>
      </c>
      <c r="BA97" s="372">
        <f t="shared" si="223"/>
        <v>8.592383193400227E-2</v>
      </c>
      <c r="BB97" s="372" t="str">
        <f t="shared" si="223"/>
        <v/>
      </c>
      <c r="BC97" s="372">
        <f t="shared" si="223"/>
        <v>7.7814271335295018E-2</v>
      </c>
      <c r="BD97" s="372" t="str">
        <f t="shared" si="223"/>
        <v/>
      </c>
      <c r="BE97" s="372">
        <f t="shared" si="223"/>
        <v>6.7631183949954335E-2</v>
      </c>
      <c r="BF97" s="372" t="str">
        <f t="shared" si="223"/>
        <v/>
      </c>
      <c r="BG97" s="372">
        <f t="shared" si="223"/>
        <v>8.6507344258253335E-2</v>
      </c>
      <c r="BH97" s="376">
        <f t="shared" si="223"/>
        <v>7.9434509794223104E-2</v>
      </c>
      <c r="BI97" s="373">
        <f t="shared" si="223"/>
        <v>8.4750719862995844E-2</v>
      </c>
      <c r="BJ97" s="290">
        <v>65</v>
      </c>
      <c r="BK97" s="372">
        <f t="shared" ref="BK97:CC97" si="224">IF((BK32-BK28)=0,"",BK88/(BK32-BK28))</f>
        <v>5.7749867082146793E-2</v>
      </c>
      <c r="BL97" s="372">
        <f t="shared" si="224"/>
        <v>3.307022312946202E-2</v>
      </c>
      <c r="BM97" s="372">
        <f t="shared" si="224"/>
        <v>5.9563246023910624E-2</v>
      </c>
      <c r="BN97" s="372">
        <f t="shared" si="224"/>
        <v>2.9618594283041061E-2</v>
      </c>
      <c r="BO97" s="372">
        <f t="shared" si="224"/>
        <v>5.0111370224419902E-2</v>
      </c>
      <c r="BP97" s="372">
        <f t="shared" si="224"/>
        <v>2.5542714306775894E-2</v>
      </c>
      <c r="BQ97" s="372">
        <f t="shared" si="224"/>
        <v>5.8875252667802754E-2</v>
      </c>
      <c r="BR97" s="372">
        <f t="shared" si="224"/>
        <v>3.2941039348600473E-2</v>
      </c>
      <c r="BS97" s="375">
        <f t="shared" si="224"/>
        <v>3.0570208705406273E-2</v>
      </c>
      <c r="BT97" s="373" t="str">
        <f t="shared" si="224"/>
        <v/>
      </c>
      <c r="BU97" s="372">
        <f t="shared" si="224"/>
        <v>7.3541952814090025E-2</v>
      </c>
      <c r="BV97" s="372" t="str">
        <f t="shared" si="224"/>
        <v/>
      </c>
      <c r="BW97" s="372">
        <f t="shared" si="224"/>
        <v>6.8317556277129737E-2</v>
      </c>
      <c r="BX97" s="372" t="str">
        <f t="shared" si="224"/>
        <v/>
      </c>
      <c r="BY97" s="372">
        <f t="shared" si="224"/>
        <v>5.743736023292801E-2</v>
      </c>
      <c r="BZ97" s="372" t="str">
        <f t="shared" si="224"/>
        <v/>
      </c>
      <c r="CA97" s="372">
        <f t="shared" si="224"/>
        <v>6.9984709263489889E-2</v>
      </c>
      <c r="CB97" s="376">
        <f t="shared" si="224"/>
        <v>6.7394066028957922E-2</v>
      </c>
      <c r="CC97" s="373">
        <f t="shared" si="224"/>
        <v>4.1907201664174602E-2</v>
      </c>
      <c r="CD97" s="290">
        <v>65</v>
      </c>
      <c r="CE97" s="376">
        <f t="shared" ref="CE97:CS97" si="225">IF((CE32-CE28)=0,"",CE88/(CE32-CE28))</f>
        <v>0.11757613131872616</v>
      </c>
      <c r="CF97" s="376">
        <f t="shared" si="225"/>
        <v>0.10435153167481989</v>
      </c>
      <c r="CG97" s="376">
        <f t="shared" si="225"/>
        <v>8.9411135968888764E-2</v>
      </c>
      <c r="CH97" s="376">
        <f t="shared" si="225"/>
        <v>0.11265853370452285</v>
      </c>
      <c r="CI97" s="403">
        <f t="shared" si="225"/>
        <v>0.10585670077945955</v>
      </c>
      <c r="CJ97" s="376">
        <f t="shared" si="225"/>
        <v>9.1414726514759986E-2</v>
      </c>
      <c r="CK97" s="376">
        <f t="shared" si="225"/>
        <v>8.2583285554774552E-2</v>
      </c>
      <c r="CL97" s="376">
        <f t="shared" si="225"/>
        <v>7.1622039042831695E-2</v>
      </c>
      <c r="CM97" s="376">
        <f t="shared" si="225"/>
        <v>9.1140717396934551E-2</v>
      </c>
      <c r="CN97" s="403" t="str">
        <f t="shared" si="225"/>
        <v/>
      </c>
      <c r="CO97" s="376">
        <f t="shared" si="225"/>
        <v>0.10317258614519587</v>
      </c>
      <c r="CP97" s="376">
        <f t="shared" si="225"/>
        <v>9.2475387335194864E-2</v>
      </c>
      <c r="CQ97" s="376">
        <f t="shared" si="225"/>
        <v>7.9772575625711911E-2</v>
      </c>
      <c r="CR97" s="376">
        <f t="shared" si="225"/>
        <v>0.10105297171087725</v>
      </c>
      <c r="CS97" s="403">
        <f t="shared" si="225"/>
        <v>9.4055732751585353E-2</v>
      </c>
    </row>
    <row r="98" spans="1:102" s="307" customFormat="1" ht="15.75" customHeight="1">
      <c r="A98" s="306"/>
      <c r="AP98" s="404"/>
    </row>
    <row r="99" spans="1:102" s="307" customFormat="1" ht="15.75" customHeight="1">
      <c r="A99" s="306"/>
    </row>
    <row r="100" spans="1:102" s="307" customFormat="1" ht="15.75" customHeight="1">
      <c r="C100" s="309"/>
      <c r="D100" s="309"/>
      <c r="E100" s="309"/>
      <c r="F100" s="309"/>
      <c r="G100" s="309"/>
      <c r="H100" s="309"/>
      <c r="I100" s="309"/>
      <c r="J100" s="309"/>
      <c r="L100" s="309"/>
      <c r="M100" s="309"/>
      <c r="N100" s="309"/>
      <c r="O100" s="309"/>
      <c r="P100" s="309"/>
      <c r="Q100" s="309"/>
      <c r="R100" s="309"/>
      <c r="S100" s="309"/>
      <c r="W100" s="309"/>
      <c r="X100" s="309"/>
      <c r="Y100" s="309"/>
      <c r="Z100" s="309"/>
      <c r="AA100" s="309"/>
      <c r="AB100" s="309"/>
      <c r="AC100" s="309"/>
      <c r="AD100" s="309"/>
      <c r="AF100" s="309"/>
      <c r="AG100" s="309"/>
      <c r="AH100" s="309"/>
      <c r="AI100" s="309"/>
      <c r="AJ100" s="309"/>
      <c r="AK100" s="309"/>
      <c r="AL100" s="309"/>
      <c r="AM100" s="309"/>
      <c r="AQ100" s="309"/>
      <c r="AR100" s="309"/>
      <c r="AS100" s="309"/>
      <c r="AT100" s="309"/>
      <c r="AU100" s="309"/>
      <c r="AV100" s="309"/>
      <c r="AW100" s="309"/>
      <c r="AX100" s="309"/>
      <c r="AZ100" s="309"/>
      <c r="BA100" s="309"/>
      <c r="BB100" s="309"/>
      <c r="BC100" s="309"/>
      <c r="BD100" s="309"/>
      <c r="BE100" s="309"/>
      <c r="BF100" s="309"/>
      <c r="BG100" s="309"/>
      <c r="BK100" s="309"/>
      <c r="BL100" s="309"/>
      <c r="BM100" s="309"/>
      <c r="BN100" s="309"/>
      <c r="BO100" s="309"/>
      <c r="BP100" s="309"/>
      <c r="BQ100" s="309"/>
      <c r="BR100" s="309"/>
      <c r="BT100" s="309"/>
      <c r="BU100" s="309"/>
      <c r="BV100" s="309"/>
      <c r="BW100" s="309"/>
      <c r="BX100" s="309"/>
      <c r="BY100" s="309"/>
      <c r="BZ100" s="309"/>
      <c r="CA100" s="309"/>
      <c r="CT100" s="309"/>
      <c r="CU100" s="309"/>
      <c r="CV100" s="309"/>
      <c r="CW100" s="309"/>
      <c r="CX100" s="309"/>
    </row>
    <row r="101" spans="1:102" s="307" customFormat="1" ht="15.75" customHeight="1">
      <c r="C101" s="309"/>
      <c r="D101" s="309"/>
      <c r="F101" s="309"/>
      <c r="H101" s="309"/>
      <c r="J101" s="309"/>
      <c r="L101" s="309"/>
      <c r="M101" s="309"/>
      <c r="O101" s="309"/>
      <c r="Q101" s="309"/>
      <c r="S101" s="309"/>
      <c r="W101" s="309"/>
      <c r="X101" s="309"/>
      <c r="Z101" s="309"/>
      <c r="AB101" s="309"/>
      <c r="AD101" s="309"/>
      <c r="AF101" s="309"/>
      <c r="AG101" s="309"/>
      <c r="AI101" s="309"/>
      <c r="AK101" s="309"/>
      <c r="AM101" s="309"/>
      <c r="AQ101" s="309"/>
      <c r="AR101" s="309"/>
      <c r="AT101" s="309"/>
      <c r="AV101" s="309"/>
      <c r="AX101" s="309"/>
      <c r="AZ101" s="309"/>
      <c r="BA101" s="309"/>
      <c r="BC101" s="309"/>
      <c r="BE101" s="309"/>
      <c r="BG101" s="309"/>
      <c r="BK101" s="309"/>
      <c r="BL101" s="309"/>
      <c r="BN101" s="309"/>
      <c r="BP101" s="309"/>
      <c r="BR101" s="309"/>
      <c r="BT101" s="309"/>
      <c r="BU101" s="309"/>
      <c r="BW101" s="309"/>
      <c r="BY101" s="309"/>
      <c r="CA101" s="309"/>
      <c r="CT101" s="309"/>
      <c r="CV101" s="309"/>
      <c r="CX101" s="309"/>
    </row>
    <row r="102" spans="1:102" s="307" customFormat="1" ht="15.75" customHeight="1"/>
    <row r="103" spans="1:102" s="307" customFormat="1">
      <c r="C103" s="309"/>
      <c r="D103" s="309"/>
      <c r="E103" s="309"/>
      <c r="F103" s="309"/>
      <c r="G103" s="309"/>
      <c r="H103" s="309"/>
      <c r="I103" s="309"/>
      <c r="J103" s="309"/>
      <c r="L103" s="309"/>
      <c r="M103" s="309"/>
      <c r="N103" s="309"/>
      <c r="O103" s="309"/>
      <c r="P103" s="309"/>
      <c r="Q103" s="309"/>
      <c r="R103" s="309"/>
      <c r="S103" s="309"/>
      <c r="W103" s="309"/>
      <c r="X103" s="309"/>
      <c r="Y103" s="309"/>
      <c r="Z103" s="309"/>
      <c r="AA103" s="309"/>
      <c r="AB103" s="309"/>
      <c r="AC103" s="309"/>
      <c r="AD103" s="309"/>
      <c r="AF103" s="309"/>
      <c r="AG103" s="309"/>
      <c r="AH103" s="309"/>
      <c r="AI103" s="309"/>
      <c r="AJ103" s="309"/>
      <c r="AK103" s="309"/>
      <c r="AL103" s="309"/>
      <c r="AM103" s="309"/>
      <c r="AQ103" s="309"/>
      <c r="AR103" s="309"/>
      <c r="AS103" s="309"/>
      <c r="AT103" s="309"/>
      <c r="AU103" s="309"/>
      <c r="AV103" s="309"/>
      <c r="AW103" s="309"/>
      <c r="AX103" s="309"/>
      <c r="AZ103" s="309"/>
      <c r="BA103" s="309"/>
      <c r="BB103" s="309"/>
      <c r="BC103" s="309"/>
      <c r="BD103" s="309"/>
      <c r="BE103" s="309"/>
      <c r="BF103" s="309"/>
      <c r="BG103" s="309"/>
      <c r="BK103" s="309"/>
      <c r="BL103" s="309"/>
      <c r="BM103" s="309"/>
      <c r="BN103" s="309"/>
      <c r="BO103" s="309"/>
      <c r="BP103" s="309"/>
      <c r="BQ103" s="309"/>
      <c r="BR103" s="309"/>
      <c r="BT103" s="309"/>
      <c r="BU103" s="309"/>
      <c r="BV103" s="309"/>
      <c r="BW103" s="309"/>
      <c r="BX103" s="309"/>
      <c r="BY103" s="309"/>
      <c r="BZ103" s="309"/>
      <c r="CA103" s="309"/>
      <c r="CT103" s="309"/>
      <c r="CU103" s="309"/>
      <c r="CV103" s="309"/>
      <c r="CW103" s="309"/>
      <c r="CX103" s="309"/>
    </row>
    <row r="104" spans="1:102" s="307" customFormat="1">
      <c r="C104" s="309"/>
      <c r="D104" s="309"/>
      <c r="F104" s="309"/>
      <c r="H104" s="309"/>
      <c r="J104" s="309"/>
      <c r="L104" s="309"/>
      <c r="M104" s="309"/>
      <c r="O104" s="309"/>
      <c r="Q104" s="309"/>
      <c r="S104" s="309"/>
      <c r="W104" s="309"/>
      <c r="X104" s="309"/>
      <c r="Z104" s="309"/>
      <c r="AB104" s="309"/>
      <c r="AD104" s="309"/>
      <c r="AF104" s="309"/>
      <c r="AG104" s="309"/>
      <c r="AI104" s="309"/>
      <c r="AK104" s="309"/>
      <c r="AM104" s="309"/>
      <c r="AQ104" s="309"/>
      <c r="AR104" s="309"/>
      <c r="AT104" s="309"/>
      <c r="AV104" s="309"/>
      <c r="AX104" s="309"/>
      <c r="AZ104" s="309"/>
      <c r="BA104" s="309"/>
      <c r="BC104" s="309"/>
      <c r="BE104" s="309"/>
      <c r="BG104" s="309"/>
      <c r="BK104" s="309"/>
      <c r="BL104" s="309"/>
      <c r="BN104" s="309"/>
      <c r="BP104" s="309"/>
      <c r="BR104" s="309"/>
      <c r="BT104" s="309"/>
      <c r="BU104" s="309"/>
      <c r="BW104" s="309"/>
      <c r="BY104" s="309"/>
      <c r="CA104" s="309"/>
      <c r="CT104" s="309"/>
      <c r="CV104" s="309"/>
      <c r="CX104" s="309"/>
    </row>
    <row r="105" spans="1:102" s="307" customFormat="1"/>
    <row r="106" spans="1:102" s="307" customFormat="1">
      <c r="CT106" s="309"/>
      <c r="CV106" s="309"/>
      <c r="CX106" s="309"/>
    </row>
    <row r="107" spans="1:102" s="307" customFormat="1">
      <c r="CT107" s="309"/>
      <c r="CV107" s="309"/>
      <c r="CX107" s="309"/>
    </row>
    <row r="108" spans="1:102" s="307" customFormat="1">
      <c r="CT108" s="309"/>
      <c r="CV108" s="309"/>
      <c r="CX108" s="309"/>
    </row>
    <row r="109" spans="1:102" s="307" customFormat="1"/>
    <row r="110" spans="1:102" s="307" customFormat="1">
      <c r="CT110" s="309"/>
      <c r="CV110" s="309"/>
      <c r="CX110" s="309"/>
    </row>
    <row r="111" spans="1:102" s="307" customFormat="1"/>
    <row r="112" spans="1:102" s="307" customFormat="1"/>
    <row r="113" s="307" customFormat="1"/>
    <row r="114" s="307" customFormat="1"/>
    <row r="115" s="307" customFormat="1"/>
    <row r="116" s="307" customFormat="1"/>
    <row r="117" s="307" customFormat="1"/>
    <row r="118" s="307" customFormat="1"/>
    <row r="119" s="307" customFormat="1"/>
    <row r="120" s="307" customFormat="1"/>
    <row r="121" s="307" customFormat="1"/>
    <row r="122" s="307" customFormat="1"/>
    <row r="123" s="307" customFormat="1"/>
    <row r="124" s="307" customFormat="1"/>
    <row r="125" s="307" customFormat="1"/>
    <row r="126" s="307" customFormat="1"/>
    <row r="127" s="307" customFormat="1"/>
    <row r="128" s="307" customFormat="1"/>
    <row r="129" s="307" customFormat="1"/>
    <row r="130" s="307" customFormat="1"/>
    <row r="131" s="307" customFormat="1"/>
    <row r="132" s="307" customFormat="1"/>
    <row r="133" s="307" customFormat="1"/>
    <row r="134" s="307" customFormat="1"/>
    <row r="135" s="307" customFormat="1"/>
    <row r="136" s="307" customFormat="1"/>
    <row r="137" s="307" customFormat="1"/>
    <row r="138" s="307" customFormat="1"/>
    <row r="139" s="307" customFormat="1"/>
    <row r="140" s="307" customFormat="1"/>
    <row r="141" s="307" customFormat="1"/>
    <row r="142" s="307" customFormat="1"/>
    <row r="143" s="307" customFormat="1"/>
    <row r="144" s="307" customFormat="1"/>
    <row r="145" s="307" customFormat="1"/>
    <row r="146" s="307" customFormat="1"/>
    <row r="147" s="307" customFormat="1"/>
    <row r="148" s="307" customFormat="1"/>
    <row r="149" s="307" customFormat="1"/>
    <row r="150" s="307" customFormat="1"/>
    <row r="151" s="307" customFormat="1"/>
    <row r="152" s="307" customFormat="1"/>
    <row r="153" s="307" customFormat="1"/>
    <row r="154" s="307" customFormat="1"/>
    <row r="155" s="307" customFormat="1"/>
    <row r="156" s="307" customFormat="1"/>
    <row r="157" s="307" customFormat="1"/>
    <row r="158" s="307" customFormat="1"/>
    <row r="159" s="307" customFormat="1"/>
    <row r="160" s="307" customFormat="1"/>
    <row r="161" s="307" customFormat="1"/>
    <row r="162" s="307" customFormat="1"/>
    <row r="163" s="307" customFormat="1"/>
    <row r="164" s="307" customFormat="1"/>
    <row r="165" s="307" customFormat="1"/>
    <row r="166" s="307" customFormat="1"/>
    <row r="167" s="307" customFormat="1"/>
    <row r="168" s="307" customFormat="1"/>
    <row r="169" s="307" customFormat="1"/>
    <row r="170" s="307" customFormat="1"/>
    <row r="171" s="307" customFormat="1"/>
    <row r="172" s="307" customFormat="1"/>
    <row r="173" s="307" customFormat="1"/>
    <row r="174" s="307" customFormat="1"/>
    <row r="175" s="307" customFormat="1"/>
    <row r="176" s="307" customFormat="1"/>
    <row r="177" s="307" customFormat="1"/>
    <row r="178" s="307" customFormat="1"/>
    <row r="179" s="307" customFormat="1"/>
    <row r="180" s="307" customFormat="1"/>
    <row r="181" s="307" customFormat="1"/>
    <row r="182" s="307" customFormat="1"/>
    <row r="183" s="307" customFormat="1"/>
    <row r="184" s="307" customFormat="1"/>
    <row r="185" s="307" customFormat="1"/>
    <row r="186" s="307" customFormat="1"/>
    <row r="187" s="307" customFormat="1"/>
    <row r="188" s="307" customFormat="1"/>
    <row r="189" s="307" customFormat="1"/>
    <row r="190" s="307" customFormat="1"/>
    <row r="191" s="307" customFormat="1"/>
    <row r="192" s="307" customFormat="1"/>
    <row r="193" s="307" customFormat="1"/>
    <row r="194" s="307" customFormat="1"/>
    <row r="195" s="307" customFormat="1"/>
    <row r="196" s="307" customFormat="1"/>
    <row r="197" s="307" customFormat="1"/>
    <row r="198" s="307" customFormat="1"/>
    <row r="199" s="307" customFormat="1"/>
    <row r="200" s="307" customFormat="1"/>
    <row r="201" s="307" customFormat="1"/>
    <row r="202" s="307" customFormat="1"/>
    <row r="203" s="307" customFormat="1"/>
    <row r="204" s="307" customFormat="1"/>
    <row r="205" s="307" customFormat="1"/>
    <row r="206" s="307" customFormat="1"/>
    <row r="207" s="307" customFormat="1"/>
    <row r="208" s="307" customFormat="1"/>
    <row r="209" s="307" customFormat="1"/>
    <row r="210" s="307" customFormat="1"/>
    <row r="211" s="307" customFormat="1"/>
    <row r="212" s="307" customFormat="1"/>
    <row r="213" s="307" customFormat="1"/>
    <row r="214" s="307" customFormat="1"/>
    <row r="215" s="307" customFormat="1"/>
    <row r="216" s="307" customFormat="1"/>
    <row r="217" s="307" customFormat="1"/>
    <row r="218" s="307" customFormat="1"/>
    <row r="219" s="307" customFormat="1"/>
    <row r="220" s="307" customFormat="1"/>
    <row r="221" s="307" customFormat="1"/>
    <row r="222" s="307" customFormat="1"/>
    <row r="223" s="307" customFormat="1"/>
    <row r="224" s="307" customFormat="1"/>
    <row r="225" s="307" customFormat="1"/>
    <row r="226" s="307" customFormat="1"/>
    <row r="227" s="307" customFormat="1"/>
    <row r="228" s="307" customFormat="1"/>
    <row r="229" s="307" customFormat="1"/>
    <row r="230" s="307" customFormat="1"/>
    <row r="231" s="307" customFormat="1"/>
    <row r="232" s="307" customFormat="1"/>
    <row r="233" s="307" customFormat="1"/>
    <row r="234" s="307" customFormat="1"/>
    <row r="235" s="307" customFormat="1"/>
    <row r="236" s="307" customFormat="1"/>
    <row r="237" s="307" customFormat="1"/>
    <row r="238" s="307" customFormat="1"/>
    <row r="239" s="307" customFormat="1"/>
    <row r="240" s="307" customFormat="1"/>
    <row r="241" s="307" customFormat="1"/>
    <row r="242" s="307" customFormat="1"/>
    <row r="243" s="307" customFormat="1"/>
    <row r="244" s="307" customFormat="1"/>
    <row r="245" s="307" customFormat="1"/>
    <row r="246" s="307" customFormat="1"/>
    <row r="247" s="307" customFormat="1"/>
    <row r="248" s="307" customFormat="1"/>
    <row r="249" s="307" customFormat="1"/>
    <row r="250" s="307" customFormat="1"/>
    <row r="251" s="307" customFormat="1"/>
    <row r="252" s="307" customFormat="1"/>
    <row r="253" s="307" customFormat="1"/>
    <row r="254" s="307" customFormat="1"/>
    <row r="255" s="307" customFormat="1"/>
    <row r="256" s="307" customFormat="1"/>
    <row r="257" s="307" customFormat="1"/>
    <row r="258" s="307" customFormat="1"/>
    <row r="259" s="307" customFormat="1"/>
    <row r="260" s="307" customFormat="1"/>
    <row r="261" s="307" customFormat="1"/>
    <row r="262" s="307" customFormat="1"/>
    <row r="263" s="307" customFormat="1"/>
    <row r="264" s="307" customFormat="1"/>
    <row r="265" s="307" customFormat="1"/>
    <row r="266" s="307" customFormat="1"/>
    <row r="267" s="307" customFormat="1"/>
    <row r="268" s="307" customFormat="1"/>
    <row r="269" s="307" customFormat="1"/>
    <row r="270" s="307" customFormat="1"/>
    <row r="271" s="307" customFormat="1"/>
    <row r="272" s="307" customFormat="1"/>
    <row r="273" s="307" customFormat="1"/>
    <row r="274" s="307" customFormat="1"/>
    <row r="275" s="307" customFormat="1"/>
    <row r="276" s="307" customFormat="1"/>
    <row r="277" s="307" customFormat="1"/>
    <row r="278" s="307" customFormat="1"/>
    <row r="279" s="307" customFormat="1"/>
    <row r="280" s="307" customFormat="1"/>
    <row r="281" s="307" customFormat="1"/>
    <row r="282" s="307" customFormat="1"/>
    <row r="283" s="307" customFormat="1"/>
    <row r="284" s="307" customFormat="1"/>
    <row r="285" s="307" customFormat="1"/>
    <row r="286" s="307" customFormat="1"/>
    <row r="287" s="307" customFormat="1"/>
    <row r="288" s="307" customFormat="1"/>
    <row r="289" s="307" customFormat="1"/>
    <row r="290" s="307" customFormat="1"/>
    <row r="291" s="307" customFormat="1"/>
    <row r="292" s="307" customFormat="1"/>
    <row r="293" s="307" customFormat="1"/>
    <row r="294" s="307" customFormat="1"/>
    <row r="295" s="307" customFormat="1"/>
    <row r="296" s="307" customFormat="1"/>
    <row r="297" s="307" customFormat="1"/>
    <row r="298" s="307" customFormat="1"/>
    <row r="299" s="307" customFormat="1"/>
    <row r="300" s="307" customFormat="1"/>
    <row r="301" s="307" customFormat="1"/>
    <row r="302" s="307" customFormat="1"/>
    <row r="303" s="307" customFormat="1"/>
    <row r="304" s="307" customFormat="1"/>
    <row r="305" s="307" customFormat="1"/>
    <row r="306" s="307" customFormat="1"/>
    <row r="307" s="307" customFormat="1"/>
    <row r="308" s="307" customFormat="1"/>
    <row r="309" s="307" customFormat="1"/>
    <row r="310" s="307" customFormat="1"/>
    <row r="311" s="307" customFormat="1"/>
    <row r="312" s="307" customFormat="1"/>
    <row r="313" s="307" customFormat="1"/>
    <row r="314" s="307" customFormat="1"/>
    <row r="315" s="307" customFormat="1"/>
    <row r="316" s="307" customFormat="1"/>
    <row r="317" s="307" customFormat="1"/>
    <row r="318" s="307" customFormat="1"/>
    <row r="319" s="307" customFormat="1"/>
    <row r="320" s="307" customFormat="1"/>
    <row r="321" s="307" customFormat="1"/>
    <row r="322" s="307" customFormat="1"/>
    <row r="323" s="307" customFormat="1"/>
    <row r="324" s="307" customFormat="1"/>
    <row r="325" s="307" customFormat="1"/>
    <row r="326" s="307" customFormat="1"/>
    <row r="327" s="307" customFormat="1"/>
    <row r="328" s="307" customFormat="1"/>
    <row r="329" s="307" customFormat="1"/>
    <row r="330" s="307" customFormat="1"/>
    <row r="331" s="307" customFormat="1"/>
    <row r="332" s="307" customFormat="1"/>
    <row r="333" s="307" customFormat="1"/>
    <row r="334" s="307" customFormat="1"/>
    <row r="335" s="307" customFormat="1"/>
    <row r="336" s="307" customFormat="1"/>
    <row r="337" s="307" customFormat="1"/>
    <row r="338" s="307" customFormat="1"/>
    <row r="339" s="307" customFormat="1"/>
    <row r="340" s="307" customFormat="1"/>
    <row r="341" s="307" customFormat="1"/>
    <row r="342" s="307" customFormat="1"/>
  </sheetData>
  <sheetProtection algorithmName="SHA-512" hashValue="Ti8soY9i0iof9p2z+HmPmbsyv5k9TeuCrn34HQiMBnB9YeWny5OsIao7ORhcRiYekRycimLPvYlblfbRmbEDdg==" saltValue="yQXNm+OFHAnLK44TBYnYZg==" spinCount="100000" sheet="1" formatColumns="0"/>
  <mergeCells count="13">
    <mergeCell ref="CI10:CI13"/>
    <mergeCell ref="CN10:CN13"/>
    <mergeCell ref="CS10:CS13"/>
    <mergeCell ref="U11:U13"/>
    <mergeCell ref="AO11:AO13"/>
    <mergeCell ref="BI11:BI13"/>
    <mergeCell ref="CC11:CC13"/>
    <mergeCell ref="CD10:CD13"/>
    <mergeCell ref="G1:I1"/>
    <mergeCell ref="B10:B13"/>
    <mergeCell ref="V10:V13"/>
    <mergeCell ref="AP10:AP13"/>
    <mergeCell ref="BJ10:BJ13"/>
  </mergeCells>
  <pageMargins left="0.25" right="0.25" top="0.5" bottom="0.75" header="0.3" footer="0.3"/>
  <pageSetup paperSize="9" scale="59"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EA342"/>
  <sheetViews>
    <sheetView topLeftCell="CC47" zoomScale="80" zoomScaleNormal="80" workbookViewId="0">
      <selection activeCell="CO84" sqref="CO84"/>
    </sheetView>
  </sheetViews>
  <sheetFormatPr defaultColWidth="9.42578125" defaultRowHeight="12.75"/>
  <cols>
    <col min="1" max="1" width="49.42578125" style="134" bestFit="1" customWidth="1"/>
    <col min="2" max="2" width="8.5703125" style="134" bestFit="1" customWidth="1"/>
    <col min="3" max="21" width="15.5703125" style="134" customWidth="1"/>
    <col min="22" max="22" width="7.42578125" style="134" bestFit="1" customWidth="1"/>
    <col min="23" max="41" width="15.5703125" style="134" customWidth="1"/>
    <col min="42" max="42" width="7.42578125" style="134" bestFit="1" customWidth="1"/>
    <col min="43" max="61" width="15.5703125" style="134" customWidth="1"/>
    <col min="62" max="62" width="7.42578125" style="134" bestFit="1" customWidth="1"/>
    <col min="63" max="81" width="15.5703125" style="134" customWidth="1"/>
    <col min="82" max="82" width="7.42578125" style="134" bestFit="1" customWidth="1"/>
    <col min="83" max="97" width="15.5703125" style="134" customWidth="1"/>
    <col min="98" max="98" width="13.42578125" style="307" bestFit="1" customWidth="1"/>
    <col min="99" max="99" width="11.42578125" style="307" bestFit="1" customWidth="1"/>
    <col min="100" max="100" width="13.42578125" style="307" bestFit="1" customWidth="1"/>
    <col min="101" max="101" width="11.42578125" style="307" bestFit="1" customWidth="1"/>
    <col min="102" max="102" width="13.42578125" style="307" bestFit="1" customWidth="1"/>
    <col min="103" max="131" width="9.42578125" style="307"/>
    <col min="132" max="16384" width="9.42578125" style="134"/>
  </cols>
  <sheetData>
    <row r="1" spans="1:131" s="177" customFormat="1" ht="27" customHeight="1">
      <c r="A1" s="15" t="s">
        <v>1321</v>
      </c>
      <c r="G1" s="677"/>
      <c r="H1" s="677"/>
      <c r="I1" s="677"/>
      <c r="J1" s="620"/>
      <c r="K1" s="620"/>
      <c r="L1" s="178"/>
      <c r="M1" s="178"/>
      <c r="N1" s="178"/>
      <c r="O1" s="178"/>
      <c r="P1" s="178"/>
      <c r="Q1" s="178"/>
      <c r="R1" s="178"/>
      <c r="S1" s="178"/>
      <c r="T1" s="620"/>
      <c r="U1" s="178"/>
      <c r="V1" s="178"/>
      <c r="W1" s="178"/>
      <c r="X1" s="178"/>
      <c r="Y1" s="178"/>
      <c r="Z1" s="178"/>
      <c r="AA1" s="178"/>
      <c r="AB1" s="178"/>
      <c r="AC1" s="178"/>
      <c r="AD1" s="178"/>
      <c r="AE1" s="620"/>
      <c r="AF1" s="178"/>
      <c r="AG1" s="178"/>
      <c r="AH1" s="178"/>
      <c r="AI1" s="178"/>
      <c r="AJ1" s="178"/>
      <c r="AK1" s="178"/>
      <c r="AL1" s="178"/>
      <c r="AM1" s="178"/>
      <c r="AN1" s="620"/>
      <c r="AO1" s="178"/>
      <c r="AP1" s="178"/>
      <c r="AQ1" s="178"/>
      <c r="AR1" s="178"/>
      <c r="AS1" s="178"/>
      <c r="AT1" s="178"/>
      <c r="AU1" s="178"/>
      <c r="AV1" s="178"/>
      <c r="AW1" s="178"/>
      <c r="AX1" s="178"/>
      <c r="AY1" s="620"/>
      <c r="AZ1" s="178"/>
      <c r="BA1" s="178"/>
      <c r="BB1" s="178"/>
      <c r="BC1" s="178"/>
      <c r="BD1" s="178"/>
      <c r="BE1" s="178"/>
      <c r="BF1" s="178"/>
      <c r="BG1" s="178"/>
      <c r="BH1" s="620"/>
      <c r="BI1" s="178"/>
      <c r="BJ1" s="178"/>
      <c r="BK1" s="178"/>
      <c r="BL1" s="178"/>
      <c r="BM1" s="178"/>
      <c r="BN1" s="178"/>
      <c r="BO1" s="178"/>
      <c r="BP1" s="178"/>
      <c r="BQ1" s="178"/>
      <c r="BR1" s="178"/>
      <c r="BS1" s="620"/>
      <c r="BT1" s="178"/>
      <c r="BU1" s="178"/>
      <c r="BV1" s="178"/>
      <c r="BW1" s="178"/>
      <c r="BX1" s="178"/>
      <c r="BY1" s="178"/>
      <c r="BZ1" s="178"/>
      <c r="CA1" s="178"/>
      <c r="CB1" s="620"/>
      <c r="CC1" s="178"/>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178"/>
      <c r="DI1" s="178"/>
      <c r="DJ1" s="178"/>
      <c r="DK1" s="178"/>
      <c r="DL1" s="178"/>
      <c r="DM1" s="178"/>
      <c r="DN1" s="178"/>
      <c r="DO1" s="178"/>
      <c r="DP1" s="178"/>
      <c r="DQ1" s="178"/>
      <c r="DR1" s="178"/>
      <c r="DS1" s="178"/>
      <c r="DT1" s="178"/>
      <c r="DU1" s="178"/>
      <c r="DV1" s="178"/>
      <c r="DW1" s="178"/>
      <c r="DX1" s="178"/>
      <c r="DY1" s="178"/>
      <c r="DZ1" s="178"/>
      <c r="EA1" s="178"/>
    </row>
    <row r="2" spans="1:131" s="177" customFormat="1" ht="15.75">
      <c r="A2" s="137" t="s">
        <v>1303</v>
      </c>
      <c r="B2" s="377" t="str">
        <f>'Schedule 3A_Income Statement'!B2</f>
        <v>CCA Senior Care Options-Commonwealth Care Alliance</v>
      </c>
      <c r="C2" s="378"/>
      <c r="D2" s="378"/>
      <c r="E2" s="378"/>
      <c r="F2" s="379"/>
      <c r="G2" s="405"/>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78"/>
      <c r="BE2" s="178"/>
      <c r="BF2" s="178"/>
      <c r="BG2" s="178"/>
      <c r="BH2" s="178"/>
      <c r="BI2" s="178"/>
      <c r="BJ2" s="178"/>
      <c r="BK2" s="178"/>
      <c r="BL2" s="178"/>
      <c r="BM2" s="178"/>
      <c r="BN2" s="178"/>
      <c r="BO2" s="178"/>
      <c r="BP2" s="178"/>
      <c r="BQ2" s="178"/>
      <c r="BR2" s="178"/>
      <c r="BS2" s="178"/>
      <c r="BT2" s="178"/>
      <c r="BU2" s="178"/>
      <c r="BV2" s="178"/>
      <c r="BW2" s="178"/>
      <c r="BX2" s="178"/>
      <c r="BY2" s="178"/>
      <c r="BZ2" s="178"/>
      <c r="CA2" s="178"/>
      <c r="CB2" s="178"/>
      <c r="CC2" s="178"/>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row>
    <row r="3" spans="1:131" s="177" customFormat="1" ht="15.75">
      <c r="A3" s="137" t="s">
        <v>1285</v>
      </c>
      <c r="B3" s="475" t="str">
        <f>'Schedule 3A_Income Statement'!B3</f>
        <v>January 2024 - December 2024</v>
      </c>
      <c r="C3" s="476"/>
      <c r="D3" s="476"/>
      <c r="E3" s="476"/>
      <c r="F3" s="477"/>
      <c r="G3" s="405"/>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Q3" s="178"/>
      <c r="AR3" s="178"/>
      <c r="AS3" s="178"/>
      <c r="AT3" s="178"/>
      <c r="AU3" s="178"/>
      <c r="AV3" s="178"/>
      <c r="AW3" s="178"/>
      <c r="AX3" s="178"/>
      <c r="AY3" s="178"/>
      <c r="AZ3" s="178"/>
      <c r="BA3" s="178"/>
      <c r="BB3" s="178"/>
      <c r="BC3" s="178"/>
      <c r="BD3" s="178"/>
      <c r="BE3" s="178"/>
      <c r="BF3" s="178"/>
      <c r="BG3" s="178"/>
      <c r="BH3" s="178"/>
      <c r="BI3" s="178"/>
      <c r="BJ3" s="178"/>
      <c r="BK3" s="178"/>
      <c r="BL3" s="178"/>
      <c r="BM3" s="178"/>
      <c r="BN3" s="178"/>
      <c r="BO3" s="178"/>
      <c r="BP3" s="178"/>
      <c r="BQ3" s="178"/>
      <c r="BR3" s="178"/>
      <c r="BS3" s="178"/>
      <c r="BT3" s="178"/>
      <c r="BU3" s="178"/>
      <c r="BV3" s="178"/>
      <c r="BW3" s="178"/>
      <c r="BX3" s="178"/>
      <c r="BY3" s="178"/>
      <c r="BZ3" s="178"/>
      <c r="CA3" s="178"/>
      <c r="CB3" s="178"/>
      <c r="CC3" s="178"/>
      <c r="CD3" s="178"/>
      <c r="CE3" s="178"/>
      <c r="CF3" s="178"/>
      <c r="CG3" s="178"/>
      <c r="CH3" s="178"/>
      <c r="CI3" s="178"/>
      <c r="CJ3" s="178"/>
      <c r="CK3" s="178"/>
      <c r="CL3" s="178"/>
      <c r="CM3" s="178"/>
      <c r="CN3" s="178"/>
      <c r="CO3" s="178"/>
      <c r="CP3" s="178"/>
      <c r="CQ3" s="178"/>
      <c r="CR3" s="178"/>
      <c r="CS3" s="178"/>
      <c r="CT3" s="178"/>
      <c r="CU3" s="178"/>
      <c r="CV3" s="178"/>
      <c r="CW3" s="178"/>
      <c r="CX3" s="178"/>
      <c r="CY3" s="178"/>
      <c r="CZ3" s="178"/>
      <c r="DA3" s="178"/>
      <c r="DB3" s="178"/>
      <c r="DC3" s="178"/>
      <c r="DD3" s="178"/>
      <c r="DE3" s="178"/>
      <c r="DF3" s="178"/>
      <c r="DG3" s="178"/>
      <c r="DH3" s="178"/>
      <c r="DI3" s="178"/>
      <c r="DJ3" s="178"/>
      <c r="DK3" s="178"/>
      <c r="DL3" s="178"/>
      <c r="DM3" s="178"/>
      <c r="DN3" s="178"/>
      <c r="DO3" s="178"/>
      <c r="DP3" s="178"/>
      <c r="DQ3" s="178"/>
      <c r="DR3" s="178"/>
      <c r="DS3" s="178"/>
      <c r="DT3" s="178"/>
      <c r="DU3" s="178"/>
      <c r="DV3" s="178"/>
      <c r="DW3" s="178"/>
      <c r="DX3" s="178"/>
      <c r="DY3" s="178"/>
      <c r="DZ3" s="178"/>
      <c r="EA3" s="178"/>
    </row>
    <row r="4" spans="1:131" s="177" customFormat="1" ht="15.75">
      <c r="A4" s="137" t="s">
        <v>1306</v>
      </c>
      <c r="B4" s="381">
        <f>'Schedule 3A_Income Statement'!B4</f>
        <v>45657</v>
      </c>
      <c r="C4" s="378"/>
      <c r="D4" s="378"/>
      <c r="E4" s="378"/>
      <c r="F4" s="379"/>
      <c r="G4" s="405"/>
      <c r="H4" s="178"/>
      <c r="I4" s="178"/>
      <c r="J4" s="178"/>
      <c r="K4" s="178"/>
      <c r="L4" s="178"/>
      <c r="M4" s="178"/>
      <c r="N4" s="178"/>
      <c r="O4" s="178"/>
      <c r="P4" s="178"/>
      <c r="Q4" s="178"/>
      <c r="R4" s="178"/>
      <c r="S4" s="178"/>
      <c r="T4" s="178"/>
      <c r="U4" s="178"/>
      <c r="V4" s="178"/>
      <c r="W4" s="178"/>
      <c r="X4" s="178"/>
      <c r="Y4" s="178"/>
      <c r="Z4" s="178"/>
      <c r="AA4" s="178"/>
      <c r="AB4" s="178"/>
      <c r="AC4" s="178"/>
      <c r="AD4" s="178"/>
      <c r="AE4" s="178"/>
      <c r="AF4" s="178"/>
      <c r="AG4" s="178"/>
      <c r="AH4" s="178"/>
      <c r="AI4" s="178"/>
      <c r="AJ4" s="178"/>
      <c r="AK4" s="178"/>
      <c r="AL4" s="178"/>
      <c r="AM4" s="178"/>
      <c r="AN4" s="178"/>
      <c r="AO4" s="178"/>
      <c r="AP4" s="178"/>
      <c r="AQ4" s="178"/>
      <c r="AR4" s="178"/>
      <c r="AS4" s="178"/>
      <c r="AT4" s="178"/>
      <c r="AU4" s="178"/>
      <c r="AV4" s="178"/>
      <c r="AW4" s="178"/>
      <c r="AX4" s="178"/>
      <c r="AY4" s="178"/>
      <c r="AZ4" s="178"/>
      <c r="BA4" s="178"/>
      <c r="BB4" s="178"/>
      <c r="BC4" s="178"/>
      <c r="BD4" s="178"/>
      <c r="BE4" s="178"/>
      <c r="BF4" s="178"/>
      <c r="BG4" s="178"/>
      <c r="BH4" s="178"/>
      <c r="BI4" s="178"/>
      <c r="BJ4" s="178"/>
      <c r="BK4" s="178"/>
      <c r="BL4" s="178"/>
      <c r="BM4" s="178"/>
      <c r="BN4" s="178"/>
      <c r="BO4" s="178"/>
      <c r="BP4" s="178"/>
      <c r="BQ4" s="178"/>
      <c r="BR4" s="178"/>
      <c r="BS4" s="178"/>
      <c r="BT4" s="178"/>
      <c r="BU4" s="178"/>
      <c r="BV4" s="178"/>
      <c r="BW4" s="178"/>
      <c r="BX4" s="178"/>
      <c r="BY4" s="178"/>
      <c r="BZ4" s="178"/>
      <c r="CA4" s="178"/>
      <c r="CB4" s="178"/>
      <c r="CC4" s="178"/>
      <c r="CD4" s="178"/>
      <c r="CE4" s="178"/>
      <c r="CF4" s="178"/>
      <c r="CG4" s="178"/>
      <c r="CH4" s="178"/>
      <c r="CI4" s="178"/>
      <c r="CJ4" s="178"/>
      <c r="CK4" s="178"/>
      <c r="CL4" s="178"/>
      <c r="CM4" s="178"/>
      <c r="CN4" s="178"/>
      <c r="CO4" s="178"/>
      <c r="CP4" s="178"/>
      <c r="CQ4" s="178"/>
      <c r="CR4" s="178"/>
      <c r="CS4" s="178"/>
      <c r="CT4" s="178"/>
      <c r="CU4" s="178"/>
      <c r="CV4" s="178"/>
      <c r="CW4" s="178"/>
      <c r="CX4" s="178"/>
      <c r="CY4" s="178"/>
      <c r="CZ4" s="178"/>
      <c r="DA4" s="178"/>
      <c r="DB4" s="178"/>
      <c r="DC4" s="178"/>
      <c r="DD4" s="178"/>
      <c r="DE4" s="178"/>
      <c r="DF4" s="178"/>
      <c r="DG4" s="178"/>
      <c r="DH4" s="178"/>
      <c r="DI4" s="178"/>
      <c r="DJ4" s="178"/>
      <c r="DK4" s="178"/>
      <c r="DL4" s="178"/>
      <c r="DM4" s="178"/>
      <c r="DN4" s="178"/>
      <c r="DO4" s="178"/>
      <c r="DP4" s="178"/>
      <c r="DQ4" s="178"/>
      <c r="DR4" s="178"/>
      <c r="DS4" s="178"/>
      <c r="DT4" s="178"/>
      <c r="DU4" s="178"/>
      <c r="DV4" s="178"/>
      <c r="DW4" s="178"/>
      <c r="DX4" s="178"/>
      <c r="DY4" s="178"/>
      <c r="DZ4" s="178"/>
      <c r="EA4" s="178"/>
    </row>
    <row r="5" spans="1:131" s="177" customFormat="1" ht="15.75">
      <c r="A5" s="137" t="s">
        <v>1307</v>
      </c>
      <c r="B5" s="377" t="str">
        <f>'Schedule 3A_Income Statement'!B5</f>
        <v>CCA</v>
      </c>
      <c r="C5" s="378"/>
      <c r="D5" s="378"/>
      <c r="E5" s="378"/>
      <c r="F5" s="379"/>
      <c r="G5" s="405"/>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8"/>
      <c r="AG5" s="178"/>
      <c r="AH5" s="178"/>
      <c r="AI5" s="178"/>
      <c r="AJ5" s="178"/>
      <c r="AK5" s="178"/>
      <c r="AL5" s="178"/>
      <c r="AM5" s="178"/>
      <c r="AN5" s="178"/>
      <c r="AO5" s="178"/>
      <c r="AP5" s="178"/>
      <c r="AQ5" s="178"/>
      <c r="AR5" s="178"/>
      <c r="AS5" s="178"/>
      <c r="AT5" s="178"/>
      <c r="AU5" s="178"/>
      <c r="AV5" s="178"/>
      <c r="AW5" s="178"/>
      <c r="AX5" s="178"/>
      <c r="AY5" s="178"/>
      <c r="AZ5" s="178"/>
      <c r="BA5" s="178"/>
      <c r="BB5" s="178"/>
      <c r="BC5" s="178"/>
      <c r="BD5" s="178"/>
      <c r="BE5" s="178"/>
      <c r="BF5" s="178"/>
      <c r="BG5" s="178"/>
      <c r="BH5" s="178"/>
      <c r="BI5" s="178"/>
      <c r="BJ5" s="178"/>
      <c r="BK5" s="178"/>
      <c r="BL5" s="178"/>
      <c r="BM5" s="178"/>
      <c r="BN5" s="178"/>
      <c r="BO5" s="178"/>
      <c r="BP5" s="178"/>
      <c r="BQ5" s="178"/>
      <c r="BR5" s="178"/>
      <c r="BS5" s="178"/>
      <c r="BT5" s="178"/>
      <c r="BU5" s="178"/>
      <c r="BV5" s="178"/>
      <c r="BW5" s="178"/>
      <c r="BX5" s="178"/>
      <c r="BY5" s="178"/>
      <c r="BZ5" s="178"/>
      <c r="CA5" s="178"/>
      <c r="CB5" s="178"/>
      <c r="CC5" s="178"/>
      <c r="CD5" s="178"/>
      <c r="CE5" s="178"/>
      <c r="CF5" s="178"/>
      <c r="CG5" s="178"/>
      <c r="CH5" s="178"/>
      <c r="CI5" s="178"/>
      <c r="CJ5" s="178"/>
      <c r="CK5" s="178"/>
      <c r="CL5" s="178"/>
      <c r="CM5" s="178"/>
      <c r="CN5" s="178"/>
      <c r="CO5" s="178"/>
      <c r="CP5" s="178"/>
      <c r="CQ5" s="178"/>
      <c r="CR5" s="178"/>
      <c r="CS5" s="178"/>
      <c r="CT5" s="178"/>
      <c r="CU5" s="178"/>
      <c r="CV5" s="178"/>
      <c r="CW5" s="178"/>
      <c r="CX5" s="178"/>
      <c r="CY5" s="178"/>
      <c r="CZ5" s="178"/>
      <c r="DA5" s="178"/>
      <c r="DB5" s="178"/>
      <c r="DC5" s="178"/>
      <c r="DD5" s="178"/>
      <c r="DE5" s="178"/>
      <c r="DF5" s="178"/>
      <c r="DG5" s="178"/>
      <c r="DH5" s="178"/>
      <c r="DI5" s="178"/>
      <c r="DJ5" s="178"/>
      <c r="DK5" s="178"/>
      <c r="DL5" s="178"/>
      <c r="DM5" s="178"/>
      <c r="DN5" s="178"/>
      <c r="DO5" s="178"/>
      <c r="DP5" s="178"/>
      <c r="DQ5" s="178"/>
      <c r="DR5" s="178"/>
      <c r="DS5" s="178"/>
      <c r="DT5" s="178"/>
      <c r="DU5" s="178"/>
      <c r="DV5" s="178"/>
      <c r="DW5" s="178"/>
      <c r="DX5" s="178"/>
      <c r="DY5" s="178"/>
      <c r="DZ5" s="178"/>
      <c r="EA5" s="178"/>
    </row>
    <row r="6" spans="1:131" s="177" customFormat="1" ht="15.75">
      <c r="A6" s="137" t="s">
        <v>1288</v>
      </c>
      <c r="B6" s="381">
        <f>'Schedule 3A_Income Statement'!B6</f>
        <v>45957</v>
      </c>
      <c r="C6" s="378"/>
      <c r="D6" s="378"/>
      <c r="E6" s="378"/>
      <c r="F6" s="379"/>
      <c r="G6" s="405"/>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8"/>
      <c r="AY6" s="178"/>
      <c r="AZ6" s="178"/>
      <c r="BA6" s="178"/>
      <c r="BB6" s="178"/>
      <c r="BC6" s="178"/>
      <c r="BD6" s="178"/>
      <c r="BE6" s="178"/>
      <c r="BF6" s="178"/>
      <c r="BG6" s="178"/>
      <c r="BH6" s="178"/>
      <c r="BI6" s="178"/>
      <c r="BJ6" s="178"/>
      <c r="BK6" s="178"/>
      <c r="BL6" s="178"/>
      <c r="BM6" s="178"/>
      <c r="BN6" s="178"/>
      <c r="BO6" s="178"/>
      <c r="BP6" s="178"/>
      <c r="BQ6" s="178"/>
      <c r="BR6" s="178"/>
      <c r="BS6" s="178"/>
      <c r="BT6" s="178"/>
      <c r="BU6" s="178"/>
      <c r="BV6" s="178"/>
      <c r="BW6" s="178"/>
      <c r="BX6" s="178"/>
      <c r="BY6" s="178"/>
      <c r="BZ6" s="178"/>
      <c r="CA6" s="178"/>
      <c r="CB6" s="178"/>
      <c r="CC6" s="178"/>
      <c r="CD6" s="178"/>
      <c r="CE6" s="178"/>
      <c r="CF6" s="178"/>
      <c r="CG6" s="178"/>
      <c r="CH6" s="178"/>
      <c r="CI6" s="178"/>
      <c r="CJ6" s="178"/>
      <c r="CK6" s="178"/>
      <c r="CL6" s="178"/>
      <c r="CM6" s="178"/>
      <c r="CN6" s="178"/>
      <c r="CO6" s="178"/>
      <c r="CP6" s="178"/>
      <c r="CQ6" s="178"/>
      <c r="CR6" s="178"/>
      <c r="CS6" s="178"/>
      <c r="CT6" s="178"/>
      <c r="CU6" s="178"/>
      <c r="CV6" s="178"/>
      <c r="CW6" s="178"/>
      <c r="CX6" s="178"/>
      <c r="CY6" s="178"/>
      <c r="CZ6" s="178"/>
      <c r="DA6" s="178"/>
      <c r="DB6" s="178"/>
      <c r="DC6" s="178"/>
      <c r="DD6" s="178"/>
      <c r="DE6" s="178"/>
      <c r="DF6" s="178"/>
      <c r="DG6" s="178"/>
      <c r="DH6" s="178"/>
      <c r="DI6" s="178"/>
      <c r="DJ6" s="178"/>
      <c r="DK6" s="178"/>
      <c r="DL6" s="178"/>
      <c r="DM6" s="178"/>
      <c r="DN6" s="178"/>
      <c r="DO6" s="178"/>
      <c r="DP6" s="178"/>
      <c r="DQ6" s="178"/>
      <c r="DR6" s="178"/>
      <c r="DS6" s="178"/>
      <c r="DT6" s="178"/>
      <c r="DU6" s="178"/>
      <c r="DV6" s="178"/>
      <c r="DW6" s="178"/>
      <c r="DX6" s="178"/>
      <c r="DY6" s="178"/>
      <c r="DZ6" s="178"/>
      <c r="EA6" s="178"/>
    </row>
    <row r="7" spans="1:131" s="177" customFormat="1">
      <c r="A7" s="227" t="s">
        <v>1289</v>
      </c>
      <c r="B7" s="179"/>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8"/>
      <c r="AN7" s="178"/>
      <c r="AO7" s="178"/>
      <c r="AP7" s="178"/>
      <c r="AQ7" s="178"/>
      <c r="AR7" s="178"/>
      <c r="AS7" s="178"/>
      <c r="AT7" s="178"/>
      <c r="AU7" s="178"/>
      <c r="AV7" s="178"/>
      <c r="AW7" s="178"/>
      <c r="AX7" s="178"/>
      <c r="AY7" s="178"/>
      <c r="AZ7" s="178"/>
      <c r="BA7" s="178"/>
      <c r="BB7" s="178"/>
      <c r="BC7" s="178"/>
      <c r="BD7" s="178"/>
      <c r="BE7" s="178"/>
      <c r="BF7" s="178"/>
      <c r="BG7" s="178"/>
      <c r="BH7" s="178"/>
      <c r="BI7" s="178"/>
      <c r="BJ7" s="178"/>
      <c r="BK7" s="178"/>
      <c r="BL7" s="178"/>
      <c r="BM7" s="178"/>
      <c r="BN7" s="178"/>
      <c r="BO7" s="178"/>
      <c r="BP7" s="178"/>
      <c r="BQ7" s="178"/>
      <c r="BR7" s="178"/>
      <c r="BS7" s="178"/>
      <c r="BT7" s="178"/>
      <c r="BU7" s="178"/>
      <c r="BV7" s="178"/>
      <c r="BW7" s="178"/>
      <c r="BX7" s="178"/>
      <c r="BY7" s="178"/>
      <c r="BZ7" s="178"/>
      <c r="CA7" s="178"/>
      <c r="CB7" s="178"/>
      <c r="CC7" s="178"/>
      <c r="CD7" s="178"/>
      <c r="CE7" s="178"/>
      <c r="CF7" s="178"/>
      <c r="CG7" s="178"/>
      <c r="CH7" s="178"/>
      <c r="CI7" s="178"/>
      <c r="CJ7" s="178"/>
      <c r="CK7" s="178"/>
      <c r="CL7" s="178"/>
      <c r="CM7" s="178"/>
      <c r="CN7" s="178"/>
      <c r="CO7" s="178"/>
      <c r="CP7" s="178"/>
      <c r="CQ7" s="178"/>
      <c r="CR7" s="178"/>
      <c r="CS7" s="178"/>
      <c r="CT7" s="178"/>
      <c r="CU7" s="178"/>
      <c r="CV7" s="178"/>
      <c r="CW7" s="178"/>
      <c r="CX7" s="178"/>
      <c r="CY7" s="178"/>
      <c r="CZ7" s="178"/>
      <c r="DA7" s="178"/>
      <c r="DB7" s="178"/>
      <c r="DC7" s="178"/>
      <c r="DD7" s="178"/>
      <c r="DE7" s="178"/>
      <c r="DF7" s="178"/>
      <c r="DG7" s="178"/>
      <c r="DH7" s="178"/>
      <c r="DI7" s="178"/>
      <c r="DJ7" s="178"/>
      <c r="DK7" s="178"/>
      <c r="DL7" s="178"/>
      <c r="DM7" s="178"/>
      <c r="DN7" s="178"/>
      <c r="DO7" s="178"/>
      <c r="DP7" s="178"/>
      <c r="DQ7" s="178"/>
      <c r="DR7" s="178"/>
      <c r="DS7" s="178"/>
      <c r="DT7" s="178"/>
      <c r="DU7" s="178"/>
      <c r="DV7" s="178"/>
      <c r="DW7" s="178"/>
      <c r="DX7" s="178"/>
      <c r="DY7" s="178"/>
      <c r="DZ7" s="178"/>
      <c r="EA7" s="178"/>
    </row>
    <row r="8" spans="1:131" s="177" customFormat="1">
      <c r="A8" s="227"/>
      <c r="B8" s="179"/>
      <c r="G8" s="178"/>
      <c r="H8" s="178"/>
      <c r="I8" s="178"/>
      <c r="J8" s="178"/>
      <c r="K8" s="178"/>
      <c r="L8" s="178"/>
      <c r="M8" s="178"/>
      <c r="N8" s="178"/>
      <c r="O8" s="178"/>
      <c r="P8" s="178"/>
      <c r="Q8" s="178"/>
      <c r="R8" s="178"/>
      <c r="S8" s="178"/>
      <c r="T8" s="178"/>
      <c r="U8" s="178"/>
      <c r="V8" s="334"/>
      <c r="W8" s="178"/>
      <c r="X8" s="178"/>
      <c r="Y8" s="178"/>
      <c r="Z8" s="178"/>
      <c r="AA8" s="178"/>
      <c r="AB8" s="178"/>
      <c r="AC8" s="178"/>
      <c r="AD8" s="178"/>
      <c r="AE8" s="178"/>
      <c r="AF8" s="178"/>
      <c r="AG8" s="178"/>
      <c r="AH8" s="178"/>
      <c r="AI8" s="178"/>
      <c r="AJ8" s="178"/>
      <c r="AK8" s="178"/>
      <c r="AL8" s="178"/>
      <c r="AM8" s="178"/>
      <c r="AN8" s="178"/>
      <c r="AO8" s="178"/>
      <c r="AP8" s="334"/>
      <c r="AQ8" s="178"/>
      <c r="AR8" s="178"/>
      <c r="AS8" s="178"/>
      <c r="AT8" s="178"/>
      <c r="AU8" s="178"/>
      <c r="AV8" s="178"/>
      <c r="AW8" s="178"/>
      <c r="AX8" s="178"/>
      <c r="AY8" s="178"/>
      <c r="AZ8" s="178"/>
      <c r="BA8" s="178"/>
      <c r="BB8" s="178"/>
      <c r="BC8" s="178"/>
      <c r="BD8" s="178"/>
      <c r="BE8" s="178"/>
      <c r="BF8" s="178"/>
      <c r="BG8" s="178"/>
      <c r="BH8" s="178"/>
      <c r="BI8" s="178"/>
      <c r="BJ8" s="178"/>
      <c r="BK8" s="178"/>
      <c r="BL8" s="178"/>
      <c r="BM8" s="178"/>
      <c r="BN8" s="178"/>
      <c r="BO8" s="178"/>
      <c r="BP8" s="178"/>
      <c r="BQ8" s="178"/>
      <c r="BR8" s="178"/>
      <c r="BS8" s="178"/>
      <c r="BT8" s="178"/>
      <c r="BU8" s="178"/>
      <c r="BV8" s="178"/>
      <c r="BW8" s="178"/>
      <c r="BX8" s="178"/>
      <c r="BY8" s="178"/>
      <c r="BZ8" s="178"/>
      <c r="CA8" s="178"/>
      <c r="CB8" s="178"/>
      <c r="CC8" s="178"/>
      <c r="CD8" s="178"/>
      <c r="CE8" s="178"/>
      <c r="CF8" s="178"/>
      <c r="CG8" s="178"/>
      <c r="CH8" s="178"/>
      <c r="CI8" s="178"/>
      <c r="CJ8" s="178"/>
      <c r="CK8" s="178"/>
      <c r="CL8" s="178"/>
      <c r="CM8" s="178"/>
      <c r="CN8" s="178"/>
      <c r="CO8" s="178"/>
      <c r="CP8" s="178"/>
      <c r="CQ8" s="178"/>
      <c r="CR8" s="178"/>
      <c r="CS8" s="178"/>
      <c r="CT8" s="178"/>
      <c r="CU8" s="178"/>
      <c r="CV8" s="178"/>
      <c r="CW8" s="178"/>
      <c r="CX8" s="178"/>
      <c r="CY8" s="178"/>
      <c r="CZ8" s="178"/>
      <c r="DA8" s="178"/>
      <c r="DB8" s="178"/>
      <c r="DC8" s="178"/>
      <c r="DD8" s="178"/>
      <c r="DE8" s="178"/>
      <c r="DF8" s="178"/>
      <c r="DG8" s="178"/>
      <c r="DH8" s="178"/>
      <c r="DI8" s="178"/>
      <c r="DJ8" s="178"/>
      <c r="DK8" s="178"/>
      <c r="DL8" s="178"/>
      <c r="DM8" s="178"/>
      <c r="DN8" s="178"/>
      <c r="DO8" s="178"/>
      <c r="DP8" s="178"/>
      <c r="DQ8" s="178"/>
      <c r="DR8" s="178"/>
      <c r="DS8" s="178"/>
      <c r="DT8" s="178"/>
      <c r="DU8" s="178"/>
      <c r="DV8" s="178"/>
      <c r="DW8" s="178"/>
      <c r="DX8" s="178"/>
      <c r="DY8" s="178"/>
      <c r="DZ8" s="178"/>
      <c r="EA8" s="178"/>
    </row>
    <row r="9" spans="1:131" s="177" customFormat="1">
      <c r="A9" s="227"/>
      <c r="B9" s="179"/>
      <c r="G9" s="178"/>
      <c r="H9" s="178"/>
      <c r="I9" s="178"/>
      <c r="J9" s="178"/>
      <c r="K9" s="178"/>
      <c r="L9" s="178"/>
      <c r="M9" s="178"/>
      <c r="N9" s="178"/>
      <c r="O9" s="178"/>
      <c r="P9" s="178"/>
      <c r="Q9" s="178"/>
      <c r="R9" s="178"/>
      <c r="S9" s="178"/>
      <c r="T9" s="178"/>
      <c r="U9" s="178"/>
      <c r="V9" s="334"/>
      <c r="W9" s="178"/>
      <c r="X9" s="178"/>
      <c r="Y9" s="178"/>
      <c r="Z9" s="178"/>
      <c r="AA9" s="178"/>
      <c r="AB9" s="178"/>
      <c r="AC9" s="178"/>
      <c r="AD9" s="178"/>
      <c r="AE9" s="178"/>
      <c r="AF9" s="178"/>
      <c r="AG9" s="178"/>
      <c r="AH9" s="178"/>
      <c r="AI9" s="178"/>
      <c r="AJ9" s="178"/>
      <c r="AK9" s="178"/>
      <c r="AL9" s="178"/>
      <c r="AM9" s="178"/>
      <c r="AN9" s="178"/>
      <c r="AO9" s="178"/>
      <c r="AP9" s="334"/>
      <c r="AQ9" s="178"/>
      <c r="AR9" s="178"/>
      <c r="AS9" s="178"/>
      <c r="AT9" s="178"/>
      <c r="AU9" s="178"/>
      <c r="AV9" s="178"/>
      <c r="AW9" s="178"/>
      <c r="AX9" s="178"/>
      <c r="AY9" s="178"/>
      <c r="AZ9" s="178"/>
      <c r="BA9" s="178"/>
      <c r="BB9" s="178"/>
      <c r="BC9" s="178"/>
      <c r="BD9" s="178"/>
      <c r="BE9" s="178"/>
      <c r="BF9" s="178"/>
      <c r="BG9" s="178"/>
      <c r="BH9" s="178"/>
      <c r="BI9" s="178"/>
      <c r="BJ9" s="178"/>
      <c r="BK9" s="178"/>
      <c r="BL9" s="178"/>
      <c r="BM9" s="178"/>
      <c r="BN9" s="178"/>
      <c r="BO9" s="178"/>
      <c r="BP9" s="178"/>
      <c r="BQ9" s="178"/>
      <c r="BR9" s="178"/>
      <c r="BS9" s="178"/>
      <c r="BT9" s="178"/>
      <c r="BU9" s="178"/>
      <c r="BV9" s="178"/>
      <c r="BW9" s="178"/>
      <c r="BX9" s="178"/>
      <c r="BY9" s="178"/>
      <c r="BZ9" s="178"/>
      <c r="CA9" s="178"/>
      <c r="CB9" s="178"/>
      <c r="CC9" s="178"/>
      <c r="CD9" s="178"/>
      <c r="CE9" s="178"/>
      <c r="CF9" s="178"/>
      <c r="CG9" s="178"/>
      <c r="CH9" s="178"/>
      <c r="CI9" s="178"/>
      <c r="CJ9" s="178"/>
      <c r="CK9" s="178"/>
      <c r="CL9" s="178"/>
      <c r="CM9" s="178"/>
      <c r="CN9" s="178"/>
      <c r="CO9" s="178"/>
      <c r="CP9" s="178"/>
      <c r="CQ9" s="178"/>
      <c r="CR9" s="178"/>
      <c r="CS9" s="178"/>
      <c r="CT9" s="178"/>
      <c r="CU9" s="178"/>
      <c r="CV9" s="178"/>
      <c r="CW9" s="178"/>
      <c r="CX9" s="178"/>
      <c r="CY9" s="178"/>
      <c r="CZ9" s="178"/>
      <c r="DA9" s="178"/>
      <c r="DB9" s="178"/>
      <c r="DC9" s="178"/>
      <c r="DD9" s="178"/>
      <c r="DE9" s="178"/>
      <c r="DF9" s="178"/>
      <c r="DG9" s="178"/>
      <c r="DH9" s="178"/>
      <c r="DI9" s="178"/>
      <c r="DJ9" s="178"/>
      <c r="DK9" s="178"/>
      <c r="DL9" s="178"/>
      <c r="DM9" s="178"/>
      <c r="DN9" s="178"/>
      <c r="DO9" s="178"/>
      <c r="DP9" s="178"/>
      <c r="DQ9" s="178"/>
      <c r="DR9" s="178"/>
      <c r="DS9" s="178"/>
      <c r="DT9" s="178"/>
      <c r="DU9" s="178"/>
      <c r="DV9" s="178"/>
      <c r="DW9" s="178"/>
      <c r="DX9" s="178"/>
      <c r="DY9" s="178"/>
      <c r="DZ9" s="178"/>
      <c r="EA9" s="178"/>
    </row>
    <row r="10" spans="1:131" s="177" customFormat="1" ht="15.75" customHeight="1">
      <c r="A10" s="384"/>
      <c r="B10" s="669" t="s">
        <v>1322</v>
      </c>
      <c r="C10" s="385" t="s">
        <v>404</v>
      </c>
      <c r="D10" s="386"/>
      <c r="E10" s="386"/>
      <c r="F10" s="386"/>
      <c r="G10" s="386"/>
      <c r="H10" s="386"/>
      <c r="I10" s="386"/>
      <c r="J10" s="386"/>
      <c r="K10" s="386"/>
      <c r="L10" s="386"/>
      <c r="M10" s="386"/>
      <c r="N10" s="386"/>
      <c r="O10" s="386"/>
      <c r="P10" s="386"/>
      <c r="Q10" s="386"/>
      <c r="R10" s="386"/>
      <c r="S10" s="386"/>
      <c r="T10" s="386"/>
      <c r="U10" s="387"/>
      <c r="V10" s="669" t="s">
        <v>1322</v>
      </c>
      <c r="W10" s="385" t="s">
        <v>409</v>
      </c>
      <c r="X10" s="386"/>
      <c r="Y10" s="386"/>
      <c r="Z10" s="386"/>
      <c r="AA10" s="386"/>
      <c r="AB10" s="386"/>
      <c r="AC10" s="386"/>
      <c r="AD10" s="386"/>
      <c r="AE10" s="386"/>
      <c r="AF10" s="386"/>
      <c r="AG10" s="386"/>
      <c r="AH10" s="386"/>
      <c r="AI10" s="386"/>
      <c r="AJ10" s="386"/>
      <c r="AK10" s="386"/>
      <c r="AL10" s="386"/>
      <c r="AM10" s="386"/>
      <c r="AN10" s="386"/>
      <c r="AO10" s="387"/>
      <c r="AP10" s="669" t="s">
        <v>1322</v>
      </c>
      <c r="AQ10" s="385" t="s">
        <v>411</v>
      </c>
      <c r="AR10" s="386"/>
      <c r="AS10" s="386"/>
      <c r="AT10" s="386"/>
      <c r="AU10" s="386"/>
      <c r="AV10" s="386"/>
      <c r="AW10" s="386"/>
      <c r="AX10" s="386"/>
      <c r="AY10" s="386"/>
      <c r="AZ10" s="386"/>
      <c r="BA10" s="386"/>
      <c r="BB10" s="386"/>
      <c r="BC10" s="386"/>
      <c r="BD10" s="386"/>
      <c r="BE10" s="386"/>
      <c r="BF10" s="386"/>
      <c r="BG10" s="386"/>
      <c r="BH10" s="386"/>
      <c r="BI10" s="386"/>
      <c r="BJ10" s="669" t="s">
        <v>1322</v>
      </c>
      <c r="BK10" s="386" t="s">
        <v>1323</v>
      </c>
      <c r="BL10" s="386"/>
      <c r="BM10" s="386"/>
      <c r="BN10" s="386"/>
      <c r="BO10" s="386"/>
      <c r="BP10" s="386"/>
      <c r="BQ10" s="386"/>
      <c r="BR10" s="386"/>
      <c r="BS10" s="386"/>
      <c r="BT10" s="386"/>
      <c r="BU10" s="386"/>
      <c r="BV10" s="386"/>
      <c r="BW10" s="386"/>
      <c r="BX10" s="386"/>
      <c r="BY10" s="386"/>
      <c r="BZ10" s="386"/>
      <c r="CA10" s="386"/>
      <c r="CB10" s="386"/>
      <c r="CC10" s="386"/>
      <c r="CD10" s="669" t="s">
        <v>1322</v>
      </c>
      <c r="CE10" s="583"/>
      <c r="CF10" s="584"/>
      <c r="CG10" s="584"/>
      <c r="CH10" s="585"/>
      <c r="CI10" s="674" t="s">
        <v>1324</v>
      </c>
      <c r="CJ10" s="583"/>
      <c r="CK10" s="584"/>
      <c r="CL10" s="584"/>
      <c r="CM10" s="585"/>
      <c r="CN10" s="674" t="s">
        <v>1324</v>
      </c>
      <c r="CO10" s="583"/>
      <c r="CP10" s="584"/>
      <c r="CQ10" s="584"/>
      <c r="CR10" s="585"/>
      <c r="CS10" s="674" t="s">
        <v>1324</v>
      </c>
      <c r="CT10" s="178"/>
      <c r="CU10" s="178"/>
      <c r="CV10" s="178"/>
      <c r="CW10" s="178"/>
      <c r="CX10" s="178"/>
      <c r="CY10" s="178"/>
      <c r="CZ10" s="178"/>
      <c r="DA10" s="178"/>
      <c r="DB10" s="178"/>
      <c r="DC10" s="178"/>
      <c r="DD10" s="178"/>
      <c r="DE10" s="178"/>
      <c r="DF10" s="178"/>
      <c r="DG10" s="178"/>
      <c r="DH10" s="178"/>
      <c r="DI10" s="178"/>
      <c r="DJ10" s="178"/>
      <c r="DK10" s="178"/>
      <c r="DL10" s="178"/>
      <c r="DM10" s="178"/>
      <c r="DN10" s="178"/>
      <c r="DO10" s="178"/>
      <c r="DP10" s="178"/>
      <c r="DQ10" s="178"/>
      <c r="DR10" s="178"/>
      <c r="DS10" s="178"/>
      <c r="DT10" s="178"/>
      <c r="DU10" s="178"/>
      <c r="DV10" s="178"/>
      <c r="DW10" s="178"/>
      <c r="DX10" s="178"/>
      <c r="DY10" s="178"/>
      <c r="DZ10" s="178"/>
      <c r="EA10" s="178"/>
    </row>
    <row r="11" spans="1:131" s="177" customFormat="1" ht="32.1" customHeight="1">
      <c r="A11" s="136" t="s">
        <v>1325</v>
      </c>
      <c r="B11" s="669"/>
      <c r="C11" s="385" t="s">
        <v>1326</v>
      </c>
      <c r="D11" s="386"/>
      <c r="E11" s="386"/>
      <c r="F11" s="386"/>
      <c r="G11" s="386"/>
      <c r="H11" s="386"/>
      <c r="I11" s="386"/>
      <c r="J11" s="386"/>
      <c r="K11" s="388"/>
      <c r="L11" s="389" t="s">
        <v>1327</v>
      </c>
      <c r="M11" s="386"/>
      <c r="N11" s="386"/>
      <c r="O11" s="386"/>
      <c r="P11" s="386"/>
      <c r="Q11" s="386"/>
      <c r="R11" s="386"/>
      <c r="S11" s="386"/>
      <c r="T11" s="386"/>
      <c r="U11" s="670" t="s">
        <v>1328</v>
      </c>
      <c r="V11" s="669"/>
      <c r="W11" s="386" t="s">
        <v>1326</v>
      </c>
      <c r="X11" s="386"/>
      <c r="Y11" s="386"/>
      <c r="Z11" s="386"/>
      <c r="AA11" s="386"/>
      <c r="AB11" s="386"/>
      <c r="AC11" s="386"/>
      <c r="AD11" s="386"/>
      <c r="AE11" s="388"/>
      <c r="AF11" s="389" t="s">
        <v>1327</v>
      </c>
      <c r="AG11" s="386"/>
      <c r="AH11" s="386"/>
      <c r="AI11" s="386"/>
      <c r="AJ11" s="386"/>
      <c r="AK11" s="386"/>
      <c r="AL11" s="386"/>
      <c r="AM11" s="386"/>
      <c r="AN11" s="386"/>
      <c r="AO11" s="670" t="s">
        <v>1328</v>
      </c>
      <c r="AP11" s="669"/>
      <c r="AQ11" s="385" t="s">
        <v>1326</v>
      </c>
      <c r="AR11" s="386"/>
      <c r="AS11" s="386"/>
      <c r="AT11" s="386"/>
      <c r="AU11" s="386"/>
      <c r="AV11" s="386"/>
      <c r="AW11" s="386"/>
      <c r="AX11" s="386"/>
      <c r="AY11" s="388"/>
      <c r="AZ11" s="389" t="s">
        <v>1327</v>
      </c>
      <c r="BA11" s="386"/>
      <c r="BB11" s="386"/>
      <c r="BC11" s="386"/>
      <c r="BD11" s="386"/>
      <c r="BE11" s="386"/>
      <c r="BF11" s="386"/>
      <c r="BG11" s="386"/>
      <c r="BH11" s="386"/>
      <c r="BI11" s="678" t="s">
        <v>1328</v>
      </c>
      <c r="BJ11" s="669"/>
      <c r="BK11" s="386" t="s">
        <v>1326</v>
      </c>
      <c r="BL11" s="386"/>
      <c r="BM11" s="386"/>
      <c r="BN11" s="386"/>
      <c r="BO11" s="386"/>
      <c r="BP11" s="386"/>
      <c r="BQ11" s="386"/>
      <c r="BR11" s="386"/>
      <c r="BS11" s="388"/>
      <c r="BT11" s="389" t="s">
        <v>1327</v>
      </c>
      <c r="BU11" s="386"/>
      <c r="BV11" s="386"/>
      <c r="BW11" s="386"/>
      <c r="BX11" s="386"/>
      <c r="BY11" s="386"/>
      <c r="BZ11" s="386"/>
      <c r="CA11" s="386"/>
      <c r="CB11" s="386"/>
      <c r="CC11" s="678" t="s">
        <v>1328</v>
      </c>
      <c r="CD11" s="669"/>
      <c r="CE11" s="582" t="s">
        <v>1326</v>
      </c>
      <c r="CF11" s="582"/>
      <c r="CG11" s="582"/>
      <c r="CH11" s="582"/>
      <c r="CI11" s="675"/>
      <c r="CJ11" s="582" t="s">
        <v>1327</v>
      </c>
      <c r="CK11" s="582"/>
      <c r="CL11" s="582"/>
      <c r="CM11" s="582"/>
      <c r="CN11" s="675"/>
      <c r="CO11" s="582" t="s">
        <v>1329</v>
      </c>
      <c r="CP11" s="582"/>
      <c r="CQ11" s="582"/>
      <c r="CR11" s="582"/>
      <c r="CS11" s="675"/>
      <c r="CT11" s="178"/>
      <c r="CU11" s="178"/>
      <c r="CV11" s="178"/>
      <c r="CW11" s="178"/>
      <c r="CX11" s="178"/>
      <c r="CY11" s="178"/>
      <c r="CZ11" s="178"/>
      <c r="DA11" s="178"/>
      <c r="DB11" s="178"/>
      <c r="DC11" s="178"/>
      <c r="DD11" s="178"/>
      <c r="DE11" s="178"/>
      <c r="DF11" s="178"/>
      <c r="DG11" s="178"/>
      <c r="DH11" s="178"/>
      <c r="DI11" s="178"/>
      <c r="DJ11" s="178"/>
      <c r="DK11" s="178"/>
      <c r="DL11" s="178"/>
      <c r="DM11" s="178"/>
      <c r="DN11" s="178"/>
      <c r="DO11" s="178"/>
      <c r="DP11" s="178"/>
      <c r="DQ11" s="178"/>
      <c r="DR11" s="178"/>
      <c r="DS11" s="178"/>
      <c r="DT11" s="178"/>
      <c r="DU11" s="178"/>
      <c r="DV11" s="178"/>
      <c r="DW11" s="178"/>
      <c r="DX11" s="178"/>
      <c r="DY11" s="178"/>
      <c r="DZ11" s="178"/>
      <c r="EA11" s="178"/>
    </row>
    <row r="12" spans="1:131" ht="12.75" customHeight="1">
      <c r="A12" s="102" t="s">
        <v>1330</v>
      </c>
      <c r="B12" s="669"/>
      <c r="C12" s="172" t="s">
        <v>1291</v>
      </c>
      <c r="D12" s="173"/>
      <c r="E12" s="172" t="s">
        <v>1298</v>
      </c>
      <c r="F12" s="173"/>
      <c r="G12" s="172" t="s">
        <v>1299</v>
      </c>
      <c r="H12" s="173"/>
      <c r="I12" s="172" t="s">
        <v>1300</v>
      </c>
      <c r="J12" s="173"/>
      <c r="K12" s="79"/>
      <c r="L12" s="174" t="s">
        <v>1291</v>
      </c>
      <c r="M12" s="173"/>
      <c r="N12" s="172" t="s">
        <v>1298</v>
      </c>
      <c r="O12" s="173"/>
      <c r="P12" s="172" t="s">
        <v>1299</v>
      </c>
      <c r="Q12" s="173"/>
      <c r="R12" s="172" t="s">
        <v>1300</v>
      </c>
      <c r="S12" s="173"/>
      <c r="T12" s="391"/>
      <c r="U12" s="671"/>
      <c r="V12" s="669"/>
      <c r="W12" s="175" t="s">
        <v>1291</v>
      </c>
      <c r="X12" s="173"/>
      <c r="Y12" s="172" t="s">
        <v>1298</v>
      </c>
      <c r="Z12" s="173"/>
      <c r="AA12" s="172" t="s">
        <v>1299</v>
      </c>
      <c r="AB12" s="173"/>
      <c r="AC12" s="172" t="s">
        <v>1300</v>
      </c>
      <c r="AD12" s="173"/>
      <c r="AE12" s="79"/>
      <c r="AF12" s="174" t="s">
        <v>1291</v>
      </c>
      <c r="AG12" s="173"/>
      <c r="AH12" s="172" t="s">
        <v>1298</v>
      </c>
      <c r="AI12" s="173"/>
      <c r="AJ12" s="172" t="s">
        <v>1299</v>
      </c>
      <c r="AK12" s="173"/>
      <c r="AL12" s="172" t="s">
        <v>1300</v>
      </c>
      <c r="AM12" s="173"/>
      <c r="AN12" s="391"/>
      <c r="AO12" s="671"/>
      <c r="AP12" s="669"/>
      <c r="AQ12" s="172" t="s">
        <v>1291</v>
      </c>
      <c r="AR12" s="173"/>
      <c r="AS12" s="172" t="s">
        <v>1298</v>
      </c>
      <c r="AT12" s="173"/>
      <c r="AU12" s="172" t="s">
        <v>1299</v>
      </c>
      <c r="AV12" s="173"/>
      <c r="AW12" s="172" t="s">
        <v>1300</v>
      </c>
      <c r="AX12" s="173"/>
      <c r="AY12" s="79"/>
      <c r="AZ12" s="174" t="s">
        <v>1291</v>
      </c>
      <c r="BA12" s="173"/>
      <c r="BB12" s="172" t="s">
        <v>1298</v>
      </c>
      <c r="BC12" s="173"/>
      <c r="BD12" s="172" t="s">
        <v>1299</v>
      </c>
      <c r="BE12" s="173"/>
      <c r="BF12" s="172" t="s">
        <v>1300</v>
      </c>
      <c r="BG12" s="173"/>
      <c r="BH12" s="391"/>
      <c r="BI12" s="679"/>
      <c r="BJ12" s="669"/>
      <c r="BK12" s="175" t="s">
        <v>1291</v>
      </c>
      <c r="BL12" s="173"/>
      <c r="BM12" s="172" t="s">
        <v>1298</v>
      </c>
      <c r="BN12" s="173"/>
      <c r="BO12" s="172" t="s">
        <v>1299</v>
      </c>
      <c r="BP12" s="173"/>
      <c r="BQ12" s="172" t="s">
        <v>1300</v>
      </c>
      <c r="BR12" s="173"/>
      <c r="BS12" s="79"/>
      <c r="BT12" s="174" t="s">
        <v>1291</v>
      </c>
      <c r="BU12" s="173"/>
      <c r="BV12" s="172" t="s">
        <v>1298</v>
      </c>
      <c r="BW12" s="173"/>
      <c r="BX12" s="172" t="s">
        <v>1299</v>
      </c>
      <c r="BY12" s="173"/>
      <c r="BZ12" s="172" t="s">
        <v>1300</v>
      </c>
      <c r="CA12" s="173"/>
      <c r="CB12" s="391"/>
      <c r="CC12" s="679"/>
      <c r="CD12" s="669"/>
      <c r="CE12" s="172" t="s">
        <v>1291</v>
      </c>
      <c r="CF12" s="172" t="s">
        <v>1298</v>
      </c>
      <c r="CG12" s="172" t="s">
        <v>1299</v>
      </c>
      <c r="CH12" s="173" t="s">
        <v>1300</v>
      </c>
      <c r="CI12" s="675"/>
      <c r="CJ12" s="172" t="s">
        <v>1291</v>
      </c>
      <c r="CK12" s="172" t="s">
        <v>1298</v>
      </c>
      <c r="CL12" s="172" t="s">
        <v>1299</v>
      </c>
      <c r="CM12" s="173" t="s">
        <v>1300</v>
      </c>
      <c r="CN12" s="675"/>
      <c r="CO12" s="172" t="s">
        <v>1291</v>
      </c>
      <c r="CP12" s="172" t="s">
        <v>1298</v>
      </c>
      <c r="CQ12" s="172" t="s">
        <v>1299</v>
      </c>
      <c r="CR12" s="173" t="s">
        <v>1300</v>
      </c>
      <c r="CS12" s="675"/>
    </row>
    <row r="13" spans="1:131" s="244" customFormat="1" ht="46.5" customHeight="1">
      <c r="A13" s="390"/>
      <c r="B13" s="669"/>
      <c r="C13" s="550" t="s">
        <v>408</v>
      </c>
      <c r="D13" s="550" t="s">
        <v>406</v>
      </c>
      <c r="E13" s="550" t="s">
        <v>408</v>
      </c>
      <c r="F13" s="550" t="s">
        <v>406</v>
      </c>
      <c r="G13" s="550" t="s">
        <v>408</v>
      </c>
      <c r="H13" s="550" t="s">
        <v>406</v>
      </c>
      <c r="I13" s="550" t="s">
        <v>408</v>
      </c>
      <c r="J13" s="550" t="s">
        <v>406</v>
      </c>
      <c r="K13" s="551" t="s">
        <v>1331</v>
      </c>
      <c r="L13" s="552" t="s">
        <v>408</v>
      </c>
      <c r="M13" s="550" t="s">
        <v>406</v>
      </c>
      <c r="N13" s="550" t="s">
        <v>408</v>
      </c>
      <c r="O13" s="550" t="s">
        <v>406</v>
      </c>
      <c r="P13" s="550" t="s">
        <v>408</v>
      </c>
      <c r="Q13" s="550" t="s">
        <v>406</v>
      </c>
      <c r="R13" s="550" t="s">
        <v>408</v>
      </c>
      <c r="S13" s="550" t="s">
        <v>406</v>
      </c>
      <c r="T13" s="550" t="s">
        <v>1332</v>
      </c>
      <c r="U13" s="672"/>
      <c r="V13" s="669"/>
      <c r="W13" s="553" t="s">
        <v>408</v>
      </c>
      <c r="X13" s="550" t="s">
        <v>406</v>
      </c>
      <c r="Y13" s="550" t="s">
        <v>408</v>
      </c>
      <c r="Z13" s="550" t="s">
        <v>406</v>
      </c>
      <c r="AA13" s="550" t="s">
        <v>408</v>
      </c>
      <c r="AB13" s="550" t="s">
        <v>406</v>
      </c>
      <c r="AC13" s="550" t="s">
        <v>408</v>
      </c>
      <c r="AD13" s="550" t="s">
        <v>406</v>
      </c>
      <c r="AE13" s="551" t="s">
        <v>1331</v>
      </c>
      <c r="AF13" s="552" t="s">
        <v>408</v>
      </c>
      <c r="AG13" s="550" t="s">
        <v>406</v>
      </c>
      <c r="AH13" s="550" t="s">
        <v>408</v>
      </c>
      <c r="AI13" s="550" t="s">
        <v>406</v>
      </c>
      <c r="AJ13" s="550" t="s">
        <v>408</v>
      </c>
      <c r="AK13" s="550" t="s">
        <v>406</v>
      </c>
      <c r="AL13" s="550" t="s">
        <v>408</v>
      </c>
      <c r="AM13" s="550" t="s">
        <v>406</v>
      </c>
      <c r="AN13" s="550" t="s">
        <v>1332</v>
      </c>
      <c r="AO13" s="672"/>
      <c r="AP13" s="669"/>
      <c r="AQ13" s="550" t="s">
        <v>408</v>
      </c>
      <c r="AR13" s="550" t="s">
        <v>406</v>
      </c>
      <c r="AS13" s="550" t="s">
        <v>408</v>
      </c>
      <c r="AT13" s="550" t="s">
        <v>406</v>
      </c>
      <c r="AU13" s="550" t="s">
        <v>408</v>
      </c>
      <c r="AV13" s="550" t="s">
        <v>406</v>
      </c>
      <c r="AW13" s="550" t="s">
        <v>408</v>
      </c>
      <c r="AX13" s="550" t="s">
        <v>406</v>
      </c>
      <c r="AY13" s="551" t="s">
        <v>1331</v>
      </c>
      <c r="AZ13" s="552" t="s">
        <v>408</v>
      </c>
      <c r="BA13" s="550" t="s">
        <v>406</v>
      </c>
      <c r="BB13" s="550" t="s">
        <v>408</v>
      </c>
      <c r="BC13" s="550" t="s">
        <v>406</v>
      </c>
      <c r="BD13" s="550" t="s">
        <v>408</v>
      </c>
      <c r="BE13" s="550" t="s">
        <v>406</v>
      </c>
      <c r="BF13" s="550" t="s">
        <v>408</v>
      </c>
      <c r="BG13" s="550" t="s">
        <v>406</v>
      </c>
      <c r="BH13" s="550" t="s">
        <v>1332</v>
      </c>
      <c r="BI13" s="680"/>
      <c r="BJ13" s="669"/>
      <c r="BK13" s="553" t="s">
        <v>408</v>
      </c>
      <c r="BL13" s="550" t="s">
        <v>406</v>
      </c>
      <c r="BM13" s="550" t="s">
        <v>408</v>
      </c>
      <c r="BN13" s="550" t="s">
        <v>406</v>
      </c>
      <c r="BO13" s="550" t="s">
        <v>408</v>
      </c>
      <c r="BP13" s="550" t="s">
        <v>406</v>
      </c>
      <c r="BQ13" s="550" t="s">
        <v>408</v>
      </c>
      <c r="BR13" s="550" t="s">
        <v>406</v>
      </c>
      <c r="BS13" s="551" t="s">
        <v>1331</v>
      </c>
      <c r="BT13" s="552" t="s">
        <v>408</v>
      </c>
      <c r="BU13" s="550" t="s">
        <v>406</v>
      </c>
      <c r="BV13" s="550" t="s">
        <v>408</v>
      </c>
      <c r="BW13" s="550" t="s">
        <v>406</v>
      </c>
      <c r="BX13" s="550" t="s">
        <v>408</v>
      </c>
      <c r="BY13" s="550" t="s">
        <v>406</v>
      </c>
      <c r="BZ13" s="550" t="s">
        <v>408</v>
      </c>
      <c r="CA13" s="550" t="s">
        <v>406</v>
      </c>
      <c r="CB13" s="550" t="s">
        <v>1332</v>
      </c>
      <c r="CC13" s="680"/>
      <c r="CD13" s="669"/>
      <c r="CE13" s="554" t="s">
        <v>54</v>
      </c>
      <c r="CF13" s="554" t="s">
        <v>54</v>
      </c>
      <c r="CG13" s="554" t="s">
        <v>54</v>
      </c>
      <c r="CH13" s="554" t="s">
        <v>54</v>
      </c>
      <c r="CI13" s="676"/>
      <c r="CJ13" s="554" t="s">
        <v>54</v>
      </c>
      <c r="CK13" s="554" t="s">
        <v>54</v>
      </c>
      <c r="CL13" s="554" t="s">
        <v>54</v>
      </c>
      <c r="CM13" s="554" t="s">
        <v>54</v>
      </c>
      <c r="CN13" s="676"/>
      <c r="CO13" s="554" t="s">
        <v>54</v>
      </c>
      <c r="CP13" s="554" t="s">
        <v>54</v>
      </c>
      <c r="CQ13" s="554" t="s">
        <v>54</v>
      </c>
      <c r="CR13" s="554" t="s">
        <v>54</v>
      </c>
      <c r="CS13" s="676"/>
      <c r="CT13" s="354"/>
      <c r="CU13" s="354"/>
      <c r="CV13" s="354"/>
      <c r="CW13" s="354"/>
      <c r="CX13" s="354"/>
      <c r="CY13" s="354"/>
      <c r="CZ13" s="354"/>
      <c r="DA13" s="354"/>
      <c r="DB13" s="354"/>
      <c r="DC13" s="354"/>
      <c r="DD13" s="354"/>
      <c r="DE13" s="354"/>
      <c r="DF13" s="354"/>
      <c r="DG13" s="354"/>
      <c r="DH13" s="354"/>
      <c r="DI13" s="354"/>
      <c r="DJ13" s="354"/>
      <c r="DK13" s="354"/>
      <c r="DL13" s="354"/>
      <c r="DM13" s="354"/>
      <c r="DN13" s="354"/>
      <c r="DO13" s="354"/>
      <c r="DP13" s="354"/>
      <c r="DQ13" s="354"/>
      <c r="DR13" s="354"/>
      <c r="DS13" s="354"/>
      <c r="DT13" s="354"/>
      <c r="DU13" s="354"/>
      <c r="DV13" s="354"/>
      <c r="DW13" s="354"/>
      <c r="DX13" s="354"/>
      <c r="DY13" s="354"/>
      <c r="DZ13" s="354"/>
      <c r="EA13" s="354"/>
    </row>
    <row r="14" spans="1:131" ht="15.75" customHeight="1">
      <c r="A14" s="16" t="s">
        <v>1293</v>
      </c>
      <c r="B14" s="138"/>
      <c r="C14" s="574">
        <f>INDEX('Schedule 1_Enrollment'!$D$12:$K$35,MATCH(C12,'Schedule 1_Enrollment'!$B$10:$B$31,0)+1,MATCH(C10,'Schedule 1_Enrollment'!$D$10:$K$10,0)+IF(C13="Dual Eligible",1,0))</f>
        <v>184</v>
      </c>
      <c r="D14" s="574">
        <f>INDEX('Schedule 1_Enrollment'!$D$12:$K$35,MATCH(C12,'Schedule 1_Enrollment'!$B$10:$B$31,0)+1,MATCH(C10,'Schedule 1_Enrollment'!$D$10:$K$10,0)+IF(D13="Dual Eligible",1,0))</f>
        <v>3755</v>
      </c>
      <c r="E14" s="574">
        <f>INDEX('Schedule 1_Enrollment'!$D$12:$K$35,MATCH(E12,'Schedule 1_Enrollment'!$B$10:$B$31,0)+1,MATCH(C10,'Schedule 1_Enrollment'!$D$10:$K$10,0)+IF(E13="Dual Eligible",1,0))</f>
        <v>223</v>
      </c>
      <c r="F14" s="574">
        <f>INDEX('Schedule 1_Enrollment'!$D$12:$K$35,MATCH(E12,'Schedule 1_Enrollment'!$B$10:$B$31,0)+1,MATCH(C10,'Schedule 1_Enrollment'!$D$10:$K$10,0)+IF(F13="Dual Eligible",1,0))</f>
        <v>3883</v>
      </c>
      <c r="G14" s="574">
        <f>INDEX('Schedule 1_Enrollment'!$D$12:$K$35,MATCH(G12,'Schedule 1_Enrollment'!$B$10:$B$31,0)+1,MATCH(C10,'Schedule 1_Enrollment'!$D$10:$K$10,0)+IF(G13="Dual Eligible",1,0))</f>
        <v>246</v>
      </c>
      <c r="H14" s="574">
        <f>INDEX('Schedule 1_Enrollment'!$D$12:$K$35,MATCH(G12,'Schedule 1_Enrollment'!$B$10:$B$31,0)+1,MATCH(C10,'Schedule 1_Enrollment'!$D$10:$K$10,0)+IF(H13="Dual Eligible",1,0))</f>
        <v>3941</v>
      </c>
      <c r="I14" s="574">
        <f>INDEX('Schedule 1_Enrollment'!$D$12:$K$35,MATCH(I12,'Schedule 1_Enrollment'!$B$10:$B$31,0)+1,MATCH(C10,'Schedule 1_Enrollment'!$D$10:$K$10,0)+IF(I13="Dual Eligible",1,0))</f>
        <v>235</v>
      </c>
      <c r="J14" s="574">
        <f>INDEX('Schedule 1_Enrollment'!$D$12:$K$35,MATCH(I12,'Schedule 1_Enrollment'!$B$10:$B$31,0)+1,MATCH(C10,'Schedule 1_Enrollment'!$D$10:$K$10,0)+IF(J13="Dual Eligible",1,0))</f>
        <v>4108</v>
      </c>
      <c r="K14" s="577">
        <f>SUM(C14:J14)</f>
        <v>16575</v>
      </c>
      <c r="L14" s="576">
        <f>INDEX('Schedule 1_Enrollment'!$D$12:$K$35,MATCH(L12,'Schedule 1_Enrollment'!$B$10:$B$31,0)+1,MATCH(C10,'Schedule 1_Enrollment'!$D$10:$K$10,0)+IF(L13="Dual Eligible",1,0))</f>
        <v>184</v>
      </c>
      <c r="M14" s="574">
        <f>INDEX('Schedule 1_Enrollment'!$D$12:$K$35,MATCH(L12,'Schedule 1_Enrollment'!$B$10:$B$31,0)+1,MATCH(C10,'Schedule 1_Enrollment'!$D$10:$K$10,0)+IF(M13="Dual Eligible",1,0))</f>
        <v>3755</v>
      </c>
      <c r="N14" s="574">
        <f>INDEX('Schedule 1_Enrollment'!$D$12:$K$35,MATCH(N12,'Schedule 1_Enrollment'!$B$10:$B$31,0)+1,MATCH(C10,'Schedule 1_Enrollment'!$D$10:$K$10,0)+IF(N13="Dual Eligible",1,0))</f>
        <v>223</v>
      </c>
      <c r="O14" s="574">
        <f>INDEX('Schedule 1_Enrollment'!$D$12:$K$35,MATCH(N12,'Schedule 1_Enrollment'!$B$10:$B$31,0)+1,MATCH(C10,'Schedule 1_Enrollment'!$D$10:$K$10,0)+IF(O13="Dual Eligible",1,0))</f>
        <v>3883</v>
      </c>
      <c r="P14" s="574">
        <f>INDEX('Schedule 1_Enrollment'!$D$12:$K$35,MATCH(P12,'Schedule 1_Enrollment'!$B$10:$B$31,0)+1,MATCH(C10,'Schedule 1_Enrollment'!$D$10:$K$10,0)+IF(P13="Dual Eligible",1,0))</f>
        <v>246</v>
      </c>
      <c r="Q14" s="574">
        <f>INDEX('Schedule 1_Enrollment'!$D$12:$K$35,MATCH(P12,'Schedule 1_Enrollment'!$B$10:$B$31,0)+1,MATCH(C10,'Schedule 1_Enrollment'!$D$10:$K$10,0)+IF(Q13="Dual Eligible",1,0))</f>
        <v>3941</v>
      </c>
      <c r="R14" s="574">
        <f>INDEX('Schedule 1_Enrollment'!$D$12:$K$35,MATCH(R12,'Schedule 1_Enrollment'!$B$10:$B$31,0)+1,MATCH(C10,'Schedule 1_Enrollment'!$D$10:$K$10,0)+IF(R13="Dual Eligible",1,0))</f>
        <v>235</v>
      </c>
      <c r="S14" s="574">
        <f>INDEX('Schedule 1_Enrollment'!$D$12:$K$35,MATCH(R12,'Schedule 1_Enrollment'!$B$10:$B$31,0)+1,MATCH(C10,'Schedule 1_Enrollment'!$D$10:$K$10,0)+IF(S13="Dual Eligible",1,0))</f>
        <v>4108</v>
      </c>
      <c r="T14" s="577">
        <f>SUM(L14:S14)</f>
        <v>16575</v>
      </c>
      <c r="U14" s="574">
        <f>T14</f>
        <v>16575</v>
      </c>
      <c r="V14" s="138"/>
      <c r="W14" s="574">
        <f>INDEX('Schedule 1_Enrollment'!$D$12:$K$35,MATCH(W12,'Schedule 1_Enrollment'!$B$10:$B$31,0)+1,MATCH(W10,'Schedule 1_Enrollment'!$D$10:$K$10,0)+IF(W13="Dual Eligible",1,0))</f>
        <v>30</v>
      </c>
      <c r="X14" s="574">
        <f>INDEX('Schedule 1_Enrollment'!$D$12:$K$35,MATCH(W12,'Schedule 1_Enrollment'!$B$10:$B$31,0)+1,MATCH(W10,'Schedule 1_Enrollment'!$D$10:$K$10,0)+IF(X13="Dual Eligible",1,0))</f>
        <v>1572</v>
      </c>
      <c r="Y14" s="574">
        <f>INDEX('Schedule 1_Enrollment'!$D$12:$K$35,MATCH(Y12,'Schedule 1_Enrollment'!$B$10:$B$31,0)+1,MATCH(W10,'Schedule 1_Enrollment'!$D$10:$K$10,0)+IF(Y13="Dual Eligible",1,0))</f>
        <v>25</v>
      </c>
      <c r="Z14" s="574">
        <f>INDEX('Schedule 1_Enrollment'!$D$12:$K$35,MATCH(Y12,'Schedule 1_Enrollment'!$B$10:$B$31,0)+1,MATCH(W10,'Schedule 1_Enrollment'!$D$10:$K$10,0)+IF(Z13="Dual Eligible",1,0))</f>
        <v>1510</v>
      </c>
      <c r="AA14" s="574">
        <f>INDEX('Schedule 1_Enrollment'!$D$12:$K$35,MATCH(AA12,'Schedule 1_Enrollment'!$B$10:$B$31,0)+1,MATCH(W10,'Schedule 1_Enrollment'!$D$10:$K$10,0)+IF(AA13="Dual Eligible",1,0))</f>
        <v>23</v>
      </c>
      <c r="AB14" s="574">
        <f>INDEX('Schedule 1_Enrollment'!$D$12:$K$35,MATCH(AA12,'Schedule 1_Enrollment'!$B$10:$B$31,0)+1,MATCH(W10,'Schedule 1_Enrollment'!$D$10:$K$10,0)+IF(AB13="Dual Eligible",1,0))</f>
        <v>1467</v>
      </c>
      <c r="AC14" s="574">
        <f>INDEX('Schedule 1_Enrollment'!$D$12:$K$35,MATCH(AC12,'Schedule 1_Enrollment'!$B$10:$B$31,0)+1,MATCH(W10,'Schedule 1_Enrollment'!$D$10:$K$10,0)+IF(AC13="Dual Eligible",1,0))</f>
        <v>23</v>
      </c>
      <c r="AD14" s="574">
        <f>INDEX('Schedule 1_Enrollment'!$D$12:$K$35,MATCH(AC12,'Schedule 1_Enrollment'!$B$10:$B$31,0)+1,MATCH(W10,'Schedule 1_Enrollment'!$D$10:$K$10,0)+IF(AD13="Dual Eligible",1,0))</f>
        <v>1444</v>
      </c>
      <c r="AE14" s="577">
        <f>SUM(W14:AD14)</f>
        <v>6094</v>
      </c>
      <c r="AF14" s="576">
        <f>INDEX('Schedule 1_Enrollment'!$D$12:$K$35,MATCH(AF12,'Schedule 1_Enrollment'!$B$10:$B$31,0)+1,MATCH(W10,'Schedule 1_Enrollment'!$D$10:$K$10,0)+IF(AF13="Dual Eligible",1,0))</f>
        <v>30</v>
      </c>
      <c r="AG14" s="574">
        <f>INDEX('Schedule 1_Enrollment'!$D$12:$K$35,MATCH(AF12,'Schedule 1_Enrollment'!$B$10:$B$31,0)+1,MATCH(W10,'Schedule 1_Enrollment'!$D$10:$K$10,0)+IF(AG13="Dual Eligible",1,0))</f>
        <v>1572</v>
      </c>
      <c r="AH14" s="574">
        <f>INDEX('Schedule 1_Enrollment'!$D$12:$K$35,MATCH(AH12,'Schedule 1_Enrollment'!$B$10:$B$31,0)+1,MATCH(W10,'Schedule 1_Enrollment'!$D$10:$K$10,0)+IF(AH13="Dual Eligible",1,0))</f>
        <v>25</v>
      </c>
      <c r="AI14" s="574">
        <f>INDEX('Schedule 1_Enrollment'!$D$12:$K$35,MATCH(AH12,'Schedule 1_Enrollment'!$B$10:$B$31,0)+1,MATCH(W10,'Schedule 1_Enrollment'!$D$10:$K$10,0)+IF(AI13="Dual Eligible",1,0))</f>
        <v>1510</v>
      </c>
      <c r="AJ14" s="574">
        <f>INDEX('Schedule 1_Enrollment'!$D$12:$K$35,MATCH(AJ12,'Schedule 1_Enrollment'!$B$10:$B$31,0)+1,MATCH(W10,'Schedule 1_Enrollment'!$D$10:$K$10,0)+IF(AJ13="Dual Eligible",1,0))</f>
        <v>23</v>
      </c>
      <c r="AK14" s="574">
        <f>INDEX('Schedule 1_Enrollment'!$D$12:$K$35,MATCH(AJ12,'Schedule 1_Enrollment'!$B$10:$B$31,0)+1,MATCH(W10,'Schedule 1_Enrollment'!$D$10:$K$10,0)+IF(AK13="Dual Eligible",1,0))</f>
        <v>1467</v>
      </c>
      <c r="AL14" s="574">
        <f>INDEX('Schedule 1_Enrollment'!$D$12:$K$35,MATCH(AL12,'Schedule 1_Enrollment'!$B$10:$B$31,0)+1,MATCH(W10,'Schedule 1_Enrollment'!$D$10:$K$10,0)+IF(AL13="Dual Eligible",1,0))</f>
        <v>23</v>
      </c>
      <c r="AM14" s="574">
        <f>INDEX('Schedule 1_Enrollment'!$D$12:$K$35,MATCH(AL12,'Schedule 1_Enrollment'!$B$10:$B$31,0)+1,MATCH(W10,'Schedule 1_Enrollment'!$D$10:$K$10,0)+IF(AM13="Dual Eligible",1,0))</f>
        <v>1444</v>
      </c>
      <c r="AN14" s="577">
        <f>SUM(AF14:AM14)</f>
        <v>6094</v>
      </c>
      <c r="AO14" s="574">
        <f>AN14</f>
        <v>6094</v>
      </c>
      <c r="AP14" s="138"/>
      <c r="AQ14" s="574">
        <f>INDEX('Schedule 1_Enrollment'!$D$12:$K$35,MATCH(AQ12,'Schedule 1_Enrollment'!$B$10:$B$31,0)+1,MATCH(AQ10,'Schedule 1_Enrollment'!$D$10:$K$10,0)+IF(AQ13="Dual Eligible",1,0))</f>
        <v>328</v>
      </c>
      <c r="AR14" s="574">
        <f>INDEX('Schedule 1_Enrollment'!$D$12:$K$35,MATCH(AQ12,'Schedule 1_Enrollment'!$B$10:$B$31,0)+1,MATCH(AQ10,'Schedule 1_Enrollment'!$D$10:$K$10,0)+IF(AR13="Dual Eligible",1,0))</f>
        <v>16012</v>
      </c>
      <c r="AS14" s="574">
        <f>INDEX('Schedule 1_Enrollment'!$D$12:$K$35,MATCH(AS12,'Schedule 1_Enrollment'!$B$10:$B$31,0)+1,MATCH(AQ10,'Schedule 1_Enrollment'!$D$10:$K$10,0)+IF(AS13="Dual Eligible",1,0))</f>
        <v>343</v>
      </c>
      <c r="AT14" s="574">
        <f>INDEX('Schedule 1_Enrollment'!$D$12:$K$35,MATCH(AS12,'Schedule 1_Enrollment'!$B$10:$B$31,0)+1,MATCH(AQ10,'Schedule 1_Enrollment'!$D$10:$K$10,0)+IF(AT13="Dual Eligible",1,0))</f>
        <v>16683</v>
      </c>
      <c r="AU14" s="574">
        <f>INDEX('Schedule 1_Enrollment'!$D$12:$K$35,MATCH(AU12,'Schedule 1_Enrollment'!$B$10:$B$31,0)+1,MATCH(AQ10,'Schedule 1_Enrollment'!$D$10:$K$10,0)+IF(AU13="Dual Eligible",1,0))</f>
        <v>378</v>
      </c>
      <c r="AV14" s="574">
        <f>INDEX('Schedule 1_Enrollment'!$D$12:$K$35,MATCH(AU12,'Schedule 1_Enrollment'!$B$10:$B$31,0)+1,MATCH(AQ10,'Schedule 1_Enrollment'!$D$10:$K$10,0)+IF(AV13="Dual Eligible",1,0))</f>
        <v>17595</v>
      </c>
      <c r="AW14" s="574">
        <f>INDEX('Schedule 1_Enrollment'!$D$12:$K$35,MATCH(AW12,'Schedule 1_Enrollment'!$B$10:$B$31,0)+1,MATCH(AQ10,'Schedule 1_Enrollment'!$D$10:$K$10,0)+IF(AW13="Dual Eligible",1,0))</f>
        <v>415</v>
      </c>
      <c r="AX14" s="574">
        <f>INDEX('Schedule 1_Enrollment'!$D$12:$K$35,MATCH(AW12,'Schedule 1_Enrollment'!$B$10:$B$31,0)+1,MATCH(AQ10,'Schedule 1_Enrollment'!$D$10:$K$10,0)+IF(AX13="Dual Eligible",1,0))</f>
        <v>18285</v>
      </c>
      <c r="AY14" s="577">
        <f>SUM(AQ14:AX14)</f>
        <v>70039</v>
      </c>
      <c r="AZ14" s="576">
        <f>INDEX('Schedule 1_Enrollment'!$D$12:$K$35,MATCH(AZ12,'Schedule 1_Enrollment'!$B$10:$B$31,0)+1,MATCH(AQ10,'Schedule 1_Enrollment'!$D$10:$K$10,0)+IF(AZ13="Dual Eligible",1,0))</f>
        <v>328</v>
      </c>
      <c r="BA14" s="574">
        <f>INDEX('Schedule 1_Enrollment'!$D$12:$K$35,MATCH(AZ12,'Schedule 1_Enrollment'!$B$10:$B$31,0)+1,MATCH(AQ10,'Schedule 1_Enrollment'!$D$10:$K$10,0)+IF(BA13="Dual Eligible",1,0))</f>
        <v>16012</v>
      </c>
      <c r="BB14" s="574">
        <f>INDEX('Schedule 1_Enrollment'!$D$12:$K$35,MATCH(BB12,'Schedule 1_Enrollment'!$B$10:$B$31,0)+1,MATCH(AQ10,'Schedule 1_Enrollment'!$D$10:$K$10,0)+IF(BB13="Dual Eligible",1,0))</f>
        <v>343</v>
      </c>
      <c r="BC14" s="574">
        <f>INDEX('Schedule 1_Enrollment'!$D$12:$K$35,MATCH(BB12,'Schedule 1_Enrollment'!$B$10:$B$31,0)+1,MATCH(AQ10,'Schedule 1_Enrollment'!$D$10:$K$10,0)+IF(BC13="Dual Eligible",1,0))</f>
        <v>16683</v>
      </c>
      <c r="BD14" s="574">
        <f>INDEX('Schedule 1_Enrollment'!$D$12:$K$35,MATCH(BD12,'Schedule 1_Enrollment'!$B$10:$B$31,0)+1,MATCH(AQ10,'Schedule 1_Enrollment'!$D$10:$K$10,0)+IF(BD13="Dual Eligible",1,0))</f>
        <v>378</v>
      </c>
      <c r="BE14" s="574">
        <f>INDEX('Schedule 1_Enrollment'!$D$12:$K$35,MATCH(BD12,'Schedule 1_Enrollment'!$B$10:$B$31,0)+1,MATCH(AQ10,'Schedule 1_Enrollment'!$D$10:$K$10,0)+IF(BE13="Dual Eligible",1,0))</f>
        <v>17595</v>
      </c>
      <c r="BF14" s="574">
        <f>INDEX('Schedule 1_Enrollment'!$D$12:$K$35,MATCH(BF12,'Schedule 1_Enrollment'!$B$10:$B$31,0)+1,MATCH(AQ10,'Schedule 1_Enrollment'!$D$10:$K$10,0)+IF(BF13="Dual Eligible",1,0))</f>
        <v>415</v>
      </c>
      <c r="BG14" s="574">
        <f>INDEX('Schedule 1_Enrollment'!$D$12:$K$35,MATCH(BF12,'Schedule 1_Enrollment'!$B$10:$B$31,0)+1,MATCH(AQ10,'Schedule 1_Enrollment'!$D$10:$K$10,0)+IF(BG13="Dual Eligible",1,0))</f>
        <v>18285</v>
      </c>
      <c r="BH14" s="577">
        <f>SUM(AZ14:BG14)</f>
        <v>70039</v>
      </c>
      <c r="BI14" s="574">
        <f>BH14</f>
        <v>70039</v>
      </c>
      <c r="BJ14" s="138"/>
      <c r="BK14" s="574">
        <f>INDEX('Schedule 1_Enrollment'!$D$12:$K$35,MATCH(BK12,'Schedule 1_Enrollment'!$B$10:$B$31,0)+1,MATCH(IF(BK10="Institutional (All: Tier 1, Tier 2 and Tier 3)","Institutional (All Tiers)",BK10),'Schedule 1_Enrollment'!$D$10:$K$10,0)+IF(BK13="Dual Eligible",1,0))</f>
        <v>4</v>
      </c>
      <c r="BL14" s="574">
        <f>INDEX('Schedule 1_Enrollment'!$D$12:$K$35,MATCH(BK12,'Schedule 1_Enrollment'!$B$10:$B$31,0)+1,MATCH(IF(BK10="Institutional (All: Tier 1, Tier 2 and Tier 3)","Institutional (All Tiers)",BK10),'Schedule 1_Enrollment'!$D$10:$K$10,0)+IF(BL13="Dual Eligible",1,0))</f>
        <v>530</v>
      </c>
      <c r="BM14" s="574">
        <f>INDEX('Schedule 1_Enrollment'!$D$12:$K$35,MATCH(BM12,'Schedule 1_Enrollment'!$B$10:$B$31,0)+1,MATCH(IF(BK10="Institutional (All: Tier 1, Tier 2 and Tier 3)","Institutional (All Tiers)",BK10),'Schedule 1_Enrollment'!$D$10:$K$10,0)+IF(BM13="Dual Eligible",1,0))</f>
        <v>3</v>
      </c>
      <c r="BN14" s="574">
        <f>INDEX('Schedule 1_Enrollment'!$D$12:$K$35,MATCH(BM12,'Schedule 1_Enrollment'!$B$10:$B$31,0)+1,MATCH(IF(BK10="Institutional (All: Tier 1, Tier 2 and Tier 3)","Institutional (All Tiers)",BK10),'Schedule 1_Enrollment'!$D$10:$K$10,0)+IF(BN13="Dual Eligible",1,0))</f>
        <v>555</v>
      </c>
      <c r="BO14" s="574">
        <f>INDEX('Schedule 1_Enrollment'!$D$12:$K$35,MATCH(BO12,'Schedule 1_Enrollment'!$B$10:$B$31,0)+1,MATCH(IF(BK10="Institutional (All: Tier 1, Tier 2 and Tier 3)","Institutional (All Tiers)",BK10),'Schedule 1_Enrollment'!$D$10:$K$10,0)+IF(BO13="Dual Eligible",1,0))</f>
        <v>8</v>
      </c>
      <c r="BP14" s="574">
        <f>INDEX('Schedule 1_Enrollment'!$D$12:$K$35,MATCH(BO12,'Schedule 1_Enrollment'!$B$10:$B$31,0)+1,MATCH(IF(BK10="Institutional (All: Tier 1, Tier 2 and Tier 3)","Institutional (All Tiers)",BK10),'Schedule 1_Enrollment'!$D$10:$K$10,0)+IF(BP13="Dual Eligible",1,0))</f>
        <v>538</v>
      </c>
      <c r="BQ14" s="574">
        <f>INDEX('Schedule 1_Enrollment'!$D$12:$K$35,MATCH(BQ12,'Schedule 1_Enrollment'!$B$10:$B$31,0)+1,MATCH(IF(BK10="Institutional (All: Tier 1, Tier 2 and Tier 3)","Institutional (All Tiers)",BK10),'Schedule 1_Enrollment'!$D$10:$K$10,0)+IF(BQ13="Dual Eligible",1,0))</f>
        <v>7</v>
      </c>
      <c r="BR14" s="574">
        <f>INDEX('Schedule 1_Enrollment'!$D$12:$K$35,MATCH(BQ12,'Schedule 1_Enrollment'!$B$10:$B$31,0)+1,MATCH(IF(BK10="Institutional (All: Tier 1, Tier 2 and Tier 3)","Institutional (All Tiers)",BK10),'Schedule 1_Enrollment'!$D$10:$K$10,0)+IF(BR13="Dual Eligible",1,0))</f>
        <v>561</v>
      </c>
      <c r="BS14" s="577">
        <f>SUM(BK14:BR14)</f>
        <v>2206</v>
      </c>
      <c r="BT14" s="576">
        <f>INDEX('Schedule 1_Enrollment'!$D$12:$K$35,MATCH(BT12,'Schedule 1_Enrollment'!$B$10:$B$31,0)+1,MATCH(IF(BK10="Institutional (All: Tier 1, Tier 2 and Tier 3)","Institutional (All Tiers)",BK10),'Schedule 1_Enrollment'!$D$10:$K$10,0)+IF(BT13="Dual Eligible",1,0))</f>
        <v>4</v>
      </c>
      <c r="BU14" s="574">
        <f>INDEX('Schedule 1_Enrollment'!$D$12:$K$35,MATCH(BT12,'Schedule 1_Enrollment'!$B$10:$B$31,0)+1,MATCH(IF(BK10="Institutional (All: Tier 1, Tier 2 and Tier 3)","Institutional (All Tiers)",BK10),'Schedule 1_Enrollment'!$D$10:$K$10,0)+IF(BU13="Dual Eligible",1,0))</f>
        <v>530</v>
      </c>
      <c r="BV14" s="574">
        <f>INDEX('Schedule 1_Enrollment'!$D$12:$K$35,MATCH(BV12,'Schedule 1_Enrollment'!$B$10:$B$31,0)+1,MATCH(IF(BK10="Institutional (All: Tier 1, Tier 2 and Tier 3)","Institutional (All Tiers)",BK10),'Schedule 1_Enrollment'!$D$10:$K$10,0)+IF(BV13="Dual Eligible",1,0))</f>
        <v>3</v>
      </c>
      <c r="BW14" s="574">
        <f>INDEX('Schedule 1_Enrollment'!$D$12:$K$35,MATCH(BV12,'Schedule 1_Enrollment'!$B$10:$B$31,0)+1,MATCH(IF(BK10="Institutional (All: Tier 1, Tier 2 and Tier 3)","Institutional (All Tiers)",BK10),'Schedule 1_Enrollment'!$D$10:$K$10,0)+IF(BW13="Dual Eligible",1,0))</f>
        <v>555</v>
      </c>
      <c r="BX14" s="574">
        <f>INDEX('Schedule 1_Enrollment'!$D$12:$K$35,MATCH(BX12,'Schedule 1_Enrollment'!$B$10:$B$31,0)+1,MATCH(IF(BK10="Institutional (All: Tier 1, Tier 2 and Tier 3)","Institutional (All Tiers)",BK10),'Schedule 1_Enrollment'!$D$10:$K$10,0)+IF(BX13="Dual Eligible",1,0))</f>
        <v>8</v>
      </c>
      <c r="BY14" s="574">
        <f>INDEX('Schedule 1_Enrollment'!$D$12:$K$35,MATCH(BX12,'Schedule 1_Enrollment'!$B$10:$B$31,0)+1,MATCH(IF(BK10="Institutional (All: Tier 1, Tier 2 and Tier 3)","Institutional (All Tiers)",BK10),'Schedule 1_Enrollment'!$D$10:$K$10,0)+IF(BY13="Dual Eligible",1,0))</f>
        <v>538</v>
      </c>
      <c r="BZ14" s="574">
        <f>INDEX('Schedule 1_Enrollment'!$D$12:$K$35,MATCH(BZ12,'Schedule 1_Enrollment'!$B$10:$B$31,0)+1,MATCH(IF(BK10="Institutional (All: Tier 1, Tier 2 and Tier 3)","Institutional (All Tiers)",BK10),'Schedule 1_Enrollment'!$D$10:$K$10,0)+IF(BZ13="Dual Eligible",1,0))</f>
        <v>7</v>
      </c>
      <c r="CA14" s="574">
        <f>INDEX('Schedule 1_Enrollment'!$D$12:$K$35,MATCH(BZ12,'Schedule 1_Enrollment'!$B$10:$B$31,0)+1,MATCH(IF(BK10="Institutional (All: Tier 1, Tier 2 and Tier 3)","Institutional (All Tiers)",BK10),'Schedule 1_Enrollment'!$D$10:$K$10,0)+IF(CA13="Dual Eligible",1,0))</f>
        <v>561</v>
      </c>
      <c r="CB14" s="577">
        <f>SUM(BT14:CA14)</f>
        <v>2206</v>
      </c>
      <c r="CC14" s="574">
        <f>CB14</f>
        <v>2206</v>
      </c>
      <c r="CD14" s="138"/>
      <c r="CE14" s="574">
        <f>+C14+D14+W14+X14+AQ14+AR14+BK14+BL14</f>
        <v>22415</v>
      </c>
      <c r="CF14" s="574">
        <f>+E14+F14+Y14+Z14+AS14+AT14+BM14+BN14</f>
        <v>23225</v>
      </c>
      <c r="CG14" s="574">
        <f>+G14+H14+AA14+AB14+AU14+AV14+BO14+BP14</f>
        <v>24196</v>
      </c>
      <c r="CH14" s="574">
        <f>+I14+J14+AC14+AD14+AW14+AX14+BQ14+BR14</f>
        <v>25078</v>
      </c>
      <c r="CI14" s="575">
        <f>SUM(K14,AE14,AY14,BS14)</f>
        <v>94914</v>
      </c>
      <c r="CJ14" s="574">
        <f>L14+M14+AF14+AG14+AZ14+BA14+BT14+BU14</f>
        <v>22415</v>
      </c>
      <c r="CK14" s="574">
        <f>N14+O14+AH14+AI14+BB14+BC14+BV14+BW14</f>
        <v>23225</v>
      </c>
      <c r="CL14" s="574">
        <f>P14+Q14+AJ14+AK14+BD14+BE14+BX14+BY14</f>
        <v>24196</v>
      </c>
      <c r="CM14" s="574">
        <f>+R14+S14+AL14+AM14+BF14+BG14+BZ14+CA14</f>
        <v>25078</v>
      </c>
      <c r="CN14" s="575">
        <f>SUM(T14,AN14,BH14,CB14)</f>
        <v>94914</v>
      </c>
      <c r="CO14" s="574">
        <f>+C14+D14+W14+X14+AQ14+AR14+BK14+BL14</f>
        <v>22415</v>
      </c>
      <c r="CP14" s="574">
        <f>+E14+F14+Y14+Z14+AS14+AT14+BM14+BN14</f>
        <v>23225</v>
      </c>
      <c r="CQ14" s="574">
        <f>+G14+H14+AA14+AB14+AU14+AV14+BO14+BP14</f>
        <v>24196</v>
      </c>
      <c r="CR14" s="574">
        <f>+I14+J14+AC14+AD14+AW14+AX14+BQ14+BR14</f>
        <v>25078</v>
      </c>
      <c r="CS14" s="575">
        <f t="shared" ref="CS14" si="0">SUM(CC14,BI14,AO14,U14)</f>
        <v>94914</v>
      </c>
    </row>
    <row r="15" spans="1:131" ht="15.75" customHeight="1">
      <c r="A15" s="16" t="s">
        <v>169</v>
      </c>
      <c r="B15" s="191"/>
      <c r="C15" s="103"/>
      <c r="D15" s="103"/>
      <c r="E15" s="103"/>
      <c r="F15" s="103"/>
      <c r="G15" s="103"/>
      <c r="H15" s="103"/>
      <c r="I15" s="103"/>
      <c r="J15" s="103"/>
      <c r="K15" s="355"/>
      <c r="L15" s="356"/>
      <c r="M15" s="103"/>
      <c r="N15" s="103"/>
      <c r="O15" s="103"/>
      <c r="P15" s="103"/>
      <c r="Q15" s="103"/>
      <c r="R15" s="103"/>
      <c r="S15" s="103"/>
      <c r="T15" s="103"/>
      <c r="U15" s="356"/>
      <c r="V15" s="191"/>
      <c r="W15" s="103"/>
      <c r="X15" s="103"/>
      <c r="Y15" s="103"/>
      <c r="Z15" s="103"/>
      <c r="AA15" s="103"/>
      <c r="AB15" s="103"/>
      <c r="AC15" s="103"/>
      <c r="AD15" s="103"/>
      <c r="AE15" s="355"/>
      <c r="AF15" s="356"/>
      <c r="AG15" s="103"/>
      <c r="AH15" s="103"/>
      <c r="AI15" s="103"/>
      <c r="AJ15" s="103"/>
      <c r="AK15" s="103"/>
      <c r="AL15" s="103"/>
      <c r="AM15" s="103"/>
      <c r="AN15" s="103"/>
      <c r="AO15" s="356"/>
      <c r="AP15" s="191"/>
      <c r="AQ15" s="103"/>
      <c r="AR15" s="103"/>
      <c r="AS15" s="103"/>
      <c r="AT15" s="103"/>
      <c r="AU15" s="103"/>
      <c r="AV15" s="103"/>
      <c r="AW15" s="103"/>
      <c r="AX15" s="103"/>
      <c r="AY15" s="355"/>
      <c r="AZ15" s="356"/>
      <c r="BA15" s="103"/>
      <c r="BB15" s="103"/>
      <c r="BC15" s="103"/>
      <c r="BD15" s="103"/>
      <c r="BE15" s="103"/>
      <c r="BF15" s="103"/>
      <c r="BG15" s="103"/>
      <c r="BH15" s="103"/>
      <c r="BI15" s="356"/>
      <c r="BJ15" s="191"/>
      <c r="BK15" s="103"/>
      <c r="BL15" s="103"/>
      <c r="BM15" s="103"/>
      <c r="BN15" s="103"/>
      <c r="BO15" s="103"/>
      <c r="BP15" s="103"/>
      <c r="BQ15" s="103"/>
      <c r="BR15" s="103"/>
      <c r="BS15" s="355"/>
      <c r="BT15" s="356"/>
      <c r="BU15" s="103"/>
      <c r="BV15" s="103"/>
      <c r="BW15" s="103"/>
      <c r="BX15" s="103"/>
      <c r="BY15" s="103"/>
      <c r="BZ15" s="103"/>
      <c r="CA15" s="103"/>
      <c r="CB15" s="103"/>
      <c r="CC15" s="356"/>
      <c r="CD15" s="191"/>
      <c r="CE15" s="197"/>
      <c r="CF15" s="197"/>
      <c r="CG15" s="197"/>
      <c r="CH15" s="197"/>
      <c r="CI15" s="191"/>
      <c r="CJ15" s="197"/>
      <c r="CK15" s="197"/>
      <c r="CL15" s="197"/>
      <c r="CM15" s="197"/>
      <c r="CN15" s="191"/>
      <c r="CO15" s="197"/>
      <c r="CP15" s="197"/>
      <c r="CQ15" s="197"/>
      <c r="CR15" s="197"/>
      <c r="CS15" s="191"/>
    </row>
    <row r="16" spans="1:131" ht="15.75" customHeight="1">
      <c r="A16" s="133" t="s">
        <v>171</v>
      </c>
      <c r="B16" s="290">
        <v>1</v>
      </c>
      <c r="C16" s="230">
        <v>29717.128451769066</v>
      </c>
      <c r="D16" s="230">
        <v>153928.51904054379</v>
      </c>
      <c r="E16" s="230">
        <v>26164.255119279496</v>
      </c>
      <c r="F16" s="230">
        <v>162427.07865474382</v>
      </c>
      <c r="G16" s="230">
        <v>33487.411110073488</v>
      </c>
      <c r="H16" s="230">
        <v>169992.11129105365</v>
      </c>
      <c r="I16" s="230">
        <v>33997.977215607396</v>
      </c>
      <c r="J16" s="230">
        <v>169847.32209274123</v>
      </c>
      <c r="K16" s="392">
        <f t="shared" ref="K16:K23" si="1">SUM(C16:J16)</f>
        <v>779561.802975812</v>
      </c>
      <c r="L16" s="393">
        <v>0</v>
      </c>
      <c r="M16" s="230">
        <v>0</v>
      </c>
      <c r="N16" s="230">
        <v>0</v>
      </c>
      <c r="O16" s="230">
        <v>0</v>
      </c>
      <c r="P16" s="230">
        <v>0</v>
      </c>
      <c r="Q16" s="230">
        <v>0</v>
      </c>
      <c r="R16" s="230">
        <v>0</v>
      </c>
      <c r="S16" s="230">
        <v>0</v>
      </c>
      <c r="T16" s="394">
        <f t="shared" ref="T16:T23" si="2">SUM(L16:S16)</f>
        <v>0</v>
      </c>
      <c r="U16" s="395">
        <f t="shared" ref="U16:U23" si="3">SUM(K16,T16)</f>
        <v>779561.802975812</v>
      </c>
      <c r="V16" s="290">
        <v>1</v>
      </c>
      <c r="W16" s="230">
        <v>7082.4821631250161</v>
      </c>
      <c r="X16" s="230">
        <v>81287.983728608728</v>
      </c>
      <c r="Y16" s="230">
        <v>9066.0290273711471</v>
      </c>
      <c r="Z16" s="230">
        <v>105740.72928666722</v>
      </c>
      <c r="AA16" s="230">
        <v>9066.0290273711471</v>
      </c>
      <c r="AB16" s="230">
        <v>111893.11250276545</v>
      </c>
      <c r="AC16" s="230">
        <v>9066.0290273711471</v>
      </c>
      <c r="AD16" s="230">
        <v>111897.15196603442</v>
      </c>
      <c r="AE16" s="392">
        <f t="shared" ref="AE16:AE23" si="4">SUM(W16:AD16)</f>
        <v>445099.54672931426</v>
      </c>
      <c r="AF16" s="393">
        <v>0</v>
      </c>
      <c r="AG16" s="230">
        <v>0</v>
      </c>
      <c r="AH16" s="230">
        <v>0</v>
      </c>
      <c r="AI16" s="230">
        <v>0</v>
      </c>
      <c r="AJ16" s="230">
        <v>0</v>
      </c>
      <c r="AK16" s="230">
        <v>0</v>
      </c>
      <c r="AL16" s="230">
        <v>0</v>
      </c>
      <c r="AM16" s="230">
        <v>0</v>
      </c>
      <c r="AN16" s="394">
        <f t="shared" ref="AN16:AN23" si="5">SUM(AF16:AM16)</f>
        <v>0</v>
      </c>
      <c r="AO16" s="395">
        <f t="shared" ref="AO16:AO23" si="6">SUM(AE16,AN16)</f>
        <v>445099.54672931426</v>
      </c>
      <c r="AP16" s="290">
        <v>1</v>
      </c>
      <c r="AQ16" s="230">
        <v>385525.33194581524</v>
      </c>
      <c r="AR16" s="230">
        <v>2297972.5106357308</v>
      </c>
      <c r="AS16" s="230">
        <v>472361.49341561238</v>
      </c>
      <c r="AT16" s="230">
        <v>2486085.0126484125</v>
      </c>
      <c r="AU16" s="230">
        <v>468940.24844949442</v>
      </c>
      <c r="AV16" s="230">
        <v>2775670.3655697051</v>
      </c>
      <c r="AW16" s="230">
        <v>485900.95236758172</v>
      </c>
      <c r="AX16" s="230">
        <v>2904706.669504886</v>
      </c>
      <c r="AY16" s="392">
        <f t="shared" ref="AY16:AY23" si="7">SUM(AQ16:AX16)</f>
        <v>12277162.584537238</v>
      </c>
      <c r="AZ16" s="393">
        <v>0</v>
      </c>
      <c r="BA16" s="230">
        <v>0</v>
      </c>
      <c r="BB16" s="230">
        <v>0</v>
      </c>
      <c r="BC16" s="230">
        <v>0</v>
      </c>
      <c r="BD16" s="230">
        <v>0</v>
      </c>
      <c r="BE16" s="230">
        <v>0</v>
      </c>
      <c r="BF16" s="230">
        <v>0</v>
      </c>
      <c r="BG16" s="230">
        <v>0</v>
      </c>
      <c r="BH16" s="394">
        <f t="shared" ref="BH16:BH23" si="8">SUM(AZ16:BG16)</f>
        <v>0</v>
      </c>
      <c r="BI16" s="395">
        <f t="shared" ref="BI16:BI23" si="9">SUM(AY16,BH16)</f>
        <v>12277162.584537238</v>
      </c>
      <c r="BJ16" s="290">
        <v>1</v>
      </c>
      <c r="BK16" s="230">
        <v>20874.091829718473</v>
      </c>
      <c r="BL16" s="230">
        <v>331738.15448092128</v>
      </c>
      <c r="BM16" s="230">
        <v>15898.174726124307</v>
      </c>
      <c r="BN16" s="230">
        <v>308848.96186544147</v>
      </c>
      <c r="BO16" s="230">
        <v>6958.0306099061572</v>
      </c>
      <c r="BP16" s="230">
        <v>306523.91496751562</v>
      </c>
      <c r="BQ16" s="230">
        <v>13916.061219812314</v>
      </c>
      <c r="BR16" s="230">
        <v>345433.97975297878</v>
      </c>
      <c r="BS16" s="392">
        <f t="shared" ref="BS16:BS23" si="10">SUM(BK16:BR16)</f>
        <v>1350191.3694524185</v>
      </c>
      <c r="BT16" s="393">
        <v>0</v>
      </c>
      <c r="BU16" s="230">
        <v>0</v>
      </c>
      <c r="BV16" s="230">
        <v>0</v>
      </c>
      <c r="BW16" s="230">
        <v>0</v>
      </c>
      <c r="BX16" s="230">
        <v>0</v>
      </c>
      <c r="BY16" s="230">
        <v>0</v>
      </c>
      <c r="BZ16" s="230">
        <v>0</v>
      </c>
      <c r="CA16" s="230">
        <v>0</v>
      </c>
      <c r="CB16" s="394">
        <f t="shared" ref="CB16:CB23" si="11">SUM(BT16:CA16)</f>
        <v>0</v>
      </c>
      <c r="CC16" s="395">
        <f t="shared" ref="CC16:CC23" si="12">SUM(BS16,CB16)</f>
        <v>1350191.3694524185</v>
      </c>
      <c r="CD16" s="290">
        <v>1</v>
      </c>
      <c r="CE16" s="394">
        <f>+C16+D16+W16+X16+AQ16+AR16+BK16+BL16</f>
        <v>3308126.2022762322</v>
      </c>
      <c r="CF16" s="394">
        <f>+E16+F16+Y16+Z16+AS16+AT16+BM16+BN16</f>
        <v>3586591.7347436524</v>
      </c>
      <c r="CG16" s="394">
        <f>+G16+H16+AA16+AB16+AU16+AV16+BO16+BP16</f>
        <v>3882531.223527885</v>
      </c>
      <c r="CH16" s="394">
        <f>+I16+J16+AC16+AD16+AW16+AX16+BQ16+BR16</f>
        <v>4074766.1431470132</v>
      </c>
      <c r="CI16" s="396">
        <f>SUM(K16,AE16,AY16,BS16)</f>
        <v>14852015.303694783</v>
      </c>
      <c r="CJ16" s="394">
        <f>L16+M16+AF16+AG16+AZ16+BA16+BT16+BU16</f>
        <v>0</v>
      </c>
      <c r="CK16" s="394">
        <f>N16+O16+AH16+AI16+BB16+BC16+BV16+BW16</f>
        <v>0</v>
      </c>
      <c r="CL16" s="394">
        <f>P16+Q16+AJ16+AK16+BD16+BE16+BX16+BY16</f>
        <v>0</v>
      </c>
      <c r="CM16" s="394">
        <f>+R16+S16+AL16+AM16+BF16+BG16+BZ16+CA16</f>
        <v>0</v>
      </c>
      <c r="CN16" s="396">
        <f>SUM(T16,AN16,BH16,CB16)</f>
        <v>0</v>
      </c>
      <c r="CO16" s="394">
        <f>+C16+D16+L16+M16+W16+X16+AF16+AG16+AQ16+AR16+AZ16+BA16+BK16+BL16+BT16+BU16</f>
        <v>3308126.2022762322</v>
      </c>
      <c r="CP16" s="394">
        <f>+E16+F16+N16+O16+Y16+Z16+AH16+AI16+AS16+AT16+BB16+BC16+BM16+BN16+BV16+BW16</f>
        <v>3586591.7347436524</v>
      </c>
      <c r="CQ16" s="394">
        <f>+G16+H16+P16+Q16+AA16+AB16+AJ16+AK16+AU16+AV16+BD16+BE16+BO16+BP16+BX16+BY16</f>
        <v>3882531.223527885</v>
      </c>
      <c r="CR16" s="394">
        <f>+I16+J16+R16+S16+AC16+AD16+AL16+AM16+AW16+AX16+BF16+BG16+BQ16+BR16+BZ16+CA16</f>
        <v>4074766.1431470132</v>
      </c>
      <c r="CS16" s="396">
        <f t="shared" ref="CS16:CS23" si="13">SUM(CC16,BI16,AO16,U16)</f>
        <v>14852015.303694785</v>
      </c>
      <c r="CT16" s="309"/>
      <c r="CU16" s="309"/>
      <c r="CV16" s="309"/>
      <c r="CW16" s="309"/>
      <c r="CX16" s="309"/>
    </row>
    <row r="17" spans="1:131" ht="15.75" customHeight="1">
      <c r="A17" s="87" t="s">
        <v>1333</v>
      </c>
      <c r="B17" s="290"/>
      <c r="C17" s="230">
        <v>0</v>
      </c>
      <c r="D17" s="230">
        <v>0</v>
      </c>
      <c r="E17" s="230">
        <v>0</v>
      </c>
      <c r="F17" s="230">
        <v>0</v>
      </c>
      <c r="G17" s="230">
        <v>0</v>
      </c>
      <c r="H17" s="230">
        <v>0</v>
      </c>
      <c r="I17" s="230">
        <v>0</v>
      </c>
      <c r="J17" s="230">
        <v>0</v>
      </c>
      <c r="K17" s="392">
        <f t="shared" si="1"/>
        <v>0</v>
      </c>
      <c r="L17" s="397">
        <v>0</v>
      </c>
      <c r="M17" s="228">
        <v>528783.56221298221</v>
      </c>
      <c r="N17" s="228">
        <v>0</v>
      </c>
      <c r="O17" s="228">
        <v>564329.83592237637</v>
      </c>
      <c r="P17" s="228">
        <v>0</v>
      </c>
      <c r="Q17" s="228">
        <v>597762.12983330479</v>
      </c>
      <c r="R17" s="228">
        <v>0</v>
      </c>
      <c r="S17" s="228">
        <v>611091.06356817391</v>
      </c>
      <c r="T17" s="394">
        <f t="shared" si="2"/>
        <v>2301966.5915368372</v>
      </c>
      <c r="U17" s="395">
        <f t="shared" si="3"/>
        <v>2301966.5915368372</v>
      </c>
      <c r="V17" s="290"/>
      <c r="W17" s="230">
        <v>0</v>
      </c>
      <c r="X17" s="230">
        <v>0</v>
      </c>
      <c r="Y17" s="230">
        <v>0</v>
      </c>
      <c r="Z17" s="230">
        <v>0</v>
      </c>
      <c r="AA17" s="230">
        <v>0</v>
      </c>
      <c r="AB17" s="230">
        <v>0</v>
      </c>
      <c r="AC17" s="230">
        <v>0</v>
      </c>
      <c r="AD17" s="230">
        <v>0</v>
      </c>
      <c r="AE17" s="392">
        <f t="shared" si="4"/>
        <v>0</v>
      </c>
      <c r="AF17" s="397">
        <v>0</v>
      </c>
      <c r="AG17" s="228">
        <v>169629.13375529143</v>
      </c>
      <c r="AH17" s="228">
        <v>0</v>
      </c>
      <c r="AI17" s="228">
        <v>224236.44098096329</v>
      </c>
      <c r="AJ17" s="228">
        <v>0</v>
      </c>
      <c r="AK17" s="228">
        <v>232267.67585685244</v>
      </c>
      <c r="AL17" s="228">
        <v>0</v>
      </c>
      <c r="AM17" s="228">
        <v>248100.24485836024</v>
      </c>
      <c r="AN17" s="394">
        <f t="shared" si="5"/>
        <v>874233.49545146746</v>
      </c>
      <c r="AO17" s="395">
        <f t="shared" si="6"/>
        <v>874233.49545146746</v>
      </c>
      <c r="AP17" s="290"/>
      <c r="AQ17" s="230">
        <v>0</v>
      </c>
      <c r="AR17" s="230">
        <v>0</v>
      </c>
      <c r="AS17" s="230">
        <v>0</v>
      </c>
      <c r="AT17" s="230">
        <v>0</v>
      </c>
      <c r="AU17" s="230">
        <v>0</v>
      </c>
      <c r="AV17" s="230">
        <v>0</v>
      </c>
      <c r="AW17" s="230">
        <v>0</v>
      </c>
      <c r="AX17" s="230">
        <v>0</v>
      </c>
      <c r="AY17" s="392">
        <f t="shared" si="7"/>
        <v>0</v>
      </c>
      <c r="AZ17" s="397">
        <v>0</v>
      </c>
      <c r="BA17" s="228">
        <v>2353194.7091016541</v>
      </c>
      <c r="BB17" s="228">
        <v>1.6737121726484136E-13</v>
      </c>
      <c r="BC17" s="228">
        <v>2507356.2942961524</v>
      </c>
      <c r="BD17" s="228">
        <v>0</v>
      </c>
      <c r="BE17" s="228">
        <v>2750761.6231028503</v>
      </c>
      <c r="BF17" s="228">
        <v>0</v>
      </c>
      <c r="BG17" s="228">
        <v>2877966.7662577685</v>
      </c>
      <c r="BH17" s="394">
        <f t="shared" si="8"/>
        <v>10489279.392758425</v>
      </c>
      <c r="BI17" s="395">
        <f t="shared" si="9"/>
        <v>10489279.392758425</v>
      </c>
      <c r="BJ17" s="290"/>
      <c r="BK17" s="230">
        <v>0</v>
      </c>
      <c r="BL17" s="230">
        <v>0</v>
      </c>
      <c r="BM17" s="230">
        <v>0</v>
      </c>
      <c r="BN17" s="230">
        <v>0</v>
      </c>
      <c r="BO17" s="230">
        <v>0</v>
      </c>
      <c r="BP17" s="230">
        <v>0</v>
      </c>
      <c r="BQ17" s="230">
        <v>0</v>
      </c>
      <c r="BR17" s="230">
        <v>0</v>
      </c>
      <c r="BS17" s="392">
        <f t="shared" si="10"/>
        <v>0</v>
      </c>
      <c r="BT17" s="397">
        <v>0</v>
      </c>
      <c r="BU17" s="228">
        <v>145995.0441478774</v>
      </c>
      <c r="BV17" s="228">
        <v>0</v>
      </c>
      <c r="BW17" s="228">
        <v>105597.72131239742</v>
      </c>
      <c r="BX17" s="228">
        <v>0</v>
      </c>
      <c r="BY17" s="228">
        <v>98964.921742211358</v>
      </c>
      <c r="BZ17" s="228">
        <v>0</v>
      </c>
      <c r="CA17" s="228">
        <v>117927.42496340864</v>
      </c>
      <c r="CB17" s="394">
        <f t="shared" si="11"/>
        <v>468485.11216589483</v>
      </c>
      <c r="CC17" s="395">
        <f t="shared" si="12"/>
        <v>468485.11216589483</v>
      </c>
      <c r="CD17" s="290"/>
      <c r="CE17" s="394">
        <f t="shared" ref="CE17:CE23" si="14">+C17+D17+W17+X17+AQ17+AR17+BK17+BL17</f>
        <v>0</v>
      </c>
      <c r="CF17" s="394">
        <f t="shared" ref="CF17:CF23" si="15">+E17+F17+Y17+Z17+AS17+AT17+BM17+BN17</f>
        <v>0</v>
      </c>
      <c r="CG17" s="394">
        <f t="shared" ref="CG17:CG23" si="16">+G17+H17+AA17+AB17+AU17+AV17+BO17+BP17</f>
        <v>0</v>
      </c>
      <c r="CH17" s="394">
        <f t="shared" ref="CH17:CH23" si="17">+I17+J17+AC17+AD17+AW17+AX17+BQ17+BR17</f>
        <v>0</v>
      </c>
      <c r="CI17" s="396">
        <f t="shared" ref="CI17:CI23" si="18">SUM(K17,AE17,AY17,BS17)</f>
        <v>0</v>
      </c>
      <c r="CJ17" s="394">
        <f t="shared" ref="CJ17:CJ23" si="19">L17+M17+AF17+AG17+AZ17+BA17+BT17+BU17</f>
        <v>3197602.4492178052</v>
      </c>
      <c r="CK17" s="394">
        <f t="shared" ref="CK17:CK23" si="20">N17+O17+AH17+AI17+BB17+BC17+BV17+BW17</f>
        <v>3401520.2925118897</v>
      </c>
      <c r="CL17" s="394">
        <f t="shared" ref="CL17:CL23" si="21">P17+Q17+AJ17+AK17+BD17+BE17+BX17+BY17</f>
        <v>3679756.3505352191</v>
      </c>
      <c r="CM17" s="394">
        <f t="shared" ref="CM17:CM23" si="22">+R17+S17+AL17+AM17+BF17+BG17+BZ17+CA17</f>
        <v>3855085.4996477114</v>
      </c>
      <c r="CN17" s="396">
        <f t="shared" ref="CN17:CN23" si="23">SUM(T17,AN17,BH17,CB17)</f>
        <v>14133964.591912623</v>
      </c>
      <c r="CO17" s="394">
        <f t="shared" ref="CO17:CO23" si="24">+C17+D17+L17+M17+W17+X17+AF17+AG17+AQ17+AR17+AZ17+BA17+BK17+BL17+BT17+BU17</f>
        <v>3197602.4492178052</v>
      </c>
      <c r="CP17" s="394">
        <f t="shared" ref="CP17:CP23" si="25">+E17+F17+N17+O17+Y17+Z17+AH17+AI17+AS17+AT17+BB17+BC17+BM17+BN17+BV17+BW17</f>
        <v>3401520.2925118897</v>
      </c>
      <c r="CQ17" s="394">
        <f t="shared" ref="CQ17:CQ23" si="26">+G17+H17+P17+Q17+AA17+AB17+AJ17+AK17+AU17+AV17+BD17+BE17+BO17+BP17+BX17+BY17</f>
        <v>3679756.3505352191</v>
      </c>
      <c r="CR17" s="394">
        <f t="shared" ref="CR17:CR23" si="27">+I17+J17+R17+S17+AC17+AD17+AL17+AM17+AW17+AX17+BF17+BG17+BQ17+BR17+BZ17+CA17</f>
        <v>3855085.4996477114</v>
      </c>
      <c r="CS17" s="396">
        <f t="shared" si="13"/>
        <v>14133964.591912623</v>
      </c>
      <c r="CT17" s="309"/>
      <c r="CV17" s="309"/>
      <c r="CX17" s="309"/>
    </row>
    <row r="18" spans="1:131" ht="15.75" customHeight="1">
      <c r="A18" s="87" t="s">
        <v>1334</v>
      </c>
      <c r="B18" s="290"/>
      <c r="C18" s="228">
        <v>0</v>
      </c>
      <c r="D18" s="228">
        <v>0</v>
      </c>
      <c r="E18" s="228">
        <v>0</v>
      </c>
      <c r="F18" s="228">
        <v>0</v>
      </c>
      <c r="G18" s="228">
        <v>0</v>
      </c>
      <c r="H18" s="228">
        <v>0</v>
      </c>
      <c r="I18" s="228">
        <v>0</v>
      </c>
      <c r="J18" s="228">
        <v>0</v>
      </c>
      <c r="K18" s="392">
        <f t="shared" si="1"/>
        <v>0</v>
      </c>
      <c r="L18" s="397">
        <v>0</v>
      </c>
      <c r="M18" s="228">
        <v>39973.306994209212</v>
      </c>
      <c r="N18" s="228">
        <v>0</v>
      </c>
      <c r="O18" s="228">
        <v>44199.820382913938</v>
      </c>
      <c r="P18" s="228">
        <v>0</v>
      </c>
      <c r="Q18" s="228">
        <v>46306.990581309961</v>
      </c>
      <c r="R18" s="228">
        <v>0</v>
      </c>
      <c r="S18" s="228">
        <v>46284.738031927176</v>
      </c>
      <c r="T18" s="394">
        <f t="shared" si="2"/>
        <v>176764.85599036029</v>
      </c>
      <c r="U18" s="395">
        <f t="shared" si="3"/>
        <v>176764.85599036029</v>
      </c>
      <c r="V18" s="290"/>
      <c r="W18" s="228">
        <v>0</v>
      </c>
      <c r="X18" s="228">
        <v>0</v>
      </c>
      <c r="Y18" s="228">
        <v>0</v>
      </c>
      <c r="Z18" s="228">
        <v>0</v>
      </c>
      <c r="AA18" s="228">
        <v>0</v>
      </c>
      <c r="AB18" s="228">
        <v>0</v>
      </c>
      <c r="AC18" s="228">
        <v>0</v>
      </c>
      <c r="AD18" s="228">
        <v>0</v>
      </c>
      <c r="AE18" s="392">
        <f t="shared" si="4"/>
        <v>0</v>
      </c>
      <c r="AF18" s="397">
        <v>0</v>
      </c>
      <c r="AG18" s="228">
        <v>11723.855419533782</v>
      </c>
      <c r="AH18" s="228">
        <v>0</v>
      </c>
      <c r="AI18" s="228">
        <v>15833.012646458294</v>
      </c>
      <c r="AJ18" s="228">
        <v>0</v>
      </c>
      <c r="AK18" s="228">
        <v>16805.035663471946</v>
      </c>
      <c r="AL18" s="228">
        <v>0</v>
      </c>
      <c r="AM18" s="228">
        <v>19283.026875666023</v>
      </c>
      <c r="AN18" s="394">
        <f t="shared" si="5"/>
        <v>63644.930605130045</v>
      </c>
      <c r="AO18" s="395">
        <f t="shared" si="6"/>
        <v>63644.930605130045</v>
      </c>
      <c r="AP18" s="290"/>
      <c r="AQ18" s="228">
        <v>0</v>
      </c>
      <c r="AR18" s="228">
        <v>0</v>
      </c>
      <c r="AS18" s="228">
        <v>0</v>
      </c>
      <c r="AT18" s="228">
        <v>0</v>
      </c>
      <c r="AU18" s="228">
        <v>0</v>
      </c>
      <c r="AV18" s="228">
        <v>0</v>
      </c>
      <c r="AW18" s="228">
        <v>0</v>
      </c>
      <c r="AX18" s="228">
        <v>0</v>
      </c>
      <c r="AY18" s="392">
        <f t="shared" si="7"/>
        <v>0</v>
      </c>
      <c r="AZ18" s="397">
        <v>0</v>
      </c>
      <c r="BA18" s="228">
        <v>156581.8779426587</v>
      </c>
      <c r="BB18" s="228">
        <v>0</v>
      </c>
      <c r="BC18" s="228">
        <v>165722.82295146084</v>
      </c>
      <c r="BD18" s="228">
        <v>0</v>
      </c>
      <c r="BE18" s="228">
        <v>182522.40858971636</v>
      </c>
      <c r="BF18" s="228">
        <v>0</v>
      </c>
      <c r="BG18" s="228">
        <v>189435.79605236833</v>
      </c>
      <c r="BH18" s="394">
        <f t="shared" si="8"/>
        <v>694262.90553620423</v>
      </c>
      <c r="BI18" s="395">
        <f t="shared" si="9"/>
        <v>694262.90553620423</v>
      </c>
      <c r="BJ18" s="290"/>
      <c r="BK18" s="228">
        <v>0</v>
      </c>
      <c r="BL18" s="228">
        <v>0</v>
      </c>
      <c r="BM18" s="228">
        <v>0</v>
      </c>
      <c r="BN18" s="228">
        <v>0</v>
      </c>
      <c r="BO18" s="228">
        <v>0</v>
      </c>
      <c r="BP18" s="228">
        <v>0</v>
      </c>
      <c r="BQ18" s="228">
        <v>0</v>
      </c>
      <c r="BR18" s="228">
        <v>0</v>
      </c>
      <c r="BS18" s="392">
        <f t="shared" si="10"/>
        <v>0</v>
      </c>
      <c r="BT18" s="397">
        <v>0</v>
      </c>
      <c r="BU18" s="228">
        <v>9052.6194603296244</v>
      </c>
      <c r="BV18" s="228">
        <v>0</v>
      </c>
      <c r="BW18" s="228">
        <v>8388.2042982346647</v>
      </c>
      <c r="BX18" s="228">
        <v>0</v>
      </c>
      <c r="BY18" s="228">
        <v>7499.8017546943665</v>
      </c>
      <c r="BZ18" s="228">
        <v>0</v>
      </c>
      <c r="CA18" s="228">
        <v>8018.23342296178</v>
      </c>
      <c r="CB18" s="394">
        <f t="shared" si="11"/>
        <v>32958.858936220437</v>
      </c>
      <c r="CC18" s="395">
        <f t="shared" si="12"/>
        <v>32958.858936220437</v>
      </c>
      <c r="CD18" s="290"/>
      <c r="CE18" s="394">
        <f t="shared" si="14"/>
        <v>0</v>
      </c>
      <c r="CF18" s="394">
        <f t="shared" si="15"/>
        <v>0</v>
      </c>
      <c r="CG18" s="394">
        <f t="shared" si="16"/>
        <v>0</v>
      </c>
      <c r="CH18" s="394">
        <f t="shared" si="17"/>
        <v>0</v>
      </c>
      <c r="CI18" s="396">
        <f t="shared" si="18"/>
        <v>0</v>
      </c>
      <c r="CJ18" s="394">
        <f t="shared" si="19"/>
        <v>217331.65981673132</v>
      </c>
      <c r="CK18" s="394">
        <f t="shared" si="20"/>
        <v>234143.86027906774</v>
      </c>
      <c r="CL18" s="394">
        <f t="shared" si="21"/>
        <v>253134.23658919265</v>
      </c>
      <c r="CM18" s="394">
        <f t="shared" si="22"/>
        <v>263021.79438292328</v>
      </c>
      <c r="CN18" s="396">
        <f t="shared" si="23"/>
        <v>967631.55106791493</v>
      </c>
      <c r="CO18" s="394">
        <f t="shared" si="24"/>
        <v>217331.65981673132</v>
      </c>
      <c r="CP18" s="394">
        <f t="shared" si="25"/>
        <v>234143.86027906774</v>
      </c>
      <c r="CQ18" s="394">
        <f t="shared" si="26"/>
        <v>253134.23658919265</v>
      </c>
      <c r="CR18" s="394">
        <f t="shared" si="27"/>
        <v>263021.79438292328</v>
      </c>
      <c r="CS18" s="396">
        <f t="shared" si="13"/>
        <v>967631.55106791493</v>
      </c>
      <c r="CV18" s="309"/>
      <c r="CX18" s="309"/>
    </row>
    <row r="19" spans="1:131" ht="15.75" customHeight="1">
      <c r="A19" s="87" t="s">
        <v>1335</v>
      </c>
      <c r="B19" s="290"/>
      <c r="C19" s="228">
        <v>0</v>
      </c>
      <c r="D19" s="228">
        <v>0</v>
      </c>
      <c r="E19" s="228">
        <v>0</v>
      </c>
      <c r="F19" s="228">
        <v>0</v>
      </c>
      <c r="G19" s="228">
        <v>0</v>
      </c>
      <c r="H19" s="228">
        <v>0</v>
      </c>
      <c r="I19" s="228">
        <v>0</v>
      </c>
      <c r="J19" s="228">
        <v>0</v>
      </c>
      <c r="K19" s="392">
        <f t="shared" si="1"/>
        <v>0</v>
      </c>
      <c r="L19" s="397">
        <v>0</v>
      </c>
      <c r="M19" s="228">
        <v>164406.16321631847</v>
      </c>
      <c r="N19" s="228">
        <v>0</v>
      </c>
      <c r="O19" s="228">
        <v>180279.14273711821</v>
      </c>
      <c r="P19" s="228">
        <v>0</v>
      </c>
      <c r="Q19" s="228">
        <v>185735.47944739313</v>
      </c>
      <c r="R19" s="228">
        <v>0</v>
      </c>
      <c r="S19" s="228">
        <v>182263.26517721819</v>
      </c>
      <c r="T19" s="394">
        <f t="shared" si="2"/>
        <v>712684.05057804799</v>
      </c>
      <c r="U19" s="395">
        <f t="shared" si="3"/>
        <v>712684.05057804799</v>
      </c>
      <c r="V19" s="290"/>
      <c r="W19" s="228">
        <v>0</v>
      </c>
      <c r="X19" s="228">
        <v>0</v>
      </c>
      <c r="Y19" s="228">
        <v>0</v>
      </c>
      <c r="Z19" s="228">
        <v>0</v>
      </c>
      <c r="AA19" s="228">
        <v>0</v>
      </c>
      <c r="AB19" s="228">
        <v>0</v>
      </c>
      <c r="AC19" s="228">
        <v>0</v>
      </c>
      <c r="AD19" s="228">
        <v>0</v>
      </c>
      <c r="AE19" s="392">
        <f t="shared" si="4"/>
        <v>0</v>
      </c>
      <c r="AF19" s="397">
        <v>0</v>
      </c>
      <c r="AG19" s="228">
        <v>39682.448801999359</v>
      </c>
      <c r="AH19" s="228">
        <v>0</v>
      </c>
      <c r="AI19" s="228">
        <v>51587.183442599162</v>
      </c>
      <c r="AJ19" s="228">
        <v>0</v>
      </c>
      <c r="AK19" s="228">
        <v>54563.367102749122</v>
      </c>
      <c r="AL19" s="228">
        <v>0</v>
      </c>
      <c r="AM19" s="228">
        <v>54563.367102749115</v>
      </c>
      <c r="AN19" s="394">
        <f t="shared" si="5"/>
        <v>200396.36645009677</v>
      </c>
      <c r="AO19" s="395">
        <f t="shared" si="6"/>
        <v>200396.36645009677</v>
      </c>
      <c r="AP19" s="290"/>
      <c r="AQ19" s="228">
        <v>0</v>
      </c>
      <c r="AR19" s="228">
        <v>0</v>
      </c>
      <c r="AS19" s="228">
        <v>0</v>
      </c>
      <c r="AT19" s="228">
        <v>0</v>
      </c>
      <c r="AU19" s="228">
        <v>0</v>
      </c>
      <c r="AV19" s="228">
        <v>0</v>
      </c>
      <c r="AW19" s="228">
        <v>0</v>
      </c>
      <c r="AX19" s="228">
        <v>0</v>
      </c>
      <c r="AY19" s="392">
        <f t="shared" si="7"/>
        <v>0</v>
      </c>
      <c r="AZ19" s="397">
        <v>0</v>
      </c>
      <c r="BA19" s="228">
        <v>444891.78952525288</v>
      </c>
      <c r="BB19" s="228">
        <v>0</v>
      </c>
      <c r="BC19" s="228">
        <v>479595.27622235811</v>
      </c>
      <c r="BD19" s="228">
        <v>0</v>
      </c>
      <c r="BE19" s="228">
        <v>534654.6739351321</v>
      </c>
      <c r="BF19" s="228">
        <v>0</v>
      </c>
      <c r="BG19" s="228">
        <v>560944.29626645683</v>
      </c>
      <c r="BH19" s="394">
        <f t="shared" si="8"/>
        <v>2020086.0359491999</v>
      </c>
      <c r="BI19" s="395">
        <f t="shared" si="9"/>
        <v>2020086.0359491999</v>
      </c>
      <c r="BJ19" s="290"/>
      <c r="BK19" s="228">
        <v>0</v>
      </c>
      <c r="BL19" s="228">
        <v>0</v>
      </c>
      <c r="BM19" s="228">
        <v>0</v>
      </c>
      <c r="BN19" s="228">
        <v>0</v>
      </c>
      <c r="BO19" s="228">
        <v>0</v>
      </c>
      <c r="BP19" s="228">
        <v>0</v>
      </c>
      <c r="BQ19" s="228">
        <v>0</v>
      </c>
      <c r="BR19" s="228">
        <v>0</v>
      </c>
      <c r="BS19" s="392">
        <f t="shared" si="10"/>
        <v>0</v>
      </c>
      <c r="BT19" s="397">
        <v>0</v>
      </c>
      <c r="BU19" s="228">
        <v>21329.316231074652</v>
      </c>
      <c r="BV19" s="228">
        <v>0</v>
      </c>
      <c r="BW19" s="228">
        <v>20337.25501102467</v>
      </c>
      <c r="BX19" s="228">
        <v>0</v>
      </c>
      <c r="BY19" s="228">
        <v>19841.224400999679</v>
      </c>
      <c r="BZ19" s="228">
        <v>0</v>
      </c>
      <c r="CA19" s="228">
        <v>24305.499891224601</v>
      </c>
      <c r="CB19" s="394">
        <f t="shared" si="11"/>
        <v>85813.29553432361</v>
      </c>
      <c r="CC19" s="395">
        <f t="shared" si="12"/>
        <v>85813.29553432361</v>
      </c>
      <c r="CD19" s="290"/>
      <c r="CE19" s="394">
        <f t="shared" si="14"/>
        <v>0</v>
      </c>
      <c r="CF19" s="394">
        <f t="shared" si="15"/>
        <v>0</v>
      </c>
      <c r="CG19" s="394">
        <f t="shared" si="16"/>
        <v>0</v>
      </c>
      <c r="CH19" s="394">
        <f t="shared" si="17"/>
        <v>0</v>
      </c>
      <c r="CI19" s="396">
        <f t="shared" si="18"/>
        <v>0</v>
      </c>
      <c r="CJ19" s="394">
        <f t="shared" si="19"/>
        <v>670309.71777464531</v>
      </c>
      <c r="CK19" s="394">
        <f t="shared" si="20"/>
        <v>731798.85741310008</v>
      </c>
      <c r="CL19" s="394">
        <f t="shared" si="21"/>
        <v>794794.7448862741</v>
      </c>
      <c r="CM19" s="394">
        <f t="shared" si="22"/>
        <v>822076.42843764869</v>
      </c>
      <c r="CN19" s="396">
        <f t="shared" si="23"/>
        <v>3018979.7485116678</v>
      </c>
      <c r="CO19" s="394">
        <f t="shared" si="24"/>
        <v>670309.71777464531</v>
      </c>
      <c r="CP19" s="394">
        <f t="shared" si="25"/>
        <v>731798.85741310008</v>
      </c>
      <c r="CQ19" s="394">
        <f t="shared" si="26"/>
        <v>794794.7448862741</v>
      </c>
      <c r="CR19" s="394">
        <f t="shared" si="27"/>
        <v>822076.42843764869</v>
      </c>
      <c r="CS19" s="396">
        <f t="shared" si="13"/>
        <v>3018979.7485116683</v>
      </c>
    </row>
    <row r="20" spans="1:131" ht="15.75" customHeight="1">
      <c r="A20" s="133" t="s">
        <v>173</v>
      </c>
      <c r="B20" s="290">
        <v>2</v>
      </c>
      <c r="C20" s="229">
        <f t="shared" ref="C20:J20" si="28">SUM(C17:C19)</f>
        <v>0</v>
      </c>
      <c r="D20" s="229">
        <f t="shared" si="28"/>
        <v>0</v>
      </c>
      <c r="E20" s="229">
        <f t="shared" si="28"/>
        <v>0</v>
      </c>
      <c r="F20" s="229">
        <f t="shared" si="28"/>
        <v>0</v>
      </c>
      <c r="G20" s="229">
        <f t="shared" si="28"/>
        <v>0</v>
      </c>
      <c r="H20" s="229">
        <f t="shared" si="28"/>
        <v>0</v>
      </c>
      <c r="I20" s="229">
        <f t="shared" si="28"/>
        <v>0</v>
      </c>
      <c r="J20" s="229">
        <f t="shared" si="28"/>
        <v>0</v>
      </c>
      <c r="K20" s="392">
        <f t="shared" si="1"/>
        <v>0</v>
      </c>
      <c r="L20" s="398">
        <f t="shared" ref="L20:S20" si="29">SUM(L17:L19)</f>
        <v>0</v>
      </c>
      <c r="M20" s="229">
        <f t="shared" si="29"/>
        <v>733163.03242350987</v>
      </c>
      <c r="N20" s="229">
        <f t="shared" si="29"/>
        <v>0</v>
      </c>
      <c r="O20" s="229">
        <f t="shared" si="29"/>
        <v>788808.79904240847</v>
      </c>
      <c r="P20" s="229">
        <f t="shared" si="29"/>
        <v>0</v>
      </c>
      <c r="Q20" s="229">
        <f t="shared" si="29"/>
        <v>829804.59986200789</v>
      </c>
      <c r="R20" s="229">
        <f t="shared" si="29"/>
        <v>0</v>
      </c>
      <c r="S20" s="229">
        <f t="shared" si="29"/>
        <v>839639.06677731918</v>
      </c>
      <c r="T20" s="394">
        <f t="shared" si="2"/>
        <v>3191415.4981052452</v>
      </c>
      <c r="U20" s="395">
        <f t="shared" si="3"/>
        <v>3191415.4981052452</v>
      </c>
      <c r="V20" s="290">
        <v>2</v>
      </c>
      <c r="W20" s="229">
        <f t="shared" ref="W20:AD20" si="30">SUM(W17:W19)</f>
        <v>0</v>
      </c>
      <c r="X20" s="229">
        <f t="shared" si="30"/>
        <v>0</v>
      </c>
      <c r="Y20" s="229">
        <f t="shared" si="30"/>
        <v>0</v>
      </c>
      <c r="Z20" s="229">
        <f t="shared" si="30"/>
        <v>0</v>
      </c>
      <c r="AA20" s="229">
        <f t="shared" si="30"/>
        <v>0</v>
      </c>
      <c r="AB20" s="229">
        <f t="shared" si="30"/>
        <v>0</v>
      </c>
      <c r="AC20" s="229">
        <f t="shared" si="30"/>
        <v>0</v>
      </c>
      <c r="AD20" s="229">
        <f t="shared" si="30"/>
        <v>0</v>
      </c>
      <c r="AE20" s="392">
        <f t="shared" si="4"/>
        <v>0</v>
      </c>
      <c r="AF20" s="398">
        <f t="shared" ref="AF20:AM20" si="31">SUM(AF17:AF19)</f>
        <v>0</v>
      </c>
      <c r="AG20" s="229">
        <f t="shared" si="31"/>
        <v>221035.43797682459</v>
      </c>
      <c r="AH20" s="229">
        <f t="shared" si="31"/>
        <v>0</v>
      </c>
      <c r="AI20" s="229">
        <f t="shared" si="31"/>
        <v>291656.63707002072</v>
      </c>
      <c r="AJ20" s="229">
        <f t="shared" si="31"/>
        <v>0</v>
      </c>
      <c r="AK20" s="229">
        <f t="shared" si="31"/>
        <v>303636.07862307352</v>
      </c>
      <c r="AL20" s="229">
        <f t="shared" si="31"/>
        <v>0</v>
      </c>
      <c r="AM20" s="229">
        <f t="shared" si="31"/>
        <v>321946.63883677538</v>
      </c>
      <c r="AN20" s="394">
        <f t="shared" si="5"/>
        <v>1138274.7925066943</v>
      </c>
      <c r="AO20" s="395">
        <f t="shared" si="6"/>
        <v>1138274.7925066943</v>
      </c>
      <c r="AP20" s="290">
        <v>2</v>
      </c>
      <c r="AQ20" s="229">
        <f t="shared" ref="AQ20:AX20" si="32">SUM(AQ17:AQ19)</f>
        <v>0</v>
      </c>
      <c r="AR20" s="229">
        <f t="shared" si="32"/>
        <v>0</v>
      </c>
      <c r="AS20" s="229">
        <f t="shared" si="32"/>
        <v>0</v>
      </c>
      <c r="AT20" s="229">
        <f t="shared" si="32"/>
        <v>0</v>
      </c>
      <c r="AU20" s="229">
        <f t="shared" si="32"/>
        <v>0</v>
      </c>
      <c r="AV20" s="229">
        <f t="shared" si="32"/>
        <v>0</v>
      </c>
      <c r="AW20" s="229">
        <f t="shared" si="32"/>
        <v>0</v>
      </c>
      <c r="AX20" s="229">
        <f t="shared" si="32"/>
        <v>0</v>
      </c>
      <c r="AY20" s="392">
        <f t="shared" si="7"/>
        <v>0</v>
      </c>
      <c r="AZ20" s="398">
        <f t="shared" ref="AZ20:BG20" si="33">SUM(AZ17:AZ19)</f>
        <v>0</v>
      </c>
      <c r="BA20" s="229">
        <f t="shared" si="33"/>
        <v>2954668.3765695654</v>
      </c>
      <c r="BB20" s="229">
        <f t="shared" si="33"/>
        <v>1.6737121726484136E-13</v>
      </c>
      <c r="BC20" s="229">
        <f t="shared" si="33"/>
        <v>3152674.3934699711</v>
      </c>
      <c r="BD20" s="229">
        <f t="shared" si="33"/>
        <v>0</v>
      </c>
      <c r="BE20" s="229">
        <f t="shared" si="33"/>
        <v>3467938.7056276989</v>
      </c>
      <c r="BF20" s="229">
        <f t="shared" si="33"/>
        <v>0</v>
      </c>
      <c r="BG20" s="229">
        <f t="shared" si="33"/>
        <v>3628346.8585765939</v>
      </c>
      <c r="BH20" s="394">
        <f t="shared" si="8"/>
        <v>13203628.334243828</v>
      </c>
      <c r="BI20" s="395">
        <f t="shared" si="9"/>
        <v>13203628.334243828</v>
      </c>
      <c r="BJ20" s="290">
        <v>2</v>
      </c>
      <c r="BK20" s="229">
        <f t="shared" ref="BK20:BR20" si="34">SUM(BK17:BK19)</f>
        <v>0</v>
      </c>
      <c r="BL20" s="229">
        <f t="shared" si="34"/>
        <v>0</v>
      </c>
      <c r="BM20" s="229">
        <f t="shared" si="34"/>
        <v>0</v>
      </c>
      <c r="BN20" s="229">
        <f t="shared" si="34"/>
        <v>0</v>
      </c>
      <c r="BO20" s="229">
        <f t="shared" si="34"/>
        <v>0</v>
      </c>
      <c r="BP20" s="229">
        <f t="shared" si="34"/>
        <v>0</v>
      </c>
      <c r="BQ20" s="229">
        <f t="shared" si="34"/>
        <v>0</v>
      </c>
      <c r="BR20" s="229">
        <f t="shared" si="34"/>
        <v>0</v>
      </c>
      <c r="BS20" s="392">
        <f t="shared" si="10"/>
        <v>0</v>
      </c>
      <c r="BT20" s="398">
        <f t="shared" ref="BT20:CA20" si="35">SUM(BT17:BT19)</f>
        <v>0</v>
      </c>
      <c r="BU20" s="229">
        <f t="shared" si="35"/>
        <v>176376.97983928167</v>
      </c>
      <c r="BV20" s="229">
        <f t="shared" si="35"/>
        <v>0</v>
      </c>
      <c r="BW20" s="229">
        <f t="shared" si="35"/>
        <v>134323.18062165676</v>
      </c>
      <c r="BX20" s="229">
        <f t="shared" si="35"/>
        <v>0</v>
      </c>
      <c r="BY20" s="229">
        <f t="shared" si="35"/>
        <v>126305.94789790541</v>
      </c>
      <c r="BZ20" s="229">
        <f t="shared" si="35"/>
        <v>0</v>
      </c>
      <c r="CA20" s="229">
        <f t="shared" si="35"/>
        <v>150251.15827759504</v>
      </c>
      <c r="CB20" s="394">
        <f t="shared" si="11"/>
        <v>587257.2666364389</v>
      </c>
      <c r="CC20" s="395">
        <f t="shared" si="12"/>
        <v>587257.2666364389</v>
      </c>
      <c r="CD20" s="290">
        <v>2</v>
      </c>
      <c r="CE20" s="394">
        <f t="shared" si="14"/>
        <v>0</v>
      </c>
      <c r="CF20" s="394">
        <f t="shared" si="15"/>
        <v>0</v>
      </c>
      <c r="CG20" s="394">
        <f t="shared" si="16"/>
        <v>0</v>
      </c>
      <c r="CH20" s="394">
        <f t="shared" si="17"/>
        <v>0</v>
      </c>
      <c r="CI20" s="396">
        <f t="shared" si="18"/>
        <v>0</v>
      </c>
      <c r="CJ20" s="394">
        <f t="shared" si="19"/>
        <v>4085243.8268091814</v>
      </c>
      <c r="CK20" s="394">
        <f t="shared" si="20"/>
        <v>4367463.0102040572</v>
      </c>
      <c r="CL20" s="394">
        <f t="shared" si="21"/>
        <v>4727685.3320106864</v>
      </c>
      <c r="CM20" s="394">
        <f t="shared" si="22"/>
        <v>4940183.722468284</v>
      </c>
      <c r="CN20" s="396">
        <f t="shared" si="23"/>
        <v>18120575.891492207</v>
      </c>
      <c r="CO20" s="394">
        <f t="shared" si="24"/>
        <v>4085243.8268091814</v>
      </c>
      <c r="CP20" s="394">
        <f t="shared" si="25"/>
        <v>4367463.0102040572</v>
      </c>
      <c r="CQ20" s="394">
        <f t="shared" si="26"/>
        <v>4727685.3320106864</v>
      </c>
      <c r="CR20" s="394">
        <f t="shared" si="27"/>
        <v>4940183.722468284</v>
      </c>
      <c r="CS20" s="396">
        <f t="shared" si="13"/>
        <v>18120575.891492207</v>
      </c>
      <c r="CT20" s="309"/>
      <c r="CU20" s="309"/>
      <c r="CV20" s="309"/>
      <c r="CW20" s="309"/>
      <c r="CX20" s="309"/>
    </row>
    <row r="21" spans="1:131" ht="15.75" customHeight="1">
      <c r="A21" s="87" t="s">
        <v>175</v>
      </c>
      <c r="B21" s="290">
        <v>3</v>
      </c>
      <c r="C21" s="228">
        <v>0</v>
      </c>
      <c r="D21" s="228">
        <v>0</v>
      </c>
      <c r="E21" s="228">
        <v>0</v>
      </c>
      <c r="F21" s="228">
        <v>0</v>
      </c>
      <c r="G21" s="228">
        <v>0</v>
      </c>
      <c r="H21" s="228">
        <v>0</v>
      </c>
      <c r="I21" s="228">
        <v>0</v>
      </c>
      <c r="J21" s="228">
        <v>0</v>
      </c>
      <c r="K21" s="392">
        <f t="shared" si="1"/>
        <v>0</v>
      </c>
      <c r="L21" s="397">
        <v>0</v>
      </c>
      <c r="M21" s="228">
        <v>0</v>
      </c>
      <c r="N21" s="228">
        <v>0</v>
      </c>
      <c r="O21" s="228">
        <v>0</v>
      </c>
      <c r="P21" s="228">
        <v>0</v>
      </c>
      <c r="Q21" s="228">
        <v>0</v>
      </c>
      <c r="R21" s="228">
        <v>0</v>
      </c>
      <c r="S21" s="228">
        <v>0</v>
      </c>
      <c r="T21" s="394">
        <f t="shared" si="2"/>
        <v>0</v>
      </c>
      <c r="U21" s="395">
        <f t="shared" si="3"/>
        <v>0</v>
      </c>
      <c r="V21" s="290">
        <v>3</v>
      </c>
      <c r="W21" s="228">
        <v>0</v>
      </c>
      <c r="X21" s="228">
        <v>0</v>
      </c>
      <c r="Y21" s="228">
        <v>0</v>
      </c>
      <c r="Z21" s="228">
        <v>0</v>
      </c>
      <c r="AA21" s="228">
        <v>0</v>
      </c>
      <c r="AB21" s="228">
        <v>0</v>
      </c>
      <c r="AC21" s="228">
        <v>0</v>
      </c>
      <c r="AD21" s="228">
        <v>0</v>
      </c>
      <c r="AE21" s="392">
        <f t="shared" si="4"/>
        <v>0</v>
      </c>
      <c r="AF21" s="397">
        <v>0</v>
      </c>
      <c r="AG21" s="228">
        <v>0</v>
      </c>
      <c r="AH21" s="228">
        <v>0</v>
      </c>
      <c r="AI21" s="228">
        <v>0</v>
      </c>
      <c r="AJ21" s="228">
        <v>0</v>
      </c>
      <c r="AK21" s="228">
        <v>0</v>
      </c>
      <c r="AL21" s="228">
        <v>0</v>
      </c>
      <c r="AM21" s="228">
        <v>0</v>
      </c>
      <c r="AN21" s="394">
        <f t="shared" si="5"/>
        <v>0</v>
      </c>
      <c r="AO21" s="395">
        <f t="shared" si="6"/>
        <v>0</v>
      </c>
      <c r="AP21" s="290">
        <v>3</v>
      </c>
      <c r="AQ21" s="228">
        <v>0</v>
      </c>
      <c r="AR21" s="228">
        <v>0</v>
      </c>
      <c r="AS21" s="228">
        <v>0</v>
      </c>
      <c r="AT21" s="228">
        <v>0</v>
      </c>
      <c r="AU21" s="228">
        <v>0</v>
      </c>
      <c r="AV21" s="228">
        <v>0</v>
      </c>
      <c r="AW21" s="228">
        <v>0</v>
      </c>
      <c r="AX21" s="228">
        <v>0</v>
      </c>
      <c r="AY21" s="392">
        <f t="shared" si="7"/>
        <v>0</v>
      </c>
      <c r="AZ21" s="397">
        <v>0</v>
      </c>
      <c r="BA21" s="228">
        <v>0</v>
      </c>
      <c r="BB21" s="228">
        <v>0</v>
      </c>
      <c r="BC21" s="228">
        <v>0</v>
      </c>
      <c r="BD21" s="228">
        <v>0</v>
      </c>
      <c r="BE21" s="228">
        <v>0</v>
      </c>
      <c r="BF21" s="228">
        <v>0</v>
      </c>
      <c r="BG21" s="228">
        <v>0</v>
      </c>
      <c r="BH21" s="394">
        <f t="shared" si="8"/>
        <v>0</v>
      </c>
      <c r="BI21" s="395">
        <f t="shared" si="9"/>
        <v>0</v>
      </c>
      <c r="BJ21" s="290">
        <v>3</v>
      </c>
      <c r="BK21" s="228">
        <v>0</v>
      </c>
      <c r="BL21" s="228">
        <v>0</v>
      </c>
      <c r="BM21" s="228">
        <v>0</v>
      </c>
      <c r="BN21" s="228">
        <v>0</v>
      </c>
      <c r="BO21" s="228">
        <v>0</v>
      </c>
      <c r="BP21" s="228">
        <v>0</v>
      </c>
      <c r="BQ21" s="228">
        <v>0</v>
      </c>
      <c r="BR21" s="228">
        <v>0</v>
      </c>
      <c r="BS21" s="392">
        <f t="shared" si="10"/>
        <v>0</v>
      </c>
      <c r="BT21" s="397">
        <v>0</v>
      </c>
      <c r="BU21" s="228">
        <v>0</v>
      </c>
      <c r="BV21" s="228">
        <v>0</v>
      </c>
      <c r="BW21" s="228">
        <v>0</v>
      </c>
      <c r="BX21" s="228">
        <v>0</v>
      </c>
      <c r="BY21" s="228">
        <v>0</v>
      </c>
      <c r="BZ21" s="228">
        <v>0</v>
      </c>
      <c r="CA21" s="228">
        <v>0</v>
      </c>
      <c r="CB21" s="394">
        <f t="shared" si="11"/>
        <v>0</v>
      </c>
      <c r="CC21" s="395">
        <f t="shared" si="12"/>
        <v>0</v>
      </c>
      <c r="CD21" s="290">
        <v>3</v>
      </c>
      <c r="CE21" s="394">
        <f t="shared" si="14"/>
        <v>0</v>
      </c>
      <c r="CF21" s="394">
        <f t="shared" si="15"/>
        <v>0</v>
      </c>
      <c r="CG21" s="394">
        <f t="shared" si="16"/>
        <v>0</v>
      </c>
      <c r="CH21" s="394">
        <f t="shared" si="17"/>
        <v>0</v>
      </c>
      <c r="CI21" s="396">
        <f t="shared" si="18"/>
        <v>0</v>
      </c>
      <c r="CJ21" s="394">
        <f t="shared" si="19"/>
        <v>0</v>
      </c>
      <c r="CK21" s="394">
        <f t="shared" si="20"/>
        <v>0</v>
      </c>
      <c r="CL21" s="394">
        <f t="shared" si="21"/>
        <v>0</v>
      </c>
      <c r="CM21" s="394">
        <f t="shared" si="22"/>
        <v>0</v>
      </c>
      <c r="CN21" s="396">
        <f t="shared" si="23"/>
        <v>0</v>
      </c>
      <c r="CO21" s="394">
        <f t="shared" si="24"/>
        <v>0</v>
      </c>
      <c r="CP21" s="394">
        <f t="shared" si="25"/>
        <v>0</v>
      </c>
      <c r="CQ21" s="394">
        <f t="shared" si="26"/>
        <v>0</v>
      </c>
      <c r="CR21" s="394">
        <f t="shared" si="27"/>
        <v>0</v>
      </c>
      <c r="CS21" s="396">
        <f t="shared" si="13"/>
        <v>0</v>
      </c>
      <c r="CT21" s="309"/>
      <c r="CV21" s="309"/>
      <c r="CX21" s="309"/>
    </row>
    <row r="22" spans="1:131" ht="15.75" customHeight="1">
      <c r="A22" s="87" t="s">
        <v>177</v>
      </c>
      <c r="B22" s="290">
        <v>4</v>
      </c>
      <c r="C22" s="228">
        <v>0</v>
      </c>
      <c r="D22" s="228">
        <v>0</v>
      </c>
      <c r="E22" s="228">
        <v>0</v>
      </c>
      <c r="F22" s="228">
        <v>0</v>
      </c>
      <c r="G22" s="228">
        <v>0</v>
      </c>
      <c r="H22" s="228">
        <v>0</v>
      </c>
      <c r="I22" s="228">
        <v>0</v>
      </c>
      <c r="J22" s="228">
        <v>0</v>
      </c>
      <c r="K22" s="392">
        <f t="shared" si="1"/>
        <v>0</v>
      </c>
      <c r="L22" s="397">
        <v>0</v>
      </c>
      <c r="M22" s="228">
        <v>-92.878825475590119</v>
      </c>
      <c r="N22" s="228">
        <v>0</v>
      </c>
      <c r="O22" s="228">
        <v>-102.01289991157309</v>
      </c>
      <c r="P22" s="228">
        <v>0</v>
      </c>
      <c r="Q22" s="228">
        <v>-105.45008289981669</v>
      </c>
      <c r="R22" s="228">
        <v>0</v>
      </c>
      <c r="S22" s="228">
        <v>-103.86204681414912</v>
      </c>
      <c r="T22" s="394">
        <f t="shared" si="2"/>
        <v>-404.20385510112908</v>
      </c>
      <c r="U22" s="395">
        <f t="shared" si="3"/>
        <v>-404.20385510112908</v>
      </c>
      <c r="V22" s="290">
        <v>4</v>
      </c>
      <c r="W22" s="228">
        <v>0</v>
      </c>
      <c r="X22" s="228">
        <v>0</v>
      </c>
      <c r="Y22" s="228">
        <v>0</v>
      </c>
      <c r="Z22" s="228">
        <v>0</v>
      </c>
      <c r="AA22" s="228">
        <v>0</v>
      </c>
      <c r="AB22" s="228">
        <v>0</v>
      </c>
      <c r="AC22" s="228">
        <v>0</v>
      </c>
      <c r="AD22" s="228">
        <v>0</v>
      </c>
      <c r="AE22" s="392">
        <f t="shared" si="4"/>
        <v>0</v>
      </c>
      <c r="AF22" s="397">
        <v>0</v>
      </c>
      <c r="AG22" s="228">
        <v>-23.361236592005454</v>
      </c>
      <c r="AH22" s="228">
        <v>0</v>
      </c>
      <c r="AI22" s="228">
        <v>-30.63863811583105</v>
      </c>
      <c r="AJ22" s="228">
        <v>0</v>
      </c>
      <c r="AK22" s="228">
        <v>-32.43287311669539</v>
      </c>
      <c r="AL22" s="228">
        <v>0</v>
      </c>
      <c r="AM22" s="228">
        <v>-33.558978948608654</v>
      </c>
      <c r="AN22" s="394">
        <f t="shared" si="5"/>
        <v>-119.99172677314056</v>
      </c>
      <c r="AO22" s="395">
        <f t="shared" si="6"/>
        <v>-119.99172677314056</v>
      </c>
      <c r="AP22" s="290">
        <v>4</v>
      </c>
      <c r="AQ22" s="228">
        <v>0</v>
      </c>
      <c r="AR22" s="228">
        <v>0</v>
      </c>
      <c r="AS22" s="228">
        <v>0</v>
      </c>
      <c r="AT22" s="228">
        <v>0</v>
      </c>
      <c r="AU22" s="228">
        <v>0</v>
      </c>
      <c r="AV22" s="228">
        <v>0</v>
      </c>
      <c r="AW22" s="228">
        <v>0</v>
      </c>
      <c r="AX22" s="228">
        <v>0</v>
      </c>
      <c r="AY22" s="392">
        <f t="shared" si="7"/>
        <v>0</v>
      </c>
      <c r="AZ22" s="397">
        <v>0</v>
      </c>
      <c r="BA22" s="228">
        <v>-273.33551521280782</v>
      </c>
      <c r="BB22" s="228">
        <v>0</v>
      </c>
      <c r="BC22" s="228">
        <v>-293.26031155509537</v>
      </c>
      <c r="BD22" s="228">
        <v>0</v>
      </c>
      <c r="BE22" s="228">
        <v>-325.91612559864228</v>
      </c>
      <c r="BF22" s="228">
        <v>0</v>
      </c>
      <c r="BG22" s="228">
        <v>-341.00500193608667</v>
      </c>
      <c r="BH22" s="394">
        <f t="shared" si="8"/>
        <v>-1233.5169543026323</v>
      </c>
      <c r="BI22" s="395">
        <f t="shared" si="9"/>
        <v>-1233.5169543026323</v>
      </c>
      <c r="BJ22" s="290">
        <v>4</v>
      </c>
      <c r="BK22" s="228">
        <v>0</v>
      </c>
      <c r="BL22" s="228">
        <v>0</v>
      </c>
      <c r="BM22" s="228">
        <v>0</v>
      </c>
      <c r="BN22" s="228">
        <v>0</v>
      </c>
      <c r="BO22" s="228">
        <v>0</v>
      </c>
      <c r="BP22" s="228">
        <v>0</v>
      </c>
      <c r="BQ22" s="228">
        <v>0</v>
      </c>
      <c r="BR22" s="228">
        <v>0</v>
      </c>
      <c r="BS22" s="392">
        <f t="shared" si="10"/>
        <v>0</v>
      </c>
      <c r="BT22" s="397">
        <v>0</v>
      </c>
      <c r="BU22" s="228">
        <v>-13.806858877683821</v>
      </c>
      <c r="BV22" s="228">
        <v>0</v>
      </c>
      <c r="BW22" s="228">
        <v>-13.054084733376676</v>
      </c>
      <c r="BX22" s="228">
        <v>0</v>
      </c>
      <c r="BY22" s="228">
        <v>-12.424938737841224</v>
      </c>
      <c r="BZ22" s="228">
        <v>0</v>
      </c>
      <c r="CA22" s="228">
        <v>-14.689295270779068</v>
      </c>
      <c r="CB22" s="394">
        <f t="shared" si="11"/>
        <v>-53.975177619680792</v>
      </c>
      <c r="CC22" s="395">
        <f t="shared" si="12"/>
        <v>-53.975177619680792</v>
      </c>
      <c r="CD22" s="290">
        <v>4</v>
      </c>
      <c r="CE22" s="394">
        <f t="shared" si="14"/>
        <v>0</v>
      </c>
      <c r="CF22" s="394">
        <f t="shared" si="15"/>
        <v>0</v>
      </c>
      <c r="CG22" s="394">
        <f t="shared" si="16"/>
        <v>0</v>
      </c>
      <c r="CH22" s="394">
        <f t="shared" si="17"/>
        <v>0</v>
      </c>
      <c r="CI22" s="396">
        <f t="shared" si="18"/>
        <v>0</v>
      </c>
      <c r="CJ22" s="394">
        <f t="shared" si="19"/>
        <v>-403.38243615808722</v>
      </c>
      <c r="CK22" s="394">
        <f t="shared" si="20"/>
        <v>-438.96593431587615</v>
      </c>
      <c r="CL22" s="394">
        <f t="shared" si="21"/>
        <v>-476.22402035299558</v>
      </c>
      <c r="CM22" s="394">
        <f t="shared" si="22"/>
        <v>-493.11532296962349</v>
      </c>
      <c r="CN22" s="396">
        <f t="shared" si="23"/>
        <v>-1811.6877137965828</v>
      </c>
      <c r="CO22" s="394">
        <f t="shared" si="24"/>
        <v>-403.38243615808722</v>
      </c>
      <c r="CP22" s="394">
        <f t="shared" si="25"/>
        <v>-438.96593431587615</v>
      </c>
      <c r="CQ22" s="394">
        <f t="shared" si="26"/>
        <v>-476.22402035299558</v>
      </c>
      <c r="CR22" s="394">
        <f t="shared" si="27"/>
        <v>-493.11532296962349</v>
      </c>
      <c r="CS22" s="396">
        <f t="shared" si="13"/>
        <v>-1811.6877137965826</v>
      </c>
      <c r="CT22" s="309"/>
      <c r="CV22" s="309"/>
      <c r="CX22" s="309"/>
    </row>
    <row r="23" spans="1:131" ht="15.75" customHeight="1">
      <c r="A23" s="133" t="s">
        <v>179</v>
      </c>
      <c r="B23" s="290">
        <v>5</v>
      </c>
      <c r="C23" s="135">
        <f t="shared" ref="C23:J23" si="36">C16+C20+C21+C22</f>
        <v>29717.128451769066</v>
      </c>
      <c r="D23" s="135">
        <f t="shared" si="36"/>
        <v>153928.51904054379</v>
      </c>
      <c r="E23" s="135">
        <f t="shared" si="36"/>
        <v>26164.255119279496</v>
      </c>
      <c r="F23" s="135">
        <f t="shared" si="36"/>
        <v>162427.07865474382</v>
      </c>
      <c r="G23" s="135">
        <f t="shared" si="36"/>
        <v>33487.411110073488</v>
      </c>
      <c r="H23" s="135">
        <f t="shared" si="36"/>
        <v>169992.11129105365</v>
      </c>
      <c r="I23" s="135">
        <f t="shared" si="36"/>
        <v>33997.977215607396</v>
      </c>
      <c r="J23" s="135">
        <f t="shared" si="36"/>
        <v>169847.32209274123</v>
      </c>
      <c r="K23" s="392">
        <f t="shared" si="1"/>
        <v>779561.802975812</v>
      </c>
      <c r="L23" s="215">
        <f t="shared" ref="L23:S23" si="37">L16+L20+L21+L22</f>
        <v>0</v>
      </c>
      <c r="M23" s="135">
        <f t="shared" si="37"/>
        <v>733070.15359803429</v>
      </c>
      <c r="N23" s="135">
        <f t="shared" si="37"/>
        <v>0</v>
      </c>
      <c r="O23" s="135">
        <f t="shared" si="37"/>
        <v>788706.78614249686</v>
      </c>
      <c r="P23" s="135">
        <f t="shared" si="37"/>
        <v>0</v>
      </c>
      <c r="Q23" s="135">
        <f t="shared" si="37"/>
        <v>829699.14977910812</v>
      </c>
      <c r="R23" s="135">
        <f t="shared" si="37"/>
        <v>0</v>
      </c>
      <c r="S23" s="135">
        <f t="shared" si="37"/>
        <v>839535.20473050501</v>
      </c>
      <c r="T23" s="394">
        <f t="shared" si="2"/>
        <v>3191011.2942501446</v>
      </c>
      <c r="U23" s="215">
        <f t="shared" si="3"/>
        <v>3970573.0972259566</v>
      </c>
      <c r="V23" s="290">
        <v>5</v>
      </c>
      <c r="W23" s="135">
        <f t="shared" ref="W23:AD23" si="38">W16+W20+W21+W22</f>
        <v>7082.4821631250161</v>
      </c>
      <c r="X23" s="135">
        <f t="shared" si="38"/>
        <v>81287.983728608728</v>
      </c>
      <c r="Y23" s="135">
        <f t="shared" si="38"/>
        <v>9066.0290273711471</v>
      </c>
      <c r="Z23" s="135">
        <f t="shared" si="38"/>
        <v>105740.72928666722</v>
      </c>
      <c r="AA23" s="135">
        <f t="shared" si="38"/>
        <v>9066.0290273711471</v>
      </c>
      <c r="AB23" s="135">
        <f t="shared" si="38"/>
        <v>111893.11250276545</v>
      </c>
      <c r="AC23" s="135">
        <f t="shared" si="38"/>
        <v>9066.0290273711471</v>
      </c>
      <c r="AD23" s="135">
        <f t="shared" si="38"/>
        <v>111897.15196603442</v>
      </c>
      <c r="AE23" s="392">
        <f t="shared" si="4"/>
        <v>445099.54672931426</v>
      </c>
      <c r="AF23" s="215">
        <f t="shared" ref="AF23:AM23" si="39">AF16+AF20+AF21+AF22</f>
        <v>0</v>
      </c>
      <c r="AG23" s="135">
        <f t="shared" si="39"/>
        <v>221012.07674023259</v>
      </c>
      <c r="AH23" s="135">
        <f t="shared" si="39"/>
        <v>0</v>
      </c>
      <c r="AI23" s="135">
        <f t="shared" si="39"/>
        <v>291625.99843190488</v>
      </c>
      <c r="AJ23" s="135">
        <f t="shared" si="39"/>
        <v>0</v>
      </c>
      <c r="AK23" s="135">
        <f t="shared" si="39"/>
        <v>303603.64574995684</v>
      </c>
      <c r="AL23" s="135">
        <f t="shared" si="39"/>
        <v>0</v>
      </c>
      <c r="AM23" s="135">
        <f t="shared" si="39"/>
        <v>321913.07985782676</v>
      </c>
      <c r="AN23" s="394">
        <f t="shared" si="5"/>
        <v>1138154.800779921</v>
      </c>
      <c r="AO23" s="215">
        <f t="shared" si="6"/>
        <v>1583254.3475092351</v>
      </c>
      <c r="AP23" s="290">
        <v>5</v>
      </c>
      <c r="AQ23" s="135">
        <f t="shared" ref="AQ23:AX23" si="40">AQ16+AQ20+AQ21+AQ22</f>
        <v>385525.33194581524</v>
      </c>
      <c r="AR23" s="135">
        <f t="shared" si="40"/>
        <v>2297972.5106357308</v>
      </c>
      <c r="AS23" s="135">
        <f t="shared" si="40"/>
        <v>472361.49341561238</v>
      </c>
      <c r="AT23" s="135">
        <f t="shared" si="40"/>
        <v>2486085.0126484125</v>
      </c>
      <c r="AU23" s="135">
        <f t="shared" si="40"/>
        <v>468940.24844949442</v>
      </c>
      <c r="AV23" s="135">
        <f t="shared" si="40"/>
        <v>2775670.3655697051</v>
      </c>
      <c r="AW23" s="135">
        <f t="shared" si="40"/>
        <v>485900.95236758172</v>
      </c>
      <c r="AX23" s="135">
        <f t="shared" si="40"/>
        <v>2904706.669504886</v>
      </c>
      <c r="AY23" s="392">
        <f t="shared" si="7"/>
        <v>12277162.584537238</v>
      </c>
      <c r="AZ23" s="215">
        <f t="shared" ref="AZ23:BG23" si="41">AZ16+AZ20+AZ21+AZ22</f>
        <v>0</v>
      </c>
      <c r="BA23" s="135">
        <f t="shared" si="41"/>
        <v>2954395.0410543527</v>
      </c>
      <c r="BB23" s="135">
        <f t="shared" si="41"/>
        <v>1.6737121726484136E-13</v>
      </c>
      <c r="BC23" s="135">
        <f t="shared" si="41"/>
        <v>3152381.133158416</v>
      </c>
      <c r="BD23" s="135">
        <f t="shared" si="41"/>
        <v>0</v>
      </c>
      <c r="BE23" s="135">
        <f t="shared" si="41"/>
        <v>3467612.7895021001</v>
      </c>
      <c r="BF23" s="135">
        <f t="shared" si="41"/>
        <v>0</v>
      </c>
      <c r="BG23" s="135">
        <f t="shared" si="41"/>
        <v>3628005.8535746578</v>
      </c>
      <c r="BH23" s="394">
        <f t="shared" si="8"/>
        <v>13202394.817289526</v>
      </c>
      <c r="BI23" s="215">
        <f t="shared" si="9"/>
        <v>25479557.401826762</v>
      </c>
      <c r="BJ23" s="290">
        <v>5</v>
      </c>
      <c r="BK23" s="135">
        <f t="shared" ref="BK23:BR23" si="42">BK16+BK20+BK21+BK22</f>
        <v>20874.091829718473</v>
      </c>
      <c r="BL23" s="135">
        <f t="shared" si="42"/>
        <v>331738.15448092128</v>
      </c>
      <c r="BM23" s="135">
        <f t="shared" si="42"/>
        <v>15898.174726124307</v>
      </c>
      <c r="BN23" s="135">
        <f t="shared" si="42"/>
        <v>308848.96186544147</v>
      </c>
      <c r="BO23" s="135">
        <f t="shared" si="42"/>
        <v>6958.0306099061572</v>
      </c>
      <c r="BP23" s="135">
        <f t="shared" si="42"/>
        <v>306523.91496751562</v>
      </c>
      <c r="BQ23" s="135">
        <f t="shared" si="42"/>
        <v>13916.061219812314</v>
      </c>
      <c r="BR23" s="135">
        <f t="shared" si="42"/>
        <v>345433.97975297878</v>
      </c>
      <c r="BS23" s="392">
        <f t="shared" si="10"/>
        <v>1350191.3694524185</v>
      </c>
      <c r="BT23" s="215">
        <f t="shared" ref="BT23:CA23" si="43">BT16+BT20+BT21+BT22</f>
        <v>0</v>
      </c>
      <c r="BU23" s="135">
        <f t="shared" si="43"/>
        <v>176363.17298040399</v>
      </c>
      <c r="BV23" s="135">
        <f t="shared" si="43"/>
        <v>0</v>
      </c>
      <c r="BW23" s="135">
        <f t="shared" si="43"/>
        <v>134310.12653692337</v>
      </c>
      <c r="BX23" s="135">
        <f t="shared" si="43"/>
        <v>0</v>
      </c>
      <c r="BY23" s="135">
        <f t="shared" si="43"/>
        <v>126293.52295916757</v>
      </c>
      <c r="BZ23" s="135">
        <f t="shared" si="43"/>
        <v>0</v>
      </c>
      <c r="CA23" s="135">
        <f t="shared" si="43"/>
        <v>150236.46898232427</v>
      </c>
      <c r="CB23" s="394">
        <f t="shared" si="11"/>
        <v>587203.29145881918</v>
      </c>
      <c r="CC23" s="215">
        <f t="shared" si="12"/>
        <v>1937394.6609112378</v>
      </c>
      <c r="CD23" s="290">
        <v>5</v>
      </c>
      <c r="CE23" s="394">
        <f t="shared" si="14"/>
        <v>3308126.2022762322</v>
      </c>
      <c r="CF23" s="394">
        <f t="shared" si="15"/>
        <v>3586591.7347436524</v>
      </c>
      <c r="CG23" s="394">
        <f t="shared" si="16"/>
        <v>3882531.223527885</v>
      </c>
      <c r="CH23" s="394">
        <f t="shared" si="17"/>
        <v>4074766.1431470132</v>
      </c>
      <c r="CI23" s="396">
        <f t="shared" si="18"/>
        <v>14852015.303694783</v>
      </c>
      <c r="CJ23" s="394">
        <f t="shared" si="19"/>
        <v>4084840.4443730232</v>
      </c>
      <c r="CK23" s="394">
        <f t="shared" si="20"/>
        <v>4367024.0442697415</v>
      </c>
      <c r="CL23" s="394">
        <f t="shared" si="21"/>
        <v>4727209.1079903319</v>
      </c>
      <c r="CM23" s="394">
        <f t="shared" si="22"/>
        <v>4939690.6071453132</v>
      </c>
      <c r="CN23" s="396">
        <f t="shared" si="23"/>
        <v>18118764.203778412</v>
      </c>
      <c r="CO23" s="394">
        <f t="shared" si="24"/>
        <v>7392966.6466492563</v>
      </c>
      <c r="CP23" s="394">
        <f t="shared" si="25"/>
        <v>7953615.7790133934</v>
      </c>
      <c r="CQ23" s="394">
        <f t="shared" si="26"/>
        <v>8609740.3315182179</v>
      </c>
      <c r="CR23" s="394">
        <f t="shared" si="27"/>
        <v>9014456.7502923254</v>
      </c>
      <c r="CS23" s="396">
        <f t="shared" si="13"/>
        <v>32970779.507473193</v>
      </c>
      <c r="CT23" s="309"/>
      <c r="CV23" s="309"/>
      <c r="CX23" s="309"/>
    </row>
    <row r="24" spans="1:131" ht="15.75" customHeight="1">
      <c r="A24" s="133" t="s">
        <v>1336</v>
      </c>
      <c r="B24" s="191"/>
      <c r="C24" s="176"/>
      <c r="D24" s="176"/>
      <c r="E24" s="176"/>
      <c r="F24" s="176"/>
      <c r="G24" s="176"/>
      <c r="H24" s="176"/>
      <c r="I24" s="176"/>
      <c r="J24" s="176"/>
      <c r="K24" s="361"/>
      <c r="L24" s="362"/>
      <c r="M24" s="176"/>
      <c r="N24" s="176"/>
      <c r="O24" s="176"/>
      <c r="P24" s="176"/>
      <c r="Q24" s="176"/>
      <c r="R24" s="176"/>
      <c r="S24" s="176"/>
      <c r="T24" s="176"/>
      <c r="U24" s="362"/>
      <c r="V24" s="191"/>
      <c r="W24" s="176"/>
      <c r="X24" s="176"/>
      <c r="Y24" s="176"/>
      <c r="Z24" s="176"/>
      <c r="AA24" s="176"/>
      <c r="AB24" s="176"/>
      <c r="AC24" s="176"/>
      <c r="AD24" s="176"/>
      <c r="AE24" s="361"/>
      <c r="AF24" s="362"/>
      <c r="AG24" s="176"/>
      <c r="AH24" s="176"/>
      <c r="AI24" s="176"/>
      <c r="AJ24" s="176"/>
      <c r="AK24" s="176"/>
      <c r="AL24" s="176"/>
      <c r="AM24" s="176"/>
      <c r="AN24" s="176"/>
      <c r="AO24" s="362"/>
      <c r="AP24" s="191"/>
      <c r="AQ24" s="176"/>
      <c r="AR24" s="176"/>
      <c r="AS24" s="176"/>
      <c r="AT24" s="176"/>
      <c r="AU24" s="176"/>
      <c r="AV24" s="176"/>
      <c r="AW24" s="176"/>
      <c r="AX24" s="176"/>
      <c r="AY24" s="361"/>
      <c r="AZ24" s="362"/>
      <c r="BA24" s="176"/>
      <c r="BB24" s="176"/>
      <c r="BC24" s="176"/>
      <c r="BD24" s="176"/>
      <c r="BE24" s="176"/>
      <c r="BF24" s="176"/>
      <c r="BG24" s="176"/>
      <c r="BH24" s="176"/>
      <c r="BI24" s="362"/>
      <c r="BJ24" s="191"/>
      <c r="BK24" s="176"/>
      <c r="BL24" s="176"/>
      <c r="BM24" s="176"/>
      <c r="BN24" s="176"/>
      <c r="BO24" s="176"/>
      <c r="BP24" s="176"/>
      <c r="BQ24" s="176"/>
      <c r="BR24" s="176"/>
      <c r="BS24" s="361"/>
      <c r="BT24" s="362"/>
      <c r="BU24" s="176"/>
      <c r="BV24" s="176"/>
      <c r="BW24" s="176"/>
      <c r="BX24" s="176"/>
      <c r="BY24" s="176"/>
      <c r="BZ24" s="176"/>
      <c r="CA24" s="176"/>
      <c r="CB24" s="176"/>
      <c r="CC24" s="362"/>
      <c r="CD24" s="191"/>
      <c r="CE24" s="176"/>
      <c r="CF24" s="176"/>
      <c r="CG24" s="176"/>
      <c r="CH24" s="176"/>
      <c r="CI24" s="399"/>
      <c r="CJ24" s="176"/>
      <c r="CK24" s="176"/>
      <c r="CL24" s="176"/>
      <c r="CM24" s="176"/>
      <c r="CN24" s="399"/>
      <c r="CO24" s="176"/>
      <c r="CP24" s="176"/>
      <c r="CQ24" s="176"/>
      <c r="CR24" s="176"/>
      <c r="CS24" s="399"/>
    </row>
    <row r="25" spans="1:131" ht="15.75" customHeight="1">
      <c r="A25" s="87" t="s">
        <v>181</v>
      </c>
      <c r="B25" s="290">
        <v>6</v>
      </c>
      <c r="C25" s="228">
        <v>0</v>
      </c>
      <c r="D25" s="228">
        <v>0</v>
      </c>
      <c r="E25" s="228">
        <v>0</v>
      </c>
      <c r="F25" s="228">
        <v>0</v>
      </c>
      <c r="G25" s="228">
        <v>0</v>
      </c>
      <c r="H25" s="228">
        <v>0</v>
      </c>
      <c r="I25" s="228">
        <v>0</v>
      </c>
      <c r="J25" s="228">
        <v>0</v>
      </c>
      <c r="K25" s="392">
        <f t="shared" ref="K25:K30" si="44">SUM(C25:J25)</f>
        <v>0</v>
      </c>
      <c r="L25" s="397">
        <v>0</v>
      </c>
      <c r="M25" s="228">
        <v>0</v>
      </c>
      <c r="N25" s="228">
        <v>0</v>
      </c>
      <c r="O25" s="228">
        <v>0</v>
      </c>
      <c r="P25" s="228">
        <v>0</v>
      </c>
      <c r="Q25" s="228">
        <v>0</v>
      </c>
      <c r="R25" s="228">
        <v>0</v>
      </c>
      <c r="S25" s="228">
        <v>0</v>
      </c>
      <c r="T25" s="394">
        <f t="shared" ref="T25:T30" si="45">SUM(L25:S25)</f>
        <v>0</v>
      </c>
      <c r="U25" s="395">
        <f t="shared" ref="U25:U30" si="46">SUM(K25,T25)</f>
        <v>0</v>
      </c>
      <c r="V25" s="290">
        <v>6</v>
      </c>
      <c r="W25" s="228">
        <v>0</v>
      </c>
      <c r="X25" s="228">
        <v>0</v>
      </c>
      <c r="Y25" s="228">
        <v>0</v>
      </c>
      <c r="Z25" s="228">
        <v>0</v>
      </c>
      <c r="AA25" s="228">
        <v>0</v>
      </c>
      <c r="AB25" s="228">
        <v>0</v>
      </c>
      <c r="AC25" s="228">
        <v>0</v>
      </c>
      <c r="AD25" s="228">
        <v>0</v>
      </c>
      <c r="AE25" s="392">
        <f t="shared" ref="AE25:AE30" si="47">SUM(W25:AD25)</f>
        <v>0</v>
      </c>
      <c r="AF25" s="397">
        <v>0</v>
      </c>
      <c r="AG25" s="228">
        <v>0</v>
      </c>
      <c r="AH25" s="228">
        <v>0</v>
      </c>
      <c r="AI25" s="228">
        <v>0</v>
      </c>
      <c r="AJ25" s="228">
        <v>0</v>
      </c>
      <c r="AK25" s="228">
        <v>0</v>
      </c>
      <c r="AL25" s="228">
        <v>0</v>
      </c>
      <c r="AM25" s="228">
        <v>0</v>
      </c>
      <c r="AN25" s="394">
        <f t="shared" ref="AN25:AN30" si="48">SUM(AF25:AM25)</f>
        <v>0</v>
      </c>
      <c r="AO25" s="395">
        <f t="shared" ref="AO25:AO30" si="49">SUM(AE25,AN25)</f>
        <v>0</v>
      </c>
      <c r="AP25" s="290">
        <v>6</v>
      </c>
      <c r="AQ25" s="228">
        <v>0</v>
      </c>
      <c r="AR25" s="228">
        <v>0</v>
      </c>
      <c r="AS25" s="228">
        <v>0</v>
      </c>
      <c r="AT25" s="228">
        <v>0</v>
      </c>
      <c r="AU25" s="228">
        <v>0</v>
      </c>
      <c r="AV25" s="228">
        <v>0</v>
      </c>
      <c r="AW25" s="228">
        <v>0</v>
      </c>
      <c r="AX25" s="228">
        <v>0</v>
      </c>
      <c r="AY25" s="392">
        <f t="shared" ref="AY25:AY30" si="50">SUM(AQ25:AX25)</f>
        <v>0</v>
      </c>
      <c r="AZ25" s="397">
        <v>0</v>
      </c>
      <c r="BA25" s="228">
        <v>0</v>
      </c>
      <c r="BB25" s="228">
        <v>0</v>
      </c>
      <c r="BC25" s="228">
        <v>0</v>
      </c>
      <c r="BD25" s="228">
        <v>0</v>
      </c>
      <c r="BE25" s="228">
        <v>0</v>
      </c>
      <c r="BF25" s="228">
        <v>0</v>
      </c>
      <c r="BG25" s="228">
        <v>0</v>
      </c>
      <c r="BH25" s="394">
        <f t="shared" ref="BH25:BH30" si="51">SUM(AZ25:BG25)</f>
        <v>0</v>
      </c>
      <c r="BI25" s="395">
        <f t="shared" ref="BI25:BI30" si="52">SUM(AY25,BH25)</f>
        <v>0</v>
      </c>
      <c r="BJ25" s="290">
        <v>6</v>
      </c>
      <c r="BK25" s="228">
        <v>0</v>
      </c>
      <c r="BL25" s="228">
        <v>0</v>
      </c>
      <c r="BM25" s="228">
        <v>0</v>
      </c>
      <c r="BN25" s="228">
        <v>0</v>
      </c>
      <c r="BO25" s="228">
        <v>0</v>
      </c>
      <c r="BP25" s="228">
        <v>0</v>
      </c>
      <c r="BQ25" s="228">
        <v>0</v>
      </c>
      <c r="BR25" s="228">
        <v>0</v>
      </c>
      <c r="BS25" s="392">
        <f t="shared" ref="BS25:BS30" si="53">SUM(BK25:BR25)</f>
        <v>0</v>
      </c>
      <c r="BT25" s="397">
        <v>0</v>
      </c>
      <c r="BU25" s="228">
        <v>0</v>
      </c>
      <c r="BV25" s="228">
        <v>0</v>
      </c>
      <c r="BW25" s="228">
        <v>0</v>
      </c>
      <c r="BX25" s="228">
        <v>0</v>
      </c>
      <c r="BY25" s="228">
        <v>0</v>
      </c>
      <c r="BZ25" s="228">
        <v>0</v>
      </c>
      <c r="CA25" s="228">
        <v>0</v>
      </c>
      <c r="CB25" s="394">
        <f t="shared" ref="CB25:CB30" si="54">SUM(BT25:CA25)</f>
        <v>0</v>
      </c>
      <c r="CC25" s="395">
        <f t="shared" ref="CC25:CC30" si="55">SUM(BS25,CB25)</f>
        <v>0</v>
      </c>
      <c r="CD25" s="290">
        <v>6</v>
      </c>
      <c r="CE25" s="394">
        <f t="shared" ref="CE25:CE30" si="56">+C25+D25+W25+X25+AQ25+AR25+BK25+BL25</f>
        <v>0</v>
      </c>
      <c r="CF25" s="394">
        <f t="shared" ref="CF25:CF30" si="57">+E25+F25+Y25+Z25+AS25+AT25+BM25+BN25</f>
        <v>0</v>
      </c>
      <c r="CG25" s="394">
        <f t="shared" ref="CG25:CG30" si="58">+G25+H25+AA25+AB25+AU25+AV25+BO25+BP25</f>
        <v>0</v>
      </c>
      <c r="CH25" s="394">
        <f t="shared" ref="CH25:CH30" si="59">+I25+J25+AC25+AD25+AW25+AX25+BQ25+BR25</f>
        <v>0</v>
      </c>
      <c r="CI25" s="396">
        <f t="shared" ref="CI25:CI30" si="60">SUM(K25,AE25,AY25,BS25)</f>
        <v>0</v>
      </c>
      <c r="CJ25" s="394">
        <f t="shared" ref="CJ25:CJ30" si="61">L25+M25+AF25+AG25+AZ25+BA25+BT25+BU25</f>
        <v>0</v>
      </c>
      <c r="CK25" s="394">
        <f t="shared" ref="CK25:CK30" si="62">N25+O25+AH25+AI25+BB25+BC25+BV25+BW25</f>
        <v>0</v>
      </c>
      <c r="CL25" s="394">
        <f t="shared" ref="CL25:CL30" si="63">P25+Q25+AJ25+AK25+BD25+BE25+BX25+BY25</f>
        <v>0</v>
      </c>
      <c r="CM25" s="394">
        <f t="shared" ref="CM25:CM30" si="64">+R25+S25+AL25+AM25+BF25+BG25+BZ25+CA25</f>
        <v>0</v>
      </c>
      <c r="CN25" s="396">
        <f t="shared" ref="CN25:CN30" si="65">SUM(T25,AN25,BH25,CB25)</f>
        <v>0</v>
      </c>
      <c r="CO25" s="394">
        <f t="shared" ref="CO25:CO30" si="66">+C25+D25+L25+M25+W25+X25+AF25+AG25+AQ25+AR25+AZ25+BA25+BK25+BL25+BT25+BU25</f>
        <v>0</v>
      </c>
      <c r="CP25" s="394">
        <f t="shared" ref="CP25:CP30" si="67">+E25+F25+N25+O25+Y25+Z25+AH25+AI25+AS25+AT25+BB25+BC25+BM25+BN25+BV25+BW25</f>
        <v>0</v>
      </c>
      <c r="CQ25" s="394">
        <f t="shared" ref="CQ25:CQ30" si="68">+G25+H25+P25+Q25+AA25+AB25+AJ25+AK25+AU25+AV25+BD25+BE25+BO25+BP25+BX25+BY25</f>
        <v>0</v>
      </c>
      <c r="CR25" s="394">
        <f t="shared" ref="CR25:CR30" si="69">+I25+J25+R25+S25+AC25+AD25+AL25+AM25+AW25+AX25+BF25+BG25+BQ25+BR25+BZ25+CA25</f>
        <v>0</v>
      </c>
      <c r="CS25" s="396">
        <f t="shared" ref="CS25:CS30" si="70">SUM(CC25,BI25,AO25,U25)</f>
        <v>0</v>
      </c>
      <c r="CT25" s="309"/>
      <c r="CU25" s="309"/>
      <c r="CV25" s="309"/>
      <c r="CW25" s="309"/>
      <c r="CX25" s="309"/>
    </row>
    <row r="26" spans="1:131" ht="15.75" customHeight="1">
      <c r="A26" s="87" t="s">
        <v>183</v>
      </c>
      <c r="B26" s="290">
        <v>7</v>
      </c>
      <c r="C26" s="228">
        <v>0</v>
      </c>
      <c r="D26" s="228">
        <v>0</v>
      </c>
      <c r="E26" s="228">
        <v>0</v>
      </c>
      <c r="F26" s="228">
        <v>0</v>
      </c>
      <c r="G26" s="228">
        <v>0</v>
      </c>
      <c r="H26" s="228">
        <v>0</v>
      </c>
      <c r="I26" s="228">
        <v>0</v>
      </c>
      <c r="J26" s="228">
        <v>0</v>
      </c>
      <c r="K26" s="392">
        <f t="shared" si="44"/>
        <v>0</v>
      </c>
      <c r="L26" s="397">
        <v>0</v>
      </c>
      <c r="M26" s="228">
        <v>0</v>
      </c>
      <c r="N26" s="228">
        <v>0</v>
      </c>
      <c r="O26" s="228">
        <v>0</v>
      </c>
      <c r="P26" s="228">
        <v>0</v>
      </c>
      <c r="Q26" s="228">
        <v>0</v>
      </c>
      <c r="R26" s="228">
        <v>0</v>
      </c>
      <c r="S26" s="228">
        <v>0</v>
      </c>
      <c r="T26" s="394">
        <f t="shared" si="45"/>
        <v>0</v>
      </c>
      <c r="U26" s="395">
        <f t="shared" si="46"/>
        <v>0</v>
      </c>
      <c r="V26" s="290">
        <v>7</v>
      </c>
      <c r="W26" s="228">
        <v>0</v>
      </c>
      <c r="X26" s="228">
        <v>0</v>
      </c>
      <c r="Y26" s="228">
        <v>0</v>
      </c>
      <c r="Z26" s="228">
        <v>0</v>
      </c>
      <c r="AA26" s="228">
        <v>0</v>
      </c>
      <c r="AB26" s="228">
        <v>0</v>
      </c>
      <c r="AC26" s="228">
        <v>0</v>
      </c>
      <c r="AD26" s="228">
        <v>0</v>
      </c>
      <c r="AE26" s="392">
        <f t="shared" si="47"/>
        <v>0</v>
      </c>
      <c r="AF26" s="397">
        <v>0</v>
      </c>
      <c r="AG26" s="228">
        <v>0</v>
      </c>
      <c r="AH26" s="228">
        <v>0</v>
      </c>
      <c r="AI26" s="228">
        <v>0</v>
      </c>
      <c r="AJ26" s="228">
        <v>0</v>
      </c>
      <c r="AK26" s="228">
        <v>0</v>
      </c>
      <c r="AL26" s="228">
        <v>0</v>
      </c>
      <c r="AM26" s="228">
        <v>0</v>
      </c>
      <c r="AN26" s="394">
        <f t="shared" si="48"/>
        <v>0</v>
      </c>
      <c r="AO26" s="395">
        <f t="shared" si="49"/>
        <v>0</v>
      </c>
      <c r="AP26" s="290">
        <v>7</v>
      </c>
      <c r="AQ26" s="228">
        <v>0</v>
      </c>
      <c r="AR26" s="228">
        <v>0</v>
      </c>
      <c r="AS26" s="228">
        <v>0</v>
      </c>
      <c r="AT26" s="228">
        <v>0</v>
      </c>
      <c r="AU26" s="228">
        <v>0</v>
      </c>
      <c r="AV26" s="228">
        <v>0</v>
      </c>
      <c r="AW26" s="228">
        <v>0</v>
      </c>
      <c r="AX26" s="228">
        <v>0</v>
      </c>
      <c r="AY26" s="392">
        <f t="shared" si="50"/>
        <v>0</v>
      </c>
      <c r="AZ26" s="397">
        <v>0</v>
      </c>
      <c r="BA26" s="228">
        <v>0</v>
      </c>
      <c r="BB26" s="228">
        <v>0</v>
      </c>
      <c r="BC26" s="228">
        <v>0</v>
      </c>
      <c r="BD26" s="228">
        <v>0</v>
      </c>
      <c r="BE26" s="228">
        <v>0</v>
      </c>
      <c r="BF26" s="228">
        <v>0</v>
      </c>
      <c r="BG26" s="228">
        <v>0</v>
      </c>
      <c r="BH26" s="394">
        <f t="shared" si="51"/>
        <v>0</v>
      </c>
      <c r="BI26" s="395">
        <f t="shared" si="52"/>
        <v>0</v>
      </c>
      <c r="BJ26" s="290">
        <v>7</v>
      </c>
      <c r="BK26" s="228">
        <v>0</v>
      </c>
      <c r="BL26" s="228">
        <v>0</v>
      </c>
      <c r="BM26" s="228">
        <v>0</v>
      </c>
      <c r="BN26" s="228">
        <v>0</v>
      </c>
      <c r="BO26" s="228">
        <v>0</v>
      </c>
      <c r="BP26" s="228">
        <v>0</v>
      </c>
      <c r="BQ26" s="228">
        <v>0</v>
      </c>
      <c r="BR26" s="228">
        <v>0</v>
      </c>
      <c r="BS26" s="392">
        <f t="shared" si="53"/>
        <v>0</v>
      </c>
      <c r="BT26" s="397">
        <v>0</v>
      </c>
      <c r="BU26" s="228">
        <v>0</v>
      </c>
      <c r="BV26" s="228">
        <v>0</v>
      </c>
      <c r="BW26" s="228">
        <v>0</v>
      </c>
      <c r="BX26" s="228">
        <v>0</v>
      </c>
      <c r="BY26" s="228">
        <v>0</v>
      </c>
      <c r="BZ26" s="228">
        <v>0</v>
      </c>
      <c r="CA26" s="228">
        <v>0</v>
      </c>
      <c r="CB26" s="394">
        <f t="shared" si="54"/>
        <v>0</v>
      </c>
      <c r="CC26" s="395">
        <f t="shared" si="55"/>
        <v>0</v>
      </c>
      <c r="CD26" s="290">
        <v>7</v>
      </c>
      <c r="CE26" s="394">
        <f t="shared" si="56"/>
        <v>0</v>
      </c>
      <c r="CF26" s="394">
        <f t="shared" si="57"/>
        <v>0</v>
      </c>
      <c r="CG26" s="394">
        <f t="shared" si="58"/>
        <v>0</v>
      </c>
      <c r="CH26" s="394">
        <f t="shared" si="59"/>
        <v>0</v>
      </c>
      <c r="CI26" s="396">
        <f t="shared" si="60"/>
        <v>0</v>
      </c>
      <c r="CJ26" s="394">
        <f t="shared" si="61"/>
        <v>0</v>
      </c>
      <c r="CK26" s="394">
        <f t="shared" si="62"/>
        <v>0</v>
      </c>
      <c r="CL26" s="394">
        <f t="shared" si="63"/>
        <v>0</v>
      </c>
      <c r="CM26" s="394">
        <f t="shared" si="64"/>
        <v>0</v>
      </c>
      <c r="CN26" s="396">
        <f t="shared" si="65"/>
        <v>0</v>
      </c>
      <c r="CO26" s="394">
        <f t="shared" si="66"/>
        <v>0</v>
      </c>
      <c r="CP26" s="394">
        <f t="shared" si="67"/>
        <v>0</v>
      </c>
      <c r="CQ26" s="394">
        <f t="shared" si="68"/>
        <v>0</v>
      </c>
      <c r="CR26" s="394">
        <f t="shared" si="69"/>
        <v>0</v>
      </c>
      <c r="CS26" s="396">
        <f t="shared" si="70"/>
        <v>0</v>
      </c>
      <c r="CT26" s="309"/>
      <c r="CV26" s="309"/>
      <c r="CX26" s="309"/>
    </row>
    <row r="27" spans="1:131" ht="15.75" customHeight="1">
      <c r="A27" s="87" t="s">
        <v>185</v>
      </c>
      <c r="B27" s="290">
        <v>8</v>
      </c>
      <c r="C27" s="228">
        <v>0</v>
      </c>
      <c r="D27" s="228">
        <v>0</v>
      </c>
      <c r="E27" s="228">
        <v>0</v>
      </c>
      <c r="F27" s="228">
        <v>0</v>
      </c>
      <c r="G27" s="228">
        <v>0</v>
      </c>
      <c r="H27" s="228">
        <v>0</v>
      </c>
      <c r="I27" s="228">
        <v>0</v>
      </c>
      <c r="J27" s="228">
        <v>0</v>
      </c>
      <c r="K27" s="392">
        <f t="shared" si="44"/>
        <v>0</v>
      </c>
      <c r="L27" s="397">
        <v>0</v>
      </c>
      <c r="M27" s="228">
        <v>0</v>
      </c>
      <c r="N27" s="228">
        <v>0</v>
      </c>
      <c r="O27" s="228">
        <v>0</v>
      </c>
      <c r="P27" s="228">
        <v>0</v>
      </c>
      <c r="Q27" s="228">
        <v>0</v>
      </c>
      <c r="R27" s="228">
        <v>0</v>
      </c>
      <c r="S27" s="228">
        <v>0</v>
      </c>
      <c r="T27" s="394">
        <f t="shared" si="45"/>
        <v>0</v>
      </c>
      <c r="U27" s="395">
        <f t="shared" si="46"/>
        <v>0</v>
      </c>
      <c r="V27" s="290">
        <v>8</v>
      </c>
      <c r="W27" s="228">
        <v>0</v>
      </c>
      <c r="X27" s="228">
        <v>0</v>
      </c>
      <c r="Y27" s="228">
        <v>0</v>
      </c>
      <c r="Z27" s="228">
        <v>0</v>
      </c>
      <c r="AA27" s="228">
        <v>0</v>
      </c>
      <c r="AB27" s="228">
        <v>0</v>
      </c>
      <c r="AC27" s="228">
        <v>0</v>
      </c>
      <c r="AD27" s="228">
        <v>0</v>
      </c>
      <c r="AE27" s="392">
        <f t="shared" si="47"/>
        <v>0</v>
      </c>
      <c r="AF27" s="397">
        <v>0</v>
      </c>
      <c r="AG27" s="228">
        <v>0</v>
      </c>
      <c r="AH27" s="228">
        <v>0</v>
      </c>
      <c r="AI27" s="228">
        <v>0</v>
      </c>
      <c r="AJ27" s="228">
        <v>0</v>
      </c>
      <c r="AK27" s="228">
        <v>0</v>
      </c>
      <c r="AL27" s="228">
        <v>0</v>
      </c>
      <c r="AM27" s="228">
        <v>0</v>
      </c>
      <c r="AN27" s="394">
        <f t="shared" si="48"/>
        <v>0</v>
      </c>
      <c r="AO27" s="395">
        <f t="shared" si="49"/>
        <v>0</v>
      </c>
      <c r="AP27" s="290">
        <v>8</v>
      </c>
      <c r="AQ27" s="228">
        <v>0</v>
      </c>
      <c r="AR27" s="228">
        <v>0</v>
      </c>
      <c r="AS27" s="228">
        <v>0</v>
      </c>
      <c r="AT27" s="228">
        <v>0</v>
      </c>
      <c r="AU27" s="228">
        <v>0</v>
      </c>
      <c r="AV27" s="228">
        <v>0</v>
      </c>
      <c r="AW27" s="228">
        <v>0</v>
      </c>
      <c r="AX27" s="228">
        <v>0</v>
      </c>
      <c r="AY27" s="392">
        <f t="shared" si="50"/>
        <v>0</v>
      </c>
      <c r="AZ27" s="397">
        <v>0</v>
      </c>
      <c r="BA27" s="228">
        <v>0</v>
      </c>
      <c r="BB27" s="228">
        <v>0</v>
      </c>
      <c r="BC27" s="228">
        <v>0</v>
      </c>
      <c r="BD27" s="228">
        <v>0</v>
      </c>
      <c r="BE27" s="228">
        <v>0</v>
      </c>
      <c r="BF27" s="228">
        <v>0</v>
      </c>
      <c r="BG27" s="228">
        <v>0</v>
      </c>
      <c r="BH27" s="394">
        <f t="shared" si="51"/>
        <v>0</v>
      </c>
      <c r="BI27" s="395">
        <f t="shared" si="52"/>
        <v>0</v>
      </c>
      <c r="BJ27" s="290">
        <v>8</v>
      </c>
      <c r="BK27" s="228">
        <v>0</v>
      </c>
      <c r="BL27" s="228">
        <v>0</v>
      </c>
      <c r="BM27" s="228">
        <v>0</v>
      </c>
      <c r="BN27" s="228">
        <v>0</v>
      </c>
      <c r="BO27" s="228">
        <v>0</v>
      </c>
      <c r="BP27" s="228">
        <v>0</v>
      </c>
      <c r="BQ27" s="228">
        <v>0</v>
      </c>
      <c r="BR27" s="228">
        <v>0</v>
      </c>
      <c r="BS27" s="392">
        <f t="shared" si="53"/>
        <v>0</v>
      </c>
      <c r="BT27" s="397">
        <v>0</v>
      </c>
      <c r="BU27" s="228">
        <v>0</v>
      </c>
      <c r="BV27" s="228">
        <v>0</v>
      </c>
      <c r="BW27" s="228">
        <v>0</v>
      </c>
      <c r="BX27" s="228">
        <v>0</v>
      </c>
      <c r="BY27" s="228">
        <v>0</v>
      </c>
      <c r="BZ27" s="228">
        <v>0</v>
      </c>
      <c r="CA27" s="228">
        <v>0</v>
      </c>
      <c r="CB27" s="394">
        <f t="shared" si="54"/>
        <v>0</v>
      </c>
      <c r="CC27" s="395">
        <f t="shared" si="55"/>
        <v>0</v>
      </c>
      <c r="CD27" s="290">
        <v>8</v>
      </c>
      <c r="CE27" s="394">
        <f t="shared" si="56"/>
        <v>0</v>
      </c>
      <c r="CF27" s="394">
        <f t="shared" si="57"/>
        <v>0</v>
      </c>
      <c r="CG27" s="394">
        <f t="shared" si="58"/>
        <v>0</v>
      </c>
      <c r="CH27" s="394">
        <f t="shared" si="59"/>
        <v>0</v>
      </c>
      <c r="CI27" s="396">
        <f t="shared" si="60"/>
        <v>0</v>
      </c>
      <c r="CJ27" s="394">
        <f t="shared" si="61"/>
        <v>0</v>
      </c>
      <c r="CK27" s="394">
        <f t="shared" si="62"/>
        <v>0</v>
      </c>
      <c r="CL27" s="394">
        <f t="shared" si="63"/>
        <v>0</v>
      </c>
      <c r="CM27" s="394">
        <f t="shared" si="64"/>
        <v>0</v>
      </c>
      <c r="CN27" s="396">
        <f t="shared" si="65"/>
        <v>0</v>
      </c>
      <c r="CO27" s="394">
        <f t="shared" si="66"/>
        <v>0</v>
      </c>
      <c r="CP27" s="394">
        <f t="shared" si="67"/>
        <v>0</v>
      </c>
      <c r="CQ27" s="394">
        <f t="shared" si="68"/>
        <v>0</v>
      </c>
      <c r="CR27" s="394">
        <f t="shared" si="69"/>
        <v>0</v>
      </c>
      <c r="CS27" s="396">
        <f t="shared" si="70"/>
        <v>0</v>
      </c>
      <c r="CT27" s="309"/>
      <c r="CV27" s="309"/>
      <c r="CX27" s="309"/>
    </row>
    <row r="28" spans="1:131" ht="15.75" customHeight="1">
      <c r="A28" s="87" t="s">
        <v>187</v>
      </c>
      <c r="B28" s="290">
        <v>9</v>
      </c>
      <c r="C28" s="228">
        <v>0</v>
      </c>
      <c r="D28" s="228">
        <v>0</v>
      </c>
      <c r="E28" s="228">
        <v>0</v>
      </c>
      <c r="F28" s="228">
        <v>0</v>
      </c>
      <c r="G28" s="228">
        <v>0</v>
      </c>
      <c r="H28" s="228">
        <v>0</v>
      </c>
      <c r="I28" s="228">
        <v>0</v>
      </c>
      <c r="J28" s="228">
        <v>0</v>
      </c>
      <c r="K28" s="392">
        <f t="shared" si="44"/>
        <v>0</v>
      </c>
      <c r="L28" s="397">
        <v>0</v>
      </c>
      <c r="M28" s="228">
        <v>0</v>
      </c>
      <c r="N28" s="228">
        <v>0</v>
      </c>
      <c r="O28" s="228">
        <v>0</v>
      </c>
      <c r="P28" s="228">
        <v>0</v>
      </c>
      <c r="Q28" s="228">
        <v>0</v>
      </c>
      <c r="R28" s="228">
        <v>0</v>
      </c>
      <c r="S28" s="228">
        <v>0</v>
      </c>
      <c r="T28" s="394">
        <f t="shared" si="45"/>
        <v>0</v>
      </c>
      <c r="U28" s="395">
        <f t="shared" si="46"/>
        <v>0</v>
      </c>
      <c r="V28" s="290">
        <v>9</v>
      </c>
      <c r="W28" s="228">
        <v>0</v>
      </c>
      <c r="X28" s="228">
        <v>0</v>
      </c>
      <c r="Y28" s="228">
        <v>0</v>
      </c>
      <c r="Z28" s="228">
        <v>0</v>
      </c>
      <c r="AA28" s="228">
        <v>0</v>
      </c>
      <c r="AB28" s="228">
        <v>0</v>
      </c>
      <c r="AC28" s="228">
        <v>0</v>
      </c>
      <c r="AD28" s="228">
        <v>0</v>
      </c>
      <c r="AE28" s="392">
        <f t="shared" si="47"/>
        <v>0</v>
      </c>
      <c r="AF28" s="397">
        <v>0</v>
      </c>
      <c r="AG28" s="228">
        <v>0</v>
      </c>
      <c r="AH28" s="228">
        <v>0</v>
      </c>
      <c r="AI28" s="228">
        <v>0</v>
      </c>
      <c r="AJ28" s="228">
        <v>0</v>
      </c>
      <c r="AK28" s="228">
        <v>0</v>
      </c>
      <c r="AL28" s="228">
        <v>0</v>
      </c>
      <c r="AM28" s="228">
        <v>0</v>
      </c>
      <c r="AN28" s="394">
        <f t="shared" si="48"/>
        <v>0</v>
      </c>
      <c r="AO28" s="395">
        <f t="shared" si="49"/>
        <v>0</v>
      </c>
      <c r="AP28" s="290">
        <v>9</v>
      </c>
      <c r="AQ28" s="228">
        <v>0</v>
      </c>
      <c r="AR28" s="228">
        <v>0</v>
      </c>
      <c r="AS28" s="228">
        <v>0</v>
      </c>
      <c r="AT28" s="228">
        <v>0</v>
      </c>
      <c r="AU28" s="228">
        <v>0</v>
      </c>
      <c r="AV28" s="228">
        <v>0</v>
      </c>
      <c r="AW28" s="228">
        <v>0</v>
      </c>
      <c r="AX28" s="228">
        <v>0</v>
      </c>
      <c r="AY28" s="392">
        <f t="shared" si="50"/>
        <v>0</v>
      </c>
      <c r="AZ28" s="397">
        <v>0</v>
      </c>
      <c r="BA28" s="228">
        <v>0</v>
      </c>
      <c r="BB28" s="228">
        <v>0</v>
      </c>
      <c r="BC28" s="228">
        <v>0</v>
      </c>
      <c r="BD28" s="228">
        <v>0</v>
      </c>
      <c r="BE28" s="228">
        <v>0</v>
      </c>
      <c r="BF28" s="228">
        <v>0</v>
      </c>
      <c r="BG28" s="228">
        <v>0</v>
      </c>
      <c r="BH28" s="394">
        <f t="shared" si="51"/>
        <v>0</v>
      </c>
      <c r="BI28" s="395">
        <f t="shared" si="52"/>
        <v>0</v>
      </c>
      <c r="BJ28" s="290">
        <v>9</v>
      </c>
      <c r="BK28" s="228">
        <v>0</v>
      </c>
      <c r="BL28" s="228">
        <v>0</v>
      </c>
      <c r="BM28" s="228">
        <v>0</v>
      </c>
      <c r="BN28" s="228">
        <v>0</v>
      </c>
      <c r="BO28" s="228">
        <v>0</v>
      </c>
      <c r="BP28" s="228">
        <v>0</v>
      </c>
      <c r="BQ28" s="228">
        <v>0</v>
      </c>
      <c r="BR28" s="228">
        <v>0</v>
      </c>
      <c r="BS28" s="392">
        <f t="shared" si="53"/>
        <v>0</v>
      </c>
      <c r="BT28" s="397">
        <v>0</v>
      </c>
      <c r="BU28" s="228">
        <v>0</v>
      </c>
      <c r="BV28" s="228">
        <v>0</v>
      </c>
      <c r="BW28" s="228">
        <v>0</v>
      </c>
      <c r="BX28" s="228">
        <v>0</v>
      </c>
      <c r="BY28" s="228">
        <v>0</v>
      </c>
      <c r="BZ28" s="228">
        <v>0</v>
      </c>
      <c r="CA28" s="228">
        <v>0</v>
      </c>
      <c r="CB28" s="394">
        <f t="shared" si="54"/>
        <v>0</v>
      </c>
      <c r="CC28" s="395">
        <f t="shared" si="55"/>
        <v>0</v>
      </c>
      <c r="CD28" s="290">
        <v>9</v>
      </c>
      <c r="CE28" s="394">
        <f t="shared" si="56"/>
        <v>0</v>
      </c>
      <c r="CF28" s="394">
        <f t="shared" si="57"/>
        <v>0</v>
      </c>
      <c r="CG28" s="394">
        <f t="shared" si="58"/>
        <v>0</v>
      </c>
      <c r="CH28" s="394">
        <f t="shared" si="59"/>
        <v>0</v>
      </c>
      <c r="CI28" s="396">
        <f t="shared" si="60"/>
        <v>0</v>
      </c>
      <c r="CJ28" s="394">
        <f t="shared" si="61"/>
        <v>0</v>
      </c>
      <c r="CK28" s="394">
        <f t="shared" si="62"/>
        <v>0</v>
      </c>
      <c r="CL28" s="394">
        <f t="shared" si="63"/>
        <v>0</v>
      </c>
      <c r="CM28" s="394">
        <f t="shared" si="64"/>
        <v>0</v>
      </c>
      <c r="CN28" s="396">
        <f t="shared" si="65"/>
        <v>0</v>
      </c>
      <c r="CO28" s="394">
        <f t="shared" si="66"/>
        <v>0</v>
      </c>
      <c r="CP28" s="394">
        <f t="shared" si="67"/>
        <v>0</v>
      </c>
      <c r="CQ28" s="394">
        <f t="shared" si="68"/>
        <v>0</v>
      </c>
      <c r="CR28" s="394">
        <f t="shared" si="69"/>
        <v>0</v>
      </c>
      <c r="CS28" s="396">
        <f t="shared" si="70"/>
        <v>0</v>
      </c>
      <c r="CT28" s="309"/>
      <c r="CV28" s="309"/>
      <c r="CX28" s="309"/>
    </row>
    <row r="29" spans="1:131" ht="15.75" customHeight="1">
      <c r="A29" s="87" t="s">
        <v>189</v>
      </c>
      <c r="B29" s="290">
        <v>10</v>
      </c>
      <c r="C29" s="228">
        <v>0</v>
      </c>
      <c r="D29" s="228">
        <v>0</v>
      </c>
      <c r="E29" s="228">
        <v>0</v>
      </c>
      <c r="F29" s="228">
        <v>0</v>
      </c>
      <c r="G29" s="228">
        <v>0</v>
      </c>
      <c r="H29" s="228">
        <v>0</v>
      </c>
      <c r="I29" s="228">
        <v>0</v>
      </c>
      <c r="J29" s="228">
        <v>0</v>
      </c>
      <c r="K29" s="392">
        <f t="shared" si="44"/>
        <v>0</v>
      </c>
      <c r="L29" s="397">
        <v>0</v>
      </c>
      <c r="M29" s="228">
        <v>0</v>
      </c>
      <c r="N29" s="228">
        <v>0</v>
      </c>
      <c r="O29" s="228">
        <v>0</v>
      </c>
      <c r="P29" s="228">
        <v>0</v>
      </c>
      <c r="Q29" s="228">
        <v>0</v>
      </c>
      <c r="R29" s="228">
        <v>0</v>
      </c>
      <c r="S29" s="228">
        <v>0</v>
      </c>
      <c r="T29" s="394">
        <f t="shared" si="45"/>
        <v>0</v>
      </c>
      <c r="U29" s="395">
        <f t="shared" si="46"/>
        <v>0</v>
      </c>
      <c r="V29" s="290">
        <v>10</v>
      </c>
      <c r="W29" s="228">
        <v>0</v>
      </c>
      <c r="X29" s="228">
        <v>0</v>
      </c>
      <c r="Y29" s="228">
        <v>0</v>
      </c>
      <c r="Z29" s="228">
        <v>0</v>
      </c>
      <c r="AA29" s="228">
        <v>0</v>
      </c>
      <c r="AB29" s="228">
        <v>0</v>
      </c>
      <c r="AC29" s="228">
        <v>0</v>
      </c>
      <c r="AD29" s="228">
        <v>0</v>
      </c>
      <c r="AE29" s="392">
        <f t="shared" si="47"/>
        <v>0</v>
      </c>
      <c r="AF29" s="397">
        <v>0</v>
      </c>
      <c r="AG29" s="228">
        <v>0</v>
      </c>
      <c r="AH29" s="228">
        <v>0</v>
      </c>
      <c r="AI29" s="228">
        <v>0</v>
      </c>
      <c r="AJ29" s="228">
        <v>0</v>
      </c>
      <c r="AK29" s="228">
        <v>0</v>
      </c>
      <c r="AL29" s="228">
        <v>0</v>
      </c>
      <c r="AM29" s="228">
        <v>0</v>
      </c>
      <c r="AN29" s="394">
        <f t="shared" si="48"/>
        <v>0</v>
      </c>
      <c r="AO29" s="395">
        <f t="shared" si="49"/>
        <v>0</v>
      </c>
      <c r="AP29" s="290">
        <v>10</v>
      </c>
      <c r="AQ29" s="228">
        <v>0</v>
      </c>
      <c r="AR29" s="228">
        <v>0</v>
      </c>
      <c r="AS29" s="228">
        <v>0</v>
      </c>
      <c r="AT29" s="228">
        <v>0</v>
      </c>
      <c r="AU29" s="228">
        <v>0</v>
      </c>
      <c r="AV29" s="228">
        <v>0</v>
      </c>
      <c r="AW29" s="228">
        <v>0</v>
      </c>
      <c r="AX29" s="228">
        <v>0</v>
      </c>
      <c r="AY29" s="392">
        <f t="shared" si="50"/>
        <v>0</v>
      </c>
      <c r="AZ29" s="397">
        <v>0</v>
      </c>
      <c r="BA29" s="228">
        <v>0</v>
      </c>
      <c r="BB29" s="228">
        <v>0</v>
      </c>
      <c r="BC29" s="228">
        <v>0</v>
      </c>
      <c r="BD29" s="228">
        <v>0</v>
      </c>
      <c r="BE29" s="228">
        <v>0</v>
      </c>
      <c r="BF29" s="228">
        <v>0</v>
      </c>
      <c r="BG29" s="228">
        <v>0</v>
      </c>
      <c r="BH29" s="394">
        <f t="shared" si="51"/>
        <v>0</v>
      </c>
      <c r="BI29" s="395">
        <f t="shared" si="52"/>
        <v>0</v>
      </c>
      <c r="BJ29" s="290">
        <v>10</v>
      </c>
      <c r="BK29" s="228">
        <v>0</v>
      </c>
      <c r="BL29" s="228">
        <v>0</v>
      </c>
      <c r="BM29" s="228">
        <v>0</v>
      </c>
      <c r="BN29" s="228">
        <v>0</v>
      </c>
      <c r="BO29" s="228">
        <v>0</v>
      </c>
      <c r="BP29" s="228">
        <v>0</v>
      </c>
      <c r="BQ29" s="228">
        <v>0</v>
      </c>
      <c r="BR29" s="228">
        <v>0</v>
      </c>
      <c r="BS29" s="392">
        <f t="shared" si="53"/>
        <v>0</v>
      </c>
      <c r="BT29" s="397">
        <v>0</v>
      </c>
      <c r="BU29" s="228">
        <v>0</v>
      </c>
      <c r="BV29" s="228">
        <v>0</v>
      </c>
      <c r="BW29" s="228">
        <v>0</v>
      </c>
      <c r="BX29" s="228">
        <v>0</v>
      </c>
      <c r="BY29" s="228">
        <v>0</v>
      </c>
      <c r="BZ29" s="228">
        <v>0</v>
      </c>
      <c r="CA29" s="228">
        <v>0</v>
      </c>
      <c r="CB29" s="394">
        <f t="shared" si="54"/>
        <v>0</v>
      </c>
      <c r="CC29" s="395">
        <f t="shared" si="55"/>
        <v>0</v>
      </c>
      <c r="CD29" s="290">
        <v>10</v>
      </c>
      <c r="CE29" s="394">
        <f t="shared" si="56"/>
        <v>0</v>
      </c>
      <c r="CF29" s="394">
        <f t="shared" si="57"/>
        <v>0</v>
      </c>
      <c r="CG29" s="394">
        <f t="shared" si="58"/>
        <v>0</v>
      </c>
      <c r="CH29" s="394">
        <f t="shared" si="59"/>
        <v>0</v>
      </c>
      <c r="CI29" s="396">
        <f t="shared" si="60"/>
        <v>0</v>
      </c>
      <c r="CJ29" s="394">
        <f t="shared" si="61"/>
        <v>0</v>
      </c>
      <c r="CK29" s="394">
        <f t="shared" si="62"/>
        <v>0</v>
      </c>
      <c r="CL29" s="394">
        <f t="shared" si="63"/>
        <v>0</v>
      </c>
      <c r="CM29" s="394">
        <f t="shared" si="64"/>
        <v>0</v>
      </c>
      <c r="CN29" s="396">
        <f t="shared" si="65"/>
        <v>0</v>
      </c>
      <c r="CO29" s="394">
        <f t="shared" si="66"/>
        <v>0</v>
      </c>
      <c r="CP29" s="394">
        <f t="shared" si="67"/>
        <v>0</v>
      </c>
      <c r="CQ29" s="394">
        <f t="shared" si="68"/>
        <v>0</v>
      </c>
      <c r="CR29" s="394">
        <f t="shared" si="69"/>
        <v>0</v>
      </c>
      <c r="CS29" s="396">
        <f t="shared" si="70"/>
        <v>0</v>
      </c>
      <c r="CT29" s="309"/>
      <c r="CV29" s="309"/>
      <c r="CX29" s="309"/>
    </row>
    <row r="30" spans="1:131" ht="15.75" customHeight="1">
      <c r="A30" s="133" t="s">
        <v>191</v>
      </c>
      <c r="B30" s="290">
        <v>11</v>
      </c>
      <c r="C30" s="135">
        <f t="shared" ref="C30:J30" si="71">SUM(C25:C29)</f>
        <v>0</v>
      </c>
      <c r="D30" s="135">
        <f t="shared" si="71"/>
        <v>0</v>
      </c>
      <c r="E30" s="135">
        <f t="shared" si="71"/>
        <v>0</v>
      </c>
      <c r="F30" s="135">
        <f t="shared" si="71"/>
        <v>0</v>
      </c>
      <c r="G30" s="135">
        <f t="shared" si="71"/>
        <v>0</v>
      </c>
      <c r="H30" s="135">
        <f t="shared" si="71"/>
        <v>0</v>
      </c>
      <c r="I30" s="135">
        <f t="shared" si="71"/>
        <v>0</v>
      </c>
      <c r="J30" s="135">
        <f t="shared" si="71"/>
        <v>0</v>
      </c>
      <c r="K30" s="392">
        <f t="shared" si="44"/>
        <v>0</v>
      </c>
      <c r="L30" s="215">
        <f t="shared" ref="L30:S30" si="72">SUM(L25:L29)</f>
        <v>0</v>
      </c>
      <c r="M30" s="135">
        <f t="shared" si="72"/>
        <v>0</v>
      </c>
      <c r="N30" s="135">
        <f t="shared" si="72"/>
        <v>0</v>
      </c>
      <c r="O30" s="135">
        <f t="shared" si="72"/>
        <v>0</v>
      </c>
      <c r="P30" s="135">
        <f t="shared" si="72"/>
        <v>0</v>
      </c>
      <c r="Q30" s="135">
        <f t="shared" si="72"/>
        <v>0</v>
      </c>
      <c r="R30" s="135">
        <f t="shared" si="72"/>
        <v>0</v>
      </c>
      <c r="S30" s="135">
        <f t="shared" si="72"/>
        <v>0</v>
      </c>
      <c r="T30" s="394">
        <f t="shared" si="45"/>
        <v>0</v>
      </c>
      <c r="U30" s="395">
        <f t="shared" si="46"/>
        <v>0</v>
      </c>
      <c r="V30" s="290">
        <v>11</v>
      </c>
      <c r="W30" s="135">
        <f t="shared" ref="W30:AD30" si="73">SUM(W25:W29)</f>
        <v>0</v>
      </c>
      <c r="X30" s="135">
        <f t="shared" si="73"/>
        <v>0</v>
      </c>
      <c r="Y30" s="135">
        <f t="shared" si="73"/>
        <v>0</v>
      </c>
      <c r="Z30" s="135">
        <f t="shared" si="73"/>
        <v>0</v>
      </c>
      <c r="AA30" s="135">
        <f t="shared" si="73"/>
        <v>0</v>
      </c>
      <c r="AB30" s="135">
        <f t="shared" si="73"/>
        <v>0</v>
      </c>
      <c r="AC30" s="135">
        <f t="shared" si="73"/>
        <v>0</v>
      </c>
      <c r="AD30" s="135">
        <f t="shared" si="73"/>
        <v>0</v>
      </c>
      <c r="AE30" s="392">
        <f t="shared" si="47"/>
        <v>0</v>
      </c>
      <c r="AF30" s="215">
        <f t="shared" ref="AF30:AM30" si="74">SUM(AF25:AF29)</f>
        <v>0</v>
      </c>
      <c r="AG30" s="135">
        <f t="shared" si="74"/>
        <v>0</v>
      </c>
      <c r="AH30" s="135">
        <f t="shared" si="74"/>
        <v>0</v>
      </c>
      <c r="AI30" s="135">
        <f t="shared" si="74"/>
        <v>0</v>
      </c>
      <c r="AJ30" s="135">
        <f t="shared" si="74"/>
        <v>0</v>
      </c>
      <c r="AK30" s="135">
        <f t="shared" si="74"/>
        <v>0</v>
      </c>
      <c r="AL30" s="135">
        <f t="shared" si="74"/>
        <v>0</v>
      </c>
      <c r="AM30" s="135">
        <f t="shared" si="74"/>
        <v>0</v>
      </c>
      <c r="AN30" s="394">
        <f t="shared" si="48"/>
        <v>0</v>
      </c>
      <c r="AO30" s="395">
        <f t="shared" si="49"/>
        <v>0</v>
      </c>
      <c r="AP30" s="290">
        <v>11</v>
      </c>
      <c r="AQ30" s="135">
        <f t="shared" ref="AQ30:AX30" si="75">SUM(AQ25:AQ29)</f>
        <v>0</v>
      </c>
      <c r="AR30" s="135">
        <f t="shared" si="75"/>
        <v>0</v>
      </c>
      <c r="AS30" s="135">
        <f t="shared" si="75"/>
        <v>0</v>
      </c>
      <c r="AT30" s="135">
        <f t="shared" si="75"/>
        <v>0</v>
      </c>
      <c r="AU30" s="135">
        <f t="shared" si="75"/>
        <v>0</v>
      </c>
      <c r="AV30" s="135">
        <f t="shared" si="75"/>
        <v>0</v>
      </c>
      <c r="AW30" s="135">
        <f t="shared" si="75"/>
        <v>0</v>
      </c>
      <c r="AX30" s="135">
        <f t="shared" si="75"/>
        <v>0</v>
      </c>
      <c r="AY30" s="392">
        <f t="shared" si="50"/>
        <v>0</v>
      </c>
      <c r="AZ30" s="215">
        <f t="shared" ref="AZ30:BG30" si="76">SUM(AZ25:AZ29)</f>
        <v>0</v>
      </c>
      <c r="BA30" s="135">
        <f t="shared" si="76"/>
        <v>0</v>
      </c>
      <c r="BB30" s="135">
        <f t="shared" si="76"/>
        <v>0</v>
      </c>
      <c r="BC30" s="135">
        <f t="shared" si="76"/>
        <v>0</v>
      </c>
      <c r="BD30" s="135">
        <f t="shared" si="76"/>
        <v>0</v>
      </c>
      <c r="BE30" s="135">
        <f t="shared" si="76"/>
        <v>0</v>
      </c>
      <c r="BF30" s="135">
        <f t="shared" si="76"/>
        <v>0</v>
      </c>
      <c r="BG30" s="135">
        <f t="shared" si="76"/>
        <v>0</v>
      </c>
      <c r="BH30" s="394">
        <f t="shared" si="51"/>
        <v>0</v>
      </c>
      <c r="BI30" s="395">
        <f t="shared" si="52"/>
        <v>0</v>
      </c>
      <c r="BJ30" s="290">
        <v>11</v>
      </c>
      <c r="BK30" s="135">
        <f t="shared" ref="BK30:BR30" si="77">SUM(BK25:BK29)</f>
        <v>0</v>
      </c>
      <c r="BL30" s="135">
        <f t="shared" si="77"/>
        <v>0</v>
      </c>
      <c r="BM30" s="135">
        <f t="shared" si="77"/>
        <v>0</v>
      </c>
      <c r="BN30" s="135">
        <f t="shared" si="77"/>
        <v>0</v>
      </c>
      <c r="BO30" s="135">
        <f t="shared" si="77"/>
        <v>0</v>
      </c>
      <c r="BP30" s="135">
        <f t="shared" si="77"/>
        <v>0</v>
      </c>
      <c r="BQ30" s="135">
        <f t="shared" si="77"/>
        <v>0</v>
      </c>
      <c r="BR30" s="135">
        <f t="shared" si="77"/>
        <v>0</v>
      </c>
      <c r="BS30" s="392">
        <f t="shared" si="53"/>
        <v>0</v>
      </c>
      <c r="BT30" s="215">
        <f t="shared" ref="BT30:CA30" si="78">SUM(BT25:BT29)</f>
        <v>0</v>
      </c>
      <c r="BU30" s="135">
        <f t="shared" si="78"/>
        <v>0</v>
      </c>
      <c r="BV30" s="135">
        <f t="shared" si="78"/>
        <v>0</v>
      </c>
      <c r="BW30" s="135">
        <f t="shared" si="78"/>
        <v>0</v>
      </c>
      <c r="BX30" s="135">
        <f t="shared" si="78"/>
        <v>0</v>
      </c>
      <c r="BY30" s="135">
        <f t="shared" si="78"/>
        <v>0</v>
      </c>
      <c r="BZ30" s="135">
        <f t="shared" si="78"/>
        <v>0</v>
      </c>
      <c r="CA30" s="135">
        <f t="shared" si="78"/>
        <v>0</v>
      </c>
      <c r="CB30" s="394">
        <f t="shared" si="54"/>
        <v>0</v>
      </c>
      <c r="CC30" s="395">
        <f t="shared" si="55"/>
        <v>0</v>
      </c>
      <c r="CD30" s="290">
        <v>11</v>
      </c>
      <c r="CE30" s="394">
        <f t="shared" si="56"/>
        <v>0</v>
      </c>
      <c r="CF30" s="394">
        <f t="shared" si="57"/>
        <v>0</v>
      </c>
      <c r="CG30" s="394">
        <f t="shared" si="58"/>
        <v>0</v>
      </c>
      <c r="CH30" s="394">
        <f t="shared" si="59"/>
        <v>0</v>
      </c>
      <c r="CI30" s="396">
        <f t="shared" si="60"/>
        <v>0</v>
      </c>
      <c r="CJ30" s="394">
        <f t="shared" si="61"/>
        <v>0</v>
      </c>
      <c r="CK30" s="394">
        <f t="shared" si="62"/>
        <v>0</v>
      </c>
      <c r="CL30" s="394">
        <f t="shared" si="63"/>
        <v>0</v>
      </c>
      <c r="CM30" s="394">
        <f t="shared" si="64"/>
        <v>0</v>
      </c>
      <c r="CN30" s="396">
        <f t="shared" si="65"/>
        <v>0</v>
      </c>
      <c r="CO30" s="394">
        <f t="shared" si="66"/>
        <v>0</v>
      </c>
      <c r="CP30" s="394">
        <f t="shared" si="67"/>
        <v>0</v>
      </c>
      <c r="CQ30" s="394">
        <f t="shared" si="68"/>
        <v>0</v>
      </c>
      <c r="CR30" s="394">
        <f t="shared" si="69"/>
        <v>0</v>
      </c>
      <c r="CS30" s="396">
        <f t="shared" si="70"/>
        <v>0</v>
      </c>
    </row>
    <row r="31" spans="1:131" ht="15.75" customHeight="1">
      <c r="A31" s="133" t="s">
        <v>1337</v>
      </c>
      <c r="B31" s="290"/>
      <c r="C31" s="185" t="s">
        <v>1312</v>
      </c>
      <c r="D31" s="185" t="s">
        <v>1312</v>
      </c>
      <c r="E31" s="185" t="s">
        <v>1312</v>
      </c>
      <c r="F31" s="185" t="s">
        <v>1312</v>
      </c>
      <c r="G31" s="185" t="s">
        <v>1312</v>
      </c>
      <c r="H31" s="185" t="s">
        <v>1312</v>
      </c>
      <c r="I31" s="185" t="s">
        <v>1312</v>
      </c>
      <c r="J31" s="185" t="s">
        <v>1312</v>
      </c>
      <c r="K31" s="358"/>
      <c r="L31" s="359" t="s">
        <v>1312</v>
      </c>
      <c r="M31" s="185" t="s">
        <v>1312</v>
      </c>
      <c r="N31" s="185" t="s">
        <v>1312</v>
      </c>
      <c r="O31" s="185" t="s">
        <v>1312</v>
      </c>
      <c r="P31" s="185" t="s">
        <v>1312</v>
      </c>
      <c r="Q31" s="185" t="s">
        <v>1312</v>
      </c>
      <c r="R31" s="185" t="s">
        <v>1312</v>
      </c>
      <c r="S31" s="185" t="s">
        <v>1312</v>
      </c>
      <c r="T31" s="360"/>
      <c r="U31" s="359" t="s">
        <v>1312</v>
      </c>
      <c r="V31" s="290"/>
      <c r="W31" s="185" t="s">
        <v>1312</v>
      </c>
      <c r="X31" s="185" t="s">
        <v>1312</v>
      </c>
      <c r="Y31" s="185" t="s">
        <v>1312</v>
      </c>
      <c r="Z31" s="185" t="s">
        <v>1312</v>
      </c>
      <c r="AA31" s="185" t="s">
        <v>1312</v>
      </c>
      <c r="AB31" s="185" t="s">
        <v>1312</v>
      </c>
      <c r="AC31" s="185" t="s">
        <v>1312</v>
      </c>
      <c r="AD31" s="185" t="s">
        <v>1312</v>
      </c>
      <c r="AE31" s="358"/>
      <c r="AF31" s="359" t="s">
        <v>1312</v>
      </c>
      <c r="AG31" s="185" t="s">
        <v>1312</v>
      </c>
      <c r="AH31" s="185" t="s">
        <v>1312</v>
      </c>
      <c r="AI31" s="185" t="s">
        <v>1312</v>
      </c>
      <c r="AJ31" s="185" t="s">
        <v>1312</v>
      </c>
      <c r="AK31" s="185" t="s">
        <v>1312</v>
      </c>
      <c r="AL31" s="185" t="s">
        <v>1312</v>
      </c>
      <c r="AM31" s="185" t="s">
        <v>1312</v>
      </c>
      <c r="AN31" s="360"/>
      <c r="AO31" s="359" t="s">
        <v>1312</v>
      </c>
      <c r="AP31" s="290"/>
      <c r="AQ31" s="185" t="s">
        <v>1312</v>
      </c>
      <c r="AR31" s="185" t="s">
        <v>1312</v>
      </c>
      <c r="AS31" s="185" t="s">
        <v>1312</v>
      </c>
      <c r="AT31" s="185" t="s">
        <v>1312</v>
      </c>
      <c r="AU31" s="185" t="s">
        <v>1312</v>
      </c>
      <c r="AV31" s="185" t="s">
        <v>1312</v>
      </c>
      <c r="AW31" s="185" t="s">
        <v>1312</v>
      </c>
      <c r="AX31" s="185" t="s">
        <v>1312</v>
      </c>
      <c r="AY31" s="358"/>
      <c r="AZ31" s="359" t="s">
        <v>1312</v>
      </c>
      <c r="BA31" s="185" t="s">
        <v>1312</v>
      </c>
      <c r="BB31" s="185" t="s">
        <v>1312</v>
      </c>
      <c r="BC31" s="185" t="s">
        <v>1312</v>
      </c>
      <c r="BD31" s="185" t="s">
        <v>1312</v>
      </c>
      <c r="BE31" s="185" t="s">
        <v>1312</v>
      </c>
      <c r="BF31" s="185" t="s">
        <v>1312</v>
      </c>
      <c r="BG31" s="185" t="s">
        <v>1312</v>
      </c>
      <c r="BH31" s="360"/>
      <c r="BI31" s="359" t="s">
        <v>1312</v>
      </c>
      <c r="BJ31" s="290"/>
      <c r="BK31" s="185" t="s">
        <v>1312</v>
      </c>
      <c r="BL31" s="185" t="s">
        <v>1312</v>
      </c>
      <c r="BM31" s="185" t="s">
        <v>1312</v>
      </c>
      <c r="BN31" s="185" t="s">
        <v>1312</v>
      </c>
      <c r="BO31" s="185" t="s">
        <v>1312</v>
      </c>
      <c r="BP31" s="185" t="s">
        <v>1312</v>
      </c>
      <c r="BQ31" s="185" t="s">
        <v>1312</v>
      </c>
      <c r="BR31" s="185" t="s">
        <v>1312</v>
      </c>
      <c r="BS31" s="358"/>
      <c r="BT31" s="359" t="s">
        <v>1312</v>
      </c>
      <c r="BU31" s="185" t="s">
        <v>1312</v>
      </c>
      <c r="BV31" s="185" t="s">
        <v>1312</v>
      </c>
      <c r="BW31" s="185" t="s">
        <v>1312</v>
      </c>
      <c r="BX31" s="185" t="s">
        <v>1312</v>
      </c>
      <c r="BY31" s="185" t="s">
        <v>1312</v>
      </c>
      <c r="BZ31" s="185" t="s">
        <v>1312</v>
      </c>
      <c r="CA31" s="185" t="s">
        <v>1312</v>
      </c>
      <c r="CB31" s="360"/>
      <c r="CC31" s="359" t="s">
        <v>1312</v>
      </c>
      <c r="CD31" s="290"/>
      <c r="CE31" s="360"/>
      <c r="CF31" s="360"/>
      <c r="CG31" s="360"/>
      <c r="CH31" s="360"/>
      <c r="CI31" s="185"/>
      <c r="CJ31" s="360"/>
      <c r="CK31" s="360"/>
      <c r="CL31" s="360"/>
      <c r="CM31" s="360"/>
      <c r="CN31" s="185"/>
      <c r="CO31" s="360"/>
      <c r="CP31" s="360"/>
      <c r="CQ31" s="360"/>
      <c r="CR31" s="360"/>
      <c r="CS31" s="185"/>
    </row>
    <row r="32" spans="1:131" s="14" customFormat="1" ht="15.75" customHeight="1">
      <c r="A32" s="16" t="s">
        <v>193</v>
      </c>
      <c r="B32" s="290">
        <v>12</v>
      </c>
      <c r="C32" s="214">
        <f t="shared" ref="C32:U32" si="79">C23+C30</f>
        <v>29717.128451769066</v>
      </c>
      <c r="D32" s="214">
        <f t="shared" si="79"/>
        <v>153928.51904054379</v>
      </c>
      <c r="E32" s="214">
        <f t="shared" si="79"/>
        <v>26164.255119279496</v>
      </c>
      <c r="F32" s="214">
        <f t="shared" si="79"/>
        <v>162427.07865474382</v>
      </c>
      <c r="G32" s="214">
        <f t="shared" si="79"/>
        <v>33487.411110073488</v>
      </c>
      <c r="H32" s="214">
        <f t="shared" si="79"/>
        <v>169992.11129105365</v>
      </c>
      <c r="I32" s="214">
        <f t="shared" si="79"/>
        <v>33997.977215607396</v>
      </c>
      <c r="J32" s="214">
        <f t="shared" si="79"/>
        <v>169847.32209274123</v>
      </c>
      <c r="K32" s="219">
        <f t="shared" si="79"/>
        <v>779561.802975812</v>
      </c>
      <c r="L32" s="216">
        <f t="shared" si="79"/>
        <v>0</v>
      </c>
      <c r="M32" s="214">
        <f t="shared" si="79"/>
        <v>733070.15359803429</v>
      </c>
      <c r="N32" s="214">
        <f t="shared" si="79"/>
        <v>0</v>
      </c>
      <c r="O32" s="214">
        <f t="shared" si="79"/>
        <v>788706.78614249686</v>
      </c>
      <c r="P32" s="214">
        <f t="shared" si="79"/>
        <v>0</v>
      </c>
      <c r="Q32" s="214">
        <f t="shared" si="79"/>
        <v>829699.14977910812</v>
      </c>
      <c r="R32" s="214">
        <f t="shared" si="79"/>
        <v>0</v>
      </c>
      <c r="S32" s="214">
        <f t="shared" si="79"/>
        <v>839535.20473050501</v>
      </c>
      <c r="T32" s="217">
        <f t="shared" si="79"/>
        <v>3191011.2942501446</v>
      </c>
      <c r="U32" s="216">
        <f t="shared" si="79"/>
        <v>3970573.0972259566</v>
      </c>
      <c r="V32" s="290">
        <v>12</v>
      </c>
      <c r="W32" s="214">
        <f t="shared" ref="W32:AO32" si="80">W23+W30</f>
        <v>7082.4821631250161</v>
      </c>
      <c r="X32" s="214">
        <f t="shared" si="80"/>
        <v>81287.983728608728</v>
      </c>
      <c r="Y32" s="214">
        <f t="shared" si="80"/>
        <v>9066.0290273711471</v>
      </c>
      <c r="Z32" s="214">
        <f t="shared" si="80"/>
        <v>105740.72928666722</v>
      </c>
      <c r="AA32" s="214">
        <f t="shared" si="80"/>
        <v>9066.0290273711471</v>
      </c>
      <c r="AB32" s="214">
        <f t="shared" si="80"/>
        <v>111893.11250276545</v>
      </c>
      <c r="AC32" s="214">
        <f t="shared" si="80"/>
        <v>9066.0290273711471</v>
      </c>
      <c r="AD32" s="214">
        <f t="shared" si="80"/>
        <v>111897.15196603442</v>
      </c>
      <c r="AE32" s="219">
        <f t="shared" si="80"/>
        <v>445099.54672931426</v>
      </c>
      <c r="AF32" s="216">
        <f t="shared" si="80"/>
        <v>0</v>
      </c>
      <c r="AG32" s="214">
        <f t="shared" si="80"/>
        <v>221012.07674023259</v>
      </c>
      <c r="AH32" s="214">
        <f t="shared" si="80"/>
        <v>0</v>
      </c>
      <c r="AI32" s="214">
        <f t="shared" si="80"/>
        <v>291625.99843190488</v>
      </c>
      <c r="AJ32" s="214">
        <f t="shared" si="80"/>
        <v>0</v>
      </c>
      <c r="AK32" s="214">
        <f t="shared" si="80"/>
        <v>303603.64574995684</v>
      </c>
      <c r="AL32" s="214">
        <f t="shared" si="80"/>
        <v>0</v>
      </c>
      <c r="AM32" s="214">
        <f t="shared" si="80"/>
        <v>321913.07985782676</v>
      </c>
      <c r="AN32" s="217">
        <f t="shared" si="80"/>
        <v>1138154.800779921</v>
      </c>
      <c r="AO32" s="216">
        <f t="shared" si="80"/>
        <v>1583254.3475092351</v>
      </c>
      <c r="AP32" s="290">
        <v>12</v>
      </c>
      <c r="AQ32" s="214">
        <f t="shared" ref="AQ32:BI32" si="81">AQ23+AQ30</f>
        <v>385525.33194581524</v>
      </c>
      <c r="AR32" s="214">
        <f t="shared" si="81"/>
        <v>2297972.5106357308</v>
      </c>
      <c r="AS32" s="214">
        <f t="shared" si="81"/>
        <v>472361.49341561238</v>
      </c>
      <c r="AT32" s="214">
        <f t="shared" si="81"/>
        <v>2486085.0126484125</v>
      </c>
      <c r="AU32" s="214">
        <f t="shared" si="81"/>
        <v>468940.24844949442</v>
      </c>
      <c r="AV32" s="214">
        <f t="shared" si="81"/>
        <v>2775670.3655697051</v>
      </c>
      <c r="AW32" s="214">
        <f t="shared" si="81"/>
        <v>485900.95236758172</v>
      </c>
      <c r="AX32" s="214">
        <f t="shared" si="81"/>
        <v>2904706.669504886</v>
      </c>
      <c r="AY32" s="219">
        <f t="shared" si="81"/>
        <v>12277162.584537238</v>
      </c>
      <c r="AZ32" s="216">
        <f t="shared" si="81"/>
        <v>0</v>
      </c>
      <c r="BA32" s="214">
        <f t="shared" si="81"/>
        <v>2954395.0410543527</v>
      </c>
      <c r="BB32" s="214">
        <f t="shared" si="81"/>
        <v>1.6737121726484136E-13</v>
      </c>
      <c r="BC32" s="214">
        <f t="shared" si="81"/>
        <v>3152381.133158416</v>
      </c>
      <c r="BD32" s="214">
        <f t="shared" si="81"/>
        <v>0</v>
      </c>
      <c r="BE32" s="214">
        <f t="shared" si="81"/>
        <v>3467612.7895021001</v>
      </c>
      <c r="BF32" s="214">
        <f t="shared" si="81"/>
        <v>0</v>
      </c>
      <c r="BG32" s="214">
        <f t="shared" si="81"/>
        <v>3628005.8535746578</v>
      </c>
      <c r="BH32" s="217">
        <f t="shared" si="81"/>
        <v>13202394.817289526</v>
      </c>
      <c r="BI32" s="216">
        <f t="shared" si="81"/>
        <v>25479557.401826762</v>
      </c>
      <c r="BJ32" s="290">
        <v>12</v>
      </c>
      <c r="BK32" s="214">
        <f t="shared" ref="BK32:CC32" si="82">BK23+BK30</f>
        <v>20874.091829718473</v>
      </c>
      <c r="BL32" s="214">
        <f t="shared" si="82"/>
        <v>331738.15448092128</v>
      </c>
      <c r="BM32" s="214">
        <f t="shared" si="82"/>
        <v>15898.174726124307</v>
      </c>
      <c r="BN32" s="214">
        <f t="shared" si="82"/>
        <v>308848.96186544147</v>
      </c>
      <c r="BO32" s="214">
        <f t="shared" si="82"/>
        <v>6958.0306099061572</v>
      </c>
      <c r="BP32" s="214">
        <f t="shared" si="82"/>
        <v>306523.91496751562</v>
      </c>
      <c r="BQ32" s="214">
        <f t="shared" si="82"/>
        <v>13916.061219812314</v>
      </c>
      <c r="BR32" s="214">
        <f t="shared" si="82"/>
        <v>345433.97975297878</v>
      </c>
      <c r="BS32" s="219">
        <f t="shared" si="82"/>
        <v>1350191.3694524185</v>
      </c>
      <c r="BT32" s="216">
        <f t="shared" si="82"/>
        <v>0</v>
      </c>
      <c r="BU32" s="214">
        <f t="shared" si="82"/>
        <v>176363.17298040399</v>
      </c>
      <c r="BV32" s="214">
        <f t="shared" si="82"/>
        <v>0</v>
      </c>
      <c r="BW32" s="214">
        <f t="shared" si="82"/>
        <v>134310.12653692337</v>
      </c>
      <c r="BX32" s="214">
        <f t="shared" si="82"/>
        <v>0</v>
      </c>
      <c r="BY32" s="214">
        <f t="shared" si="82"/>
        <v>126293.52295916757</v>
      </c>
      <c r="BZ32" s="214">
        <f t="shared" si="82"/>
        <v>0</v>
      </c>
      <c r="CA32" s="214">
        <f t="shared" si="82"/>
        <v>150236.46898232427</v>
      </c>
      <c r="CB32" s="217">
        <f t="shared" si="82"/>
        <v>587203.29145881918</v>
      </c>
      <c r="CC32" s="216">
        <f t="shared" si="82"/>
        <v>1937394.6609112378</v>
      </c>
      <c r="CD32" s="290">
        <v>12</v>
      </c>
      <c r="CE32" s="217">
        <f t="shared" ref="CE32:CH32" si="83">CE23+CE30</f>
        <v>3308126.2022762322</v>
      </c>
      <c r="CF32" s="217">
        <f t="shared" si="83"/>
        <v>3586591.7347436524</v>
      </c>
      <c r="CG32" s="217">
        <f t="shared" si="83"/>
        <v>3882531.223527885</v>
      </c>
      <c r="CH32" s="217">
        <f t="shared" si="83"/>
        <v>4074766.1431470132</v>
      </c>
      <c r="CI32" s="214">
        <f>SUM(BS32,AY32,AE32,K32)</f>
        <v>14852015.303694785</v>
      </c>
      <c r="CJ32" s="217">
        <f t="shared" ref="CJ32:CM32" si="84">CJ23+CJ30</f>
        <v>4084840.4443730232</v>
      </c>
      <c r="CK32" s="217">
        <f t="shared" si="84"/>
        <v>4367024.0442697415</v>
      </c>
      <c r="CL32" s="217">
        <f t="shared" si="84"/>
        <v>4727209.1079903319</v>
      </c>
      <c r="CM32" s="217">
        <f t="shared" si="84"/>
        <v>4939690.6071453132</v>
      </c>
      <c r="CN32" s="214">
        <f>SUM(BX32,BD32,AJ32,P32)</f>
        <v>0</v>
      </c>
      <c r="CO32" s="217">
        <f t="shared" ref="CO32:CR32" si="85">CO23+CO30</f>
        <v>7392966.6466492563</v>
      </c>
      <c r="CP32" s="217">
        <f t="shared" si="85"/>
        <v>7953615.7790133934</v>
      </c>
      <c r="CQ32" s="217">
        <f t="shared" si="85"/>
        <v>8609740.3315182179</v>
      </c>
      <c r="CR32" s="217">
        <f t="shared" si="85"/>
        <v>9014456.7502923254</v>
      </c>
      <c r="CS32" s="214">
        <f>SUM(CC32,BI32,AO32,U32)</f>
        <v>32970779.507473193</v>
      </c>
      <c r="CT32" s="307"/>
      <c r="CU32" s="307"/>
      <c r="CV32" s="307"/>
      <c r="CW32" s="307"/>
      <c r="CX32" s="307"/>
      <c r="CY32" s="308"/>
      <c r="CZ32" s="308"/>
      <c r="DA32" s="308"/>
      <c r="DB32" s="308"/>
      <c r="DC32" s="308"/>
      <c r="DD32" s="308"/>
      <c r="DE32" s="308"/>
      <c r="DF32" s="308"/>
      <c r="DG32" s="308"/>
      <c r="DH32" s="308"/>
      <c r="DI32" s="308"/>
      <c r="DJ32" s="308"/>
      <c r="DK32" s="308"/>
      <c r="DL32" s="308"/>
      <c r="DM32" s="308"/>
      <c r="DN32" s="308"/>
      <c r="DO32" s="308"/>
      <c r="DP32" s="308"/>
      <c r="DQ32" s="308"/>
      <c r="DR32" s="308"/>
      <c r="DS32" s="308"/>
      <c r="DT32" s="308"/>
      <c r="DU32" s="308"/>
      <c r="DV32" s="308"/>
      <c r="DW32" s="308"/>
      <c r="DX32" s="308"/>
      <c r="DY32" s="308"/>
      <c r="DZ32" s="308"/>
      <c r="EA32" s="308"/>
    </row>
    <row r="33" spans="1:102" ht="15.75" customHeight="1">
      <c r="B33" s="191"/>
      <c r="C33" s="176"/>
      <c r="D33" s="176"/>
      <c r="E33" s="176"/>
      <c r="F33" s="176"/>
      <c r="G33" s="176"/>
      <c r="H33" s="176"/>
      <c r="I33" s="176"/>
      <c r="J33" s="176"/>
      <c r="K33" s="361"/>
      <c r="L33" s="362"/>
      <c r="M33" s="176"/>
      <c r="N33" s="176"/>
      <c r="O33" s="176"/>
      <c r="P33" s="176"/>
      <c r="Q33" s="176"/>
      <c r="R33" s="176"/>
      <c r="S33" s="176"/>
      <c r="T33" s="176"/>
      <c r="U33" s="362"/>
      <c r="V33" s="191"/>
      <c r="W33" s="176"/>
      <c r="X33" s="176"/>
      <c r="Y33" s="176"/>
      <c r="Z33" s="176"/>
      <c r="AA33" s="176"/>
      <c r="AB33" s="176"/>
      <c r="AC33" s="176"/>
      <c r="AD33" s="176"/>
      <c r="AE33" s="361"/>
      <c r="AF33" s="362"/>
      <c r="AG33" s="176"/>
      <c r="AH33" s="176"/>
      <c r="AI33" s="176"/>
      <c r="AJ33" s="176"/>
      <c r="AK33" s="176"/>
      <c r="AL33" s="176"/>
      <c r="AM33" s="176"/>
      <c r="AN33" s="176"/>
      <c r="AO33" s="362"/>
      <c r="AP33" s="191"/>
      <c r="AQ33" s="176"/>
      <c r="AR33" s="176"/>
      <c r="AS33" s="176"/>
      <c r="AT33" s="176"/>
      <c r="AU33" s="176"/>
      <c r="AV33" s="176"/>
      <c r="AW33" s="176"/>
      <c r="AX33" s="176"/>
      <c r="AY33" s="361"/>
      <c r="AZ33" s="362"/>
      <c r="BA33" s="176"/>
      <c r="BB33" s="176"/>
      <c r="BC33" s="176"/>
      <c r="BD33" s="176"/>
      <c r="BE33" s="176"/>
      <c r="BF33" s="176"/>
      <c r="BG33" s="176"/>
      <c r="BH33" s="176"/>
      <c r="BI33" s="362"/>
      <c r="BJ33" s="191"/>
      <c r="BK33" s="176"/>
      <c r="BL33" s="176"/>
      <c r="BM33" s="176"/>
      <c r="BN33" s="176"/>
      <c r="BO33" s="176"/>
      <c r="BP33" s="176"/>
      <c r="BQ33" s="176"/>
      <c r="BR33" s="176"/>
      <c r="BS33" s="361"/>
      <c r="BT33" s="362"/>
      <c r="BU33" s="176"/>
      <c r="BV33" s="176"/>
      <c r="BW33" s="176"/>
      <c r="BX33" s="176"/>
      <c r="BY33" s="176"/>
      <c r="BZ33" s="176"/>
      <c r="CA33" s="176"/>
      <c r="CB33" s="176"/>
      <c r="CC33" s="362"/>
      <c r="CD33" s="191"/>
      <c r="CE33" s="176"/>
      <c r="CF33" s="176"/>
      <c r="CG33" s="176"/>
      <c r="CH33" s="176"/>
      <c r="CI33" s="399"/>
      <c r="CJ33" s="176"/>
      <c r="CK33" s="176"/>
      <c r="CL33" s="176"/>
      <c r="CM33" s="176"/>
      <c r="CN33" s="399"/>
      <c r="CO33" s="176"/>
      <c r="CP33" s="176"/>
      <c r="CQ33" s="176"/>
      <c r="CR33" s="176"/>
      <c r="CS33" s="399"/>
      <c r="CT33" s="309"/>
      <c r="CU33" s="309"/>
      <c r="CV33" s="309"/>
      <c r="CW33" s="309"/>
      <c r="CX33" s="309"/>
    </row>
    <row r="34" spans="1:102" ht="15.75" customHeight="1">
      <c r="A34" s="16" t="s">
        <v>195</v>
      </c>
      <c r="B34" s="191"/>
      <c r="C34" s="176"/>
      <c r="D34" s="176"/>
      <c r="E34" s="176"/>
      <c r="F34" s="176"/>
      <c r="G34" s="176"/>
      <c r="H34" s="176"/>
      <c r="I34" s="176"/>
      <c r="J34" s="176"/>
      <c r="K34" s="361"/>
      <c r="L34" s="362"/>
      <c r="M34" s="176"/>
      <c r="N34" s="176"/>
      <c r="O34" s="176"/>
      <c r="P34" s="176"/>
      <c r="Q34" s="176"/>
      <c r="R34" s="176"/>
      <c r="S34" s="176"/>
      <c r="T34" s="176"/>
      <c r="U34" s="362"/>
      <c r="V34" s="191"/>
      <c r="W34" s="176"/>
      <c r="X34" s="176"/>
      <c r="Y34" s="176"/>
      <c r="Z34" s="176"/>
      <c r="AA34" s="176"/>
      <c r="AB34" s="176"/>
      <c r="AC34" s="176"/>
      <c r="AD34" s="176"/>
      <c r="AE34" s="361"/>
      <c r="AF34" s="362"/>
      <c r="AG34" s="176"/>
      <c r="AH34" s="176"/>
      <c r="AI34" s="176"/>
      <c r="AJ34" s="176"/>
      <c r="AK34" s="176"/>
      <c r="AL34" s="176"/>
      <c r="AM34" s="176"/>
      <c r="AN34" s="176"/>
      <c r="AO34" s="362"/>
      <c r="AP34" s="191"/>
      <c r="AQ34" s="176"/>
      <c r="AR34" s="176"/>
      <c r="AS34" s="176"/>
      <c r="AT34" s="176"/>
      <c r="AU34" s="176"/>
      <c r="AV34" s="176"/>
      <c r="AW34" s="176"/>
      <c r="AX34" s="176"/>
      <c r="AY34" s="361"/>
      <c r="AZ34" s="362"/>
      <c r="BA34" s="176"/>
      <c r="BB34" s="176"/>
      <c r="BC34" s="176"/>
      <c r="BD34" s="176"/>
      <c r="BE34" s="176"/>
      <c r="BF34" s="176"/>
      <c r="BG34" s="176"/>
      <c r="BH34" s="176"/>
      <c r="BI34" s="362"/>
      <c r="BJ34" s="191"/>
      <c r="BK34" s="176"/>
      <c r="BL34" s="176"/>
      <c r="BM34" s="176"/>
      <c r="BN34" s="176"/>
      <c r="BO34" s="176"/>
      <c r="BP34" s="176"/>
      <c r="BQ34" s="176"/>
      <c r="BR34" s="176"/>
      <c r="BS34" s="361"/>
      <c r="BT34" s="362"/>
      <c r="BU34" s="176"/>
      <c r="BV34" s="176"/>
      <c r="BW34" s="176"/>
      <c r="BX34" s="176"/>
      <c r="BY34" s="176"/>
      <c r="BZ34" s="176"/>
      <c r="CA34" s="176"/>
      <c r="CB34" s="176"/>
      <c r="CC34" s="362"/>
      <c r="CD34" s="191"/>
      <c r="CE34" s="176"/>
      <c r="CF34" s="176"/>
      <c r="CG34" s="176"/>
      <c r="CH34" s="176"/>
      <c r="CI34" s="399"/>
      <c r="CJ34" s="176"/>
      <c r="CK34" s="176"/>
      <c r="CL34" s="176"/>
      <c r="CM34" s="176"/>
      <c r="CN34" s="399"/>
      <c r="CO34" s="176"/>
      <c r="CP34" s="176"/>
      <c r="CQ34" s="176"/>
      <c r="CR34" s="176"/>
      <c r="CS34" s="399"/>
      <c r="CT34" s="309"/>
      <c r="CV34" s="309"/>
      <c r="CX34" s="309"/>
    </row>
    <row r="35" spans="1:102" ht="15.75" customHeight="1">
      <c r="A35" s="87" t="s">
        <v>197</v>
      </c>
      <c r="B35" s="290">
        <v>13</v>
      </c>
      <c r="C35" s="228">
        <v>0</v>
      </c>
      <c r="D35" s="228">
        <v>6500.3678807659953</v>
      </c>
      <c r="E35" s="228">
        <v>0</v>
      </c>
      <c r="F35" s="228">
        <v>7754.12003062444</v>
      </c>
      <c r="G35" s="228">
        <v>12711.119442066525</v>
      </c>
      <c r="H35" s="228">
        <v>13072.281458119422</v>
      </c>
      <c r="I35" s="228">
        <v>0</v>
      </c>
      <c r="J35" s="228">
        <v>7527.6851054595236</v>
      </c>
      <c r="K35" s="392">
        <f t="shared" ref="K35:K64" si="86">SUM(C35:J35)</f>
        <v>47565.573917035908</v>
      </c>
      <c r="L35" s="397">
        <v>0</v>
      </c>
      <c r="M35" s="228">
        <v>42833.747065560732</v>
      </c>
      <c r="N35" s="228">
        <v>0</v>
      </c>
      <c r="O35" s="228">
        <v>57275.005539176891</v>
      </c>
      <c r="P35" s="228">
        <v>0</v>
      </c>
      <c r="Q35" s="228">
        <v>94141.091588402138</v>
      </c>
      <c r="R35" s="228">
        <v>0</v>
      </c>
      <c r="S35" s="228">
        <v>33447.346938721166</v>
      </c>
      <c r="T35" s="394">
        <f t="shared" ref="T35:T64" si="87">SUM(L35:S35)</f>
        <v>227697.19113186092</v>
      </c>
      <c r="U35" s="395">
        <f t="shared" ref="U35:U64" si="88">SUM(T35,K35)</f>
        <v>275262.76504889684</v>
      </c>
      <c r="V35" s="290">
        <v>13</v>
      </c>
      <c r="W35" s="228">
        <v>0</v>
      </c>
      <c r="X35" s="228">
        <v>3251.1327353386541</v>
      </c>
      <c r="Y35" s="228">
        <v>0</v>
      </c>
      <c r="Z35" s="228">
        <v>3254.4511617337657</v>
      </c>
      <c r="AA35" s="228">
        <v>0</v>
      </c>
      <c r="AB35" s="228">
        <v>3265.340814810847</v>
      </c>
      <c r="AC35" s="228">
        <v>0</v>
      </c>
      <c r="AD35" s="228">
        <v>1633.9554207821645</v>
      </c>
      <c r="AE35" s="392">
        <f t="shared" ref="AE35:AE64" si="89">SUM(W35:AD35)</f>
        <v>11404.88013266543</v>
      </c>
      <c r="AF35" s="397">
        <v>0</v>
      </c>
      <c r="AG35" s="228">
        <v>27981.710844170797</v>
      </c>
      <c r="AH35" s="228">
        <v>0</v>
      </c>
      <c r="AI35" s="228">
        <v>33016.411287055693</v>
      </c>
      <c r="AJ35" s="228">
        <v>0</v>
      </c>
      <c r="AK35" s="228">
        <v>45275.701116232885</v>
      </c>
      <c r="AL35" s="228">
        <v>0</v>
      </c>
      <c r="AM35" s="228">
        <v>3048.8687049474647</v>
      </c>
      <c r="AN35" s="394">
        <f t="shared" ref="AN35:AN64" si="90">SUM(AF35:AM35)</f>
        <v>109322.69195240684</v>
      </c>
      <c r="AO35" s="395">
        <f t="shared" ref="AO35:AO64" si="91">SUM(AN35,AE35)</f>
        <v>120727.57208507227</v>
      </c>
      <c r="AP35" s="290">
        <v>13</v>
      </c>
      <c r="AQ35" s="228">
        <v>28204.387068253338</v>
      </c>
      <c r="AR35" s="228">
        <v>78365.693453346074</v>
      </c>
      <c r="AS35" s="228">
        <v>52883.557851596655</v>
      </c>
      <c r="AT35" s="228">
        <v>77322.30018173487</v>
      </c>
      <c r="AU35" s="228">
        <v>40044.019865818846</v>
      </c>
      <c r="AV35" s="228">
        <v>64960.301984412705</v>
      </c>
      <c r="AW35" s="228">
        <v>6743.9049638167216</v>
      </c>
      <c r="AX35" s="228">
        <v>54408.060581203485</v>
      </c>
      <c r="AY35" s="392">
        <f t="shared" ref="AY35:AY64" si="92">SUM(AQ35:AX35)</f>
        <v>402932.22595018271</v>
      </c>
      <c r="AZ35" s="397">
        <v>0</v>
      </c>
      <c r="BA35" s="228">
        <v>484948.34745147498</v>
      </c>
      <c r="BB35" s="228">
        <v>0</v>
      </c>
      <c r="BC35" s="228">
        <v>487506.6238724665</v>
      </c>
      <c r="BD35" s="228">
        <v>0</v>
      </c>
      <c r="BE35" s="228">
        <v>473246.34754717012</v>
      </c>
      <c r="BF35" s="228">
        <v>0</v>
      </c>
      <c r="BG35" s="228">
        <v>799411.71005695581</v>
      </c>
      <c r="BH35" s="394">
        <f t="shared" ref="BH35:BH64" si="93">SUM(AZ35:BG35)</f>
        <v>2245113.0289280675</v>
      </c>
      <c r="BI35" s="395">
        <f t="shared" ref="BI35:BI64" si="94">SUM(BH35,AY35)</f>
        <v>2648045.2548782504</v>
      </c>
      <c r="BJ35" s="290">
        <v>13</v>
      </c>
      <c r="BK35" s="228">
        <v>0</v>
      </c>
      <c r="BL35" s="228">
        <v>3251.328365671995</v>
      </c>
      <c r="BM35" s="228">
        <v>0</v>
      </c>
      <c r="BN35" s="228">
        <v>1410.9384065870581</v>
      </c>
      <c r="BO35" s="228">
        <v>0</v>
      </c>
      <c r="BP35" s="228">
        <v>1461.6229288787399</v>
      </c>
      <c r="BQ35" s="228">
        <v>23503.730852904053</v>
      </c>
      <c r="BR35" s="228">
        <v>0</v>
      </c>
      <c r="BS35" s="392">
        <f t="shared" ref="BS35:BS64" si="95">SUM(BK35:BR35)</f>
        <v>29627.620554041845</v>
      </c>
      <c r="BT35" s="397">
        <v>0</v>
      </c>
      <c r="BU35" s="228">
        <v>10787.499650215359</v>
      </c>
      <c r="BV35" s="228">
        <v>0</v>
      </c>
      <c r="BW35" s="228">
        <v>19595.016919484515</v>
      </c>
      <c r="BX35" s="228">
        <v>0</v>
      </c>
      <c r="BY35" s="228">
        <v>20911.949910062351</v>
      </c>
      <c r="BZ35" s="228">
        <v>0</v>
      </c>
      <c r="CA35" s="228">
        <v>0</v>
      </c>
      <c r="CB35" s="394">
        <f t="shared" ref="CB35:CB64" si="96">SUM(BT35:CA35)</f>
        <v>51294.466479762224</v>
      </c>
      <c r="CC35" s="395">
        <f t="shared" ref="CC35:CC64" si="97">SUM(CB35,BS35)</f>
        <v>80922.08703380407</v>
      </c>
      <c r="CD35" s="290">
        <v>13</v>
      </c>
      <c r="CE35" s="394">
        <f t="shared" ref="CE35:CE64" si="98">+C35+D35+W35+X35+AQ35+AR35+BK35+BL35</f>
        <v>119572.90950337605</v>
      </c>
      <c r="CF35" s="394">
        <f t="shared" ref="CF35:CF64" si="99">+E35+F35+Y35+Z35+AS35+AT35+BM35+BN35</f>
        <v>142625.36763227679</v>
      </c>
      <c r="CG35" s="394">
        <f t="shared" ref="CG35:CG64" si="100">+G35+H35+AA35+AB35+AU35+AV35+BO35+BP35</f>
        <v>135514.68649410707</v>
      </c>
      <c r="CH35" s="394">
        <f t="shared" ref="CH35:CH64" si="101">+I35+J35+AC35+AD35+AW35+AX35+BQ35+BR35</f>
        <v>93817.336924165953</v>
      </c>
      <c r="CI35" s="396">
        <f t="shared" ref="CI35:CI64" si="102">SUM(K35,AE35,AY35,BS35)</f>
        <v>491530.30055392592</v>
      </c>
      <c r="CJ35" s="394">
        <f t="shared" ref="CJ35:CJ64" si="103">L35+M35+AF35+AG35+AZ35+BA35+BT35+BU35</f>
        <v>566551.30501142191</v>
      </c>
      <c r="CK35" s="394">
        <f t="shared" ref="CK35:CK64" si="104">N35+O35+AH35+AI35+BB35+BC35+BV35+BW35</f>
        <v>597393.05761818355</v>
      </c>
      <c r="CL35" s="394">
        <f t="shared" ref="CL35:CL64" si="105">P35+Q35+AJ35+AK35+BD35+BE35+BX35+BY35</f>
        <v>633575.09016186744</v>
      </c>
      <c r="CM35" s="394">
        <f t="shared" ref="CM35:CM64" si="106">+R35+S35+AL35+AM35+BF35+BG35+BZ35+CA35</f>
        <v>835907.92570062447</v>
      </c>
      <c r="CN35" s="396">
        <f t="shared" ref="CN35:CN64" si="107">SUM(T35,AN35,BH35,CB35)</f>
        <v>2633427.3784920974</v>
      </c>
      <c r="CO35" s="394">
        <f t="shared" ref="CO35:CO64" si="108">+C35+D35+L35+M35+W35+X35+AF35+AG35+AQ35+AR35+AZ35+BA35+BK35+BL35+BT35+BU35</f>
        <v>686124.21451479802</v>
      </c>
      <c r="CP35" s="394">
        <f t="shared" ref="CP35:CP64" si="109">+E35+F35+N35+O35+Y35+Z35+AH35+AI35+AS35+AT35+BB35+BC35+BM35+BN35+BV35+BW35</f>
        <v>740018.42525046039</v>
      </c>
      <c r="CQ35" s="394">
        <f t="shared" ref="CQ35:CQ64" si="110">+G35+H35+P35+Q35+AA35+AB35+AJ35+AK35+AU35+AV35+BD35+BE35+BO35+BP35+BX35+BY35</f>
        <v>769089.77665597457</v>
      </c>
      <c r="CR35" s="394">
        <f t="shared" ref="CR35:CR64" si="111">+I35+J35+R35+S35+AC35+AD35+AL35+AM35+AW35+AX35+BF35+BG35+BQ35+BR35+BZ35+CA35</f>
        <v>929725.26262479043</v>
      </c>
      <c r="CS35" s="396">
        <f t="shared" ref="CS35:CS64" si="112">SUM(CC35,BI35,AO35,U35)</f>
        <v>3124957.6790460236</v>
      </c>
      <c r="CT35" s="309"/>
      <c r="CV35" s="309"/>
      <c r="CX35" s="309"/>
    </row>
    <row r="36" spans="1:102" ht="15.75" customHeight="1">
      <c r="A36" s="87" t="s">
        <v>199</v>
      </c>
      <c r="B36" s="290">
        <v>14</v>
      </c>
      <c r="C36" s="228">
        <v>0</v>
      </c>
      <c r="D36" s="228">
        <v>192631.40382631513</v>
      </c>
      <c r="E36" s="228">
        <v>0</v>
      </c>
      <c r="F36" s="228">
        <v>0</v>
      </c>
      <c r="G36" s="228">
        <v>0</v>
      </c>
      <c r="H36" s="228">
        <v>1634.0944401750573</v>
      </c>
      <c r="I36" s="228">
        <v>0</v>
      </c>
      <c r="J36" s="228">
        <v>0</v>
      </c>
      <c r="K36" s="392">
        <f t="shared" si="86"/>
        <v>194265.49826649018</v>
      </c>
      <c r="L36" s="397">
        <v>0</v>
      </c>
      <c r="M36" s="228">
        <v>0</v>
      </c>
      <c r="N36" s="228">
        <v>0</v>
      </c>
      <c r="O36" s="228">
        <v>0</v>
      </c>
      <c r="P36" s="228">
        <v>0</v>
      </c>
      <c r="Q36" s="228">
        <v>1887.6494249088378</v>
      </c>
      <c r="R36" s="228">
        <v>0</v>
      </c>
      <c r="S36" s="228">
        <v>0</v>
      </c>
      <c r="T36" s="394">
        <f t="shared" si="87"/>
        <v>1887.6494249088378</v>
      </c>
      <c r="U36" s="395">
        <f t="shared" si="88"/>
        <v>196153.147691399</v>
      </c>
      <c r="V36" s="290">
        <v>14</v>
      </c>
      <c r="W36" s="228">
        <v>0</v>
      </c>
      <c r="X36" s="228">
        <v>0</v>
      </c>
      <c r="Y36" s="228">
        <v>0</v>
      </c>
      <c r="Z36" s="228">
        <v>0</v>
      </c>
      <c r="AA36" s="228">
        <v>0</v>
      </c>
      <c r="AB36" s="228">
        <v>0</v>
      </c>
      <c r="AC36" s="228">
        <v>0</v>
      </c>
      <c r="AD36" s="228">
        <v>0</v>
      </c>
      <c r="AE36" s="392">
        <f t="shared" si="89"/>
        <v>0</v>
      </c>
      <c r="AF36" s="397">
        <v>0</v>
      </c>
      <c r="AG36" s="228">
        <v>0</v>
      </c>
      <c r="AH36" s="228">
        <v>0</v>
      </c>
      <c r="AI36" s="228">
        <v>0</v>
      </c>
      <c r="AJ36" s="228">
        <v>0</v>
      </c>
      <c r="AK36" s="228">
        <v>0</v>
      </c>
      <c r="AL36" s="228">
        <v>0</v>
      </c>
      <c r="AM36" s="228">
        <v>0</v>
      </c>
      <c r="AN36" s="394">
        <f t="shared" si="90"/>
        <v>0</v>
      </c>
      <c r="AO36" s="395">
        <f t="shared" si="91"/>
        <v>0</v>
      </c>
      <c r="AP36" s="290">
        <v>14</v>
      </c>
      <c r="AQ36" s="228">
        <v>0</v>
      </c>
      <c r="AR36" s="228">
        <v>4400.5893222270861</v>
      </c>
      <c r="AS36" s="228">
        <v>0</v>
      </c>
      <c r="AT36" s="228">
        <v>6510.0278154230127</v>
      </c>
      <c r="AU36" s="228">
        <v>0</v>
      </c>
      <c r="AV36" s="228">
        <v>1632.6704074054235</v>
      </c>
      <c r="AW36" s="228">
        <v>0</v>
      </c>
      <c r="AX36" s="228">
        <v>4897.5521451107952</v>
      </c>
      <c r="AY36" s="392">
        <f t="shared" si="92"/>
        <v>17440.839690166318</v>
      </c>
      <c r="AZ36" s="397">
        <v>0</v>
      </c>
      <c r="BA36" s="228">
        <v>23180.747545978258</v>
      </c>
      <c r="BB36" s="228">
        <v>0</v>
      </c>
      <c r="BC36" s="228">
        <v>42390.331614245391</v>
      </c>
      <c r="BD36" s="228">
        <v>0</v>
      </c>
      <c r="BE36" s="228">
        <v>3017.2089268520435</v>
      </c>
      <c r="BF36" s="228">
        <v>0</v>
      </c>
      <c r="BG36" s="228">
        <v>65062.062104595498</v>
      </c>
      <c r="BH36" s="394">
        <f t="shared" si="93"/>
        <v>133650.3501916712</v>
      </c>
      <c r="BI36" s="395">
        <f t="shared" si="94"/>
        <v>151091.18988183752</v>
      </c>
      <c r="BJ36" s="290">
        <v>14</v>
      </c>
      <c r="BK36" s="228">
        <v>0</v>
      </c>
      <c r="BL36" s="228">
        <v>0</v>
      </c>
      <c r="BM36" s="228">
        <v>0</v>
      </c>
      <c r="BN36" s="228">
        <v>548.53601732615573</v>
      </c>
      <c r="BO36" s="228">
        <v>0</v>
      </c>
      <c r="BP36" s="228">
        <v>0</v>
      </c>
      <c r="BQ36" s="228">
        <v>0</v>
      </c>
      <c r="BR36" s="228">
        <v>0</v>
      </c>
      <c r="BS36" s="392">
        <f t="shared" si="95"/>
        <v>548.53601732615573</v>
      </c>
      <c r="BT36" s="397">
        <v>0</v>
      </c>
      <c r="BU36" s="228">
        <v>0</v>
      </c>
      <c r="BV36" s="228">
        <v>0</v>
      </c>
      <c r="BW36" s="228">
        <v>5951.4761606389247</v>
      </c>
      <c r="BX36" s="228">
        <v>0</v>
      </c>
      <c r="BY36" s="228">
        <v>0</v>
      </c>
      <c r="BZ36" s="228">
        <v>0</v>
      </c>
      <c r="CA36" s="228">
        <v>0</v>
      </c>
      <c r="CB36" s="394">
        <f t="shared" si="96"/>
        <v>5951.4761606389247</v>
      </c>
      <c r="CC36" s="395">
        <f t="shared" si="97"/>
        <v>6500.0121779650808</v>
      </c>
      <c r="CD36" s="290">
        <v>14</v>
      </c>
      <c r="CE36" s="394">
        <f t="shared" si="98"/>
        <v>197031.99314854221</v>
      </c>
      <c r="CF36" s="394">
        <f t="shared" si="99"/>
        <v>7058.5638327491688</v>
      </c>
      <c r="CG36" s="394">
        <f t="shared" si="100"/>
        <v>3266.7648475804808</v>
      </c>
      <c r="CH36" s="394">
        <f t="shared" si="101"/>
        <v>4897.5521451107952</v>
      </c>
      <c r="CI36" s="396">
        <f t="shared" si="102"/>
        <v>212254.87397398264</v>
      </c>
      <c r="CJ36" s="394">
        <f t="shared" si="103"/>
        <v>23180.747545978258</v>
      </c>
      <c r="CK36" s="394">
        <f t="shared" si="104"/>
        <v>48341.807774884313</v>
      </c>
      <c r="CL36" s="394">
        <f t="shared" si="105"/>
        <v>4904.8583517608813</v>
      </c>
      <c r="CM36" s="394">
        <f t="shared" si="106"/>
        <v>65062.062104595498</v>
      </c>
      <c r="CN36" s="396">
        <f t="shared" si="107"/>
        <v>141489.47577721896</v>
      </c>
      <c r="CO36" s="394">
        <f t="shared" si="108"/>
        <v>220212.74069452047</v>
      </c>
      <c r="CP36" s="394">
        <f t="shared" si="109"/>
        <v>55400.371607633482</v>
      </c>
      <c r="CQ36" s="394">
        <f t="shared" si="110"/>
        <v>8171.6231993413621</v>
      </c>
      <c r="CR36" s="394">
        <f t="shared" si="111"/>
        <v>69959.614249706297</v>
      </c>
      <c r="CS36" s="396">
        <f t="shared" si="112"/>
        <v>353744.34975120157</v>
      </c>
      <c r="CT36" s="309"/>
      <c r="CV36" s="309"/>
      <c r="CX36" s="309"/>
    </row>
    <row r="37" spans="1:102" ht="15.75" customHeight="1">
      <c r="A37" s="87" t="s">
        <v>200</v>
      </c>
      <c r="B37" s="290">
        <v>15</v>
      </c>
      <c r="C37" s="228">
        <v>9182.0183540014623</v>
      </c>
      <c r="D37" s="228">
        <v>18672.756335165701</v>
      </c>
      <c r="E37" s="228">
        <v>5462.7544601566569</v>
      </c>
      <c r="F37" s="228">
        <v>17053.692090399974</v>
      </c>
      <c r="G37" s="228">
        <v>2459.3509304620011</v>
      </c>
      <c r="H37" s="228">
        <v>17132.25621522564</v>
      </c>
      <c r="I37" s="228">
        <v>3706.5781140840932</v>
      </c>
      <c r="J37" s="228">
        <v>12582.167818674501</v>
      </c>
      <c r="K37" s="392">
        <f t="shared" si="86"/>
        <v>86251.574318170024</v>
      </c>
      <c r="L37" s="397">
        <v>0</v>
      </c>
      <c r="M37" s="228">
        <v>51153.962756379697</v>
      </c>
      <c r="N37" s="228">
        <v>0</v>
      </c>
      <c r="O37" s="228">
        <v>72005.022125927993</v>
      </c>
      <c r="P37" s="228">
        <v>0</v>
      </c>
      <c r="Q37" s="228">
        <v>85930.758681464591</v>
      </c>
      <c r="R37" s="228">
        <v>0</v>
      </c>
      <c r="S37" s="228">
        <v>66222.922800785775</v>
      </c>
      <c r="T37" s="394">
        <f t="shared" si="87"/>
        <v>275312.66636455804</v>
      </c>
      <c r="U37" s="395">
        <f t="shared" si="88"/>
        <v>361564.24068272806</v>
      </c>
      <c r="V37" s="290">
        <v>15</v>
      </c>
      <c r="W37" s="228">
        <v>9.4987910607153569</v>
      </c>
      <c r="X37" s="228">
        <v>3068.2483908170807</v>
      </c>
      <c r="Y37" s="228">
        <v>447.83946943084658</v>
      </c>
      <c r="Z37" s="228">
        <v>6060.3651174994175</v>
      </c>
      <c r="AA37" s="228">
        <v>2379.4761867384664</v>
      </c>
      <c r="AB37" s="228">
        <v>3965.2045941412525</v>
      </c>
      <c r="AC37" s="228">
        <v>861.89749625546301</v>
      </c>
      <c r="AD37" s="228">
        <v>2555.7019521088955</v>
      </c>
      <c r="AE37" s="392">
        <f t="shared" si="89"/>
        <v>19348.231998052135</v>
      </c>
      <c r="AF37" s="397">
        <v>0</v>
      </c>
      <c r="AG37" s="228">
        <v>12178.34623572571</v>
      </c>
      <c r="AH37" s="228">
        <v>0</v>
      </c>
      <c r="AI37" s="228">
        <v>25043.370906484652</v>
      </c>
      <c r="AJ37" s="228">
        <v>0</v>
      </c>
      <c r="AK37" s="228">
        <v>16400.628407221229</v>
      </c>
      <c r="AL37" s="228">
        <v>0</v>
      </c>
      <c r="AM37" s="228">
        <v>14115.030401154267</v>
      </c>
      <c r="AN37" s="394">
        <f t="shared" si="90"/>
        <v>67737.375950585862</v>
      </c>
      <c r="AO37" s="395">
        <f t="shared" si="91"/>
        <v>87085.607948638004</v>
      </c>
      <c r="AP37" s="290">
        <v>15</v>
      </c>
      <c r="AQ37" s="228">
        <v>16660.519572797388</v>
      </c>
      <c r="AR37" s="228">
        <v>92552.804074475498</v>
      </c>
      <c r="AS37" s="228">
        <v>26112.991813108001</v>
      </c>
      <c r="AT37" s="228">
        <v>57826.051070697482</v>
      </c>
      <c r="AU37" s="228">
        <v>34376.477735838322</v>
      </c>
      <c r="AV37" s="228">
        <v>58145.234729971795</v>
      </c>
      <c r="AW37" s="228">
        <v>30155.891801139402</v>
      </c>
      <c r="AX37" s="228">
        <v>59256.509202395282</v>
      </c>
      <c r="AY37" s="392">
        <f t="shared" si="92"/>
        <v>375086.48000042315</v>
      </c>
      <c r="AZ37" s="397">
        <v>0</v>
      </c>
      <c r="BA37" s="228">
        <v>456882.24673149013</v>
      </c>
      <c r="BB37" s="228">
        <v>0</v>
      </c>
      <c r="BC37" s="228">
        <v>492734.07178845693</v>
      </c>
      <c r="BD37" s="228">
        <v>0</v>
      </c>
      <c r="BE37" s="228">
        <v>586160.26217699994</v>
      </c>
      <c r="BF37" s="228">
        <v>0</v>
      </c>
      <c r="BG37" s="228">
        <v>568091.23372454476</v>
      </c>
      <c r="BH37" s="394">
        <f t="shared" si="93"/>
        <v>2103867.8144214917</v>
      </c>
      <c r="BI37" s="395">
        <f t="shared" si="94"/>
        <v>2478954.294421915</v>
      </c>
      <c r="BJ37" s="290">
        <v>15</v>
      </c>
      <c r="BK37" s="228">
        <v>72.501696581151975</v>
      </c>
      <c r="BL37" s="228">
        <v>2935.7581966626553</v>
      </c>
      <c r="BM37" s="228">
        <v>21.322106641715632</v>
      </c>
      <c r="BN37" s="228">
        <v>3009.8490757481322</v>
      </c>
      <c r="BO37" s="228">
        <v>9.3318807496153511</v>
      </c>
      <c r="BP37" s="228">
        <v>501.22843962842734</v>
      </c>
      <c r="BQ37" s="228">
        <v>447.93804579855265</v>
      </c>
      <c r="BR37" s="228">
        <v>747.35876735685861</v>
      </c>
      <c r="BS37" s="392">
        <f t="shared" si="95"/>
        <v>7745.288209167109</v>
      </c>
      <c r="BT37" s="397">
        <v>0</v>
      </c>
      <c r="BU37" s="228">
        <v>15620.334067118862</v>
      </c>
      <c r="BV37" s="228">
        <v>0</v>
      </c>
      <c r="BW37" s="228">
        <v>19198.358632456566</v>
      </c>
      <c r="BX37" s="228">
        <v>0</v>
      </c>
      <c r="BY37" s="228">
        <v>2955.6836003611597</v>
      </c>
      <c r="BZ37" s="228">
        <v>0</v>
      </c>
      <c r="CA37" s="228">
        <v>3410.0522040510832</v>
      </c>
      <c r="CB37" s="394">
        <f t="shared" si="96"/>
        <v>41184.42850398767</v>
      </c>
      <c r="CC37" s="395">
        <f t="shared" si="97"/>
        <v>48929.716713154776</v>
      </c>
      <c r="CD37" s="290">
        <v>15</v>
      </c>
      <c r="CE37" s="394">
        <f t="shared" si="98"/>
        <v>143154.10541156164</v>
      </c>
      <c r="CF37" s="394">
        <f t="shared" si="99"/>
        <v>115994.86520368223</v>
      </c>
      <c r="CG37" s="394">
        <f t="shared" si="100"/>
        <v>118968.56071275551</v>
      </c>
      <c r="CH37" s="394">
        <f t="shared" si="101"/>
        <v>110314.04319781304</v>
      </c>
      <c r="CI37" s="396">
        <f t="shared" si="102"/>
        <v>488431.57452581247</v>
      </c>
      <c r="CJ37" s="394">
        <f t="shared" si="103"/>
        <v>535834.88979071437</v>
      </c>
      <c r="CK37" s="394">
        <f t="shared" si="104"/>
        <v>608980.82345332613</v>
      </c>
      <c r="CL37" s="394">
        <f t="shared" si="105"/>
        <v>691447.33286604693</v>
      </c>
      <c r="CM37" s="394">
        <f t="shared" si="106"/>
        <v>651839.23913053586</v>
      </c>
      <c r="CN37" s="396">
        <f t="shared" si="107"/>
        <v>2488102.2852406236</v>
      </c>
      <c r="CO37" s="394">
        <f t="shared" si="108"/>
        <v>678988.99520227604</v>
      </c>
      <c r="CP37" s="394">
        <f t="shared" si="109"/>
        <v>724975.68865700834</v>
      </c>
      <c r="CQ37" s="394">
        <f t="shared" si="110"/>
        <v>810415.89357880235</v>
      </c>
      <c r="CR37" s="394">
        <f t="shared" si="111"/>
        <v>762153.28232834896</v>
      </c>
      <c r="CS37" s="396">
        <f t="shared" si="112"/>
        <v>2976533.8597664358</v>
      </c>
    </row>
    <row r="38" spans="1:102" ht="15.75" customHeight="1">
      <c r="A38" s="87" t="s">
        <v>201</v>
      </c>
      <c r="B38" s="290">
        <v>16</v>
      </c>
      <c r="C38" s="228">
        <v>0</v>
      </c>
      <c r="D38" s="228">
        <v>2226.9875119976291</v>
      </c>
      <c r="E38" s="228">
        <v>0</v>
      </c>
      <c r="F38" s="228">
        <v>752.0878021849212</v>
      </c>
      <c r="G38" s="228">
        <v>0</v>
      </c>
      <c r="H38" s="228">
        <v>412.31802470047842</v>
      </c>
      <c r="I38" s="228">
        <v>0</v>
      </c>
      <c r="J38" s="228">
        <v>1727.1797055667334</v>
      </c>
      <c r="K38" s="392">
        <f t="shared" si="86"/>
        <v>5118.5730444497622</v>
      </c>
      <c r="L38" s="397">
        <v>0</v>
      </c>
      <c r="M38" s="228">
        <v>2187.7443097508044</v>
      </c>
      <c r="N38" s="228">
        <v>0</v>
      </c>
      <c r="O38" s="228">
        <v>2193.8670803939099</v>
      </c>
      <c r="P38" s="228">
        <v>0</v>
      </c>
      <c r="Q38" s="228">
        <v>1290.0714987922183</v>
      </c>
      <c r="R38" s="228">
        <v>0</v>
      </c>
      <c r="S38" s="228">
        <v>340.45642937513281</v>
      </c>
      <c r="T38" s="394">
        <f t="shared" si="87"/>
        <v>6012.1393183120654</v>
      </c>
      <c r="U38" s="395">
        <f t="shared" si="88"/>
        <v>11130.712362761828</v>
      </c>
      <c r="V38" s="290">
        <v>16</v>
      </c>
      <c r="W38" s="228">
        <v>0</v>
      </c>
      <c r="X38" s="228">
        <v>762.33313255420012</v>
      </c>
      <c r="Y38" s="228">
        <v>0</v>
      </c>
      <c r="Z38" s="228">
        <v>848.64260773256285</v>
      </c>
      <c r="AA38" s="228">
        <v>0</v>
      </c>
      <c r="AB38" s="228">
        <v>2242.4373461690889</v>
      </c>
      <c r="AC38" s="228">
        <v>182.92034319913498</v>
      </c>
      <c r="AD38" s="228">
        <v>888.10451248359675</v>
      </c>
      <c r="AE38" s="392">
        <f t="shared" si="89"/>
        <v>4924.4379421385838</v>
      </c>
      <c r="AF38" s="397">
        <v>0</v>
      </c>
      <c r="AG38" s="228">
        <v>2214.3491824686093</v>
      </c>
      <c r="AH38" s="228">
        <v>0</v>
      </c>
      <c r="AI38" s="228">
        <v>3424.0582090096159</v>
      </c>
      <c r="AJ38" s="228">
        <v>0</v>
      </c>
      <c r="AK38" s="228">
        <v>4651.8244095904383</v>
      </c>
      <c r="AL38" s="228">
        <v>0</v>
      </c>
      <c r="AM38" s="228">
        <v>3797.5852105225981</v>
      </c>
      <c r="AN38" s="394">
        <f t="shared" si="90"/>
        <v>14087.817011591264</v>
      </c>
      <c r="AO38" s="395">
        <f t="shared" si="91"/>
        <v>19012.254953729847</v>
      </c>
      <c r="AP38" s="290">
        <v>16</v>
      </c>
      <c r="AQ38" s="228">
        <v>194.16679368974235</v>
      </c>
      <c r="AR38" s="228">
        <v>12547.103581876303</v>
      </c>
      <c r="AS38" s="228">
        <v>290.02525999664465</v>
      </c>
      <c r="AT38" s="228">
        <v>38125.75450978204</v>
      </c>
      <c r="AU38" s="228">
        <v>539.51160301968378</v>
      </c>
      <c r="AV38" s="228">
        <v>13229.78096758786</v>
      </c>
      <c r="AW38" s="228">
        <v>363.1361915153642</v>
      </c>
      <c r="AX38" s="228">
        <v>8487.7680365344004</v>
      </c>
      <c r="AY38" s="392">
        <f t="shared" si="92"/>
        <v>73777.246944002036</v>
      </c>
      <c r="AZ38" s="397">
        <v>0</v>
      </c>
      <c r="BA38" s="228">
        <v>11827.787024643058</v>
      </c>
      <c r="BB38" s="228">
        <v>0</v>
      </c>
      <c r="BC38" s="228">
        <v>19443.551876619356</v>
      </c>
      <c r="BD38" s="228">
        <v>0</v>
      </c>
      <c r="BE38" s="228">
        <v>19206.408035590401</v>
      </c>
      <c r="BF38" s="228">
        <v>0</v>
      </c>
      <c r="BG38" s="228">
        <v>25084.633975344648</v>
      </c>
      <c r="BH38" s="394">
        <f t="shared" si="93"/>
        <v>75562.380912197463</v>
      </c>
      <c r="BI38" s="395">
        <f t="shared" si="94"/>
        <v>149339.62785619951</v>
      </c>
      <c r="BJ38" s="290">
        <v>16</v>
      </c>
      <c r="BK38" s="228">
        <v>0</v>
      </c>
      <c r="BL38" s="228">
        <v>373.63807198476292</v>
      </c>
      <c r="BM38" s="228">
        <v>0</v>
      </c>
      <c r="BN38" s="228">
        <v>240.00457343660349</v>
      </c>
      <c r="BO38" s="228">
        <v>0</v>
      </c>
      <c r="BP38" s="228">
        <v>49.110442404150845</v>
      </c>
      <c r="BQ38" s="228">
        <v>0</v>
      </c>
      <c r="BR38" s="228">
        <v>205.56794384625806</v>
      </c>
      <c r="BS38" s="392">
        <f t="shared" si="95"/>
        <v>868.32103167177524</v>
      </c>
      <c r="BT38" s="397">
        <v>0</v>
      </c>
      <c r="BU38" s="228">
        <v>1318.7323799879077</v>
      </c>
      <c r="BV38" s="228">
        <v>0</v>
      </c>
      <c r="BW38" s="228">
        <v>1256.0688509554634</v>
      </c>
      <c r="BX38" s="228">
        <v>0</v>
      </c>
      <c r="BY38" s="228">
        <v>964.27775171641474</v>
      </c>
      <c r="BZ38" s="228">
        <v>0</v>
      </c>
      <c r="CA38" s="228">
        <v>699.20528349768188</v>
      </c>
      <c r="CB38" s="394">
        <f t="shared" si="96"/>
        <v>4238.2842661574678</v>
      </c>
      <c r="CC38" s="395">
        <f t="shared" si="97"/>
        <v>5106.6052978292428</v>
      </c>
      <c r="CD38" s="290">
        <v>16</v>
      </c>
      <c r="CE38" s="394">
        <f t="shared" si="98"/>
        <v>16104.229092102636</v>
      </c>
      <c r="CF38" s="394">
        <f t="shared" si="99"/>
        <v>40256.514753132775</v>
      </c>
      <c r="CG38" s="394">
        <f t="shared" si="100"/>
        <v>16473.158383881262</v>
      </c>
      <c r="CH38" s="394">
        <f t="shared" si="101"/>
        <v>11854.676733145487</v>
      </c>
      <c r="CI38" s="396">
        <f t="shared" si="102"/>
        <v>84688.578962262152</v>
      </c>
      <c r="CJ38" s="394">
        <f t="shared" si="103"/>
        <v>17548.61289685038</v>
      </c>
      <c r="CK38" s="394">
        <f t="shared" si="104"/>
        <v>26317.546016978344</v>
      </c>
      <c r="CL38" s="394">
        <f t="shared" si="105"/>
        <v>26112.581695689471</v>
      </c>
      <c r="CM38" s="394">
        <f t="shared" si="106"/>
        <v>29921.880898740063</v>
      </c>
      <c r="CN38" s="396">
        <f t="shared" si="107"/>
        <v>99900.621508258264</v>
      </c>
      <c r="CO38" s="394">
        <f t="shared" si="108"/>
        <v>33652.841988953012</v>
      </c>
      <c r="CP38" s="394">
        <f t="shared" si="109"/>
        <v>66574.060770111115</v>
      </c>
      <c r="CQ38" s="394">
        <f t="shared" si="110"/>
        <v>42585.740079570729</v>
      </c>
      <c r="CR38" s="394">
        <f t="shared" si="111"/>
        <v>41776.557631885553</v>
      </c>
      <c r="CS38" s="396">
        <f t="shared" si="112"/>
        <v>184589.20047052047</v>
      </c>
    </row>
    <row r="39" spans="1:102" ht="15.75" customHeight="1">
      <c r="A39" s="87" t="s">
        <v>202</v>
      </c>
      <c r="B39" s="290">
        <v>17</v>
      </c>
      <c r="C39" s="228">
        <v>684.33046076444862</v>
      </c>
      <c r="D39" s="228">
        <v>20365.484288790562</v>
      </c>
      <c r="E39" s="228">
        <v>837.82385002979686</v>
      </c>
      <c r="F39" s="228">
        <v>13313.372556337999</v>
      </c>
      <c r="G39" s="228">
        <v>3025.9498685456965</v>
      </c>
      <c r="H39" s="228">
        <v>11382.663597844501</v>
      </c>
      <c r="I39" s="228">
        <v>1735.1767296927387</v>
      </c>
      <c r="J39" s="228">
        <v>9182.8279799799548</v>
      </c>
      <c r="K39" s="392">
        <f t="shared" si="86"/>
        <v>60527.629331985692</v>
      </c>
      <c r="L39" s="397">
        <v>0</v>
      </c>
      <c r="M39" s="228">
        <v>38797.270797667683</v>
      </c>
      <c r="N39" s="228">
        <v>0</v>
      </c>
      <c r="O39" s="228">
        <v>45673.442540624834</v>
      </c>
      <c r="P39" s="228">
        <v>0</v>
      </c>
      <c r="Q39" s="228">
        <v>45491.154823450568</v>
      </c>
      <c r="R39" s="228">
        <v>0</v>
      </c>
      <c r="S39" s="228">
        <v>39413.434148546243</v>
      </c>
      <c r="T39" s="394">
        <f t="shared" si="87"/>
        <v>169375.30231028935</v>
      </c>
      <c r="U39" s="395">
        <f t="shared" si="88"/>
        <v>229902.93164227504</v>
      </c>
      <c r="V39" s="290">
        <v>17</v>
      </c>
      <c r="W39" s="228">
        <v>117.7188885041116</v>
      </c>
      <c r="X39" s="228">
        <v>3651.1772302013947</v>
      </c>
      <c r="Y39" s="228">
        <v>543.21618539998678</v>
      </c>
      <c r="Z39" s="228">
        <v>3391.7389566729644</v>
      </c>
      <c r="AA39" s="228">
        <v>316.43819992591318</v>
      </c>
      <c r="AB39" s="228">
        <v>3574.7113378615722</v>
      </c>
      <c r="AC39" s="228">
        <v>1449.8504076440072</v>
      </c>
      <c r="AD39" s="228">
        <v>3032.1046118240229</v>
      </c>
      <c r="AE39" s="392">
        <f t="shared" si="89"/>
        <v>16076.955818033974</v>
      </c>
      <c r="AF39" s="397">
        <v>0</v>
      </c>
      <c r="AG39" s="228">
        <v>9084.4741907154712</v>
      </c>
      <c r="AH39" s="228">
        <v>0</v>
      </c>
      <c r="AI39" s="228">
        <v>14564.944078074001</v>
      </c>
      <c r="AJ39" s="228">
        <v>0</v>
      </c>
      <c r="AK39" s="228">
        <v>19794.035091352896</v>
      </c>
      <c r="AL39" s="228">
        <v>0</v>
      </c>
      <c r="AM39" s="228">
        <v>12966.524580518411</v>
      </c>
      <c r="AN39" s="394">
        <f t="shared" si="90"/>
        <v>56409.977940660778</v>
      </c>
      <c r="AO39" s="395">
        <f t="shared" si="91"/>
        <v>72486.933758694751</v>
      </c>
      <c r="AP39" s="290">
        <v>17</v>
      </c>
      <c r="AQ39" s="228">
        <v>10430.267413978565</v>
      </c>
      <c r="AR39" s="228">
        <v>48104.660099444125</v>
      </c>
      <c r="AS39" s="228">
        <v>14264.536693044638</v>
      </c>
      <c r="AT39" s="228">
        <v>39374.099803041841</v>
      </c>
      <c r="AU39" s="228">
        <v>14910.31083943633</v>
      </c>
      <c r="AV39" s="228">
        <v>38970.137445940236</v>
      </c>
      <c r="AW39" s="228">
        <v>10492.273841929553</v>
      </c>
      <c r="AX39" s="228">
        <v>38802.82344060691</v>
      </c>
      <c r="AY39" s="392">
        <f t="shared" si="92"/>
        <v>215349.1095774222</v>
      </c>
      <c r="AZ39" s="397">
        <v>0</v>
      </c>
      <c r="BA39" s="228">
        <v>185063.2317930818</v>
      </c>
      <c r="BB39" s="228">
        <v>0</v>
      </c>
      <c r="BC39" s="228">
        <v>194261.24743491036</v>
      </c>
      <c r="BD39" s="228">
        <v>0</v>
      </c>
      <c r="BE39" s="228">
        <v>221319.20346307557</v>
      </c>
      <c r="BF39" s="228">
        <v>0</v>
      </c>
      <c r="BG39" s="228">
        <v>277233.97837122448</v>
      </c>
      <c r="BH39" s="394">
        <f t="shared" si="93"/>
        <v>877877.66106229217</v>
      </c>
      <c r="BI39" s="395">
        <f t="shared" si="94"/>
        <v>1093226.7706397143</v>
      </c>
      <c r="BJ39" s="290">
        <v>17</v>
      </c>
      <c r="BK39" s="228">
        <v>570.68287463888839</v>
      </c>
      <c r="BL39" s="228">
        <v>4132.8641024595909</v>
      </c>
      <c r="BM39" s="228">
        <v>382.78222923491199</v>
      </c>
      <c r="BN39" s="228">
        <v>2193.2260532913815</v>
      </c>
      <c r="BO39" s="228">
        <v>645.87368569029502</v>
      </c>
      <c r="BP39" s="228">
        <v>1739.617662612779</v>
      </c>
      <c r="BQ39" s="228">
        <v>2293.0226619274135</v>
      </c>
      <c r="BR39" s="228">
        <v>2031.8920653270484</v>
      </c>
      <c r="BS39" s="392">
        <f t="shared" si="95"/>
        <v>13989.961335182308</v>
      </c>
      <c r="BT39" s="397">
        <v>0</v>
      </c>
      <c r="BU39" s="228">
        <v>20398.192931668447</v>
      </c>
      <c r="BV39" s="228">
        <v>0</v>
      </c>
      <c r="BW39" s="228">
        <v>18384.572971200323</v>
      </c>
      <c r="BX39" s="228">
        <v>0</v>
      </c>
      <c r="BY39" s="228">
        <v>18658.946834855815</v>
      </c>
      <c r="BZ39" s="228">
        <v>0</v>
      </c>
      <c r="CA39" s="228">
        <v>14176.357388625398</v>
      </c>
      <c r="CB39" s="394">
        <f t="shared" si="96"/>
        <v>71618.07012634998</v>
      </c>
      <c r="CC39" s="395">
        <f t="shared" si="97"/>
        <v>85608.031461532286</v>
      </c>
      <c r="CD39" s="290">
        <v>17</v>
      </c>
      <c r="CE39" s="394">
        <f t="shared" si="98"/>
        <v>88057.185358781688</v>
      </c>
      <c r="CF39" s="394">
        <f t="shared" si="99"/>
        <v>74300.796327053526</v>
      </c>
      <c r="CG39" s="394">
        <f t="shared" si="100"/>
        <v>74565.702637857336</v>
      </c>
      <c r="CH39" s="394">
        <f t="shared" si="101"/>
        <v>69019.97173893165</v>
      </c>
      <c r="CI39" s="396">
        <f t="shared" si="102"/>
        <v>305943.65606262418</v>
      </c>
      <c r="CJ39" s="394">
        <f t="shared" si="103"/>
        <v>253343.16971313339</v>
      </c>
      <c r="CK39" s="394">
        <f t="shared" si="104"/>
        <v>272884.2070248095</v>
      </c>
      <c r="CL39" s="394">
        <f t="shared" si="105"/>
        <v>305263.34021273488</v>
      </c>
      <c r="CM39" s="394">
        <f t="shared" si="106"/>
        <v>343790.29448891454</v>
      </c>
      <c r="CN39" s="396">
        <f t="shared" si="107"/>
        <v>1175281.0114395923</v>
      </c>
      <c r="CO39" s="394">
        <f t="shared" si="108"/>
        <v>341400.35507191502</v>
      </c>
      <c r="CP39" s="394">
        <f t="shared" si="109"/>
        <v>347185.00335186307</v>
      </c>
      <c r="CQ39" s="394">
        <f t="shared" si="110"/>
        <v>379829.04285059217</v>
      </c>
      <c r="CR39" s="394">
        <f t="shared" si="111"/>
        <v>412810.26622784615</v>
      </c>
      <c r="CS39" s="396">
        <f t="shared" si="112"/>
        <v>1481224.6675022163</v>
      </c>
    </row>
    <row r="40" spans="1:102" ht="15.75" customHeight="1">
      <c r="A40" s="87" t="s">
        <v>203</v>
      </c>
      <c r="B40" s="290">
        <v>18</v>
      </c>
      <c r="C40" s="228">
        <v>62.430301384396138</v>
      </c>
      <c r="D40" s="228">
        <v>1221.4253975260881</v>
      </c>
      <c r="E40" s="228">
        <v>47.557812191147377</v>
      </c>
      <c r="F40" s="228">
        <v>1158.6905462866059</v>
      </c>
      <c r="G40" s="228">
        <v>32.607471573287491</v>
      </c>
      <c r="H40" s="228">
        <v>608.93427470643019</v>
      </c>
      <c r="I40" s="228">
        <v>33.104621672999833</v>
      </c>
      <c r="J40" s="228">
        <v>519.05538152191627</v>
      </c>
      <c r="K40" s="392">
        <f t="shared" si="86"/>
        <v>3683.8058068628711</v>
      </c>
      <c r="L40" s="397">
        <v>0</v>
      </c>
      <c r="M40" s="228">
        <v>2064.1682663540014</v>
      </c>
      <c r="N40" s="228">
        <v>0</v>
      </c>
      <c r="O40" s="228">
        <v>2603.9680449879256</v>
      </c>
      <c r="P40" s="228">
        <v>0</v>
      </c>
      <c r="Q40" s="228">
        <v>2264.2435192876196</v>
      </c>
      <c r="R40" s="228">
        <v>0</v>
      </c>
      <c r="S40" s="228">
        <v>2636.4487509487421</v>
      </c>
      <c r="T40" s="394">
        <f t="shared" si="87"/>
        <v>9568.8285815782892</v>
      </c>
      <c r="U40" s="395">
        <f t="shared" si="88"/>
        <v>13252.63438844116</v>
      </c>
      <c r="V40" s="290">
        <v>18</v>
      </c>
      <c r="W40" s="228">
        <v>6.8963777176834107</v>
      </c>
      <c r="X40" s="228">
        <v>91.872953813953217</v>
      </c>
      <c r="Y40" s="228">
        <v>8.8278034638418852</v>
      </c>
      <c r="Z40" s="228">
        <v>379.29182394654345</v>
      </c>
      <c r="AA40" s="228">
        <v>8.8278034638418852</v>
      </c>
      <c r="AB40" s="228">
        <v>212.20547506805173</v>
      </c>
      <c r="AC40" s="228">
        <v>8.8278034638418852</v>
      </c>
      <c r="AD40" s="228">
        <v>278.46730729347655</v>
      </c>
      <c r="AE40" s="392">
        <f t="shared" si="89"/>
        <v>995.21734823123404</v>
      </c>
      <c r="AF40" s="397">
        <v>0</v>
      </c>
      <c r="AG40" s="228">
        <v>490.09066710774204</v>
      </c>
      <c r="AH40" s="228">
        <v>0</v>
      </c>
      <c r="AI40" s="228">
        <v>1605.9450604465983</v>
      </c>
      <c r="AJ40" s="228">
        <v>0</v>
      </c>
      <c r="AK40" s="228">
        <v>1032.1592603192842</v>
      </c>
      <c r="AL40" s="228">
        <v>0</v>
      </c>
      <c r="AM40" s="228">
        <v>1338.0354063505511</v>
      </c>
      <c r="AN40" s="394">
        <f t="shared" si="90"/>
        <v>4466.2303942241751</v>
      </c>
      <c r="AO40" s="395">
        <f t="shared" si="91"/>
        <v>5461.4477424554088</v>
      </c>
      <c r="AP40" s="290">
        <v>18</v>
      </c>
      <c r="AQ40" s="228">
        <v>1152.1012720087469</v>
      </c>
      <c r="AR40" s="228">
        <v>3783.6381052731767</v>
      </c>
      <c r="AS40" s="228">
        <v>870.09211583457079</v>
      </c>
      <c r="AT40" s="228">
        <v>3426.0554991407034</v>
      </c>
      <c r="AU40" s="228">
        <v>1017.1267139547206</v>
      </c>
      <c r="AV40" s="228">
        <v>4138.4667216457046</v>
      </c>
      <c r="AW40" s="228">
        <v>1512.044893912074</v>
      </c>
      <c r="AX40" s="228">
        <v>3664.1143109378495</v>
      </c>
      <c r="AY40" s="392">
        <f t="shared" si="92"/>
        <v>19563.639632707545</v>
      </c>
      <c r="AZ40" s="397">
        <v>0</v>
      </c>
      <c r="BA40" s="228">
        <v>8075.89067427583</v>
      </c>
      <c r="BB40" s="228">
        <v>0</v>
      </c>
      <c r="BC40" s="228">
        <v>9984.4622669463133</v>
      </c>
      <c r="BD40" s="228">
        <v>0</v>
      </c>
      <c r="BE40" s="228">
        <v>11443.853621381841</v>
      </c>
      <c r="BF40" s="228">
        <v>0</v>
      </c>
      <c r="BG40" s="228">
        <v>10990.073862617453</v>
      </c>
      <c r="BH40" s="394">
        <f t="shared" si="93"/>
        <v>40494.280425221441</v>
      </c>
      <c r="BI40" s="395">
        <f t="shared" si="94"/>
        <v>60057.92005792899</v>
      </c>
      <c r="BJ40" s="290">
        <v>18</v>
      </c>
      <c r="BK40" s="228">
        <v>20.325589031604427</v>
      </c>
      <c r="BL40" s="228">
        <v>604.5646546798032</v>
      </c>
      <c r="BM40" s="228">
        <v>15.480422739914768</v>
      </c>
      <c r="BN40" s="228">
        <v>360.52791768794032</v>
      </c>
      <c r="BO40" s="228">
        <v>6.7751963438681413</v>
      </c>
      <c r="BP40" s="228">
        <v>355.56180688432124</v>
      </c>
      <c r="BQ40" s="228">
        <v>13.550392687736283</v>
      </c>
      <c r="BR40" s="228">
        <v>373.43339442790034</v>
      </c>
      <c r="BS40" s="392">
        <f t="shared" si="95"/>
        <v>1750.2193744830888</v>
      </c>
      <c r="BT40" s="397">
        <v>0</v>
      </c>
      <c r="BU40" s="228">
        <v>594.11240797333801</v>
      </c>
      <c r="BV40" s="228">
        <v>0</v>
      </c>
      <c r="BW40" s="228">
        <v>653.20604610699206</v>
      </c>
      <c r="BX40" s="228">
        <v>0</v>
      </c>
      <c r="BY40" s="228">
        <v>630.96515801603209</v>
      </c>
      <c r="BZ40" s="228">
        <v>0</v>
      </c>
      <c r="CA40" s="228">
        <v>834.47178601685482</v>
      </c>
      <c r="CB40" s="394">
        <f t="shared" si="96"/>
        <v>2712.7553981132169</v>
      </c>
      <c r="CC40" s="395">
        <f t="shared" si="97"/>
        <v>4462.9747725963061</v>
      </c>
      <c r="CD40" s="290">
        <v>18</v>
      </c>
      <c r="CE40" s="394">
        <f t="shared" si="98"/>
        <v>6943.2546514354517</v>
      </c>
      <c r="CF40" s="394">
        <f t="shared" si="99"/>
        <v>6266.5239412912679</v>
      </c>
      <c r="CG40" s="394">
        <f t="shared" si="100"/>
        <v>6380.5054636402256</v>
      </c>
      <c r="CH40" s="394">
        <f t="shared" si="101"/>
        <v>6402.5981059177948</v>
      </c>
      <c r="CI40" s="396">
        <f t="shared" si="102"/>
        <v>25992.882162284739</v>
      </c>
      <c r="CJ40" s="394">
        <f t="shared" si="103"/>
        <v>11224.262015710912</v>
      </c>
      <c r="CK40" s="394">
        <f t="shared" si="104"/>
        <v>14847.581418487829</v>
      </c>
      <c r="CL40" s="394">
        <f t="shared" si="105"/>
        <v>15371.221559004776</v>
      </c>
      <c r="CM40" s="394">
        <f t="shared" si="106"/>
        <v>15799.029805933602</v>
      </c>
      <c r="CN40" s="396">
        <f t="shared" si="107"/>
        <v>57242.094799137121</v>
      </c>
      <c r="CO40" s="394">
        <f t="shared" si="108"/>
        <v>18167.516667146359</v>
      </c>
      <c r="CP40" s="394">
        <f t="shared" si="109"/>
        <v>21114.105359779096</v>
      </c>
      <c r="CQ40" s="394">
        <f t="shared" si="110"/>
        <v>21751.727022645002</v>
      </c>
      <c r="CR40" s="394">
        <f t="shared" si="111"/>
        <v>22201.627911851392</v>
      </c>
      <c r="CS40" s="396">
        <f t="shared" si="112"/>
        <v>83234.976961421868</v>
      </c>
    </row>
    <row r="41" spans="1:102" ht="15.75" customHeight="1">
      <c r="A41" s="87" t="s">
        <v>204</v>
      </c>
      <c r="B41" s="290">
        <v>19</v>
      </c>
      <c r="C41" s="228">
        <v>0</v>
      </c>
      <c r="D41" s="228">
        <v>16322</v>
      </c>
      <c r="E41" s="228">
        <v>0</v>
      </c>
      <c r="F41" s="228">
        <v>17111</v>
      </c>
      <c r="G41" s="228">
        <v>0</v>
      </c>
      <c r="H41" s="228">
        <v>9689.82</v>
      </c>
      <c r="I41" s="228">
        <v>355</v>
      </c>
      <c r="J41" s="228">
        <v>10391.18</v>
      </c>
      <c r="K41" s="392">
        <f t="shared" si="86"/>
        <v>53869</v>
      </c>
      <c r="L41" s="397">
        <v>0</v>
      </c>
      <c r="M41" s="228">
        <v>0</v>
      </c>
      <c r="N41" s="228">
        <v>0</v>
      </c>
      <c r="O41" s="228">
        <v>0</v>
      </c>
      <c r="P41" s="228">
        <v>0</v>
      </c>
      <c r="Q41" s="228">
        <v>0</v>
      </c>
      <c r="R41" s="228">
        <v>0</v>
      </c>
      <c r="S41" s="228">
        <v>0</v>
      </c>
      <c r="T41" s="394">
        <f t="shared" si="87"/>
        <v>0</v>
      </c>
      <c r="U41" s="395">
        <f t="shared" si="88"/>
        <v>53869</v>
      </c>
      <c r="V41" s="290">
        <v>19</v>
      </c>
      <c r="W41" s="228">
        <v>0</v>
      </c>
      <c r="X41" s="228">
        <v>3741</v>
      </c>
      <c r="Y41" s="228">
        <v>0</v>
      </c>
      <c r="Z41" s="228">
        <v>7774</v>
      </c>
      <c r="AA41" s="228">
        <v>0</v>
      </c>
      <c r="AB41" s="228">
        <v>10333</v>
      </c>
      <c r="AC41" s="228">
        <v>0</v>
      </c>
      <c r="AD41" s="228">
        <v>2851.7200000000003</v>
      </c>
      <c r="AE41" s="392">
        <f t="shared" si="89"/>
        <v>24699.72</v>
      </c>
      <c r="AF41" s="397">
        <v>0</v>
      </c>
      <c r="AG41" s="228">
        <v>0</v>
      </c>
      <c r="AH41" s="228">
        <v>0</v>
      </c>
      <c r="AI41" s="228">
        <v>0</v>
      </c>
      <c r="AJ41" s="228">
        <v>0</v>
      </c>
      <c r="AK41" s="228">
        <v>0</v>
      </c>
      <c r="AL41" s="228">
        <v>0</v>
      </c>
      <c r="AM41" s="228">
        <v>0</v>
      </c>
      <c r="AN41" s="394">
        <f t="shared" si="90"/>
        <v>0</v>
      </c>
      <c r="AO41" s="395">
        <f t="shared" si="91"/>
        <v>24699.72</v>
      </c>
      <c r="AP41" s="290">
        <v>19</v>
      </c>
      <c r="AQ41" s="228">
        <v>703</v>
      </c>
      <c r="AR41" s="228">
        <v>13162</v>
      </c>
      <c r="AS41" s="228">
        <v>310</v>
      </c>
      <c r="AT41" s="228">
        <v>20258</v>
      </c>
      <c r="AU41" s="228">
        <v>3310</v>
      </c>
      <c r="AV41" s="228">
        <v>21513</v>
      </c>
      <c r="AW41" s="228">
        <v>1901</v>
      </c>
      <c r="AX41" s="228">
        <v>29305</v>
      </c>
      <c r="AY41" s="392">
        <f t="shared" si="92"/>
        <v>90462</v>
      </c>
      <c r="AZ41" s="397">
        <v>0</v>
      </c>
      <c r="BA41" s="228">
        <v>0</v>
      </c>
      <c r="BB41" s="228">
        <v>0</v>
      </c>
      <c r="BC41" s="228">
        <v>0</v>
      </c>
      <c r="BD41" s="228">
        <v>0</v>
      </c>
      <c r="BE41" s="228">
        <v>0</v>
      </c>
      <c r="BF41" s="228">
        <v>0</v>
      </c>
      <c r="BG41" s="228">
        <v>0</v>
      </c>
      <c r="BH41" s="394">
        <f t="shared" si="93"/>
        <v>0</v>
      </c>
      <c r="BI41" s="395">
        <f t="shared" si="94"/>
        <v>90462</v>
      </c>
      <c r="BJ41" s="290">
        <v>19</v>
      </c>
      <c r="BK41" s="228">
        <v>109</v>
      </c>
      <c r="BL41" s="228">
        <v>471</v>
      </c>
      <c r="BM41" s="228">
        <v>0</v>
      </c>
      <c r="BN41" s="228">
        <v>1706</v>
      </c>
      <c r="BO41" s="228">
        <v>0</v>
      </c>
      <c r="BP41" s="228">
        <v>188</v>
      </c>
      <c r="BQ41" s="228">
        <v>0</v>
      </c>
      <c r="BR41" s="228">
        <v>946</v>
      </c>
      <c r="BS41" s="392">
        <f t="shared" si="95"/>
        <v>3420</v>
      </c>
      <c r="BT41" s="397">
        <v>0</v>
      </c>
      <c r="BU41" s="228">
        <v>0</v>
      </c>
      <c r="BV41" s="228">
        <v>0</v>
      </c>
      <c r="BW41" s="228">
        <v>0</v>
      </c>
      <c r="BX41" s="228">
        <v>0</v>
      </c>
      <c r="BY41" s="228">
        <v>0</v>
      </c>
      <c r="BZ41" s="228">
        <v>0</v>
      </c>
      <c r="CA41" s="228">
        <v>0</v>
      </c>
      <c r="CB41" s="394">
        <f t="shared" si="96"/>
        <v>0</v>
      </c>
      <c r="CC41" s="395">
        <f t="shared" si="97"/>
        <v>3420</v>
      </c>
      <c r="CD41" s="290">
        <v>19</v>
      </c>
      <c r="CE41" s="394">
        <f t="shared" si="98"/>
        <v>34508</v>
      </c>
      <c r="CF41" s="394">
        <f t="shared" si="99"/>
        <v>47159</v>
      </c>
      <c r="CG41" s="394">
        <f t="shared" si="100"/>
        <v>45033.82</v>
      </c>
      <c r="CH41" s="394">
        <f t="shared" si="101"/>
        <v>45749.9</v>
      </c>
      <c r="CI41" s="396">
        <f t="shared" si="102"/>
        <v>172450.72</v>
      </c>
      <c r="CJ41" s="394">
        <f t="shared" si="103"/>
        <v>0</v>
      </c>
      <c r="CK41" s="394">
        <f t="shared" si="104"/>
        <v>0</v>
      </c>
      <c r="CL41" s="394">
        <f t="shared" si="105"/>
        <v>0</v>
      </c>
      <c r="CM41" s="394">
        <f t="shared" si="106"/>
        <v>0</v>
      </c>
      <c r="CN41" s="396">
        <f t="shared" si="107"/>
        <v>0</v>
      </c>
      <c r="CO41" s="394">
        <f t="shared" si="108"/>
        <v>34508</v>
      </c>
      <c r="CP41" s="394">
        <f t="shared" si="109"/>
        <v>47159</v>
      </c>
      <c r="CQ41" s="394">
        <f t="shared" si="110"/>
        <v>45033.82</v>
      </c>
      <c r="CR41" s="394">
        <f t="shared" si="111"/>
        <v>45749.9</v>
      </c>
      <c r="CS41" s="396">
        <f t="shared" si="112"/>
        <v>172450.72</v>
      </c>
    </row>
    <row r="42" spans="1:102" ht="15.75" customHeight="1">
      <c r="A42" s="87" t="s">
        <v>205</v>
      </c>
      <c r="B42" s="290">
        <v>20</v>
      </c>
      <c r="C42" s="228">
        <v>0</v>
      </c>
      <c r="D42" s="228">
        <v>402.27631030772136</v>
      </c>
      <c r="E42" s="228">
        <v>0</v>
      </c>
      <c r="F42" s="228">
        <v>1237.9611985757797</v>
      </c>
      <c r="G42" s="228">
        <v>0</v>
      </c>
      <c r="H42" s="228">
        <v>360.47487589713234</v>
      </c>
      <c r="I42" s="228">
        <v>0</v>
      </c>
      <c r="J42" s="228">
        <v>168.99690569488931</v>
      </c>
      <c r="K42" s="392">
        <f t="shared" si="86"/>
        <v>2169.7092904755227</v>
      </c>
      <c r="L42" s="397">
        <v>0</v>
      </c>
      <c r="M42" s="228">
        <v>639.23592182559412</v>
      </c>
      <c r="N42" s="228">
        <v>0</v>
      </c>
      <c r="O42" s="228">
        <v>1531.0109786994149</v>
      </c>
      <c r="P42" s="228">
        <v>0</v>
      </c>
      <c r="Q42" s="228">
        <v>1548.5570243965099</v>
      </c>
      <c r="R42" s="228">
        <v>0</v>
      </c>
      <c r="S42" s="228">
        <v>675.52685544957865</v>
      </c>
      <c r="T42" s="394">
        <f t="shared" si="87"/>
        <v>4394.3307803710977</v>
      </c>
      <c r="U42" s="395">
        <f t="shared" si="88"/>
        <v>6564.0400708466204</v>
      </c>
      <c r="V42" s="290">
        <v>20</v>
      </c>
      <c r="W42" s="228">
        <v>0</v>
      </c>
      <c r="X42" s="228">
        <v>0</v>
      </c>
      <c r="Y42" s="228">
        <v>0</v>
      </c>
      <c r="Z42" s="228">
        <v>208.16160241502584</v>
      </c>
      <c r="AA42" s="228">
        <v>0</v>
      </c>
      <c r="AB42" s="228">
        <v>0</v>
      </c>
      <c r="AC42" s="228">
        <v>0</v>
      </c>
      <c r="AD42" s="228">
        <v>95.424198011487803</v>
      </c>
      <c r="AE42" s="392">
        <f t="shared" si="89"/>
        <v>303.58580042651363</v>
      </c>
      <c r="AF42" s="397">
        <v>0</v>
      </c>
      <c r="AG42" s="228">
        <v>64.130536007691802</v>
      </c>
      <c r="AH42" s="228">
        <v>0</v>
      </c>
      <c r="AI42" s="228">
        <v>812.15485789243212</v>
      </c>
      <c r="AJ42" s="228">
        <v>0</v>
      </c>
      <c r="AK42" s="228">
        <v>0</v>
      </c>
      <c r="AL42" s="228">
        <v>0</v>
      </c>
      <c r="AM42" s="228">
        <v>379.98474316755812</v>
      </c>
      <c r="AN42" s="394">
        <f t="shared" si="90"/>
        <v>1256.2701370676821</v>
      </c>
      <c r="AO42" s="395">
        <f t="shared" si="91"/>
        <v>1559.8559374941956</v>
      </c>
      <c r="AP42" s="290">
        <v>20</v>
      </c>
      <c r="AQ42" s="228">
        <v>128.36063813245812</v>
      </c>
      <c r="AR42" s="228">
        <v>4334.8449667734822</v>
      </c>
      <c r="AS42" s="228">
        <v>64.238554319959434</v>
      </c>
      <c r="AT42" s="228">
        <v>2991.67155996662</v>
      </c>
      <c r="AU42" s="228">
        <v>0</v>
      </c>
      <c r="AV42" s="228">
        <v>2726.2310257314116</v>
      </c>
      <c r="AW42" s="228">
        <v>1148.1668026067559</v>
      </c>
      <c r="AX42" s="228">
        <v>2138.1110584402309</v>
      </c>
      <c r="AY42" s="392">
        <f t="shared" si="92"/>
        <v>13531.624605970917</v>
      </c>
      <c r="AZ42" s="397">
        <v>0</v>
      </c>
      <c r="BA42" s="228">
        <v>5805.8438750041551</v>
      </c>
      <c r="BB42" s="228">
        <v>0</v>
      </c>
      <c r="BC42" s="228">
        <v>7866.7389095128137</v>
      </c>
      <c r="BD42" s="228">
        <v>0</v>
      </c>
      <c r="BE42" s="228">
        <v>9454.226480172154</v>
      </c>
      <c r="BF42" s="228">
        <v>0</v>
      </c>
      <c r="BG42" s="228">
        <v>8413.2090939673508</v>
      </c>
      <c r="BH42" s="394">
        <f t="shared" si="93"/>
        <v>31540.018358656474</v>
      </c>
      <c r="BI42" s="395">
        <f t="shared" si="94"/>
        <v>45071.64296462739</v>
      </c>
      <c r="BJ42" s="290">
        <v>20</v>
      </c>
      <c r="BK42" s="228">
        <v>0</v>
      </c>
      <c r="BL42" s="228">
        <v>0</v>
      </c>
      <c r="BM42" s="228">
        <v>0</v>
      </c>
      <c r="BN42" s="228">
        <v>0</v>
      </c>
      <c r="BO42" s="228">
        <v>0</v>
      </c>
      <c r="BP42" s="228">
        <v>10.889009493170006</v>
      </c>
      <c r="BQ42" s="228">
        <v>0</v>
      </c>
      <c r="BR42" s="228">
        <v>0</v>
      </c>
      <c r="BS42" s="392">
        <f t="shared" si="95"/>
        <v>10.889009493170006</v>
      </c>
      <c r="BT42" s="397">
        <v>0</v>
      </c>
      <c r="BU42" s="228">
        <v>0</v>
      </c>
      <c r="BV42" s="228">
        <v>0</v>
      </c>
      <c r="BW42" s="228">
        <v>0</v>
      </c>
      <c r="BX42" s="228">
        <v>0</v>
      </c>
      <c r="BY42" s="228">
        <v>42.69453400173925</v>
      </c>
      <c r="BZ42" s="228">
        <v>0</v>
      </c>
      <c r="CA42" s="228">
        <v>0</v>
      </c>
      <c r="CB42" s="394">
        <f t="shared" si="96"/>
        <v>42.69453400173925</v>
      </c>
      <c r="CC42" s="395">
        <f t="shared" si="97"/>
        <v>53.583543494909257</v>
      </c>
      <c r="CD42" s="290">
        <v>20</v>
      </c>
      <c r="CE42" s="394">
        <f t="shared" si="98"/>
        <v>4865.4819152136615</v>
      </c>
      <c r="CF42" s="394">
        <f t="shared" si="99"/>
        <v>4502.0329152773847</v>
      </c>
      <c r="CG42" s="394">
        <f t="shared" si="100"/>
        <v>3097.5949111217137</v>
      </c>
      <c r="CH42" s="394">
        <f t="shared" si="101"/>
        <v>3550.6989647533637</v>
      </c>
      <c r="CI42" s="396">
        <f t="shared" si="102"/>
        <v>16015.808706366124</v>
      </c>
      <c r="CJ42" s="394">
        <f t="shared" si="103"/>
        <v>6509.2103328374415</v>
      </c>
      <c r="CK42" s="394">
        <f t="shared" si="104"/>
        <v>10209.904746104661</v>
      </c>
      <c r="CL42" s="394">
        <f t="shared" si="105"/>
        <v>11045.478038570403</v>
      </c>
      <c r="CM42" s="394">
        <f t="shared" si="106"/>
        <v>9468.7206925844876</v>
      </c>
      <c r="CN42" s="396">
        <f t="shared" si="107"/>
        <v>37233.313810096995</v>
      </c>
      <c r="CO42" s="394">
        <f t="shared" si="108"/>
        <v>11374.692248051102</v>
      </c>
      <c r="CP42" s="394">
        <f t="shared" si="109"/>
        <v>14711.937661382046</v>
      </c>
      <c r="CQ42" s="394">
        <f t="shared" si="110"/>
        <v>14143.072949692118</v>
      </c>
      <c r="CR42" s="394">
        <f t="shared" si="111"/>
        <v>13019.41965733785</v>
      </c>
      <c r="CS42" s="396">
        <f t="shared" si="112"/>
        <v>53249.122516463118</v>
      </c>
    </row>
    <row r="43" spans="1:102" ht="15.75" customHeight="1">
      <c r="A43" s="87" t="s">
        <v>206</v>
      </c>
      <c r="B43" s="290">
        <v>21</v>
      </c>
      <c r="C43" s="228">
        <v>0</v>
      </c>
      <c r="D43" s="228">
        <v>0</v>
      </c>
      <c r="E43" s="228">
        <v>0</v>
      </c>
      <c r="F43" s="228">
        <v>0</v>
      </c>
      <c r="G43" s="228">
        <v>0</v>
      </c>
      <c r="H43" s="228">
        <v>0</v>
      </c>
      <c r="I43" s="228">
        <v>0</v>
      </c>
      <c r="J43" s="228">
        <v>0</v>
      </c>
      <c r="K43" s="392">
        <f t="shared" si="86"/>
        <v>0</v>
      </c>
      <c r="L43" s="397">
        <v>0</v>
      </c>
      <c r="M43" s="228">
        <v>48526.624256464085</v>
      </c>
      <c r="N43" s="228">
        <v>0</v>
      </c>
      <c r="O43" s="228">
        <v>76558.747269811924</v>
      </c>
      <c r="P43" s="228">
        <v>0</v>
      </c>
      <c r="Q43" s="228">
        <v>97505.091100686433</v>
      </c>
      <c r="R43" s="228">
        <v>0</v>
      </c>
      <c r="S43" s="228">
        <v>86105.46394147542</v>
      </c>
      <c r="T43" s="394">
        <f t="shared" si="87"/>
        <v>308695.92656843789</v>
      </c>
      <c r="U43" s="395">
        <f t="shared" si="88"/>
        <v>308695.92656843789</v>
      </c>
      <c r="V43" s="290">
        <v>21</v>
      </c>
      <c r="W43" s="228">
        <v>0</v>
      </c>
      <c r="X43" s="228">
        <v>0</v>
      </c>
      <c r="Y43" s="228">
        <v>0</v>
      </c>
      <c r="Z43" s="228">
        <v>0</v>
      </c>
      <c r="AA43" s="228">
        <v>0</v>
      </c>
      <c r="AB43" s="228">
        <v>0</v>
      </c>
      <c r="AC43" s="228">
        <v>0</v>
      </c>
      <c r="AD43" s="228">
        <v>0</v>
      </c>
      <c r="AE43" s="392">
        <f t="shared" si="89"/>
        <v>0</v>
      </c>
      <c r="AF43" s="397">
        <v>0</v>
      </c>
      <c r="AG43" s="228">
        <v>8732.4910720944281</v>
      </c>
      <c r="AH43" s="228">
        <v>0</v>
      </c>
      <c r="AI43" s="228">
        <v>13985.715115251667</v>
      </c>
      <c r="AJ43" s="228">
        <v>0</v>
      </c>
      <c r="AK43" s="228">
        <v>22581.227513314909</v>
      </c>
      <c r="AL43" s="228">
        <v>0</v>
      </c>
      <c r="AM43" s="228">
        <v>29718.277863601586</v>
      </c>
      <c r="AN43" s="394">
        <f t="shared" si="90"/>
        <v>75017.711564262587</v>
      </c>
      <c r="AO43" s="395">
        <f t="shared" si="91"/>
        <v>75017.711564262587</v>
      </c>
      <c r="AP43" s="290">
        <v>21</v>
      </c>
      <c r="AQ43" s="228">
        <v>0</v>
      </c>
      <c r="AR43" s="228">
        <v>0</v>
      </c>
      <c r="AS43" s="228">
        <v>0</v>
      </c>
      <c r="AT43" s="228">
        <v>0</v>
      </c>
      <c r="AU43" s="228">
        <v>0</v>
      </c>
      <c r="AV43" s="228">
        <v>0</v>
      </c>
      <c r="AW43" s="228">
        <v>0</v>
      </c>
      <c r="AX43" s="228">
        <v>0</v>
      </c>
      <c r="AY43" s="392">
        <f t="shared" si="92"/>
        <v>0</v>
      </c>
      <c r="AZ43" s="397">
        <v>0</v>
      </c>
      <c r="BA43" s="228">
        <v>382608.94139839988</v>
      </c>
      <c r="BB43" s="228">
        <v>0</v>
      </c>
      <c r="BC43" s="228">
        <v>493526.77423770749</v>
      </c>
      <c r="BD43" s="228">
        <v>0</v>
      </c>
      <c r="BE43" s="228">
        <v>664897.56698689377</v>
      </c>
      <c r="BF43" s="228">
        <v>0</v>
      </c>
      <c r="BG43" s="228">
        <v>722374.36099543597</v>
      </c>
      <c r="BH43" s="394">
        <f t="shared" si="93"/>
        <v>2263407.643618437</v>
      </c>
      <c r="BI43" s="395">
        <f t="shared" si="94"/>
        <v>2263407.643618437</v>
      </c>
      <c r="BJ43" s="290">
        <v>21</v>
      </c>
      <c r="BK43" s="228">
        <v>0</v>
      </c>
      <c r="BL43" s="228">
        <v>0</v>
      </c>
      <c r="BM43" s="228">
        <v>0</v>
      </c>
      <c r="BN43" s="228">
        <v>0</v>
      </c>
      <c r="BO43" s="228">
        <v>0</v>
      </c>
      <c r="BP43" s="228">
        <v>0</v>
      </c>
      <c r="BQ43" s="228">
        <v>0</v>
      </c>
      <c r="BR43" s="228">
        <v>0</v>
      </c>
      <c r="BS43" s="392">
        <f t="shared" si="95"/>
        <v>0</v>
      </c>
      <c r="BT43" s="397">
        <v>0</v>
      </c>
      <c r="BU43" s="228">
        <v>30234.384096009991</v>
      </c>
      <c r="BV43" s="228">
        <v>0</v>
      </c>
      <c r="BW43" s="228">
        <v>24847.796634031725</v>
      </c>
      <c r="BX43" s="228">
        <v>0</v>
      </c>
      <c r="BY43" s="228">
        <v>25204.296662888159</v>
      </c>
      <c r="BZ43" s="228">
        <v>0</v>
      </c>
      <c r="CA43" s="228">
        <v>32465.665235973796</v>
      </c>
      <c r="CB43" s="394">
        <f t="shared" si="96"/>
        <v>112752.14262890366</v>
      </c>
      <c r="CC43" s="395">
        <f t="shared" si="97"/>
        <v>112752.14262890366</v>
      </c>
      <c r="CD43" s="290">
        <v>21</v>
      </c>
      <c r="CE43" s="394">
        <f t="shared" si="98"/>
        <v>0</v>
      </c>
      <c r="CF43" s="394">
        <f t="shared" si="99"/>
        <v>0</v>
      </c>
      <c r="CG43" s="394">
        <f t="shared" si="100"/>
        <v>0</v>
      </c>
      <c r="CH43" s="394">
        <f t="shared" si="101"/>
        <v>0</v>
      </c>
      <c r="CI43" s="396">
        <f t="shared" si="102"/>
        <v>0</v>
      </c>
      <c r="CJ43" s="394">
        <f t="shared" si="103"/>
        <v>470102.44082296838</v>
      </c>
      <c r="CK43" s="394">
        <f t="shared" si="104"/>
        <v>608919.03325680271</v>
      </c>
      <c r="CL43" s="394">
        <f t="shared" si="105"/>
        <v>810188.1822637833</v>
      </c>
      <c r="CM43" s="394">
        <f t="shared" si="106"/>
        <v>870663.7680364867</v>
      </c>
      <c r="CN43" s="396">
        <f t="shared" si="107"/>
        <v>2759873.4243800407</v>
      </c>
      <c r="CO43" s="394">
        <f t="shared" si="108"/>
        <v>470102.44082296838</v>
      </c>
      <c r="CP43" s="394">
        <f t="shared" si="109"/>
        <v>608919.03325680271</v>
      </c>
      <c r="CQ43" s="394">
        <f t="shared" si="110"/>
        <v>810188.1822637833</v>
      </c>
      <c r="CR43" s="394">
        <f t="shared" si="111"/>
        <v>870663.7680364867</v>
      </c>
      <c r="CS43" s="396">
        <f t="shared" si="112"/>
        <v>2759873.4243800407</v>
      </c>
    </row>
    <row r="44" spans="1:102" ht="15.75" customHeight="1">
      <c r="A44" s="87" t="s">
        <v>207</v>
      </c>
      <c r="B44" s="290">
        <v>22</v>
      </c>
      <c r="C44" s="228">
        <v>0</v>
      </c>
      <c r="D44" s="228">
        <v>0</v>
      </c>
      <c r="E44" s="228">
        <v>0</v>
      </c>
      <c r="F44" s="228">
        <v>0</v>
      </c>
      <c r="G44" s="228">
        <v>0</v>
      </c>
      <c r="H44" s="228">
        <v>0</v>
      </c>
      <c r="I44" s="228">
        <v>0</v>
      </c>
      <c r="J44" s="228">
        <v>0</v>
      </c>
      <c r="K44" s="392">
        <f t="shared" si="86"/>
        <v>0</v>
      </c>
      <c r="L44" s="397">
        <v>0</v>
      </c>
      <c r="M44" s="228">
        <v>42859.741900732814</v>
      </c>
      <c r="N44" s="228">
        <v>0</v>
      </c>
      <c r="O44" s="228">
        <v>48466.210305721172</v>
      </c>
      <c r="P44" s="228">
        <v>0</v>
      </c>
      <c r="Q44" s="228">
        <v>50960.958383253288</v>
      </c>
      <c r="R44" s="228">
        <v>0</v>
      </c>
      <c r="S44" s="228">
        <v>44093.810792010969</v>
      </c>
      <c r="T44" s="394">
        <f t="shared" si="87"/>
        <v>186380.72138171823</v>
      </c>
      <c r="U44" s="395">
        <f t="shared" si="88"/>
        <v>186380.72138171823</v>
      </c>
      <c r="V44" s="290">
        <v>22</v>
      </c>
      <c r="W44" s="228">
        <v>0</v>
      </c>
      <c r="X44" s="228">
        <v>0</v>
      </c>
      <c r="Y44" s="228">
        <v>0</v>
      </c>
      <c r="Z44" s="228">
        <v>0</v>
      </c>
      <c r="AA44" s="228">
        <v>0</v>
      </c>
      <c r="AB44" s="228">
        <v>0</v>
      </c>
      <c r="AC44" s="228">
        <v>0</v>
      </c>
      <c r="AD44" s="228">
        <v>0</v>
      </c>
      <c r="AE44" s="392">
        <f t="shared" si="89"/>
        <v>0</v>
      </c>
      <c r="AF44" s="397">
        <v>0</v>
      </c>
      <c r="AG44" s="228">
        <v>7919.3666476669896</v>
      </c>
      <c r="AH44" s="228">
        <v>0</v>
      </c>
      <c r="AI44" s="228">
        <v>8719.4904319495763</v>
      </c>
      <c r="AJ44" s="228">
        <v>0</v>
      </c>
      <c r="AK44" s="228">
        <v>11769.355591429865</v>
      </c>
      <c r="AL44" s="228">
        <v>0</v>
      </c>
      <c r="AM44" s="228">
        <v>15200.079720351774</v>
      </c>
      <c r="AN44" s="394">
        <f t="shared" si="90"/>
        <v>43608.292391398201</v>
      </c>
      <c r="AO44" s="395">
        <f t="shared" si="91"/>
        <v>43608.292391398201</v>
      </c>
      <c r="AP44" s="290">
        <v>22</v>
      </c>
      <c r="AQ44" s="228">
        <v>0</v>
      </c>
      <c r="AR44" s="228">
        <v>0</v>
      </c>
      <c r="AS44" s="228">
        <v>0</v>
      </c>
      <c r="AT44" s="228">
        <v>0</v>
      </c>
      <c r="AU44" s="228">
        <v>0</v>
      </c>
      <c r="AV44" s="228">
        <v>0</v>
      </c>
      <c r="AW44" s="228">
        <v>0</v>
      </c>
      <c r="AX44" s="228">
        <v>0</v>
      </c>
      <c r="AY44" s="392">
        <f t="shared" si="92"/>
        <v>0</v>
      </c>
      <c r="AZ44" s="397">
        <v>0</v>
      </c>
      <c r="BA44" s="228">
        <v>336754.33613973885</v>
      </c>
      <c r="BB44" s="228">
        <v>0</v>
      </c>
      <c r="BC44" s="228">
        <v>314539.14869172504</v>
      </c>
      <c r="BD44" s="228">
        <v>0</v>
      </c>
      <c r="BE44" s="228">
        <v>346390.62103655143</v>
      </c>
      <c r="BF44" s="228">
        <v>0</v>
      </c>
      <c r="BG44" s="228">
        <v>369347.14018463681</v>
      </c>
      <c r="BH44" s="394">
        <f t="shared" si="93"/>
        <v>1367031.2460526521</v>
      </c>
      <c r="BI44" s="395">
        <f t="shared" si="94"/>
        <v>1367031.2460526521</v>
      </c>
      <c r="BJ44" s="290">
        <v>22</v>
      </c>
      <c r="BK44" s="228">
        <v>0</v>
      </c>
      <c r="BL44" s="228">
        <v>0</v>
      </c>
      <c r="BM44" s="228">
        <v>0</v>
      </c>
      <c r="BN44" s="228">
        <v>0</v>
      </c>
      <c r="BO44" s="228">
        <v>0</v>
      </c>
      <c r="BP44" s="228">
        <v>0</v>
      </c>
      <c r="BQ44" s="228">
        <v>0</v>
      </c>
      <c r="BR44" s="228">
        <v>0</v>
      </c>
      <c r="BS44" s="392">
        <f t="shared" si="95"/>
        <v>0</v>
      </c>
      <c r="BT44" s="397">
        <v>0</v>
      </c>
      <c r="BU44" s="228">
        <v>25907.80216558262</v>
      </c>
      <c r="BV44" s="228">
        <v>0</v>
      </c>
      <c r="BW44" s="228">
        <v>15588.547748162337</v>
      </c>
      <c r="BX44" s="228">
        <v>0</v>
      </c>
      <c r="BY44" s="228">
        <v>13143.219824154397</v>
      </c>
      <c r="BZ44" s="228">
        <v>0</v>
      </c>
      <c r="CA44" s="228">
        <v>16608.467387222259</v>
      </c>
      <c r="CB44" s="394">
        <f t="shared" si="96"/>
        <v>71248.037125121613</v>
      </c>
      <c r="CC44" s="395">
        <f t="shared" si="97"/>
        <v>71248.037125121613</v>
      </c>
      <c r="CD44" s="290">
        <v>22</v>
      </c>
      <c r="CE44" s="394">
        <f t="shared" si="98"/>
        <v>0</v>
      </c>
      <c r="CF44" s="394">
        <f t="shared" si="99"/>
        <v>0</v>
      </c>
      <c r="CG44" s="394">
        <f t="shared" si="100"/>
        <v>0</v>
      </c>
      <c r="CH44" s="394">
        <f t="shared" si="101"/>
        <v>0</v>
      </c>
      <c r="CI44" s="396">
        <f t="shared" si="102"/>
        <v>0</v>
      </c>
      <c r="CJ44" s="394">
        <f t="shared" si="103"/>
        <v>413441.24685372127</v>
      </c>
      <c r="CK44" s="394">
        <f t="shared" si="104"/>
        <v>387313.39717755816</v>
      </c>
      <c r="CL44" s="394">
        <f t="shared" si="105"/>
        <v>422264.154835389</v>
      </c>
      <c r="CM44" s="394">
        <f t="shared" si="106"/>
        <v>445249.49808422185</v>
      </c>
      <c r="CN44" s="396">
        <f t="shared" si="107"/>
        <v>1668268.2969508902</v>
      </c>
      <c r="CO44" s="394">
        <f t="shared" si="108"/>
        <v>413441.24685372127</v>
      </c>
      <c r="CP44" s="394">
        <f t="shared" si="109"/>
        <v>387313.39717755816</v>
      </c>
      <c r="CQ44" s="394">
        <f t="shared" si="110"/>
        <v>422264.154835389</v>
      </c>
      <c r="CR44" s="394">
        <f t="shared" si="111"/>
        <v>445249.49808422185</v>
      </c>
      <c r="CS44" s="396">
        <f t="shared" si="112"/>
        <v>1668268.2969508902</v>
      </c>
    </row>
    <row r="45" spans="1:102" ht="15.75" customHeight="1">
      <c r="A45" s="87" t="s">
        <v>209</v>
      </c>
      <c r="B45" s="290">
        <v>23</v>
      </c>
      <c r="C45" s="228">
        <v>0</v>
      </c>
      <c r="D45" s="228">
        <v>0</v>
      </c>
      <c r="E45" s="228">
        <v>0</v>
      </c>
      <c r="F45" s="228">
        <v>0</v>
      </c>
      <c r="G45" s="228">
        <v>0</v>
      </c>
      <c r="H45" s="228">
        <v>0</v>
      </c>
      <c r="I45" s="228">
        <v>0</v>
      </c>
      <c r="J45" s="228">
        <v>0</v>
      </c>
      <c r="K45" s="392">
        <f t="shared" si="86"/>
        <v>0</v>
      </c>
      <c r="L45" s="397">
        <v>0</v>
      </c>
      <c r="M45" s="228">
        <v>22598.598029421406</v>
      </c>
      <c r="N45" s="228">
        <v>0</v>
      </c>
      <c r="O45" s="228">
        <v>20736.244558487095</v>
      </c>
      <c r="P45" s="228">
        <v>0</v>
      </c>
      <c r="Q45" s="228">
        <v>18026.926431408363</v>
      </c>
      <c r="R45" s="228">
        <v>0</v>
      </c>
      <c r="S45" s="228">
        <v>15217.802293713055</v>
      </c>
      <c r="T45" s="394">
        <f t="shared" si="87"/>
        <v>76579.571313029912</v>
      </c>
      <c r="U45" s="395">
        <f t="shared" si="88"/>
        <v>76579.571313029912</v>
      </c>
      <c r="V45" s="290">
        <v>23</v>
      </c>
      <c r="W45" s="228">
        <v>0</v>
      </c>
      <c r="X45" s="228">
        <v>0</v>
      </c>
      <c r="Y45" s="228">
        <v>0</v>
      </c>
      <c r="Z45" s="228">
        <v>0</v>
      </c>
      <c r="AA45" s="228">
        <v>0</v>
      </c>
      <c r="AB45" s="228">
        <v>0</v>
      </c>
      <c r="AC45" s="228">
        <v>0</v>
      </c>
      <c r="AD45" s="228">
        <v>0</v>
      </c>
      <c r="AE45" s="392">
        <f t="shared" si="89"/>
        <v>0</v>
      </c>
      <c r="AF45" s="397">
        <v>0</v>
      </c>
      <c r="AG45" s="228">
        <v>4232.5069500837599</v>
      </c>
      <c r="AH45" s="228">
        <v>0</v>
      </c>
      <c r="AI45" s="228">
        <v>3691.8876477493282</v>
      </c>
      <c r="AJ45" s="228">
        <v>0</v>
      </c>
      <c r="AK45" s="228">
        <v>4155.8222058112342</v>
      </c>
      <c r="AL45" s="228">
        <v>0</v>
      </c>
      <c r="AM45" s="228">
        <v>5240.4874706666687</v>
      </c>
      <c r="AN45" s="394">
        <f t="shared" si="90"/>
        <v>17320.704274310992</v>
      </c>
      <c r="AO45" s="395">
        <f t="shared" si="91"/>
        <v>17320.704274310992</v>
      </c>
      <c r="AP45" s="290">
        <v>23</v>
      </c>
      <c r="AQ45" s="228">
        <v>0</v>
      </c>
      <c r="AR45" s="228">
        <v>0</v>
      </c>
      <c r="AS45" s="228">
        <v>0</v>
      </c>
      <c r="AT45" s="228">
        <v>0</v>
      </c>
      <c r="AU45" s="228">
        <v>0</v>
      </c>
      <c r="AV45" s="228">
        <v>0</v>
      </c>
      <c r="AW45" s="228">
        <v>0</v>
      </c>
      <c r="AX45" s="228">
        <v>0</v>
      </c>
      <c r="AY45" s="392">
        <f t="shared" si="92"/>
        <v>0</v>
      </c>
      <c r="AZ45" s="397">
        <v>0</v>
      </c>
      <c r="BA45" s="228">
        <v>177141.84531016374</v>
      </c>
      <c r="BB45" s="228">
        <v>0</v>
      </c>
      <c r="BC45" s="228">
        <v>135236.01338157646</v>
      </c>
      <c r="BD45" s="228">
        <v>0</v>
      </c>
      <c r="BE45" s="228">
        <v>121967.72742430915</v>
      </c>
      <c r="BF45" s="228">
        <v>0</v>
      </c>
      <c r="BG45" s="228">
        <v>127068.40988427553</v>
      </c>
      <c r="BH45" s="394">
        <f t="shared" si="93"/>
        <v>561413.99600032484</v>
      </c>
      <c r="BI45" s="395">
        <f t="shared" si="94"/>
        <v>561413.99600032484</v>
      </c>
      <c r="BJ45" s="290">
        <v>23</v>
      </c>
      <c r="BK45" s="228">
        <v>0</v>
      </c>
      <c r="BL45" s="228">
        <v>0</v>
      </c>
      <c r="BM45" s="228">
        <v>0</v>
      </c>
      <c r="BN45" s="228">
        <v>0</v>
      </c>
      <c r="BO45" s="228">
        <v>0</v>
      </c>
      <c r="BP45" s="228">
        <v>0</v>
      </c>
      <c r="BQ45" s="228">
        <v>0</v>
      </c>
      <c r="BR45" s="228">
        <v>0</v>
      </c>
      <c r="BS45" s="392">
        <f t="shared" si="95"/>
        <v>0</v>
      </c>
      <c r="BT45" s="397">
        <v>0</v>
      </c>
      <c r="BU45" s="228">
        <v>13448.391047153858</v>
      </c>
      <c r="BV45" s="228">
        <v>0</v>
      </c>
      <c r="BW45" s="228">
        <v>6614.7017400210625</v>
      </c>
      <c r="BX45" s="228">
        <v>0</v>
      </c>
      <c r="BY45" s="228">
        <v>4632.8570963729198</v>
      </c>
      <c r="BZ45" s="228">
        <v>0</v>
      </c>
      <c r="CA45" s="228">
        <v>5716.9801010288265</v>
      </c>
      <c r="CB45" s="394">
        <f t="shared" si="96"/>
        <v>30412.929984576673</v>
      </c>
      <c r="CC45" s="395">
        <f t="shared" si="97"/>
        <v>30412.929984576673</v>
      </c>
      <c r="CD45" s="290">
        <v>23</v>
      </c>
      <c r="CE45" s="394">
        <f t="shared" si="98"/>
        <v>0</v>
      </c>
      <c r="CF45" s="394">
        <f t="shared" si="99"/>
        <v>0</v>
      </c>
      <c r="CG45" s="394">
        <f t="shared" si="100"/>
        <v>0</v>
      </c>
      <c r="CH45" s="394">
        <f t="shared" si="101"/>
        <v>0</v>
      </c>
      <c r="CI45" s="396">
        <f t="shared" si="102"/>
        <v>0</v>
      </c>
      <c r="CJ45" s="394">
        <f t="shared" si="103"/>
        <v>217421.34133682278</v>
      </c>
      <c r="CK45" s="394">
        <f t="shared" si="104"/>
        <v>166278.84732783394</v>
      </c>
      <c r="CL45" s="394">
        <f t="shared" si="105"/>
        <v>148783.33315790168</v>
      </c>
      <c r="CM45" s="394">
        <f t="shared" si="106"/>
        <v>153243.67974968409</v>
      </c>
      <c r="CN45" s="396">
        <f t="shared" si="107"/>
        <v>685727.20157224243</v>
      </c>
      <c r="CO45" s="394">
        <f t="shared" si="108"/>
        <v>217421.34133682278</v>
      </c>
      <c r="CP45" s="394">
        <f t="shared" si="109"/>
        <v>166278.84732783394</v>
      </c>
      <c r="CQ45" s="394">
        <f t="shared" si="110"/>
        <v>148783.33315790168</v>
      </c>
      <c r="CR45" s="394">
        <f t="shared" si="111"/>
        <v>153243.67974968409</v>
      </c>
      <c r="CS45" s="396">
        <f t="shared" si="112"/>
        <v>685727.20157224243</v>
      </c>
    </row>
    <row r="46" spans="1:102" ht="15.75" customHeight="1">
      <c r="A46" s="87" t="s">
        <v>211</v>
      </c>
      <c r="B46" s="290">
        <v>24</v>
      </c>
      <c r="C46" s="228">
        <v>2378.48</v>
      </c>
      <c r="D46" s="228">
        <v>7488.4972486396773</v>
      </c>
      <c r="E46" s="228">
        <v>1914.4</v>
      </c>
      <c r="F46" s="228">
        <v>11483.515415084225</v>
      </c>
      <c r="G46" s="228">
        <v>3938.7</v>
      </c>
      <c r="H46" s="228">
        <v>1507.5607103672339</v>
      </c>
      <c r="I46" s="228">
        <v>9697.24</v>
      </c>
      <c r="J46" s="228">
        <v>4641.6630960934108</v>
      </c>
      <c r="K46" s="392">
        <f t="shared" si="86"/>
        <v>43050.056470184551</v>
      </c>
      <c r="L46" s="397">
        <v>0</v>
      </c>
      <c r="M46" s="228">
        <v>3292.1549027078959</v>
      </c>
      <c r="N46" s="228">
        <v>0</v>
      </c>
      <c r="O46" s="228">
        <v>3840.6404808983875</v>
      </c>
      <c r="P46" s="228">
        <v>0</v>
      </c>
      <c r="Q46" s="228">
        <v>9623.3269701332865</v>
      </c>
      <c r="R46" s="228">
        <v>0</v>
      </c>
      <c r="S46" s="228">
        <v>11696.634064841588</v>
      </c>
      <c r="T46" s="394">
        <f t="shared" si="87"/>
        <v>28452.756418581157</v>
      </c>
      <c r="U46" s="395">
        <f t="shared" si="88"/>
        <v>71502.812888765708</v>
      </c>
      <c r="V46" s="290">
        <v>24</v>
      </c>
      <c r="W46" s="228">
        <v>1186.8499999999999</v>
      </c>
      <c r="X46" s="228">
        <v>2397.1342688885197</v>
      </c>
      <c r="Y46" s="228">
        <v>1805.6299999999999</v>
      </c>
      <c r="Z46" s="228">
        <v>2515.0791800866309</v>
      </c>
      <c r="AA46" s="228">
        <v>1233.6099999999999</v>
      </c>
      <c r="AB46" s="228">
        <v>2578.8000261767597</v>
      </c>
      <c r="AC46" s="228">
        <v>832.11</v>
      </c>
      <c r="AD46" s="228">
        <v>2472.21993134282</v>
      </c>
      <c r="AE46" s="392">
        <f t="shared" si="89"/>
        <v>15021.433406494729</v>
      </c>
      <c r="AF46" s="397">
        <v>0</v>
      </c>
      <c r="AG46" s="228">
        <v>1999.2865417821806</v>
      </c>
      <c r="AH46" s="228">
        <v>0</v>
      </c>
      <c r="AI46" s="228">
        <v>7225.284167110789</v>
      </c>
      <c r="AJ46" s="228">
        <v>0</v>
      </c>
      <c r="AK46" s="228">
        <v>5266.6026175406187</v>
      </c>
      <c r="AL46" s="228">
        <v>0</v>
      </c>
      <c r="AM46" s="228">
        <v>6095.7422253712784</v>
      </c>
      <c r="AN46" s="394">
        <f t="shared" si="90"/>
        <v>20586.915551804868</v>
      </c>
      <c r="AO46" s="395">
        <f t="shared" si="91"/>
        <v>35608.348958299597</v>
      </c>
      <c r="AP46" s="290">
        <v>24</v>
      </c>
      <c r="AQ46" s="228">
        <v>30405.319727750368</v>
      </c>
      <c r="AR46" s="228">
        <v>14505.542920834956</v>
      </c>
      <c r="AS46" s="228">
        <v>41354.44644803719</v>
      </c>
      <c r="AT46" s="228">
        <v>16093.767300144538</v>
      </c>
      <c r="AU46" s="228">
        <v>36196.139777563345</v>
      </c>
      <c r="AV46" s="228">
        <v>28486.456203039408</v>
      </c>
      <c r="AW46" s="228">
        <v>35937.548438885067</v>
      </c>
      <c r="AX46" s="228">
        <v>29170.667576131684</v>
      </c>
      <c r="AY46" s="392">
        <f t="shared" si="92"/>
        <v>232149.88839238655</v>
      </c>
      <c r="AZ46" s="397">
        <v>0</v>
      </c>
      <c r="BA46" s="228">
        <v>45903.11194552551</v>
      </c>
      <c r="BB46" s="228">
        <v>0</v>
      </c>
      <c r="BC46" s="228">
        <v>42092.876550880712</v>
      </c>
      <c r="BD46" s="228">
        <v>0</v>
      </c>
      <c r="BE46" s="228">
        <v>44812.041273613031</v>
      </c>
      <c r="BF46" s="228">
        <v>0</v>
      </c>
      <c r="BG46" s="228">
        <v>71357.469050167201</v>
      </c>
      <c r="BH46" s="394">
        <f t="shared" si="93"/>
        <v>204165.49882018648</v>
      </c>
      <c r="BI46" s="395">
        <f t="shared" si="94"/>
        <v>436315.38721257303</v>
      </c>
      <c r="BJ46" s="290">
        <v>24</v>
      </c>
      <c r="BK46" s="228">
        <v>693.93000000000006</v>
      </c>
      <c r="BL46" s="228">
        <v>40.4238</v>
      </c>
      <c r="BM46" s="228">
        <v>680.68999999999994</v>
      </c>
      <c r="BN46" s="228">
        <v>94.6828</v>
      </c>
      <c r="BO46" s="228">
        <v>667.75</v>
      </c>
      <c r="BP46" s="228">
        <v>0</v>
      </c>
      <c r="BQ46" s="228">
        <v>1311.45</v>
      </c>
      <c r="BR46" s="228">
        <v>18.009</v>
      </c>
      <c r="BS46" s="392">
        <f t="shared" si="95"/>
        <v>3506.9355999999998</v>
      </c>
      <c r="BT46" s="397">
        <v>0</v>
      </c>
      <c r="BU46" s="228">
        <v>178.1062</v>
      </c>
      <c r="BV46" s="228">
        <v>0</v>
      </c>
      <c r="BW46" s="228">
        <v>217.52719999999999</v>
      </c>
      <c r="BX46" s="228">
        <v>0</v>
      </c>
      <c r="BY46" s="228">
        <v>0</v>
      </c>
      <c r="BZ46" s="228">
        <v>0</v>
      </c>
      <c r="CA46" s="228">
        <v>72.061000000000007</v>
      </c>
      <c r="CB46" s="394">
        <f t="shared" si="96"/>
        <v>467.69439999999997</v>
      </c>
      <c r="CC46" s="395">
        <f t="shared" si="97"/>
        <v>3974.6299999999997</v>
      </c>
      <c r="CD46" s="290">
        <v>24</v>
      </c>
      <c r="CE46" s="394">
        <f t="shared" si="98"/>
        <v>59096.177966113522</v>
      </c>
      <c r="CF46" s="394">
        <f t="shared" si="99"/>
        <v>75942.211143352586</v>
      </c>
      <c r="CG46" s="394">
        <f t="shared" si="100"/>
        <v>74609.016717146747</v>
      </c>
      <c r="CH46" s="394">
        <f t="shared" si="101"/>
        <v>84080.908042452982</v>
      </c>
      <c r="CI46" s="396">
        <f t="shared" si="102"/>
        <v>293728.31386906584</v>
      </c>
      <c r="CJ46" s="394">
        <f t="shared" si="103"/>
        <v>51372.659590015588</v>
      </c>
      <c r="CK46" s="394">
        <f t="shared" si="104"/>
        <v>53376.328398889884</v>
      </c>
      <c r="CL46" s="394">
        <f t="shared" si="105"/>
        <v>59701.970861286936</v>
      </c>
      <c r="CM46" s="394">
        <f t="shared" si="106"/>
        <v>89221.906340380068</v>
      </c>
      <c r="CN46" s="396">
        <f t="shared" si="107"/>
        <v>253672.86519057251</v>
      </c>
      <c r="CO46" s="394">
        <f t="shared" si="108"/>
        <v>110468.8375561291</v>
      </c>
      <c r="CP46" s="394">
        <f t="shared" si="109"/>
        <v>129318.53954224246</v>
      </c>
      <c r="CQ46" s="394">
        <f t="shared" si="110"/>
        <v>134310.98757843368</v>
      </c>
      <c r="CR46" s="394">
        <f t="shared" si="111"/>
        <v>173302.81438283305</v>
      </c>
      <c r="CS46" s="396">
        <f t="shared" si="112"/>
        <v>547401.17905963841</v>
      </c>
    </row>
    <row r="47" spans="1:102" ht="15.75" customHeight="1">
      <c r="A47" s="87" t="s">
        <v>212</v>
      </c>
      <c r="B47" s="290">
        <v>25</v>
      </c>
      <c r="C47" s="228">
        <v>2334.2613739650324</v>
      </c>
      <c r="D47" s="228">
        <v>5369.584285009636</v>
      </c>
      <c r="E47" s="228">
        <v>1878.8091446296198</v>
      </c>
      <c r="F47" s="228">
        <v>8709.4956036356962</v>
      </c>
      <c r="G47" s="228">
        <v>3865.4751242962193</v>
      </c>
      <c r="H47" s="228">
        <v>1083.695643994582</v>
      </c>
      <c r="I47" s="228">
        <v>9516.9573702821417</v>
      </c>
      <c r="J47" s="228">
        <v>3424.4475632525355</v>
      </c>
      <c r="K47" s="392">
        <f t="shared" si="86"/>
        <v>36182.726109065465</v>
      </c>
      <c r="L47" s="397">
        <v>0</v>
      </c>
      <c r="M47" s="228">
        <v>2383.1972703078864</v>
      </c>
      <c r="N47" s="228">
        <v>0</v>
      </c>
      <c r="O47" s="228">
        <v>2788.9890195487669</v>
      </c>
      <c r="P47" s="228">
        <v>0</v>
      </c>
      <c r="Q47" s="228">
        <v>6903.0850915132432</v>
      </c>
      <c r="R47" s="228">
        <v>0</v>
      </c>
      <c r="S47" s="228">
        <v>8769.956197695974</v>
      </c>
      <c r="T47" s="394">
        <f t="shared" si="87"/>
        <v>20845.227579065871</v>
      </c>
      <c r="U47" s="395">
        <f t="shared" si="88"/>
        <v>57027.95368813134</v>
      </c>
      <c r="V47" s="290">
        <v>25</v>
      </c>
      <c r="W47" s="228">
        <v>1164.7851197783452</v>
      </c>
      <c r="X47" s="228">
        <v>1719.0301213099767</v>
      </c>
      <c r="Y47" s="228">
        <v>1772.0613016180421</v>
      </c>
      <c r="Z47" s="228">
        <v>1801.9190205535954</v>
      </c>
      <c r="AA47" s="228">
        <v>1210.6757986348437</v>
      </c>
      <c r="AB47" s="228">
        <v>1846.8898433018528</v>
      </c>
      <c r="AC47" s="228">
        <v>816.64013651157165</v>
      </c>
      <c r="AD47" s="228">
        <v>1770.5497070861372</v>
      </c>
      <c r="AE47" s="392">
        <f t="shared" si="89"/>
        <v>12102.551048794363</v>
      </c>
      <c r="AF47" s="397">
        <v>0</v>
      </c>
      <c r="AG47" s="228">
        <v>1432.6160030193419</v>
      </c>
      <c r="AH47" s="228">
        <v>0</v>
      </c>
      <c r="AI47" s="228">
        <v>5177.4109210793995</v>
      </c>
      <c r="AJ47" s="228">
        <v>0</v>
      </c>
      <c r="AK47" s="228">
        <v>3772.0763315460736</v>
      </c>
      <c r="AL47" s="228">
        <v>0</v>
      </c>
      <c r="AM47" s="228">
        <v>4365.7939016406563</v>
      </c>
      <c r="AN47" s="394">
        <f t="shared" si="90"/>
        <v>14747.897157285472</v>
      </c>
      <c r="AO47" s="395">
        <f t="shared" si="91"/>
        <v>26850.448206079833</v>
      </c>
      <c r="AP47" s="290">
        <v>25</v>
      </c>
      <c r="AQ47" s="228">
        <v>29841.421628593154</v>
      </c>
      <c r="AR47" s="228">
        <v>11558.474527495255</v>
      </c>
      <c r="AS47" s="228">
        <v>40586.996691582368</v>
      </c>
      <c r="AT47" s="228">
        <v>12373.544775639019</v>
      </c>
      <c r="AU47" s="228">
        <v>35524.737365498411</v>
      </c>
      <c r="AV47" s="228">
        <v>21383.432433090697</v>
      </c>
      <c r="AW47" s="228">
        <v>35270.953134777257</v>
      </c>
      <c r="AX47" s="228">
        <v>23130.258153797713</v>
      </c>
      <c r="AY47" s="392">
        <f t="shared" si="92"/>
        <v>209669.81871047386</v>
      </c>
      <c r="AZ47" s="397">
        <v>0</v>
      </c>
      <c r="BA47" s="228">
        <v>39225.15889459414</v>
      </c>
      <c r="BB47" s="228">
        <v>0</v>
      </c>
      <c r="BC47" s="228">
        <v>33509.946505795291</v>
      </c>
      <c r="BD47" s="228">
        <v>0</v>
      </c>
      <c r="BE47" s="228">
        <v>34022.447996694158</v>
      </c>
      <c r="BF47" s="228">
        <v>0</v>
      </c>
      <c r="BG47" s="228">
        <v>58525.575331756438</v>
      </c>
      <c r="BH47" s="394">
        <f t="shared" si="93"/>
        <v>165283.12872884003</v>
      </c>
      <c r="BI47" s="395">
        <f t="shared" si="94"/>
        <v>374952.94743931387</v>
      </c>
      <c r="BJ47" s="290">
        <v>25</v>
      </c>
      <c r="BK47" s="228">
        <v>681.02905857335566</v>
      </c>
      <c r="BL47" s="228">
        <v>28.948966251841057</v>
      </c>
      <c r="BM47" s="228">
        <v>668.03520510757187</v>
      </c>
      <c r="BN47" s="228">
        <v>67.805826810686199</v>
      </c>
      <c r="BO47" s="228">
        <v>655.33577430339972</v>
      </c>
      <c r="BP47" s="228">
        <v>0</v>
      </c>
      <c r="BQ47" s="228">
        <v>1287.0686652342847</v>
      </c>
      <c r="BR47" s="228">
        <v>12.896905615736415</v>
      </c>
      <c r="BS47" s="392">
        <f t="shared" si="95"/>
        <v>3401.120401896876</v>
      </c>
      <c r="BT47" s="397">
        <v>0</v>
      </c>
      <c r="BU47" s="228">
        <v>127.5483841955396</v>
      </c>
      <c r="BV47" s="228">
        <v>0</v>
      </c>
      <c r="BW47" s="228">
        <v>155.77920857656824</v>
      </c>
      <c r="BX47" s="228">
        <v>0</v>
      </c>
      <c r="BY47" s="228">
        <v>0</v>
      </c>
      <c r="BZ47" s="228">
        <v>0</v>
      </c>
      <c r="CA47" s="228">
        <v>51.605525880147809</v>
      </c>
      <c r="CB47" s="394">
        <f t="shared" si="96"/>
        <v>334.93311865225564</v>
      </c>
      <c r="CC47" s="395">
        <f t="shared" si="97"/>
        <v>3736.0535205491315</v>
      </c>
      <c r="CD47" s="290">
        <v>25</v>
      </c>
      <c r="CE47" s="394">
        <f t="shared" si="98"/>
        <v>52697.535080976595</v>
      </c>
      <c r="CF47" s="394">
        <f t="shared" si="99"/>
        <v>67858.667569576603</v>
      </c>
      <c r="CG47" s="394">
        <f t="shared" si="100"/>
        <v>65570.24198312001</v>
      </c>
      <c r="CH47" s="394">
        <f t="shared" si="101"/>
        <v>75229.771636557372</v>
      </c>
      <c r="CI47" s="396">
        <f t="shared" si="102"/>
        <v>261356.21627023056</v>
      </c>
      <c r="CJ47" s="394">
        <f t="shared" si="103"/>
        <v>43168.520552116912</v>
      </c>
      <c r="CK47" s="394">
        <f t="shared" si="104"/>
        <v>41632.125655000025</v>
      </c>
      <c r="CL47" s="394">
        <f t="shared" si="105"/>
        <v>44697.609419753477</v>
      </c>
      <c r="CM47" s="394">
        <f t="shared" si="106"/>
        <v>71712.930956973214</v>
      </c>
      <c r="CN47" s="396">
        <f t="shared" si="107"/>
        <v>201211.18658384364</v>
      </c>
      <c r="CO47" s="394">
        <f t="shared" si="108"/>
        <v>95866.055633093507</v>
      </c>
      <c r="CP47" s="394">
        <f t="shared" si="109"/>
        <v>109490.79322457663</v>
      </c>
      <c r="CQ47" s="394">
        <f t="shared" si="110"/>
        <v>110267.85140287348</v>
      </c>
      <c r="CR47" s="394">
        <f t="shared" si="111"/>
        <v>146942.70259353059</v>
      </c>
      <c r="CS47" s="396">
        <f t="shared" si="112"/>
        <v>462567.4028540742</v>
      </c>
    </row>
    <row r="48" spans="1:102" ht="15.75" customHeight="1">
      <c r="A48" s="87" t="s">
        <v>213</v>
      </c>
      <c r="B48" s="290">
        <v>26</v>
      </c>
      <c r="C48" s="228">
        <v>90.454458534487998</v>
      </c>
      <c r="D48" s="228">
        <v>2996.573121204905</v>
      </c>
      <c r="E48" s="228">
        <v>83.812203590403584</v>
      </c>
      <c r="F48" s="228">
        <v>1539.830268796017</v>
      </c>
      <c r="G48" s="228">
        <v>1303.9199803474432</v>
      </c>
      <c r="H48" s="228">
        <v>1778.0720403515934</v>
      </c>
      <c r="I48" s="228">
        <v>454.56035742824884</v>
      </c>
      <c r="J48" s="228">
        <v>634.20839838903157</v>
      </c>
      <c r="K48" s="392">
        <f t="shared" si="86"/>
        <v>8881.430828642131</v>
      </c>
      <c r="L48" s="397">
        <v>0</v>
      </c>
      <c r="M48" s="228">
        <v>5336.4457851041388</v>
      </c>
      <c r="N48" s="228">
        <v>0</v>
      </c>
      <c r="O48" s="228">
        <v>9643.1910339919668</v>
      </c>
      <c r="P48" s="228">
        <v>0</v>
      </c>
      <c r="Q48" s="228">
        <v>13425.881872888638</v>
      </c>
      <c r="R48" s="228">
        <v>0</v>
      </c>
      <c r="S48" s="228">
        <v>6614.4431076663041</v>
      </c>
      <c r="T48" s="394">
        <f t="shared" si="87"/>
        <v>35019.96179965105</v>
      </c>
      <c r="U48" s="395">
        <f t="shared" si="88"/>
        <v>43901.392628293179</v>
      </c>
      <c r="V48" s="290">
        <v>26</v>
      </c>
      <c r="W48" s="228">
        <v>0</v>
      </c>
      <c r="X48" s="228">
        <v>260.53277591405606</v>
      </c>
      <c r="Y48" s="228">
        <v>9.6912042939740655</v>
      </c>
      <c r="Z48" s="228">
        <v>489.90254304582936</v>
      </c>
      <c r="AA48" s="228">
        <v>131.8038202916598</v>
      </c>
      <c r="AB48" s="228">
        <v>292.46463827615122</v>
      </c>
      <c r="AC48" s="228">
        <v>68.016145145355836</v>
      </c>
      <c r="AD48" s="228">
        <v>257.44297618941698</v>
      </c>
      <c r="AE48" s="392">
        <f t="shared" si="89"/>
        <v>1509.8541031564432</v>
      </c>
      <c r="AF48" s="397">
        <v>0</v>
      </c>
      <c r="AG48" s="228">
        <v>2912.125218905634</v>
      </c>
      <c r="AH48" s="228">
        <v>0</v>
      </c>
      <c r="AI48" s="228">
        <v>2546.7844239452706</v>
      </c>
      <c r="AJ48" s="228">
        <v>0</v>
      </c>
      <c r="AK48" s="228">
        <v>2903.5600313112427</v>
      </c>
      <c r="AL48" s="228">
        <v>0</v>
      </c>
      <c r="AM48" s="228">
        <v>2582.1953322709578</v>
      </c>
      <c r="AN48" s="394">
        <f t="shared" si="90"/>
        <v>10944.665006433106</v>
      </c>
      <c r="AO48" s="395">
        <f t="shared" si="91"/>
        <v>12454.51910958955</v>
      </c>
      <c r="AP48" s="290">
        <v>26</v>
      </c>
      <c r="AQ48" s="228">
        <v>2483.5621327465465</v>
      </c>
      <c r="AR48" s="228">
        <v>4574.444224785062</v>
      </c>
      <c r="AS48" s="228">
        <v>2585.6062154450133</v>
      </c>
      <c r="AT48" s="228">
        <v>11038.028199455946</v>
      </c>
      <c r="AU48" s="228">
        <v>8949.6651803921068</v>
      </c>
      <c r="AV48" s="228">
        <v>3672.6682379974427</v>
      </c>
      <c r="AW48" s="228">
        <v>2180.3354272635897</v>
      </c>
      <c r="AX48" s="228">
        <v>3937.4931898229302</v>
      </c>
      <c r="AY48" s="392">
        <f t="shared" si="92"/>
        <v>39421.802807908643</v>
      </c>
      <c r="AZ48" s="397">
        <v>0</v>
      </c>
      <c r="BA48" s="228">
        <v>47101.250906480898</v>
      </c>
      <c r="BB48" s="228">
        <v>0</v>
      </c>
      <c r="BC48" s="228">
        <v>38525.242402129858</v>
      </c>
      <c r="BD48" s="228">
        <v>0</v>
      </c>
      <c r="BE48" s="228">
        <v>46995.148108409951</v>
      </c>
      <c r="BF48" s="228">
        <v>0</v>
      </c>
      <c r="BG48" s="228">
        <v>49068.380438653941</v>
      </c>
      <c r="BH48" s="394">
        <f t="shared" si="93"/>
        <v>181690.02185567463</v>
      </c>
      <c r="BI48" s="395">
        <f t="shared" si="94"/>
        <v>221111.82466358328</v>
      </c>
      <c r="BJ48" s="290">
        <v>26</v>
      </c>
      <c r="BK48" s="228">
        <v>0</v>
      </c>
      <c r="BL48" s="228">
        <v>271.02854564622567</v>
      </c>
      <c r="BM48" s="228">
        <v>0</v>
      </c>
      <c r="BN48" s="228">
        <v>42.985724450663156</v>
      </c>
      <c r="BO48" s="228">
        <v>0</v>
      </c>
      <c r="BP48" s="228">
        <v>34.273430552582511</v>
      </c>
      <c r="BQ48" s="228">
        <v>105.31092923293347</v>
      </c>
      <c r="BR48" s="228">
        <v>104.424442905947</v>
      </c>
      <c r="BS48" s="392">
        <f t="shared" si="95"/>
        <v>558.02307278835178</v>
      </c>
      <c r="BT48" s="397">
        <v>0</v>
      </c>
      <c r="BU48" s="228">
        <v>2951.0549001042791</v>
      </c>
      <c r="BV48" s="228">
        <v>0</v>
      </c>
      <c r="BW48" s="228">
        <v>760.10906817485511</v>
      </c>
      <c r="BX48" s="228">
        <v>0</v>
      </c>
      <c r="BY48" s="228">
        <v>822.9937674836508</v>
      </c>
      <c r="BZ48" s="228">
        <v>0</v>
      </c>
      <c r="CA48" s="228">
        <v>756.15559338522371</v>
      </c>
      <c r="CB48" s="394">
        <f t="shared" si="96"/>
        <v>5290.3133291480081</v>
      </c>
      <c r="CC48" s="395">
        <f t="shared" si="97"/>
        <v>5848.3364019363598</v>
      </c>
      <c r="CD48" s="290">
        <v>26</v>
      </c>
      <c r="CE48" s="394">
        <f t="shared" si="98"/>
        <v>10676.595258831283</v>
      </c>
      <c r="CF48" s="394">
        <f t="shared" si="99"/>
        <v>15789.856359077847</v>
      </c>
      <c r="CG48" s="394">
        <f t="shared" si="100"/>
        <v>16162.86732820898</v>
      </c>
      <c r="CH48" s="394">
        <f t="shared" si="101"/>
        <v>7741.7918663774544</v>
      </c>
      <c r="CI48" s="396">
        <f t="shared" si="102"/>
        <v>50371.110812495572</v>
      </c>
      <c r="CJ48" s="394">
        <f t="shared" si="103"/>
        <v>58300.876810594957</v>
      </c>
      <c r="CK48" s="394">
        <f t="shared" si="104"/>
        <v>51475.32692824195</v>
      </c>
      <c r="CL48" s="394">
        <f t="shared" si="105"/>
        <v>64147.583780093475</v>
      </c>
      <c r="CM48" s="394">
        <f t="shared" si="106"/>
        <v>59021.174471976425</v>
      </c>
      <c r="CN48" s="396">
        <f t="shared" si="107"/>
        <v>232944.9619909068</v>
      </c>
      <c r="CO48" s="394">
        <f t="shared" si="108"/>
        <v>68977.472069426251</v>
      </c>
      <c r="CP48" s="394">
        <f t="shared" si="109"/>
        <v>67265.183287319785</v>
      </c>
      <c r="CQ48" s="394">
        <f t="shared" si="110"/>
        <v>80310.45110830247</v>
      </c>
      <c r="CR48" s="394">
        <f t="shared" si="111"/>
        <v>66762.966338353872</v>
      </c>
      <c r="CS48" s="396">
        <f t="shared" si="112"/>
        <v>283316.07280340238</v>
      </c>
    </row>
    <row r="49" spans="1:97" ht="15.75" customHeight="1">
      <c r="A49" s="87" t="s">
        <v>214</v>
      </c>
      <c r="B49" s="290">
        <v>27</v>
      </c>
      <c r="C49" s="228">
        <v>0</v>
      </c>
      <c r="D49" s="228">
        <v>55841.655126166865</v>
      </c>
      <c r="E49" s="228">
        <v>0</v>
      </c>
      <c r="F49" s="228">
        <v>27139.996465468954</v>
      </c>
      <c r="G49" s="228">
        <v>0</v>
      </c>
      <c r="H49" s="228">
        <v>11276.316194923354</v>
      </c>
      <c r="I49" s="228">
        <v>0</v>
      </c>
      <c r="J49" s="228">
        <v>3800.7678072865779</v>
      </c>
      <c r="K49" s="392">
        <f t="shared" si="86"/>
        <v>98058.735593845748</v>
      </c>
      <c r="L49" s="397">
        <v>0</v>
      </c>
      <c r="M49" s="228">
        <v>10318.568371794345</v>
      </c>
      <c r="N49" s="228">
        <v>0</v>
      </c>
      <c r="O49" s="228">
        <v>10759.80526695843</v>
      </c>
      <c r="P49" s="228">
        <v>0</v>
      </c>
      <c r="Q49" s="228">
        <v>9644.9126968100663</v>
      </c>
      <c r="R49" s="228">
        <v>0</v>
      </c>
      <c r="S49" s="228">
        <v>4385.1471735098166</v>
      </c>
      <c r="T49" s="394">
        <f t="shared" si="87"/>
        <v>35108.43350907266</v>
      </c>
      <c r="U49" s="395">
        <f t="shared" si="88"/>
        <v>133167.16910291841</v>
      </c>
      <c r="V49" s="290">
        <v>27</v>
      </c>
      <c r="W49" s="228">
        <v>0</v>
      </c>
      <c r="X49" s="228">
        <v>0</v>
      </c>
      <c r="Y49" s="228">
        <v>0</v>
      </c>
      <c r="Z49" s="228">
        <v>0</v>
      </c>
      <c r="AA49" s="228">
        <v>0</v>
      </c>
      <c r="AB49" s="228">
        <v>0</v>
      </c>
      <c r="AC49" s="228">
        <v>0</v>
      </c>
      <c r="AD49" s="228">
        <v>0</v>
      </c>
      <c r="AE49" s="392">
        <f t="shared" si="89"/>
        <v>0</v>
      </c>
      <c r="AF49" s="397">
        <v>0</v>
      </c>
      <c r="AG49" s="228">
        <v>0</v>
      </c>
      <c r="AH49" s="228">
        <v>0</v>
      </c>
      <c r="AI49" s="228">
        <v>6628.2599721137631</v>
      </c>
      <c r="AJ49" s="228">
        <v>0</v>
      </c>
      <c r="AK49" s="228">
        <v>0</v>
      </c>
      <c r="AL49" s="228">
        <v>0</v>
      </c>
      <c r="AM49" s="228">
        <v>0</v>
      </c>
      <c r="AN49" s="394">
        <f t="shared" si="90"/>
        <v>6628.2599721137631</v>
      </c>
      <c r="AO49" s="395">
        <f t="shared" si="91"/>
        <v>6628.2599721137631</v>
      </c>
      <c r="AP49" s="290">
        <v>27</v>
      </c>
      <c r="AQ49" s="228">
        <v>20256.805635613411</v>
      </c>
      <c r="AR49" s="228">
        <v>30055.636655033613</v>
      </c>
      <c r="AS49" s="228">
        <v>6362.6598737471331</v>
      </c>
      <c r="AT49" s="228">
        <v>28970.42875397337</v>
      </c>
      <c r="AU49" s="228">
        <v>17111.305796303845</v>
      </c>
      <c r="AV49" s="228">
        <v>19654.77732561827</v>
      </c>
      <c r="AW49" s="228">
        <v>0</v>
      </c>
      <c r="AX49" s="228">
        <v>23318.684940580468</v>
      </c>
      <c r="AY49" s="392">
        <f t="shared" si="92"/>
        <v>145730.29898087011</v>
      </c>
      <c r="AZ49" s="397">
        <v>0</v>
      </c>
      <c r="BA49" s="228">
        <v>78477.601943621587</v>
      </c>
      <c r="BB49" s="228">
        <v>0</v>
      </c>
      <c r="BC49" s="228">
        <v>47552.617282966981</v>
      </c>
      <c r="BD49" s="228">
        <v>0</v>
      </c>
      <c r="BE49" s="228">
        <v>120870.98629780703</v>
      </c>
      <c r="BF49" s="228">
        <v>0</v>
      </c>
      <c r="BG49" s="228">
        <v>75776.017045545945</v>
      </c>
      <c r="BH49" s="394">
        <f t="shared" si="93"/>
        <v>322677.22256994154</v>
      </c>
      <c r="BI49" s="395">
        <f t="shared" si="94"/>
        <v>468407.52155081165</v>
      </c>
      <c r="BJ49" s="290">
        <v>27</v>
      </c>
      <c r="BK49" s="228">
        <v>16945.64370340815</v>
      </c>
      <c r="BL49" s="228">
        <v>294617.81507611659</v>
      </c>
      <c r="BM49" s="228">
        <v>0</v>
      </c>
      <c r="BN49" s="228">
        <v>331504.1876143039</v>
      </c>
      <c r="BO49" s="228">
        <v>0</v>
      </c>
      <c r="BP49" s="228">
        <v>300479.81813112233</v>
      </c>
      <c r="BQ49" s="228">
        <v>0</v>
      </c>
      <c r="BR49" s="228">
        <v>352020.19060856698</v>
      </c>
      <c r="BS49" s="392">
        <f t="shared" si="95"/>
        <v>1295567.6551335179</v>
      </c>
      <c r="BT49" s="397">
        <v>0</v>
      </c>
      <c r="BU49" s="228">
        <v>31658.459638565317</v>
      </c>
      <c r="BV49" s="228">
        <v>0</v>
      </c>
      <c r="BW49" s="228">
        <v>24362.401355167174</v>
      </c>
      <c r="BX49" s="228">
        <v>0</v>
      </c>
      <c r="BY49" s="228">
        <v>48349.780523767105</v>
      </c>
      <c r="BZ49" s="228">
        <v>0</v>
      </c>
      <c r="CA49" s="228">
        <v>34625.684269674108</v>
      </c>
      <c r="CB49" s="394">
        <f t="shared" si="96"/>
        <v>138996.3257871737</v>
      </c>
      <c r="CC49" s="395">
        <f t="shared" si="97"/>
        <v>1434563.9809206915</v>
      </c>
      <c r="CD49" s="290">
        <v>27</v>
      </c>
      <c r="CE49" s="394">
        <f t="shared" si="98"/>
        <v>417717.55619633861</v>
      </c>
      <c r="CF49" s="394">
        <f t="shared" si="99"/>
        <v>393977.27270749334</v>
      </c>
      <c r="CG49" s="394">
        <f t="shared" si="100"/>
        <v>348522.21744796779</v>
      </c>
      <c r="CH49" s="394">
        <f t="shared" si="101"/>
        <v>379139.64335643401</v>
      </c>
      <c r="CI49" s="396">
        <f t="shared" si="102"/>
        <v>1539356.6897082338</v>
      </c>
      <c r="CJ49" s="394">
        <f t="shared" si="103"/>
        <v>120454.62995398125</v>
      </c>
      <c r="CK49" s="394">
        <f t="shared" si="104"/>
        <v>89303.083877206343</v>
      </c>
      <c r="CL49" s="394">
        <f t="shared" si="105"/>
        <v>178865.67951838419</v>
      </c>
      <c r="CM49" s="394">
        <f t="shared" si="106"/>
        <v>114786.84848872987</v>
      </c>
      <c r="CN49" s="396">
        <f t="shared" si="107"/>
        <v>503410.24183830165</v>
      </c>
      <c r="CO49" s="394">
        <f t="shared" si="108"/>
        <v>538172.18615031987</v>
      </c>
      <c r="CP49" s="394">
        <f t="shared" si="109"/>
        <v>483280.35658469971</v>
      </c>
      <c r="CQ49" s="394">
        <f t="shared" si="110"/>
        <v>527387.89696635201</v>
      </c>
      <c r="CR49" s="394">
        <f t="shared" si="111"/>
        <v>493926.49184516392</v>
      </c>
      <c r="CS49" s="396">
        <f t="shared" si="112"/>
        <v>2042766.9315465351</v>
      </c>
    </row>
    <row r="50" spans="1:97" ht="15.75" customHeight="1">
      <c r="A50" s="87" t="s">
        <v>215</v>
      </c>
      <c r="B50" s="290">
        <v>28</v>
      </c>
      <c r="C50" s="228">
        <v>0</v>
      </c>
      <c r="D50" s="228">
        <v>15563.93069481471</v>
      </c>
      <c r="E50" s="228">
        <v>0</v>
      </c>
      <c r="F50" s="228">
        <v>16901.730615195815</v>
      </c>
      <c r="G50" s="228">
        <v>0</v>
      </c>
      <c r="H50" s="228">
        <v>31902.95080148731</v>
      </c>
      <c r="I50" s="228">
        <v>0</v>
      </c>
      <c r="J50" s="228">
        <v>40328.908649027813</v>
      </c>
      <c r="K50" s="392">
        <f t="shared" si="86"/>
        <v>104697.52076052564</v>
      </c>
      <c r="L50" s="397">
        <v>0</v>
      </c>
      <c r="M50" s="228">
        <v>448.05088295096357</v>
      </c>
      <c r="N50" s="228">
        <v>0</v>
      </c>
      <c r="O50" s="228">
        <v>0</v>
      </c>
      <c r="P50" s="228">
        <v>0</v>
      </c>
      <c r="Q50" s="228">
        <v>0</v>
      </c>
      <c r="R50" s="228">
        <v>0</v>
      </c>
      <c r="S50" s="228">
        <v>0</v>
      </c>
      <c r="T50" s="394">
        <f t="shared" si="87"/>
        <v>448.05088295096357</v>
      </c>
      <c r="U50" s="395">
        <f t="shared" si="88"/>
        <v>105145.57164347661</v>
      </c>
      <c r="V50" s="290">
        <v>28</v>
      </c>
      <c r="W50" s="228">
        <v>0</v>
      </c>
      <c r="X50" s="228">
        <v>5417.6126550189756</v>
      </c>
      <c r="Y50" s="228">
        <v>0</v>
      </c>
      <c r="Z50" s="228">
        <v>5767.6034193977794</v>
      </c>
      <c r="AA50" s="228">
        <v>0</v>
      </c>
      <c r="AB50" s="228">
        <v>179.39824103989557</v>
      </c>
      <c r="AC50" s="228">
        <v>0</v>
      </c>
      <c r="AD50" s="228">
        <v>0</v>
      </c>
      <c r="AE50" s="392">
        <f t="shared" si="89"/>
        <v>11364.614315456651</v>
      </c>
      <c r="AF50" s="397">
        <v>0</v>
      </c>
      <c r="AG50" s="228">
        <v>224.02376341764719</v>
      </c>
      <c r="AH50" s="228">
        <v>0</v>
      </c>
      <c r="AI50" s="228">
        <v>0</v>
      </c>
      <c r="AJ50" s="228">
        <v>0</v>
      </c>
      <c r="AK50" s="228">
        <v>0</v>
      </c>
      <c r="AL50" s="228">
        <v>0</v>
      </c>
      <c r="AM50" s="228">
        <v>0</v>
      </c>
      <c r="AN50" s="394">
        <f t="shared" si="90"/>
        <v>224.02376341764719</v>
      </c>
      <c r="AO50" s="395">
        <f t="shared" si="91"/>
        <v>11588.638078874297</v>
      </c>
      <c r="AP50" s="290">
        <v>28</v>
      </c>
      <c r="AQ50" s="228">
        <v>55349.310532452917</v>
      </c>
      <c r="AR50" s="228">
        <v>757121.64104667341</v>
      </c>
      <c r="AS50" s="228">
        <v>54373.865795961392</v>
      </c>
      <c r="AT50" s="228">
        <v>794212.83932020247</v>
      </c>
      <c r="AU50" s="228">
        <v>47978.604280513529</v>
      </c>
      <c r="AV50" s="228">
        <v>937972.65453610697</v>
      </c>
      <c r="AW50" s="228">
        <v>59325.839344025902</v>
      </c>
      <c r="AX50" s="228">
        <v>936348.14524979051</v>
      </c>
      <c r="AY50" s="392">
        <f t="shared" si="92"/>
        <v>3642682.9001057269</v>
      </c>
      <c r="AZ50" s="397">
        <v>0</v>
      </c>
      <c r="BA50" s="228">
        <v>1404.2735695606902</v>
      </c>
      <c r="BB50" s="228">
        <v>0</v>
      </c>
      <c r="BC50" s="228">
        <v>500.74952781539469</v>
      </c>
      <c r="BD50" s="228">
        <v>0</v>
      </c>
      <c r="BE50" s="228">
        <v>365.20515712499582</v>
      </c>
      <c r="BF50" s="228">
        <v>0</v>
      </c>
      <c r="BG50" s="228">
        <v>152.52473292341446</v>
      </c>
      <c r="BH50" s="394">
        <f t="shared" si="93"/>
        <v>2422.7529874244951</v>
      </c>
      <c r="BI50" s="395">
        <f t="shared" si="94"/>
        <v>3645105.6530931513</v>
      </c>
      <c r="BJ50" s="290">
        <v>28</v>
      </c>
      <c r="BK50" s="228">
        <v>0</v>
      </c>
      <c r="BL50" s="228">
        <v>0</v>
      </c>
      <c r="BM50" s="228">
        <v>0</v>
      </c>
      <c r="BN50" s="228">
        <v>13351.581646602772</v>
      </c>
      <c r="BO50" s="228">
        <v>0</v>
      </c>
      <c r="BP50" s="228">
        <v>7040.5128931725012</v>
      </c>
      <c r="BQ50" s="228">
        <v>0</v>
      </c>
      <c r="BR50" s="228">
        <v>0</v>
      </c>
      <c r="BS50" s="392">
        <f t="shared" si="95"/>
        <v>20392.094539775273</v>
      </c>
      <c r="BT50" s="397">
        <v>0</v>
      </c>
      <c r="BU50" s="228">
        <v>0</v>
      </c>
      <c r="BV50" s="228">
        <v>0</v>
      </c>
      <c r="BW50" s="228">
        <v>0</v>
      </c>
      <c r="BX50" s="228">
        <v>0</v>
      </c>
      <c r="BY50" s="228">
        <v>0</v>
      </c>
      <c r="BZ50" s="228">
        <v>0</v>
      </c>
      <c r="CA50" s="228">
        <v>0</v>
      </c>
      <c r="CB50" s="394">
        <f t="shared" si="96"/>
        <v>0</v>
      </c>
      <c r="CC50" s="395">
        <f t="shared" si="97"/>
        <v>20392.094539775273</v>
      </c>
      <c r="CD50" s="290">
        <v>28</v>
      </c>
      <c r="CE50" s="394">
        <f t="shared" si="98"/>
        <v>833452.49492895999</v>
      </c>
      <c r="CF50" s="394">
        <f t="shared" si="99"/>
        <v>884607.6207973602</v>
      </c>
      <c r="CG50" s="394">
        <f t="shared" si="100"/>
        <v>1025074.1207523202</v>
      </c>
      <c r="CH50" s="394">
        <f t="shared" si="101"/>
        <v>1036002.8932428443</v>
      </c>
      <c r="CI50" s="396">
        <f t="shared" si="102"/>
        <v>3779137.1297214841</v>
      </c>
      <c r="CJ50" s="394">
        <f t="shared" si="103"/>
        <v>2076.3482159293007</v>
      </c>
      <c r="CK50" s="394">
        <f t="shared" si="104"/>
        <v>500.74952781539469</v>
      </c>
      <c r="CL50" s="394">
        <f t="shared" si="105"/>
        <v>365.20515712499582</v>
      </c>
      <c r="CM50" s="394">
        <f t="shared" si="106"/>
        <v>152.52473292341446</v>
      </c>
      <c r="CN50" s="396">
        <f t="shared" si="107"/>
        <v>3094.8276337931056</v>
      </c>
      <c r="CO50" s="394">
        <f t="shared" si="108"/>
        <v>835528.84314488934</v>
      </c>
      <c r="CP50" s="394">
        <f t="shared" si="109"/>
        <v>885108.37032517558</v>
      </c>
      <c r="CQ50" s="394">
        <f t="shared" si="110"/>
        <v>1025439.3259094452</v>
      </c>
      <c r="CR50" s="394">
        <f t="shared" si="111"/>
        <v>1036155.4179757676</v>
      </c>
      <c r="CS50" s="396">
        <f t="shared" si="112"/>
        <v>3782231.9573552776</v>
      </c>
    </row>
    <row r="51" spans="1:97" ht="15.75" customHeight="1">
      <c r="A51" s="87" t="s">
        <v>216</v>
      </c>
      <c r="B51" s="290">
        <v>29</v>
      </c>
      <c r="C51" s="228">
        <v>11714.13293604203</v>
      </c>
      <c r="D51" s="228">
        <v>6798.4581882876964</v>
      </c>
      <c r="E51" s="228">
        <v>15498.891029034328</v>
      </c>
      <c r="F51" s="228">
        <v>6015.0586791190772</v>
      </c>
      <c r="G51" s="228">
        <v>19786.252305024398</v>
      </c>
      <c r="H51" s="228">
        <v>4764.1961928903929</v>
      </c>
      <c r="I51" s="228">
        <v>13892.140022571295</v>
      </c>
      <c r="J51" s="228">
        <v>7756.4173038082617</v>
      </c>
      <c r="K51" s="392">
        <f t="shared" si="86"/>
        <v>86225.546656777486</v>
      </c>
      <c r="L51" s="397">
        <v>0</v>
      </c>
      <c r="M51" s="228">
        <v>45091.228225530533</v>
      </c>
      <c r="N51" s="228">
        <v>0</v>
      </c>
      <c r="O51" s="228">
        <v>52216.938710728253</v>
      </c>
      <c r="P51" s="228">
        <v>0</v>
      </c>
      <c r="Q51" s="228">
        <v>55005.138752835723</v>
      </c>
      <c r="R51" s="228">
        <v>0</v>
      </c>
      <c r="S51" s="228">
        <v>97269.210767290206</v>
      </c>
      <c r="T51" s="394">
        <f t="shared" si="87"/>
        <v>249582.51645638471</v>
      </c>
      <c r="U51" s="395">
        <f t="shared" si="88"/>
        <v>335808.06311316218</v>
      </c>
      <c r="V51" s="290">
        <v>29</v>
      </c>
      <c r="W51" s="228">
        <v>0</v>
      </c>
      <c r="X51" s="228">
        <v>602.61052433469024</v>
      </c>
      <c r="Y51" s="228">
        <v>0</v>
      </c>
      <c r="Z51" s="228">
        <v>1492.8635696211027</v>
      </c>
      <c r="AA51" s="228">
        <v>0</v>
      </c>
      <c r="AB51" s="228">
        <v>877.59705402651252</v>
      </c>
      <c r="AC51" s="228">
        <v>0</v>
      </c>
      <c r="AD51" s="228">
        <v>512.83617202656706</v>
      </c>
      <c r="AE51" s="392">
        <f t="shared" si="89"/>
        <v>3485.9073200088724</v>
      </c>
      <c r="AF51" s="397">
        <v>0</v>
      </c>
      <c r="AG51" s="228">
        <v>6347.0850255188534</v>
      </c>
      <c r="AH51" s="228">
        <v>0</v>
      </c>
      <c r="AI51" s="228">
        <v>11211.42582141106</v>
      </c>
      <c r="AJ51" s="228">
        <v>0</v>
      </c>
      <c r="AK51" s="228">
        <v>10594.10288852313</v>
      </c>
      <c r="AL51" s="228">
        <v>0</v>
      </c>
      <c r="AM51" s="228">
        <v>9208.2411077360211</v>
      </c>
      <c r="AN51" s="394">
        <f t="shared" si="90"/>
        <v>37360.854843189067</v>
      </c>
      <c r="AO51" s="395">
        <f t="shared" si="91"/>
        <v>40846.762163197942</v>
      </c>
      <c r="AP51" s="290">
        <v>29</v>
      </c>
      <c r="AQ51" s="228">
        <v>51838.348277427431</v>
      </c>
      <c r="AR51" s="228">
        <v>53957.86343258289</v>
      </c>
      <c r="AS51" s="228">
        <v>56042.84306267809</v>
      </c>
      <c r="AT51" s="228">
        <v>46867.32173524097</v>
      </c>
      <c r="AU51" s="228">
        <v>34239.084836565256</v>
      </c>
      <c r="AV51" s="228">
        <v>45744.049944221792</v>
      </c>
      <c r="AW51" s="228">
        <v>35621.175612274492</v>
      </c>
      <c r="AX51" s="228">
        <v>43004.772145784533</v>
      </c>
      <c r="AY51" s="392">
        <f t="shared" si="92"/>
        <v>367315.45904677548</v>
      </c>
      <c r="AZ51" s="397">
        <v>0</v>
      </c>
      <c r="BA51" s="228">
        <v>620127.85466981167</v>
      </c>
      <c r="BB51" s="228">
        <v>0</v>
      </c>
      <c r="BC51" s="228">
        <v>682479.90459436679</v>
      </c>
      <c r="BD51" s="228">
        <v>0</v>
      </c>
      <c r="BE51" s="228">
        <v>802197.04446298198</v>
      </c>
      <c r="BF51" s="228">
        <v>0</v>
      </c>
      <c r="BG51" s="228">
        <v>746417.14374683064</v>
      </c>
      <c r="BH51" s="394">
        <f t="shared" si="93"/>
        <v>2851221.9474739912</v>
      </c>
      <c r="BI51" s="395">
        <f t="shared" si="94"/>
        <v>3218537.4065207667</v>
      </c>
      <c r="BJ51" s="290">
        <v>29</v>
      </c>
      <c r="BK51" s="228">
        <v>0</v>
      </c>
      <c r="BL51" s="228">
        <v>593.84329855278474</v>
      </c>
      <c r="BM51" s="228">
        <v>0</v>
      </c>
      <c r="BN51" s="228">
        <v>0</v>
      </c>
      <c r="BO51" s="228">
        <v>1442.6490621349403</v>
      </c>
      <c r="BP51" s="228">
        <v>0</v>
      </c>
      <c r="BQ51" s="228">
        <v>2311.5309825903637</v>
      </c>
      <c r="BR51" s="228">
        <v>0</v>
      </c>
      <c r="BS51" s="392">
        <f t="shared" si="95"/>
        <v>4348.0233432780888</v>
      </c>
      <c r="BT51" s="397">
        <v>0</v>
      </c>
      <c r="BU51" s="228">
        <v>4807.3230551054348</v>
      </c>
      <c r="BV51" s="228">
        <v>0</v>
      </c>
      <c r="BW51" s="228">
        <v>0</v>
      </c>
      <c r="BX51" s="228">
        <v>0</v>
      </c>
      <c r="BY51" s="228">
        <v>0</v>
      </c>
      <c r="BZ51" s="228">
        <v>0</v>
      </c>
      <c r="CA51" s="228">
        <v>0</v>
      </c>
      <c r="CB51" s="394">
        <f t="shared" si="96"/>
        <v>4807.3230551054348</v>
      </c>
      <c r="CC51" s="395">
        <f t="shared" si="97"/>
        <v>9155.3463983835245</v>
      </c>
      <c r="CD51" s="290">
        <v>29</v>
      </c>
      <c r="CE51" s="394">
        <f t="shared" si="98"/>
        <v>125505.25665722752</v>
      </c>
      <c r="CF51" s="394">
        <f t="shared" si="99"/>
        <v>125916.97807569357</v>
      </c>
      <c r="CG51" s="394">
        <f t="shared" si="100"/>
        <v>106853.82939486328</v>
      </c>
      <c r="CH51" s="394">
        <f t="shared" si="101"/>
        <v>103098.87223905552</v>
      </c>
      <c r="CI51" s="396">
        <f t="shared" si="102"/>
        <v>461374.93636683992</v>
      </c>
      <c r="CJ51" s="394">
        <f t="shared" si="103"/>
        <v>676373.49097596644</v>
      </c>
      <c r="CK51" s="394">
        <f t="shared" si="104"/>
        <v>745908.26912650606</v>
      </c>
      <c r="CL51" s="394">
        <f t="shared" si="105"/>
        <v>867796.2861043408</v>
      </c>
      <c r="CM51" s="394">
        <f t="shared" si="106"/>
        <v>852894.59562185686</v>
      </c>
      <c r="CN51" s="396">
        <f t="shared" si="107"/>
        <v>3142972.6418286702</v>
      </c>
      <c r="CO51" s="394">
        <f t="shared" si="108"/>
        <v>801878.74763319397</v>
      </c>
      <c r="CP51" s="394">
        <f t="shared" si="109"/>
        <v>871825.24720219965</v>
      </c>
      <c r="CQ51" s="394">
        <f t="shared" si="110"/>
        <v>974650.11549920414</v>
      </c>
      <c r="CR51" s="394">
        <f t="shared" si="111"/>
        <v>955993.46786091232</v>
      </c>
      <c r="CS51" s="396">
        <f t="shared" si="112"/>
        <v>3604347.5781955104</v>
      </c>
    </row>
    <row r="52" spans="1:97" ht="15.75" customHeight="1">
      <c r="A52" s="87" t="s">
        <v>217</v>
      </c>
      <c r="B52" s="290">
        <v>30</v>
      </c>
      <c r="C52" s="228">
        <v>7302.8756195715214</v>
      </c>
      <c r="D52" s="228">
        <v>14447.8560983642</v>
      </c>
      <c r="E52" s="228">
        <v>9207.0081080456694</v>
      </c>
      <c r="F52" s="228">
        <v>42049.710686432642</v>
      </c>
      <c r="G52" s="228">
        <v>8410.1484659113739</v>
      </c>
      <c r="H52" s="228">
        <v>57332.842973038205</v>
      </c>
      <c r="I52" s="228">
        <v>11860.46140683094</v>
      </c>
      <c r="J52" s="228">
        <v>54805.574989715642</v>
      </c>
      <c r="K52" s="392">
        <f t="shared" si="86"/>
        <v>205416.47834791019</v>
      </c>
      <c r="L52" s="397">
        <v>0</v>
      </c>
      <c r="M52" s="228">
        <v>0</v>
      </c>
      <c r="N52" s="228">
        <v>0</v>
      </c>
      <c r="O52" s="228">
        <v>59.803849372455005</v>
      </c>
      <c r="P52" s="228">
        <v>0</v>
      </c>
      <c r="Q52" s="228">
        <v>0</v>
      </c>
      <c r="R52" s="228">
        <v>0</v>
      </c>
      <c r="S52" s="228">
        <v>0</v>
      </c>
      <c r="T52" s="394">
        <f t="shared" si="87"/>
        <v>59.803849372455005</v>
      </c>
      <c r="U52" s="395">
        <f t="shared" si="88"/>
        <v>205476.28219728265</v>
      </c>
      <c r="V52" s="290">
        <v>30</v>
      </c>
      <c r="W52" s="228">
        <v>0</v>
      </c>
      <c r="X52" s="228">
        <v>8273.121062178252</v>
      </c>
      <c r="Y52" s="228">
        <v>0</v>
      </c>
      <c r="Z52" s="228">
        <v>8287.4177834440816</v>
      </c>
      <c r="AA52" s="228">
        <v>0</v>
      </c>
      <c r="AB52" s="228">
        <v>8410.1484659113758</v>
      </c>
      <c r="AC52" s="228">
        <v>0</v>
      </c>
      <c r="AD52" s="228">
        <v>8656.8710920644098</v>
      </c>
      <c r="AE52" s="392">
        <f t="shared" si="89"/>
        <v>33627.558403598116</v>
      </c>
      <c r="AF52" s="397">
        <v>0</v>
      </c>
      <c r="AG52" s="228">
        <v>59.73967024470592</v>
      </c>
      <c r="AH52" s="228">
        <v>0</v>
      </c>
      <c r="AI52" s="228">
        <v>0</v>
      </c>
      <c r="AJ52" s="228">
        <v>0</v>
      </c>
      <c r="AK52" s="228">
        <v>0</v>
      </c>
      <c r="AL52" s="228">
        <v>0</v>
      </c>
      <c r="AM52" s="228">
        <v>0</v>
      </c>
      <c r="AN52" s="394">
        <f t="shared" si="90"/>
        <v>59.73967024470592</v>
      </c>
      <c r="AO52" s="395">
        <f t="shared" si="91"/>
        <v>33687.298073842823</v>
      </c>
      <c r="AP52" s="290">
        <v>30</v>
      </c>
      <c r="AQ52" s="228">
        <v>67326.400616880754</v>
      </c>
      <c r="AR52" s="228">
        <v>265672.27472658461</v>
      </c>
      <c r="AS52" s="228">
        <v>104136.42359787134</v>
      </c>
      <c r="AT52" s="228">
        <v>266655.65733705094</v>
      </c>
      <c r="AU52" s="228">
        <v>102132.47264286489</v>
      </c>
      <c r="AV52" s="228">
        <v>312075.58116589632</v>
      </c>
      <c r="AW52" s="228">
        <v>133210.78363976465</v>
      </c>
      <c r="AX52" s="228">
        <v>346065.62267967849</v>
      </c>
      <c r="AY52" s="392">
        <f t="shared" si="92"/>
        <v>1597275.2164065919</v>
      </c>
      <c r="AZ52" s="397">
        <v>0</v>
      </c>
      <c r="BA52" s="228">
        <v>1194.7844678209735</v>
      </c>
      <c r="BB52" s="228">
        <v>0</v>
      </c>
      <c r="BC52" s="228">
        <v>418.85272757704513</v>
      </c>
      <c r="BD52" s="228">
        <v>0</v>
      </c>
      <c r="BE52" s="228">
        <v>720.88216150939661</v>
      </c>
      <c r="BF52" s="228">
        <v>0</v>
      </c>
      <c r="BG52" s="228">
        <v>900.74424640012217</v>
      </c>
      <c r="BH52" s="394">
        <f t="shared" si="93"/>
        <v>3235.2636033075378</v>
      </c>
      <c r="BI52" s="395">
        <f t="shared" si="94"/>
        <v>1600510.4800098995</v>
      </c>
      <c r="BJ52" s="290">
        <v>30</v>
      </c>
      <c r="BK52" s="228">
        <v>0</v>
      </c>
      <c r="BL52" s="228">
        <v>0</v>
      </c>
      <c r="BM52" s="228">
        <v>0</v>
      </c>
      <c r="BN52" s="228">
        <v>0</v>
      </c>
      <c r="BO52" s="228">
        <v>2742.8155024335383</v>
      </c>
      <c r="BP52" s="228">
        <v>0</v>
      </c>
      <c r="BQ52" s="228">
        <v>6852.7062258898177</v>
      </c>
      <c r="BR52" s="228">
        <v>0</v>
      </c>
      <c r="BS52" s="392">
        <f t="shared" si="95"/>
        <v>9595.521728323356</v>
      </c>
      <c r="BT52" s="397">
        <v>0</v>
      </c>
      <c r="BU52" s="228">
        <v>0</v>
      </c>
      <c r="BV52" s="228">
        <v>0</v>
      </c>
      <c r="BW52" s="228">
        <v>0</v>
      </c>
      <c r="BX52" s="228">
        <v>0</v>
      </c>
      <c r="BY52" s="228">
        <v>0</v>
      </c>
      <c r="BZ52" s="228">
        <v>0</v>
      </c>
      <c r="CA52" s="228">
        <v>0</v>
      </c>
      <c r="CB52" s="394">
        <f t="shared" si="96"/>
        <v>0</v>
      </c>
      <c r="CC52" s="395">
        <f t="shared" si="97"/>
        <v>9595.521728323356</v>
      </c>
      <c r="CD52" s="290">
        <v>30</v>
      </c>
      <c r="CE52" s="394">
        <f t="shared" si="98"/>
        <v>363022.52812357934</v>
      </c>
      <c r="CF52" s="394">
        <f t="shared" si="99"/>
        <v>430336.21751284465</v>
      </c>
      <c r="CG52" s="394">
        <f t="shared" si="100"/>
        <v>491104.00921605568</v>
      </c>
      <c r="CH52" s="394">
        <f t="shared" si="101"/>
        <v>561452.02003394405</v>
      </c>
      <c r="CI52" s="396">
        <f t="shared" si="102"/>
        <v>1845914.7748864235</v>
      </c>
      <c r="CJ52" s="394">
        <f t="shared" si="103"/>
        <v>1254.5241380656794</v>
      </c>
      <c r="CK52" s="394">
        <f t="shared" si="104"/>
        <v>478.65657694950016</v>
      </c>
      <c r="CL52" s="394">
        <f t="shared" si="105"/>
        <v>720.88216150939661</v>
      </c>
      <c r="CM52" s="394">
        <f t="shared" si="106"/>
        <v>900.74424640012217</v>
      </c>
      <c r="CN52" s="396">
        <f t="shared" si="107"/>
        <v>3354.8071229246989</v>
      </c>
      <c r="CO52" s="394">
        <f t="shared" si="108"/>
        <v>364277.05226164503</v>
      </c>
      <c r="CP52" s="394">
        <f t="shared" si="109"/>
        <v>430814.87408979418</v>
      </c>
      <c r="CQ52" s="394">
        <f t="shared" si="110"/>
        <v>491824.8913775651</v>
      </c>
      <c r="CR52" s="394">
        <f t="shared" si="111"/>
        <v>562352.76428034413</v>
      </c>
      <c r="CS52" s="396">
        <f t="shared" si="112"/>
        <v>1849269.5820093483</v>
      </c>
    </row>
    <row r="53" spans="1:97" ht="15.75" customHeight="1">
      <c r="A53" s="87" t="s">
        <v>218</v>
      </c>
      <c r="B53" s="290">
        <v>31</v>
      </c>
      <c r="C53" s="228">
        <v>0</v>
      </c>
      <c r="D53" s="228">
        <v>317.5808446504293</v>
      </c>
      <c r="E53" s="228">
        <v>2120.7399768042501</v>
      </c>
      <c r="F53" s="228">
        <v>4453.9132153958826</v>
      </c>
      <c r="G53" s="228">
        <v>2450.6000507939939</v>
      </c>
      <c r="H53" s="228">
        <v>2767.6697874616007</v>
      </c>
      <c r="I53" s="228">
        <v>7876.6359876997576</v>
      </c>
      <c r="J53" s="228">
        <v>11436.754138137447</v>
      </c>
      <c r="K53" s="392">
        <f t="shared" si="86"/>
        <v>31423.894000943361</v>
      </c>
      <c r="L53" s="397">
        <v>0</v>
      </c>
      <c r="M53" s="228">
        <v>0</v>
      </c>
      <c r="N53" s="228">
        <v>0</v>
      </c>
      <c r="O53" s="228">
        <v>0</v>
      </c>
      <c r="P53" s="228">
        <v>0</v>
      </c>
      <c r="Q53" s="228">
        <v>0</v>
      </c>
      <c r="R53" s="228">
        <v>0</v>
      </c>
      <c r="S53" s="228">
        <v>0</v>
      </c>
      <c r="T53" s="394">
        <f t="shared" si="87"/>
        <v>0</v>
      </c>
      <c r="U53" s="395">
        <f t="shared" si="88"/>
        <v>31423.894000943361</v>
      </c>
      <c r="V53" s="290">
        <v>31</v>
      </c>
      <c r="W53" s="228">
        <v>0</v>
      </c>
      <c r="X53" s="228">
        <v>0</v>
      </c>
      <c r="Y53" s="228">
        <v>0</v>
      </c>
      <c r="Z53" s="228">
        <v>0</v>
      </c>
      <c r="AA53" s="228">
        <v>0</v>
      </c>
      <c r="AB53" s="228">
        <v>0</v>
      </c>
      <c r="AC53" s="228">
        <v>0</v>
      </c>
      <c r="AD53" s="228">
        <v>0</v>
      </c>
      <c r="AE53" s="392">
        <f t="shared" si="89"/>
        <v>0</v>
      </c>
      <c r="AF53" s="397">
        <v>0</v>
      </c>
      <c r="AG53" s="228">
        <v>0</v>
      </c>
      <c r="AH53" s="228">
        <v>0</v>
      </c>
      <c r="AI53" s="228">
        <v>0</v>
      </c>
      <c r="AJ53" s="228">
        <v>0</v>
      </c>
      <c r="AK53" s="228">
        <v>0</v>
      </c>
      <c r="AL53" s="228">
        <v>0</v>
      </c>
      <c r="AM53" s="228">
        <v>0</v>
      </c>
      <c r="AN53" s="394">
        <f t="shared" si="90"/>
        <v>0</v>
      </c>
      <c r="AO53" s="395">
        <f t="shared" si="91"/>
        <v>0</v>
      </c>
      <c r="AP53" s="290">
        <v>31</v>
      </c>
      <c r="AQ53" s="228">
        <v>34321.769836162879</v>
      </c>
      <c r="AR53" s="228">
        <v>104276.00680240159</v>
      </c>
      <c r="AS53" s="228">
        <v>42514.085788158678</v>
      </c>
      <c r="AT53" s="228">
        <v>127598.73883189532</v>
      </c>
      <c r="AU53" s="228">
        <v>38116.814422436117</v>
      </c>
      <c r="AV53" s="228">
        <v>156673.08861181641</v>
      </c>
      <c r="AW53" s="228">
        <v>49579.716829065525</v>
      </c>
      <c r="AX53" s="228">
        <v>147864.40491859155</v>
      </c>
      <c r="AY53" s="392">
        <f t="shared" si="92"/>
        <v>700944.62604052806</v>
      </c>
      <c r="AZ53" s="397">
        <v>0</v>
      </c>
      <c r="BA53" s="228">
        <v>0</v>
      </c>
      <c r="BB53" s="228">
        <v>0</v>
      </c>
      <c r="BC53" s="228">
        <v>0</v>
      </c>
      <c r="BD53" s="228">
        <v>0</v>
      </c>
      <c r="BE53" s="228">
        <v>0</v>
      </c>
      <c r="BF53" s="228">
        <v>0</v>
      </c>
      <c r="BG53" s="228">
        <v>0</v>
      </c>
      <c r="BH53" s="394">
        <f t="shared" si="93"/>
        <v>0</v>
      </c>
      <c r="BI53" s="395">
        <f t="shared" si="94"/>
        <v>700944.62604052806</v>
      </c>
      <c r="BJ53" s="290">
        <v>31</v>
      </c>
      <c r="BK53" s="228">
        <v>0</v>
      </c>
      <c r="BL53" s="228">
        <v>0</v>
      </c>
      <c r="BM53" s="228">
        <v>0</v>
      </c>
      <c r="BN53" s="228">
        <v>0</v>
      </c>
      <c r="BO53" s="228">
        <v>0</v>
      </c>
      <c r="BP53" s="228">
        <v>0</v>
      </c>
      <c r="BQ53" s="228">
        <v>0</v>
      </c>
      <c r="BR53" s="228">
        <v>0</v>
      </c>
      <c r="BS53" s="392">
        <f t="shared" si="95"/>
        <v>0</v>
      </c>
      <c r="BT53" s="397">
        <v>0</v>
      </c>
      <c r="BU53" s="228">
        <v>0</v>
      </c>
      <c r="BV53" s="228">
        <v>0</v>
      </c>
      <c r="BW53" s="228">
        <v>0</v>
      </c>
      <c r="BX53" s="228">
        <v>0</v>
      </c>
      <c r="BY53" s="228">
        <v>0</v>
      </c>
      <c r="BZ53" s="228">
        <v>0</v>
      </c>
      <c r="CA53" s="228">
        <v>0</v>
      </c>
      <c r="CB53" s="394">
        <f t="shared" si="96"/>
        <v>0</v>
      </c>
      <c r="CC53" s="395">
        <f t="shared" si="97"/>
        <v>0</v>
      </c>
      <c r="CD53" s="290">
        <v>31</v>
      </c>
      <c r="CE53" s="394">
        <f t="shared" si="98"/>
        <v>138915.3574832149</v>
      </c>
      <c r="CF53" s="394">
        <f t="shared" si="99"/>
        <v>176687.47781225413</v>
      </c>
      <c r="CG53" s="394">
        <f t="shared" si="100"/>
        <v>200008.17287250812</v>
      </c>
      <c r="CH53" s="394">
        <f t="shared" si="101"/>
        <v>216757.51187349428</v>
      </c>
      <c r="CI53" s="396">
        <f t="shared" si="102"/>
        <v>732368.52004147146</v>
      </c>
      <c r="CJ53" s="394">
        <f t="shared" si="103"/>
        <v>0</v>
      </c>
      <c r="CK53" s="394">
        <f t="shared" si="104"/>
        <v>0</v>
      </c>
      <c r="CL53" s="394">
        <f t="shared" si="105"/>
        <v>0</v>
      </c>
      <c r="CM53" s="394">
        <f t="shared" si="106"/>
        <v>0</v>
      </c>
      <c r="CN53" s="396">
        <f t="shared" si="107"/>
        <v>0</v>
      </c>
      <c r="CO53" s="394">
        <f t="shared" si="108"/>
        <v>138915.3574832149</v>
      </c>
      <c r="CP53" s="394">
        <f t="shared" si="109"/>
        <v>176687.47781225413</v>
      </c>
      <c r="CQ53" s="394">
        <f t="shared" si="110"/>
        <v>200008.17287250812</v>
      </c>
      <c r="CR53" s="394">
        <f t="shared" si="111"/>
        <v>216757.51187349428</v>
      </c>
      <c r="CS53" s="396">
        <f t="shared" si="112"/>
        <v>732368.52004147146</v>
      </c>
    </row>
    <row r="54" spans="1:97" ht="15.75" customHeight="1">
      <c r="A54" s="87" t="s">
        <v>219</v>
      </c>
      <c r="B54" s="290">
        <v>32</v>
      </c>
      <c r="C54" s="228">
        <v>0</v>
      </c>
      <c r="D54" s="228">
        <v>0</v>
      </c>
      <c r="E54" s="228">
        <v>0</v>
      </c>
      <c r="F54" s="228">
        <v>0</v>
      </c>
      <c r="G54" s="228">
        <v>0</v>
      </c>
      <c r="H54" s="228">
        <v>0</v>
      </c>
      <c r="I54" s="228">
        <v>0</v>
      </c>
      <c r="J54" s="228">
        <v>0</v>
      </c>
      <c r="K54" s="392">
        <f t="shared" si="86"/>
        <v>0</v>
      </c>
      <c r="L54" s="397">
        <v>0</v>
      </c>
      <c r="M54" s="228">
        <v>0</v>
      </c>
      <c r="N54" s="228">
        <v>0</v>
      </c>
      <c r="O54" s="228">
        <v>0</v>
      </c>
      <c r="P54" s="228">
        <v>0</v>
      </c>
      <c r="Q54" s="228">
        <v>0</v>
      </c>
      <c r="R54" s="228">
        <v>0</v>
      </c>
      <c r="S54" s="228">
        <v>0</v>
      </c>
      <c r="T54" s="394">
        <f t="shared" si="87"/>
        <v>0</v>
      </c>
      <c r="U54" s="395">
        <f t="shared" si="88"/>
        <v>0</v>
      </c>
      <c r="V54" s="290">
        <v>32</v>
      </c>
      <c r="W54" s="228">
        <v>0</v>
      </c>
      <c r="X54" s="228">
        <v>0</v>
      </c>
      <c r="Y54" s="228">
        <v>0</v>
      </c>
      <c r="Z54" s="228">
        <v>589.85599770738122</v>
      </c>
      <c r="AA54" s="228">
        <v>0</v>
      </c>
      <c r="AB54" s="228">
        <v>1814.4773275485061</v>
      </c>
      <c r="AC54" s="228">
        <v>0</v>
      </c>
      <c r="AD54" s="228">
        <v>4365.9513054645868</v>
      </c>
      <c r="AE54" s="392">
        <f t="shared" si="89"/>
        <v>6770.2846307204745</v>
      </c>
      <c r="AF54" s="397">
        <v>0</v>
      </c>
      <c r="AG54" s="228">
        <v>0</v>
      </c>
      <c r="AH54" s="228">
        <v>0</v>
      </c>
      <c r="AI54" s="228">
        <v>0</v>
      </c>
      <c r="AJ54" s="228">
        <v>0</v>
      </c>
      <c r="AK54" s="228">
        <v>0</v>
      </c>
      <c r="AL54" s="228">
        <v>0</v>
      </c>
      <c r="AM54" s="228">
        <v>0</v>
      </c>
      <c r="AN54" s="394">
        <f t="shared" si="90"/>
        <v>0</v>
      </c>
      <c r="AO54" s="395">
        <f t="shared" si="91"/>
        <v>6770.2846307204745</v>
      </c>
      <c r="AP54" s="290">
        <v>32</v>
      </c>
      <c r="AQ54" s="228">
        <v>0</v>
      </c>
      <c r="AR54" s="228">
        <v>2511.5640767011405</v>
      </c>
      <c r="AS54" s="228">
        <v>0</v>
      </c>
      <c r="AT54" s="228">
        <v>2633.8754921388909</v>
      </c>
      <c r="AU54" s="228">
        <v>0</v>
      </c>
      <c r="AV54" s="228">
        <v>3045.7641631913448</v>
      </c>
      <c r="AW54" s="228">
        <v>0</v>
      </c>
      <c r="AX54" s="228">
        <v>0</v>
      </c>
      <c r="AY54" s="392">
        <f t="shared" si="92"/>
        <v>8191.2037320313757</v>
      </c>
      <c r="AZ54" s="397">
        <v>0</v>
      </c>
      <c r="BA54" s="228">
        <v>0</v>
      </c>
      <c r="BB54" s="228">
        <v>0</v>
      </c>
      <c r="BC54" s="228">
        <v>0</v>
      </c>
      <c r="BD54" s="228">
        <v>0</v>
      </c>
      <c r="BE54" s="228">
        <v>0</v>
      </c>
      <c r="BF54" s="228">
        <v>0</v>
      </c>
      <c r="BG54" s="228">
        <v>0</v>
      </c>
      <c r="BH54" s="394">
        <f t="shared" si="93"/>
        <v>0</v>
      </c>
      <c r="BI54" s="395">
        <f t="shared" si="94"/>
        <v>8191.2037320313757</v>
      </c>
      <c r="BJ54" s="290">
        <v>32</v>
      </c>
      <c r="BK54" s="228">
        <v>0</v>
      </c>
      <c r="BL54" s="228">
        <v>0</v>
      </c>
      <c r="BM54" s="228">
        <v>0</v>
      </c>
      <c r="BN54" s="228">
        <v>0</v>
      </c>
      <c r="BO54" s="228">
        <v>0</v>
      </c>
      <c r="BP54" s="228">
        <v>0</v>
      </c>
      <c r="BQ54" s="228">
        <v>0</v>
      </c>
      <c r="BR54" s="228">
        <v>0</v>
      </c>
      <c r="BS54" s="392">
        <f t="shared" si="95"/>
        <v>0</v>
      </c>
      <c r="BT54" s="397">
        <v>0</v>
      </c>
      <c r="BU54" s="228">
        <v>0</v>
      </c>
      <c r="BV54" s="228">
        <v>0</v>
      </c>
      <c r="BW54" s="228">
        <v>0</v>
      </c>
      <c r="BX54" s="228">
        <v>0</v>
      </c>
      <c r="BY54" s="228">
        <v>0</v>
      </c>
      <c r="BZ54" s="228">
        <v>0</v>
      </c>
      <c r="CA54" s="228">
        <v>0</v>
      </c>
      <c r="CB54" s="394">
        <f t="shared" si="96"/>
        <v>0</v>
      </c>
      <c r="CC54" s="395">
        <f t="shared" si="97"/>
        <v>0</v>
      </c>
      <c r="CD54" s="290">
        <v>32</v>
      </c>
      <c r="CE54" s="394">
        <f t="shared" si="98"/>
        <v>2511.5640767011405</v>
      </c>
      <c r="CF54" s="394">
        <f t="shared" si="99"/>
        <v>3223.7314898462719</v>
      </c>
      <c r="CG54" s="394">
        <f t="shared" si="100"/>
        <v>4860.2414907398506</v>
      </c>
      <c r="CH54" s="394">
        <f t="shared" si="101"/>
        <v>4365.9513054645868</v>
      </c>
      <c r="CI54" s="396">
        <f t="shared" si="102"/>
        <v>14961.48836275185</v>
      </c>
      <c r="CJ54" s="394">
        <f t="shared" si="103"/>
        <v>0</v>
      </c>
      <c r="CK54" s="394">
        <f t="shared" si="104"/>
        <v>0</v>
      </c>
      <c r="CL54" s="394">
        <f t="shared" si="105"/>
        <v>0</v>
      </c>
      <c r="CM54" s="394">
        <f t="shared" si="106"/>
        <v>0</v>
      </c>
      <c r="CN54" s="396">
        <f t="shared" si="107"/>
        <v>0</v>
      </c>
      <c r="CO54" s="394">
        <f t="shared" si="108"/>
        <v>2511.5640767011405</v>
      </c>
      <c r="CP54" s="394">
        <f t="shared" si="109"/>
        <v>3223.7314898462719</v>
      </c>
      <c r="CQ54" s="394">
        <f t="shared" si="110"/>
        <v>4860.2414907398506</v>
      </c>
      <c r="CR54" s="394">
        <f t="shared" si="111"/>
        <v>4365.9513054645868</v>
      </c>
      <c r="CS54" s="396">
        <f t="shared" si="112"/>
        <v>14961.48836275185</v>
      </c>
    </row>
    <row r="55" spans="1:97" ht="15.75" customHeight="1">
      <c r="A55" s="87" t="s">
        <v>220</v>
      </c>
      <c r="B55" s="290">
        <v>33</v>
      </c>
      <c r="C55" s="228">
        <v>2416.8019587680947</v>
      </c>
      <c r="D55" s="228">
        <v>11884.340133071826</v>
      </c>
      <c r="E55" s="228">
        <v>2.9901924686227499</v>
      </c>
      <c r="F55" s="228">
        <v>18758.519346001973</v>
      </c>
      <c r="G55" s="228">
        <v>219.38159161246401</v>
      </c>
      <c r="H55" s="228">
        <v>25304.487853350875</v>
      </c>
      <c r="I55" s="228">
        <v>219.26225941403501</v>
      </c>
      <c r="J55" s="228">
        <v>35953.706742630777</v>
      </c>
      <c r="K55" s="392">
        <f t="shared" si="86"/>
        <v>94759.490077318667</v>
      </c>
      <c r="L55" s="397">
        <v>0</v>
      </c>
      <c r="M55" s="228">
        <v>2.3897144333756009</v>
      </c>
      <c r="N55" s="228">
        <v>0</v>
      </c>
      <c r="O55" s="228">
        <v>489.11348840532708</v>
      </c>
      <c r="P55" s="228">
        <v>0</v>
      </c>
      <c r="Q55" s="228">
        <v>30.304077973062551</v>
      </c>
      <c r="R55" s="228">
        <v>0</v>
      </c>
      <c r="S55" s="228">
        <v>181.94550906630855</v>
      </c>
      <c r="T55" s="394">
        <f t="shared" si="87"/>
        <v>703.75278987807383</v>
      </c>
      <c r="U55" s="395">
        <f t="shared" si="88"/>
        <v>95463.242867196735</v>
      </c>
      <c r="V55" s="290">
        <v>33</v>
      </c>
      <c r="W55" s="228">
        <v>0</v>
      </c>
      <c r="X55" s="228">
        <v>9529.2527153589926</v>
      </c>
      <c r="Y55" s="228">
        <v>0</v>
      </c>
      <c r="Z55" s="228">
        <v>9922.8525296366261</v>
      </c>
      <c r="AA55" s="228">
        <v>0</v>
      </c>
      <c r="AB55" s="228">
        <v>9497.5139924293362</v>
      </c>
      <c r="AC55" s="228">
        <v>0</v>
      </c>
      <c r="AD55" s="228">
        <v>11277.938921577766</v>
      </c>
      <c r="AE55" s="392">
        <f t="shared" si="89"/>
        <v>40227.558159002721</v>
      </c>
      <c r="AF55" s="397">
        <v>0</v>
      </c>
      <c r="AG55" s="228">
        <v>0</v>
      </c>
      <c r="AH55" s="228">
        <v>0</v>
      </c>
      <c r="AI55" s="228">
        <v>155.48677005007414</v>
      </c>
      <c r="AJ55" s="228">
        <v>0</v>
      </c>
      <c r="AK55" s="228">
        <v>245.38603183481769</v>
      </c>
      <c r="AL55" s="228">
        <v>0</v>
      </c>
      <c r="AM55" s="228">
        <v>25.941281173689745</v>
      </c>
      <c r="AN55" s="394">
        <f t="shared" si="90"/>
        <v>426.81408305858156</v>
      </c>
      <c r="AO55" s="395">
        <f t="shared" si="91"/>
        <v>40654.372242061305</v>
      </c>
      <c r="AP55" s="290">
        <v>33</v>
      </c>
      <c r="AQ55" s="228">
        <v>430.13206950396744</v>
      </c>
      <c r="AR55" s="228">
        <v>174205.83692697616</v>
      </c>
      <c r="AS55" s="228">
        <v>9836.5495295424207</v>
      </c>
      <c r="AT55" s="228">
        <v>222558.50742580919</v>
      </c>
      <c r="AU55" s="228">
        <v>5525.0993710585153</v>
      </c>
      <c r="AV55" s="228">
        <v>237645.89218849796</v>
      </c>
      <c r="AW55" s="228">
        <v>8153.2674440534083</v>
      </c>
      <c r="AX55" s="228">
        <v>278462.37887926766</v>
      </c>
      <c r="AY55" s="392">
        <f t="shared" si="92"/>
        <v>936817.66383470921</v>
      </c>
      <c r="AZ55" s="397">
        <v>0</v>
      </c>
      <c r="BA55" s="228">
        <v>1559.8163290721584</v>
      </c>
      <c r="BB55" s="228">
        <v>0</v>
      </c>
      <c r="BC55" s="228">
        <v>2612.7496861576692</v>
      </c>
      <c r="BD55" s="228">
        <v>0</v>
      </c>
      <c r="BE55" s="228">
        <v>2515.8540311286451</v>
      </c>
      <c r="BF55" s="228">
        <v>0</v>
      </c>
      <c r="BG55" s="228">
        <v>2620.0269226860878</v>
      </c>
      <c r="BH55" s="394">
        <f t="shared" si="93"/>
        <v>9308.4469690445603</v>
      </c>
      <c r="BI55" s="395">
        <f t="shared" si="94"/>
        <v>946126.11080375372</v>
      </c>
      <c r="BJ55" s="290">
        <v>33</v>
      </c>
      <c r="BK55" s="228">
        <v>0</v>
      </c>
      <c r="BL55" s="228">
        <v>0</v>
      </c>
      <c r="BM55" s="228">
        <v>0</v>
      </c>
      <c r="BN55" s="228">
        <v>0.59684244776482909</v>
      </c>
      <c r="BO55" s="228">
        <v>216.27720531728701</v>
      </c>
      <c r="BP55" s="228">
        <v>0.64442049918233035</v>
      </c>
      <c r="BQ55" s="228">
        <v>5.4024627206455138</v>
      </c>
      <c r="BR55" s="228">
        <v>0.60071890469932521</v>
      </c>
      <c r="BS55" s="392">
        <f t="shared" si="95"/>
        <v>223.52164988957901</v>
      </c>
      <c r="BT55" s="397">
        <v>0</v>
      </c>
      <c r="BU55" s="228">
        <v>0</v>
      </c>
      <c r="BV55" s="228">
        <v>0</v>
      </c>
      <c r="BW55" s="228">
        <v>2.3973504339985277</v>
      </c>
      <c r="BX55" s="228">
        <v>0</v>
      </c>
      <c r="BY55" s="228">
        <v>2.3794295746688778</v>
      </c>
      <c r="BZ55" s="228">
        <v>0</v>
      </c>
      <c r="CA55" s="228">
        <v>2.4028756187973008</v>
      </c>
      <c r="CB55" s="394">
        <f t="shared" si="96"/>
        <v>7.1796556274647063</v>
      </c>
      <c r="CC55" s="395">
        <f t="shared" si="97"/>
        <v>230.70130551704372</v>
      </c>
      <c r="CD55" s="290">
        <v>33</v>
      </c>
      <c r="CE55" s="394">
        <f t="shared" si="98"/>
        <v>198466.36380367904</v>
      </c>
      <c r="CF55" s="394">
        <f t="shared" si="99"/>
        <v>261080.01586590661</v>
      </c>
      <c r="CG55" s="394">
        <f t="shared" si="100"/>
        <v>278409.2966227656</v>
      </c>
      <c r="CH55" s="394">
        <f t="shared" si="101"/>
        <v>334072.55742856901</v>
      </c>
      <c r="CI55" s="396">
        <f t="shared" si="102"/>
        <v>1072028.2337209203</v>
      </c>
      <c r="CJ55" s="394">
        <f t="shared" si="103"/>
        <v>1562.2060435055339</v>
      </c>
      <c r="CK55" s="394">
        <f t="shared" si="104"/>
        <v>3259.7472950470687</v>
      </c>
      <c r="CL55" s="394">
        <f t="shared" si="105"/>
        <v>2793.9235705111942</v>
      </c>
      <c r="CM55" s="394">
        <f t="shared" si="106"/>
        <v>2830.3165885448834</v>
      </c>
      <c r="CN55" s="396">
        <f t="shared" si="107"/>
        <v>10446.19349760868</v>
      </c>
      <c r="CO55" s="394">
        <f t="shared" si="108"/>
        <v>200028.56984718458</v>
      </c>
      <c r="CP55" s="394">
        <f t="shared" si="109"/>
        <v>264339.76316095365</v>
      </c>
      <c r="CQ55" s="394">
        <f t="shared" si="110"/>
        <v>281203.22019327676</v>
      </c>
      <c r="CR55" s="394">
        <f t="shared" si="111"/>
        <v>336902.87401711382</v>
      </c>
      <c r="CS55" s="396">
        <f t="shared" si="112"/>
        <v>1082474.4272185287</v>
      </c>
    </row>
    <row r="56" spans="1:97" ht="15.75" customHeight="1">
      <c r="A56" s="87" t="s">
        <v>221</v>
      </c>
      <c r="B56" s="290">
        <v>34</v>
      </c>
      <c r="C56" s="228">
        <v>301.02999999999997</v>
      </c>
      <c r="D56" s="228">
        <v>14823.432071515925</v>
      </c>
      <c r="E56" s="228">
        <v>1357.9351955246641</v>
      </c>
      <c r="F56" s="228">
        <v>18819.288998829154</v>
      </c>
      <c r="G56" s="228">
        <v>1455.4617834844148</v>
      </c>
      <c r="H56" s="228">
        <v>18775.445891567273</v>
      </c>
      <c r="I56" s="228">
        <v>5382.3290231286965</v>
      </c>
      <c r="J56" s="228">
        <v>18350.734149516931</v>
      </c>
      <c r="K56" s="392">
        <f t="shared" si="86"/>
        <v>79265.657113567053</v>
      </c>
      <c r="L56" s="397">
        <v>0</v>
      </c>
      <c r="M56" s="228">
        <v>5853.6472455849835</v>
      </c>
      <c r="N56" s="228">
        <v>0</v>
      </c>
      <c r="O56" s="228">
        <v>7140.007963298106</v>
      </c>
      <c r="P56" s="228">
        <v>0</v>
      </c>
      <c r="Q56" s="228">
        <v>13211.674159559683</v>
      </c>
      <c r="R56" s="228">
        <v>0</v>
      </c>
      <c r="S56" s="228">
        <v>4860.3510671238209</v>
      </c>
      <c r="T56" s="394">
        <f t="shared" si="87"/>
        <v>31065.680435566595</v>
      </c>
      <c r="U56" s="395">
        <f t="shared" si="88"/>
        <v>110331.33754913365</v>
      </c>
      <c r="V56" s="290">
        <v>34</v>
      </c>
      <c r="W56" s="228">
        <v>57.08</v>
      </c>
      <c r="X56" s="228">
        <v>3770.6307715639982</v>
      </c>
      <c r="Y56" s="228">
        <v>0</v>
      </c>
      <c r="Z56" s="228">
        <v>12514.977684746336</v>
      </c>
      <c r="AA56" s="228">
        <v>0</v>
      </c>
      <c r="AB56" s="228">
        <v>11332.017937195118</v>
      </c>
      <c r="AC56" s="228">
        <v>57.34</v>
      </c>
      <c r="AD56" s="228">
        <v>8200.9787034320343</v>
      </c>
      <c r="AE56" s="392">
        <f t="shared" si="89"/>
        <v>35933.02509693749</v>
      </c>
      <c r="AF56" s="397">
        <v>0</v>
      </c>
      <c r="AG56" s="228">
        <v>3753.6178000478621</v>
      </c>
      <c r="AH56" s="228">
        <v>0</v>
      </c>
      <c r="AI56" s="228">
        <v>3349.5072243037039</v>
      </c>
      <c r="AJ56" s="228">
        <v>0</v>
      </c>
      <c r="AK56" s="228">
        <v>1794.7905989003966</v>
      </c>
      <c r="AL56" s="228">
        <v>0</v>
      </c>
      <c r="AM56" s="228">
        <v>1510.8556911429059</v>
      </c>
      <c r="AN56" s="394">
        <f t="shared" si="90"/>
        <v>10408.771314394869</v>
      </c>
      <c r="AO56" s="395">
        <f t="shared" si="91"/>
        <v>46341.796411332361</v>
      </c>
      <c r="AP56" s="290">
        <v>34</v>
      </c>
      <c r="AQ56" s="228">
        <v>19249.771650677973</v>
      </c>
      <c r="AR56" s="228">
        <v>169984.91099586603</v>
      </c>
      <c r="AS56" s="228">
        <v>26293.364139909336</v>
      </c>
      <c r="AT56" s="228">
        <v>181924.7084557286</v>
      </c>
      <c r="AU56" s="228">
        <v>27295.587908099184</v>
      </c>
      <c r="AV56" s="228">
        <v>202382.07371778021</v>
      </c>
      <c r="AW56" s="228">
        <v>27048.807288289347</v>
      </c>
      <c r="AX56" s="228">
        <v>193125.44856842924</v>
      </c>
      <c r="AY56" s="392">
        <f t="shared" si="92"/>
        <v>847304.67272477981</v>
      </c>
      <c r="AZ56" s="397">
        <v>0</v>
      </c>
      <c r="BA56" s="228">
        <v>40811.208003723426</v>
      </c>
      <c r="BB56" s="228">
        <v>0</v>
      </c>
      <c r="BC56" s="228">
        <v>36620.904470799207</v>
      </c>
      <c r="BD56" s="228">
        <v>0</v>
      </c>
      <c r="BE56" s="228">
        <v>45217.808740652807</v>
      </c>
      <c r="BF56" s="228">
        <v>0</v>
      </c>
      <c r="BG56" s="228">
        <v>54729.78428984058</v>
      </c>
      <c r="BH56" s="394">
        <f t="shared" si="93"/>
        <v>177379.70550501603</v>
      </c>
      <c r="BI56" s="395">
        <f t="shared" si="94"/>
        <v>1024684.3782297958</v>
      </c>
      <c r="BJ56" s="290">
        <v>34</v>
      </c>
      <c r="BK56" s="228">
        <v>0</v>
      </c>
      <c r="BL56" s="228">
        <v>4828.972650687062</v>
      </c>
      <c r="BM56" s="228">
        <v>0</v>
      </c>
      <c r="BN56" s="228">
        <v>2566.909056505709</v>
      </c>
      <c r="BO56" s="228">
        <v>277.77999999999997</v>
      </c>
      <c r="BP56" s="228">
        <v>1669.7117470660021</v>
      </c>
      <c r="BQ56" s="228">
        <v>3530.0580137465427</v>
      </c>
      <c r="BR56" s="228">
        <v>3041.0382866192949</v>
      </c>
      <c r="BS56" s="392">
        <f t="shared" si="95"/>
        <v>15914.46975462461</v>
      </c>
      <c r="BT56" s="397">
        <v>0</v>
      </c>
      <c r="BU56" s="228">
        <v>5668.7262204999697</v>
      </c>
      <c r="BV56" s="228">
        <v>0</v>
      </c>
      <c r="BW56" s="228">
        <v>4625.2619306373344</v>
      </c>
      <c r="BX56" s="228">
        <v>0</v>
      </c>
      <c r="BY56" s="228">
        <v>2530.6168653601762</v>
      </c>
      <c r="BZ56" s="228">
        <v>0</v>
      </c>
      <c r="CA56" s="228">
        <v>8994.6710546857666</v>
      </c>
      <c r="CB56" s="394">
        <f t="shared" si="96"/>
        <v>21819.276071183245</v>
      </c>
      <c r="CC56" s="395">
        <f t="shared" si="97"/>
        <v>37733.745825807855</v>
      </c>
      <c r="CD56" s="290">
        <v>34</v>
      </c>
      <c r="CE56" s="394">
        <f t="shared" si="98"/>
        <v>213015.82814031097</v>
      </c>
      <c r="CF56" s="394">
        <f t="shared" si="99"/>
        <v>243477.18353124382</v>
      </c>
      <c r="CG56" s="394">
        <f t="shared" si="100"/>
        <v>263188.07898519223</v>
      </c>
      <c r="CH56" s="394">
        <f t="shared" si="101"/>
        <v>258736.73403316209</v>
      </c>
      <c r="CI56" s="396">
        <f t="shared" si="102"/>
        <v>978417.824689909</v>
      </c>
      <c r="CJ56" s="394">
        <f t="shared" si="103"/>
        <v>56087.199269856239</v>
      </c>
      <c r="CK56" s="394">
        <f t="shared" si="104"/>
        <v>51735.681589038359</v>
      </c>
      <c r="CL56" s="394">
        <f t="shared" si="105"/>
        <v>62754.89036447306</v>
      </c>
      <c r="CM56" s="394">
        <f t="shared" si="106"/>
        <v>70095.662102793081</v>
      </c>
      <c r="CN56" s="396">
        <f t="shared" si="107"/>
        <v>240673.43332616074</v>
      </c>
      <c r="CO56" s="394">
        <f t="shared" si="108"/>
        <v>269103.02741016721</v>
      </c>
      <c r="CP56" s="394">
        <f t="shared" si="109"/>
        <v>295212.86512028216</v>
      </c>
      <c r="CQ56" s="394">
        <f t="shared" si="110"/>
        <v>325942.96934966528</v>
      </c>
      <c r="CR56" s="394">
        <f t="shared" si="111"/>
        <v>328832.39613595512</v>
      </c>
      <c r="CS56" s="396">
        <f t="shared" si="112"/>
        <v>1219091.2580160699</v>
      </c>
    </row>
    <row r="57" spans="1:97" ht="15.75" customHeight="1">
      <c r="A57" s="87" t="s">
        <v>222</v>
      </c>
      <c r="B57" s="290">
        <v>35</v>
      </c>
      <c r="C57" s="228">
        <v>3.9376535299088524</v>
      </c>
      <c r="D57" s="228">
        <v>893.3721550326137</v>
      </c>
      <c r="E57" s="228">
        <v>293.63326351644093</v>
      </c>
      <c r="F57" s="228">
        <v>2295.2161913953678</v>
      </c>
      <c r="G57" s="228">
        <v>96.955815258924616</v>
      </c>
      <c r="H57" s="228">
        <v>3025.2490438002774</v>
      </c>
      <c r="I57" s="228">
        <v>72.382939419181568</v>
      </c>
      <c r="J57" s="228">
        <v>2211.3623694681255</v>
      </c>
      <c r="K57" s="392">
        <f t="shared" si="86"/>
        <v>8892.1094314208403</v>
      </c>
      <c r="L57" s="397">
        <v>0</v>
      </c>
      <c r="M57" s="228">
        <v>1526.1191433743395</v>
      </c>
      <c r="N57" s="228">
        <v>0</v>
      </c>
      <c r="O57" s="228">
        <v>1406.1051367304524</v>
      </c>
      <c r="P57" s="228">
        <v>0</v>
      </c>
      <c r="Q57" s="228">
        <v>3721.5951783343821</v>
      </c>
      <c r="R57" s="228">
        <v>0</v>
      </c>
      <c r="S57" s="228">
        <v>2200.4575020914012</v>
      </c>
      <c r="T57" s="394">
        <f t="shared" si="87"/>
        <v>8854.2769605305748</v>
      </c>
      <c r="U57" s="395">
        <f t="shared" si="88"/>
        <v>17746.386391951415</v>
      </c>
      <c r="V57" s="290">
        <v>35</v>
      </c>
      <c r="W57" s="228">
        <v>0.93846082522436647</v>
      </c>
      <c r="X57" s="228">
        <v>1102.5990333526779</v>
      </c>
      <c r="Y57" s="228">
        <v>1.2012897295855296</v>
      </c>
      <c r="Z57" s="228">
        <v>1107.7683745272113</v>
      </c>
      <c r="AA57" s="228">
        <v>1.2012897295855296</v>
      </c>
      <c r="AB57" s="228">
        <v>1398.6403237508114</v>
      </c>
      <c r="AC57" s="228">
        <v>1.2012897295855296</v>
      </c>
      <c r="AD57" s="228">
        <v>1694.8522702708199</v>
      </c>
      <c r="AE57" s="392">
        <f t="shared" si="89"/>
        <v>5308.4023319155012</v>
      </c>
      <c r="AF57" s="397">
        <v>0</v>
      </c>
      <c r="AG57" s="228">
        <v>730.09580623468821</v>
      </c>
      <c r="AH57" s="228">
        <v>0</v>
      </c>
      <c r="AI57" s="228">
        <v>2508.6069807923163</v>
      </c>
      <c r="AJ57" s="228">
        <v>0</v>
      </c>
      <c r="AK57" s="228">
        <v>2101.437576866439</v>
      </c>
      <c r="AL57" s="228">
        <v>0</v>
      </c>
      <c r="AM57" s="228">
        <v>2321.9922789771581</v>
      </c>
      <c r="AN57" s="394">
        <f t="shared" si="90"/>
        <v>7662.1326428706016</v>
      </c>
      <c r="AO57" s="395">
        <f t="shared" si="91"/>
        <v>12970.534974786104</v>
      </c>
      <c r="AP57" s="290">
        <v>35</v>
      </c>
      <c r="AQ57" s="228">
        <v>1305.0694250535494</v>
      </c>
      <c r="AR57" s="228">
        <v>26142.168974277491</v>
      </c>
      <c r="AS57" s="228">
        <v>887.97169556320307</v>
      </c>
      <c r="AT57" s="228">
        <v>25538.350833156244</v>
      </c>
      <c r="AU57" s="228">
        <v>1165.1585355447869</v>
      </c>
      <c r="AV57" s="228">
        <v>24780.602653808855</v>
      </c>
      <c r="AW57" s="228">
        <v>2179.1008554383207</v>
      </c>
      <c r="AX57" s="228">
        <v>33113.952210122166</v>
      </c>
      <c r="AY57" s="392">
        <f t="shared" si="92"/>
        <v>115112.37518296462</v>
      </c>
      <c r="AZ57" s="397">
        <v>0</v>
      </c>
      <c r="BA57" s="228">
        <v>29609.286367795143</v>
      </c>
      <c r="BB57" s="228">
        <v>0</v>
      </c>
      <c r="BC57" s="228">
        <v>27360.130428333516</v>
      </c>
      <c r="BD57" s="228">
        <v>0</v>
      </c>
      <c r="BE57" s="228">
        <v>28639.163655841618</v>
      </c>
      <c r="BF57" s="228">
        <v>0</v>
      </c>
      <c r="BG57" s="228">
        <v>35665.629415433694</v>
      </c>
      <c r="BH57" s="394">
        <f t="shared" si="93"/>
        <v>121274.20986740397</v>
      </c>
      <c r="BI57" s="395">
        <f t="shared" si="94"/>
        <v>236386.58505036859</v>
      </c>
      <c r="BJ57" s="290">
        <v>35</v>
      </c>
      <c r="BK57" s="228">
        <v>2.7659112996174904</v>
      </c>
      <c r="BL57" s="228">
        <v>646.95714540585868</v>
      </c>
      <c r="BM57" s="228">
        <v>2.1065798443827903</v>
      </c>
      <c r="BN57" s="228">
        <v>511.5484146736552</v>
      </c>
      <c r="BO57" s="228">
        <v>173.70342668112735</v>
      </c>
      <c r="BP57" s="228">
        <v>491.74201632605349</v>
      </c>
      <c r="BQ57" s="228">
        <v>898.15330596416811</v>
      </c>
      <c r="BR57" s="228">
        <v>224.03753768348105</v>
      </c>
      <c r="BS57" s="392">
        <f t="shared" si="95"/>
        <v>2951.0143378783441</v>
      </c>
      <c r="BT57" s="397">
        <v>0</v>
      </c>
      <c r="BU57" s="228">
        <v>509.69156434409678</v>
      </c>
      <c r="BV57" s="228">
        <v>0</v>
      </c>
      <c r="BW57" s="228">
        <v>1040.6253621960207</v>
      </c>
      <c r="BX57" s="228">
        <v>0</v>
      </c>
      <c r="BY57" s="228">
        <v>1541.6600289563198</v>
      </c>
      <c r="BZ57" s="228">
        <v>0</v>
      </c>
      <c r="CA57" s="228">
        <v>1248.1860416724987</v>
      </c>
      <c r="CB57" s="394">
        <f t="shared" si="96"/>
        <v>4340.1629971689363</v>
      </c>
      <c r="CC57" s="395">
        <f t="shared" si="97"/>
        <v>7291.1773350472804</v>
      </c>
      <c r="CD57" s="290">
        <v>35</v>
      </c>
      <c r="CE57" s="394">
        <f t="shared" si="98"/>
        <v>30097.808758776941</v>
      </c>
      <c r="CF57" s="394">
        <f t="shared" si="99"/>
        <v>30637.796642406091</v>
      </c>
      <c r="CG57" s="394">
        <f t="shared" si="100"/>
        <v>31133.253104900421</v>
      </c>
      <c r="CH57" s="394">
        <f t="shared" si="101"/>
        <v>40395.042778095842</v>
      </c>
      <c r="CI57" s="396">
        <f t="shared" si="102"/>
        <v>132263.9012841793</v>
      </c>
      <c r="CJ57" s="394">
        <f t="shared" si="103"/>
        <v>32375.192881748266</v>
      </c>
      <c r="CK57" s="394">
        <f t="shared" si="104"/>
        <v>32315.467908052306</v>
      </c>
      <c r="CL57" s="394">
        <f t="shared" si="105"/>
        <v>36003.856439998759</v>
      </c>
      <c r="CM57" s="394">
        <f t="shared" si="106"/>
        <v>41436.265238174747</v>
      </c>
      <c r="CN57" s="396">
        <f t="shared" si="107"/>
        <v>142130.78246797409</v>
      </c>
      <c r="CO57" s="394">
        <f t="shared" si="108"/>
        <v>62473.00164052521</v>
      </c>
      <c r="CP57" s="394">
        <f t="shared" si="109"/>
        <v>62953.2645504584</v>
      </c>
      <c r="CQ57" s="394">
        <f t="shared" si="110"/>
        <v>67137.109544899184</v>
      </c>
      <c r="CR57" s="394">
        <f t="shared" si="111"/>
        <v>81831.308016270603</v>
      </c>
      <c r="CS57" s="396">
        <f t="shared" si="112"/>
        <v>274394.68375215342</v>
      </c>
    </row>
    <row r="58" spans="1:97" ht="15.75" customHeight="1">
      <c r="A58" s="87" t="s">
        <v>223</v>
      </c>
      <c r="B58" s="290">
        <v>36</v>
      </c>
      <c r="C58" s="228">
        <v>0</v>
      </c>
      <c r="D58" s="228">
        <v>0</v>
      </c>
      <c r="E58" s="228">
        <v>0</v>
      </c>
      <c r="F58" s="228">
        <v>0</v>
      </c>
      <c r="G58" s="228">
        <v>0</v>
      </c>
      <c r="H58" s="228">
        <v>0</v>
      </c>
      <c r="I58" s="228">
        <v>0</v>
      </c>
      <c r="J58" s="228">
        <v>0</v>
      </c>
      <c r="K58" s="392">
        <f t="shared" si="86"/>
        <v>0</v>
      </c>
      <c r="L58" s="397">
        <v>0</v>
      </c>
      <c r="M58" s="228">
        <v>0</v>
      </c>
      <c r="N58" s="228">
        <v>0</v>
      </c>
      <c r="O58" s="228">
        <v>0</v>
      </c>
      <c r="P58" s="228">
        <v>0</v>
      </c>
      <c r="Q58" s="228">
        <v>0</v>
      </c>
      <c r="R58" s="228">
        <v>0</v>
      </c>
      <c r="S58" s="228">
        <v>0</v>
      </c>
      <c r="T58" s="394">
        <f t="shared" si="87"/>
        <v>0</v>
      </c>
      <c r="U58" s="395">
        <f t="shared" si="88"/>
        <v>0</v>
      </c>
      <c r="V58" s="290">
        <v>36</v>
      </c>
      <c r="W58" s="228">
        <v>0</v>
      </c>
      <c r="X58" s="228">
        <v>0</v>
      </c>
      <c r="Y58" s="228">
        <v>0</v>
      </c>
      <c r="Z58" s="228">
        <v>0</v>
      </c>
      <c r="AA58" s="228">
        <v>0</v>
      </c>
      <c r="AB58" s="228">
        <v>0</v>
      </c>
      <c r="AC58" s="228">
        <v>0</v>
      </c>
      <c r="AD58" s="228">
        <v>0</v>
      </c>
      <c r="AE58" s="392">
        <f t="shared" si="89"/>
        <v>0</v>
      </c>
      <c r="AF58" s="397">
        <v>0</v>
      </c>
      <c r="AG58" s="228">
        <v>0</v>
      </c>
      <c r="AH58" s="228">
        <v>0</v>
      </c>
      <c r="AI58" s="228">
        <v>0</v>
      </c>
      <c r="AJ58" s="228">
        <v>0</v>
      </c>
      <c r="AK58" s="228">
        <v>0</v>
      </c>
      <c r="AL58" s="228">
        <v>0</v>
      </c>
      <c r="AM58" s="228">
        <v>0</v>
      </c>
      <c r="AN58" s="394">
        <f t="shared" si="90"/>
        <v>0</v>
      </c>
      <c r="AO58" s="395">
        <f t="shared" si="91"/>
        <v>0</v>
      </c>
      <c r="AP58" s="290">
        <v>36</v>
      </c>
      <c r="AQ58" s="228">
        <v>0</v>
      </c>
      <c r="AR58" s="228">
        <v>0</v>
      </c>
      <c r="AS58" s="228">
        <v>0</v>
      </c>
      <c r="AT58" s="228">
        <v>0</v>
      </c>
      <c r="AU58" s="228">
        <v>0</v>
      </c>
      <c r="AV58" s="228">
        <v>0</v>
      </c>
      <c r="AW58" s="228">
        <v>7570.269649002641</v>
      </c>
      <c r="AX58" s="228">
        <v>0</v>
      </c>
      <c r="AY58" s="392">
        <f t="shared" si="92"/>
        <v>7570.269649002641</v>
      </c>
      <c r="AZ58" s="397">
        <v>0</v>
      </c>
      <c r="BA58" s="228">
        <v>0</v>
      </c>
      <c r="BB58" s="228">
        <v>0</v>
      </c>
      <c r="BC58" s="228">
        <v>0</v>
      </c>
      <c r="BD58" s="228">
        <v>0</v>
      </c>
      <c r="BE58" s="228">
        <v>0</v>
      </c>
      <c r="BF58" s="228">
        <v>0</v>
      </c>
      <c r="BG58" s="228">
        <v>0</v>
      </c>
      <c r="BH58" s="394">
        <f t="shared" si="93"/>
        <v>0</v>
      </c>
      <c r="BI58" s="395">
        <f t="shared" si="94"/>
        <v>7570.269649002641</v>
      </c>
      <c r="BJ58" s="290">
        <v>36</v>
      </c>
      <c r="BK58" s="228">
        <v>0</v>
      </c>
      <c r="BL58" s="228">
        <v>0</v>
      </c>
      <c r="BM58" s="228">
        <v>0</v>
      </c>
      <c r="BN58" s="228">
        <v>0</v>
      </c>
      <c r="BO58" s="228">
        <v>0</v>
      </c>
      <c r="BP58" s="228">
        <v>0</v>
      </c>
      <c r="BQ58" s="228">
        <v>490.47117618132978</v>
      </c>
      <c r="BR58" s="228">
        <v>0</v>
      </c>
      <c r="BS58" s="392">
        <f t="shared" si="95"/>
        <v>490.47117618132978</v>
      </c>
      <c r="BT58" s="397">
        <v>0</v>
      </c>
      <c r="BU58" s="228">
        <v>0</v>
      </c>
      <c r="BV58" s="228">
        <v>0</v>
      </c>
      <c r="BW58" s="228">
        <v>0</v>
      </c>
      <c r="BX58" s="228">
        <v>0</v>
      </c>
      <c r="BY58" s="228">
        <v>0</v>
      </c>
      <c r="BZ58" s="228">
        <v>0</v>
      </c>
      <c r="CA58" s="228">
        <v>0</v>
      </c>
      <c r="CB58" s="394">
        <f t="shared" si="96"/>
        <v>0</v>
      </c>
      <c r="CC58" s="395">
        <f t="shared" si="97"/>
        <v>490.47117618132978</v>
      </c>
      <c r="CD58" s="290">
        <v>36</v>
      </c>
      <c r="CE58" s="394">
        <f t="shared" si="98"/>
        <v>0</v>
      </c>
      <c r="CF58" s="394">
        <f t="shared" si="99"/>
        <v>0</v>
      </c>
      <c r="CG58" s="394">
        <f t="shared" si="100"/>
        <v>0</v>
      </c>
      <c r="CH58" s="394">
        <f t="shared" si="101"/>
        <v>8060.7408251839706</v>
      </c>
      <c r="CI58" s="396">
        <f t="shared" si="102"/>
        <v>8060.7408251839706</v>
      </c>
      <c r="CJ58" s="394">
        <f t="shared" si="103"/>
        <v>0</v>
      </c>
      <c r="CK58" s="394">
        <f t="shared" si="104"/>
        <v>0</v>
      </c>
      <c r="CL58" s="394">
        <f t="shared" si="105"/>
        <v>0</v>
      </c>
      <c r="CM58" s="394">
        <f t="shared" si="106"/>
        <v>0</v>
      </c>
      <c r="CN58" s="396">
        <f t="shared" si="107"/>
        <v>0</v>
      </c>
      <c r="CO58" s="394">
        <f t="shared" si="108"/>
        <v>0</v>
      </c>
      <c r="CP58" s="394">
        <f t="shared" si="109"/>
        <v>0</v>
      </c>
      <c r="CQ58" s="394">
        <f t="shared" si="110"/>
        <v>0</v>
      </c>
      <c r="CR58" s="394">
        <f t="shared" si="111"/>
        <v>8060.7408251839706</v>
      </c>
      <c r="CS58" s="396">
        <f t="shared" si="112"/>
        <v>8060.7408251839706</v>
      </c>
    </row>
    <row r="59" spans="1:97" ht="15.75" customHeight="1">
      <c r="A59" s="87" t="s">
        <v>468</v>
      </c>
      <c r="B59" s="290">
        <v>37</v>
      </c>
      <c r="C59" s="228">
        <v>579.40002441406398</v>
      </c>
      <c r="D59" s="228">
        <v>634.68201716347414</v>
      </c>
      <c r="E59" s="228">
        <v>312.20001220703199</v>
      </c>
      <c r="F59" s="228">
        <v>645.70322160087096</v>
      </c>
      <c r="G59" s="228">
        <v>60</v>
      </c>
      <c r="H59" s="228">
        <v>773.83635390589302</v>
      </c>
      <c r="I59" s="228">
        <v>95</v>
      </c>
      <c r="J59" s="228">
        <v>609.28676459927999</v>
      </c>
      <c r="K59" s="392">
        <f t="shared" si="86"/>
        <v>3710.108393890614</v>
      </c>
      <c r="L59" s="397">
        <v>0</v>
      </c>
      <c r="M59" s="228">
        <v>3189.1180316646523</v>
      </c>
      <c r="N59" s="228">
        <v>0</v>
      </c>
      <c r="O59" s="228">
        <v>3244.4968211237401</v>
      </c>
      <c r="P59" s="228">
        <v>0</v>
      </c>
      <c r="Q59" s="228">
        <v>3888.3336900394211</v>
      </c>
      <c r="R59" s="228">
        <v>0</v>
      </c>
      <c r="S59" s="228">
        <v>3061.5132537112704</v>
      </c>
      <c r="T59" s="394">
        <f t="shared" si="87"/>
        <v>13383.461796539083</v>
      </c>
      <c r="U59" s="395">
        <f t="shared" si="88"/>
        <v>17093.570190429695</v>
      </c>
      <c r="V59" s="290">
        <v>37</v>
      </c>
      <c r="W59" s="228">
        <v>377.20001220703199</v>
      </c>
      <c r="X59" s="228">
        <v>230.7149936167815</v>
      </c>
      <c r="Y59" s="228">
        <v>558.30001831054801</v>
      </c>
      <c r="Z59" s="228">
        <v>319.51536885777296</v>
      </c>
      <c r="AA59" s="228">
        <v>558.30001831054801</v>
      </c>
      <c r="AB59" s="228">
        <v>392.61384495896584</v>
      </c>
      <c r="AC59" s="228">
        <v>558.30001831054801</v>
      </c>
      <c r="AD59" s="228">
        <v>398.5394022021548</v>
      </c>
      <c r="AE59" s="392">
        <f t="shared" si="89"/>
        <v>3393.4836767743509</v>
      </c>
      <c r="AF59" s="397">
        <v>0</v>
      </c>
      <c r="AG59" s="228">
        <v>1159.2850063832188</v>
      </c>
      <c r="AH59" s="228">
        <v>0</v>
      </c>
      <c r="AI59" s="228">
        <v>1605.484631142227</v>
      </c>
      <c r="AJ59" s="228">
        <v>0</v>
      </c>
      <c r="AK59" s="228">
        <v>1972.78614893752</v>
      </c>
      <c r="AL59" s="228">
        <v>0</v>
      </c>
      <c r="AM59" s="228">
        <v>2002.5605886425722</v>
      </c>
      <c r="AN59" s="394">
        <f t="shared" si="90"/>
        <v>6740.1163751055383</v>
      </c>
      <c r="AO59" s="395">
        <f t="shared" si="91"/>
        <v>10133.60005187989</v>
      </c>
      <c r="AP59" s="290">
        <v>37</v>
      </c>
      <c r="AQ59" s="228">
        <v>6037.5502014160102</v>
      </c>
      <c r="AR59" s="228">
        <v>3829.2316301015458</v>
      </c>
      <c r="AS59" s="228">
        <v>6446.72021484375</v>
      </c>
      <c r="AT59" s="228">
        <v>4324.2746408252306</v>
      </c>
      <c r="AU59" s="228">
        <v>6860.8902282714789</v>
      </c>
      <c r="AV59" s="228">
        <v>5066.9013925663812</v>
      </c>
      <c r="AW59" s="228">
        <v>5289.2101745605505</v>
      </c>
      <c r="AX59" s="228">
        <v>5075.7083925355728</v>
      </c>
      <c r="AY59" s="392">
        <f t="shared" si="92"/>
        <v>42930.486875120521</v>
      </c>
      <c r="AZ59" s="397">
        <v>0</v>
      </c>
      <c r="BA59" s="228">
        <v>19240.92901442969</v>
      </c>
      <c r="BB59" s="228">
        <v>0</v>
      </c>
      <c r="BC59" s="228">
        <v>21728.396043989189</v>
      </c>
      <c r="BD59" s="228">
        <v>0</v>
      </c>
      <c r="BE59" s="228">
        <v>25459.909306896458</v>
      </c>
      <c r="BF59" s="228">
        <v>0</v>
      </c>
      <c r="BG59" s="228">
        <v>25504.162273968315</v>
      </c>
      <c r="BH59" s="394">
        <f t="shared" si="93"/>
        <v>91933.396639283659</v>
      </c>
      <c r="BI59" s="395">
        <f t="shared" si="94"/>
        <v>134863.88351440418</v>
      </c>
      <c r="BJ59" s="290">
        <v>37</v>
      </c>
      <c r="BK59" s="228">
        <v>0</v>
      </c>
      <c r="BL59" s="228">
        <v>8.4650824996085294</v>
      </c>
      <c r="BM59" s="228">
        <v>0</v>
      </c>
      <c r="BN59" s="228">
        <v>8.9630285289972651</v>
      </c>
      <c r="BO59" s="228">
        <v>181.10000610351599</v>
      </c>
      <c r="BP59" s="228">
        <v>9.7929385779784948</v>
      </c>
      <c r="BQ59" s="228">
        <v>362.20001220703199</v>
      </c>
      <c r="BR59" s="228">
        <v>23.071499361678146</v>
      </c>
      <c r="BS59" s="392">
        <f t="shared" si="95"/>
        <v>593.59256727881041</v>
      </c>
      <c r="BT59" s="397">
        <v>0</v>
      </c>
      <c r="BU59" s="228">
        <v>42.534917500391472</v>
      </c>
      <c r="BV59" s="228">
        <v>0</v>
      </c>
      <c r="BW59" s="228">
        <v>45.036971471002744</v>
      </c>
      <c r="BX59" s="228">
        <v>0</v>
      </c>
      <c r="BY59" s="228">
        <v>49.207061422021518</v>
      </c>
      <c r="BZ59" s="228">
        <v>0</v>
      </c>
      <c r="CA59" s="228">
        <v>115.92850063832184</v>
      </c>
      <c r="CB59" s="394">
        <f t="shared" si="96"/>
        <v>252.70745103173755</v>
      </c>
      <c r="CC59" s="395">
        <f t="shared" si="97"/>
        <v>846.30001831054801</v>
      </c>
      <c r="CD59" s="290">
        <v>37</v>
      </c>
      <c r="CE59" s="394">
        <f t="shared" si="98"/>
        <v>11697.243961418515</v>
      </c>
      <c r="CF59" s="394">
        <f t="shared" si="99"/>
        <v>12615.6765051742</v>
      </c>
      <c r="CG59" s="394">
        <f t="shared" si="100"/>
        <v>13903.434782694763</v>
      </c>
      <c r="CH59" s="394">
        <f t="shared" si="101"/>
        <v>12411.316263776815</v>
      </c>
      <c r="CI59" s="396">
        <f t="shared" si="102"/>
        <v>50627.671513064292</v>
      </c>
      <c r="CJ59" s="394">
        <f t="shared" si="103"/>
        <v>23631.866969977953</v>
      </c>
      <c r="CK59" s="394">
        <f t="shared" si="104"/>
        <v>26623.414467726157</v>
      </c>
      <c r="CL59" s="394">
        <f t="shared" si="105"/>
        <v>31370.23620729542</v>
      </c>
      <c r="CM59" s="394">
        <f t="shared" si="106"/>
        <v>30684.164616960479</v>
      </c>
      <c r="CN59" s="396">
        <f t="shared" si="107"/>
        <v>112309.68226196001</v>
      </c>
      <c r="CO59" s="394">
        <f t="shared" si="108"/>
        <v>35329.11093139647</v>
      </c>
      <c r="CP59" s="394">
        <f t="shared" si="109"/>
        <v>39239.090972900362</v>
      </c>
      <c r="CQ59" s="394">
        <f t="shared" si="110"/>
        <v>45273.670989990183</v>
      </c>
      <c r="CR59" s="394">
        <f t="shared" si="111"/>
        <v>43095.48088073729</v>
      </c>
      <c r="CS59" s="396">
        <f t="shared" si="112"/>
        <v>162937.3537750243</v>
      </c>
    </row>
    <row r="60" spans="1:97" ht="15.75" customHeight="1">
      <c r="A60" s="866" t="s">
        <v>372</v>
      </c>
      <c r="B60" s="867">
        <v>38</v>
      </c>
      <c r="C60" s="400">
        <v>1185.363969153221</v>
      </c>
      <c r="D60" s="400">
        <v>6139.937800245777</v>
      </c>
      <c r="E60" s="400">
        <v>1043.6461029019897</v>
      </c>
      <c r="F60" s="400">
        <v>6478.9303907554331</v>
      </c>
      <c r="G60" s="400">
        <v>1335.7539108977853</v>
      </c>
      <c r="H60" s="400">
        <v>6780.6862325792426</v>
      </c>
      <c r="I60" s="400">
        <v>1356.1194945494167</v>
      </c>
      <c r="J60" s="400">
        <v>6774.9108462029762</v>
      </c>
      <c r="K60" s="392">
        <f>SUM(C60:J60)</f>
        <v>31095.348747285843</v>
      </c>
      <c r="L60" s="401">
        <v>0</v>
      </c>
      <c r="M60" s="400">
        <v>0</v>
      </c>
      <c r="N60" s="400">
        <v>0</v>
      </c>
      <c r="O60" s="400">
        <v>0</v>
      </c>
      <c r="P60" s="400">
        <v>0</v>
      </c>
      <c r="Q60" s="400">
        <v>0</v>
      </c>
      <c r="R60" s="400">
        <v>0</v>
      </c>
      <c r="S60" s="400">
        <v>0</v>
      </c>
      <c r="T60" s="394">
        <f>SUM(L60:S60)</f>
        <v>0</v>
      </c>
      <c r="U60" s="395">
        <f>SUM(T60,K60)</f>
        <v>31095.348747285843</v>
      </c>
      <c r="V60" s="867">
        <v>38</v>
      </c>
      <c r="W60" s="400">
        <v>282.50775245543565</v>
      </c>
      <c r="X60" s="400">
        <v>3242.4346515643915</v>
      </c>
      <c r="Y60" s="400">
        <v>361.62794698635275</v>
      </c>
      <c r="Z60" s="400">
        <v>4217.8116493263833</v>
      </c>
      <c r="AA60" s="400">
        <v>361.62794698635275</v>
      </c>
      <c r="AB60" s="400">
        <v>4463.2193912157827</v>
      </c>
      <c r="AC60" s="400">
        <v>361.62794698635275</v>
      </c>
      <c r="AD60" s="400">
        <v>4463.3805182984861</v>
      </c>
      <c r="AE60" s="392">
        <f>SUM(W60:AD60)</f>
        <v>17754.237803819538</v>
      </c>
      <c r="AF60" s="401">
        <v>0</v>
      </c>
      <c r="AG60" s="400">
        <v>0</v>
      </c>
      <c r="AH60" s="400">
        <v>0</v>
      </c>
      <c r="AI60" s="400">
        <v>0</v>
      </c>
      <c r="AJ60" s="400">
        <v>0</v>
      </c>
      <c r="AK60" s="400">
        <v>0</v>
      </c>
      <c r="AL60" s="400">
        <v>0</v>
      </c>
      <c r="AM60" s="400">
        <v>0</v>
      </c>
      <c r="AN60" s="394">
        <f>SUM(AF60:AM60)</f>
        <v>0</v>
      </c>
      <c r="AO60" s="395">
        <f>SUM(AN60,AE60)</f>
        <v>17754.237803819538</v>
      </c>
      <c r="AP60" s="867">
        <v>38</v>
      </c>
      <c r="AQ60" s="400">
        <v>15377.927191925572</v>
      </c>
      <c r="AR60" s="400">
        <v>91662.080359921383</v>
      </c>
      <c r="AS60" s="400">
        <v>18841.668892033922</v>
      </c>
      <c r="AT60" s="400">
        <v>99165.557097083089</v>
      </c>
      <c r="AU60" s="400">
        <v>18705.201449728211</v>
      </c>
      <c r="AV60" s="400">
        <v>110716.60732404354</v>
      </c>
      <c r="AW60" s="400">
        <v>19381.734088088826</v>
      </c>
      <c r="AX60" s="400">
        <v>115863.63845949505</v>
      </c>
      <c r="AY60" s="392">
        <f>SUM(AQ60:AX60)</f>
        <v>489714.41486231959</v>
      </c>
      <c r="AZ60" s="401">
        <v>0</v>
      </c>
      <c r="BA60" s="400">
        <v>0</v>
      </c>
      <c r="BB60" s="400">
        <v>0</v>
      </c>
      <c r="BC60" s="400">
        <v>0</v>
      </c>
      <c r="BD60" s="400">
        <v>0</v>
      </c>
      <c r="BE60" s="400">
        <v>0</v>
      </c>
      <c r="BF60" s="400">
        <v>0</v>
      </c>
      <c r="BG60" s="400">
        <v>0</v>
      </c>
      <c r="BH60" s="394">
        <f>SUM(AZ60:BG60)</f>
        <v>0</v>
      </c>
      <c r="BI60" s="395">
        <f>SUM(BH60,AY60)</f>
        <v>489714.41486231959</v>
      </c>
      <c r="BJ60" s="867">
        <v>38</v>
      </c>
      <c r="BK60" s="400">
        <v>832.63079687872505</v>
      </c>
      <c r="BL60" s="400">
        <v>13232.451316865381</v>
      </c>
      <c r="BM60" s="400">
        <v>634.15021832394712</v>
      </c>
      <c r="BN60" s="400">
        <v>12319.441695042968</v>
      </c>
      <c r="BO60" s="400">
        <v>277.54359895957498</v>
      </c>
      <c r="BP60" s="400">
        <v>12226.699665009151</v>
      </c>
      <c r="BQ60" s="400">
        <v>555.08719791914996</v>
      </c>
      <c r="BR60" s="400">
        <v>13778.753690315216</v>
      </c>
      <c r="BS60" s="392">
        <f>SUM(BK60:BR60)</f>
        <v>53856.758179314107</v>
      </c>
      <c r="BT60" s="401">
        <v>0</v>
      </c>
      <c r="BU60" s="400">
        <v>0</v>
      </c>
      <c r="BV60" s="400">
        <v>0</v>
      </c>
      <c r="BW60" s="400">
        <v>0</v>
      </c>
      <c r="BX60" s="400">
        <v>0</v>
      </c>
      <c r="BY60" s="400">
        <v>0</v>
      </c>
      <c r="BZ60" s="400">
        <v>0</v>
      </c>
      <c r="CA60" s="400">
        <v>0</v>
      </c>
      <c r="CB60" s="394">
        <f>SUM(BT60:CA60)</f>
        <v>0</v>
      </c>
      <c r="CC60" s="395">
        <f>SUM(CB60,BS60)</f>
        <v>53856.758179314107</v>
      </c>
      <c r="CD60" s="867">
        <v>38</v>
      </c>
      <c r="CE60" s="394">
        <f t="shared" si="98"/>
        <v>131955.33383900989</v>
      </c>
      <c r="CF60" s="394">
        <f t="shared" si="99"/>
        <v>143062.83399245408</v>
      </c>
      <c r="CG60" s="394">
        <f t="shared" si="100"/>
        <v>154867.33951941965</v>
      </c>
      <c r="CH60" s="394">
        <f t="shared" si="101"/>
        <v>162535.25224185546</v>
      </c>
      <c r="CI60" s="396">
        <f t="shared" si="102"/>
        <v>592420.75959273905</v>
      </c>
      <c r="CJ60" s="394">
        <f t="shared" si="103"/>
        <v>0</v>
      </c>
      <c r="CK60" s="394">
        <f t="shared" si="104"/>
        <v>0</v>
      </c>
      <c r="CL60" s="394">
        <f t="shared" si="105"/>
        <v>0</v>
      </c>
      <c r="CM60" s="394">
        <f t="shared" si="106"/>
        <v>0</v>
      </c>
      <c r="CN60" s="396">
        <f t="shared" si="107"/>
        <v>0</v>
      </c>
      <c r="CO60" s="394">
        <f t="shared" si="108"/>
        <v>131955.33383900989</v>
      </c>
      <c r="CP60" s="394">
        <f t="shared" si="109"/>
        <v>143062.83399245408</v>
      </c>
      <c r="CQ60" s="394">
        <f t="shared" si="110"/>
        <v>154867.33951941965</v>
      </c>
      <c r="CR60" s="394">
        <f t="shared" si="111"/>
        <v>162535.25224185546</v>
      </c>
      <c r="CS60" s="396">
        <f t="shared" si="112"/>
        <v>592420.75959273917</v>
      </c>
    </row>
    <row r="61" spans="1:97" ht="15.75" customHeight="1">
      <c r="A61" s="87" t="s">
        <v>226</v>
      </c>
      <c r="B61" s="867">
        <v>39</v>
      </c>
      <c r="C61" s="228">
        <v>-5.9648467901000188</v>
      </c>
      <c r="D61" s="228">
        <v>1041.5679536672781</v>
      </c>
      <c r="E61" s="228">
        <v>-5.2517110937177947</v>
      </c>
      <c r="F61" s="228">
        <v>471.07542308895216</v>
      </c>
      <c r="G61" s="228">
        <v>-6.721621067556093</v>
      </c>
      <c r="H61" s="228">
        <v>733.86342391468054</v>
      </c>
      <c r="I61" s="228">
        <v>402.85976404620021</v>
      </c>
      <c r="J61" s="228">
        <v>1202.0304936766915</v>
      </c>
      <c r="K61" s="392">
        <f t="shared" si="86"/>
        <v>3833.458879442429</v>
      </c>
      <c r="L61" s="397">
        <v>0</v>
      </c>
      <c r="M61" s="228">
        <v>35691.981164773577</v>
      </c>
      <c r="N61" s="228">
        <v>0</v>
      </c>
      <c r="O61" s="228">
        <v>38355.489442326048</v>
      </c>
      <c r="P61" s="228">
        <v>0</v>
      </c>
      <c r="Q61" s="228">
        <v>40155.616808133382</v>
      </c>
      <c r="R61" s="228">
        <v>0</v>
      </c>
      <c r="S61" s="228">
        <v>41119.378363398966</v>
      </c>
      <c r="T61" s="394">
        <f t="shared" si="87"/>
        <v>155322.46577863197</v>
      </c>
      <c r="U61" s="395">
        <f t="shared" si="88"/>
        <v>159155.92465807439</v>
      </c>
      <c r="V61" s="867">
        <v>39</v>
      </c>
      <c r="W61" s="228">
        <v>-1.421601722562867</v>
      </c>
      <c r="X61" s="228">
        <v>152.65004009029727</v>
      </c>
      <c r="Y61" s="228">
        <v>145.34483923635952</v>
      </c>
      <c r="Z61" s="228">
        <v>147.8942735223969</v>
      </c>
      <c r="AA61" s="228">
        <v>-1.8197409023094604</v>
      </c>
      <c r="AB61" s="228">
        <v>945.34641775043087</v>
      </c>
      <c r="AC61" s="228">
        <v>-1.8197409023094604</v>
      </c>
      <c r="AD61" s="228">
        <v>367.42119108187433</v>
      </c>
      <c r="AE61" s="392">
        <f t="shared" si="89"/>
        <v>1753.5956781541772</v>
      </c>
      <c r="AF61" s="397">
        <v>0</v>
      </c>
      <c r="AG61" s="228">
        <v>11406.450553258102</v>
      </c>
      <c r="AH61" s="228">
        <v>0</v>
      </c>
      <c r="AI61" s="228">
        <v>14927.932592520281</v>
      </c>
      <c r="AJ61" s="228">
        <v>0</v>
      </c>
      <c r="AK61" s="228">
        <v>15580.800974817499</v>
      </c>
      <c r="AL61" s="228">
        <v>0</v>
      </c>
      <c r="AM61" s="228">
        <v>16781.55380067568</v>
      </c>
      <c r="AN61" s="394">
        <f t="shared" si="90"/>
        <v>58696.73792127156</v>
      </c>
      <c r="AO61" s="395">
        <f t="shared" si="91"/>
        <v>60450.333599425736</v>
      </c>
      <c r="AP61" s="867">
        <v>39</v>
      </c>
      <c r="AQ61" s="228">
        <v>491.20263001562762</v>
      </c>
      <c r="AR61" s="228">
        <v>1759.0213827080333</v>
      </c>
      <c r="AS61" s="228">
        <v>461.06098731687882</v>
      </c>
      <c r="AT61" s="228">
        <v>3780.5661447265638</v>
      </c>
      <c r="AU61" s="228">
        <v>536.404102222853</v>
      </c>
      <c r="AV61" s="228">
        <v>2290.2450819948899</v>
      </c>
      <c r="AW61" s="228">
        <v>462.92580649617281</v>
      </c>
      <c r="AX61" s="228">
        <v>2816.6687946131387</v>
      </c>
      <c r="AY61" s="392">
        <f t="shared" si="92"/>
        <v>12598.094930094157</v>
      </c>
      <c r="AZ61" s="397">
        <v>0</v>
      </c>
      <c r="BA61" s="228">
        <v>158392.25876532655</v>
      </c>
      <c r="BB61" s="228">
        <v>0</v>
      </c>
      <c r="BC61" s="228">
        <v>167705.63985705707</v>
      </c>
      <c r="BD61" s="228">
        <v>0</v>
      </c>
      <c r="BE61" s="228">
        <v>184622.60123627729</v>
      </c>
      <c r="BF61" s="228">
        <v>0</v>
      </c>
      <c r="BG61" s="228">
        <v>194754.53874668872</v>
      </c>
      <c r="BH61" s="394">
        <f t="shared" si="93"/>
        <v>705475.0386053496</v>
      </c>
      <c r="BI61" s="395">
        <f t="shared" si="94"/>
        <v>718073.13353544381</v>
      </c>
      <c r="BJ61" s="867">
        <v>39</v>
      </c>
      <c r="BK61" s="228">
        <v>-4.18986510923592</v>
      </c>
      <c r="BL61" s="228">
        <v>-66.586758849219549</v>
      </c>
      <c r="BM61" s="228">
        <v>-3.1910948811047244</v>
      </c>
      <c r="BN61" s="228">
        <v>-61.99242103081238</v>
      </c>
      <c r="BO61" s="228">
        <v>-1.3966217030786399</v>
      </c>
      <c r="BP61" s="228">
        <v>-53.512445260988493</v>
      </c>
      <c r="BQ61" s="228">
        <v>-2.7932434061572797</v>
      </c>
      <c r="BR61" s="228">
        <v>-69.335796312391366</v>
      </c>
      <c r="BS61" s="392">
        <f t="shared" si="95"/>
        <v>-262.99824655298835</v>
      </c>
      <c r="BT61" s="397">
        <v>0</v>
      </c>
      <c r="BU61" s="228">
        <v>9836.4828763386176</v>
      </c>
      <c r="BV61" s="228">
        <v>0</v>
      </c>
      <c r="BW61" s="228">
        <v>7144.4938804537742</v>
      </c>
      <c r="BX61" s="228">
        <v>0</v>
      </c>
      <c r="BY61" s="228">
        <v>6738.2968483933255</v>
      </c>
      <c r="BZ61" s="228">
        <v>0</v>
      </c>
      <c r="CA61" s="228">
        <v>8271.4384007686276</v>
      </c>
      <c r="CB61" s="394">
        <f t="shared" si="96"/>
        <v>31990.712005954345</v>
      </c>
      <c r="CC61" s="395">
        <f t="shared" si="97"/>
        <v>31727.713759401355</v>
      </c>
      <c r="CD61" s="867">
        <v>39</v>
      </c>
      <c r="CE61" s="394">
        <f t="shared" si="98"/>
        <v>3366.2789340101176</v>
      </c>
      <c r="CF61" s="394">
        <f t="shared" si="99"/>
        <v>4935.506440885516</v>
      </c>
      <c r="CG61" s="394">
        <f t="shared" si="100"/>
        <v>4442.4085969489215</v>
      </c>
      <c r="CH61" s="394">
        <f t="shared" si="101"/>
        <v>5177.9572692932188</v>
      </c>
      <c r="CI61" s="396">
        <f t="shared" si="102"/>
        <v>17922.151241137777</v>
      </c>
      <c r="CJ61" s="394">
        <f t="shared" si="103"/>
        <v>215327.17335969684</v>
      </c>
      <c r="CK61" s="394">
        <f t="shared" si="104"/>
        <v>228133.55577235718</v>
      </c>
      <c r="CL61" s="394">
        <f t="shared" si="105"/>
        <v>247097.31586762151</v>
      </c>
      <c r="CM61" s="394">
        <f t="shared" si="106"/>
        <v>260926.90931153198</v>
      </c>
      <c r="CN61" s="396">
        <f t="shared" si="107"/>
        <v>951484.95431120752</v>
      </c>
      <c r="CO61" s="394">
        <f t="shared" si="108"/>
        <v>218693.45229370694</v>
      </c>
      <c r="CP61" s="394">
        <f t="shared" si="109"/>
        <v>233069.06221324269</v>
      </c>
      <c r="CQ61" s="394">
        <f t="shared" si="110"/>
        <v>251539.72446457043</v>
      </c>
      <c r="CR61" s="394">
        <f t="shared" si="111"/>
        <v>266104.86658082524</v>
      </c>
      <c r="CS61" s="396">
        <f t="shared" si="112"/>
        <v>969407.10555234528</v>
      </c>
    </row>
    <row r="62" spans="1:97" ht="15.75" customHeight="1">
      <c r="A62" s="87" t="s">
        <v>227</v>
      </c>
      <c r="B62" s="867">
        <v>40</v>
      </c>
      <c r="C62" s="228">
        <v>0</v>
      </c>
      <c r="D62" s="228">
        <v>0</v>
      </c>
      <c r="E62" s="228">
        <v>0</v>
      </c>
      <c r="F62" s="228">
        <v>0</v>
      </c>
      <c r="G62" s="228">
        <v>0</v>
      </c>
      <c r="H62" s="228">
        <v>0</v>
      </c>
      <c r="I62" s="228">
        <v>0</v>
      </c>
      <c r="J62" s="228">
        <v>0</v>
      </c>
      <c r="K62" s="392">
        <f t="shared" si="86"/>
        <v>0</v>
      </c>
      <c r="L62" s="397">
        <v>0</v>
      </c>
      <c r="M62" s="228">
        <v>0</v>
      </c>
      <c r="N62" s="228">
        <v>0</v>
      </c>
      <c r="O62" s="228">
        <v>0</v>
      </c>
      <c r="P62" s="228">
        <v>0</v>
      </c>
      <c r="Q62" s="228">
        <v>0</v>
      </c>
      <c r="R62" s="228">
        <v>0</v>
      </c>
      <c r="S62" s="228">
        <v>0</v>
      </c>
      <c r="T62" s="394">
        <f t="shared" si="87"/>
        <v>0</v>
      </c>
      <c r="U62" s="395">
        <f t="shared" si="88"/>
        <v>0</v>
      </c>
      <c r="V62" s="867">
        <v>40</v>
      </c>
      <c r="W62" s="228">
        <v>0</v>
      </c>
      <c r="X62" s="228">
        <v>0</v>
      </c>
      <c r="Y62" s="228">
        <v>0</v>
      </c>
      <c r="Z62" s="228">
        <v>0</v>
      </c>
      <c r="AA62" s="228">
        <v>0</v>
      </c>
      <c r="AB62" s="228">
        <v>0</v>
      </c>
      <c r="AC62" s="228">
        <v>0</v>
      </c>
      <c r="AD62" s="228">
        <v>0</v>
      </c>
      <c r="AE62" s="392">
        <f t="shared" si="89"/>
        <v>0</v>
      </c>
      <c r="AF62" s="397">
        <v>0</v>
      </c>
      <c r="AG62" s="228">
        <v>0</v>
      </c>
      <c r="AH62" s="228">
        <v>0</v>
      </c>
      <c r="AI62" s="228">
        <v>0</v>
      </c>
      <c r="AJ62" s="228">
        <v>0</v>
      </c>
      <c r="AK62" s="228">
        <v>0</v>
      </c>
      <c r="AL62" s="228">
        <v>0</v>
      </c>
      <c r="AM62" s="228">
        <v>0</v>
      </c>
      <c r="AN62" s="394">
        <f t="shared" si="90"/>
        <v>0</v>
      </c>
      <c r="AO62" s="395">
        <f t="shared" si="91"/>
        <v>0</v>
      </c>
      <c r="AP62" s="867">
        <v>40</v>
      </c>
      <c r="AQ62" s="228">
        <v>0</v>
      </c>
      <c r="AR62" s="228">
        <v>0</v>
      </c>
      <c r="AS62" s="228">
        <v>0</v>
      </c>
      <c r="AT62" s="228">
        <v>0</v>
      </c>
      <c r="AU62" s="228">
        <v>0</v>
      </c>
      <c r="AV62" s="228">
        <v>0</v>
      </c>
      <c r="AW62" s="228">
        <v>0</v>
      </c>
      <c r="AX62" s="228">
        <v>0</v>
      </c>
      <c r="AY62" s="392">
        <f t="shared" si="92"/>
        <v>0</v>
      </c>
      <c r="AZ62" s="397">
        <v>0</v>
      </c>
      <c r="BA62" s="228">
        <v>0</v>
      </c>
      <c r="BB62" s="228">
        <v>0</v>
      </c>
      <c r="BC62" s="228">
        <v>0</v>
      </c>
      <c r="BD62" s="228">
        <v>0</v>
      </c>
      <c r="BE62" s="228">
        <v>0</v>
      </c>
      <c r="BF62" s="228">
        <v>0</v>
      </c>
      <c r="BG62" s="228">
        <v>0</v>
      </c>
      <c r="BH62" s="394">
        <f t="shared" si="93"/>
        <v>0</v>
      </c>
      <c r="BI62" s="395">
        <f t="shared" si="94"/>
        <v>0</v>
      </c>
      <c r="BJ62" s="867">
        <v>40</v>
      </c>
      <c r="BK62" s="228">
        <v>0</v>
      </c>
      <c r="BL62" s="228">
        <v>0</v>
      </c>
      <c r="BM62" s="228">
        <v>0</v>
      </c>
      <c r="BN62" s="228">
        <v>0</v>
      </c>
      <c r="BO62" s="228">
        <v>0</v>
      </c>
      <c r="BP62" s="228">
        <v>0</v>
      </c>
      <c r="BQ62" s="228">
        <v>0</v>
      </c>
      <c r="BR62" s="228">
        <v>0</v>
      </c>
      <c r="BS62" s="392">
        <f t="shared" si="95"/>
        <v>0</v>
      </c>
      <c r="BT62" s="397">
        <v>0</v>
      </c>
      <c r="BU62" s="228">
        <v>0</v>
      </c>
      <c r="BV62" s="228">
        <v>0</v>
      </c>
      <c r="BW62" s="228">
        <v>0</v>
      </c>
      <c r="BX62" s="228">
        <v>0</v>
      </c>
      <c r="BY62" s="228">
        <v>0</v>
      </c>
      <c r="BZ62" s="228">
        <v>0</v>
      </c>
      <c r="CA62" s="228">
        <v>0</v>
      </c>
      <c r="CB62" s="394">
        <f t="shared" si="96"/>
        <v>0</v>
      </c>
      <c r="CC62" s="395">
        <f t="shared" si="97"/>
        <v>0</v>
      </c>
      <c r="CD62" s="867">
        <v>40</v>
      </c>
      <c r="CE62" s="394">
        <f t="shared" si="98"/>
        <v>0</v>
      </c>
      <c r="CF62" s="394">
        <f t="shared" si="99"/>
        <v>0</v>
      </c>
      <c r="CG62" s="394">
        <f t="shared" si="100"/>
        <v>0</v>
      </c>
      <c r="CH62" s="394">
        <f t="shared" si="101"/>
        <v>0</v>
      </c>
      <c r="CI62" s="396">
        <f t="shared" si="102"/>
        <v>0</v>
      </c>
      <c r="CJ62" s="394">
        <f t="shared" si="103"/>
        <v>0</v>
      </c>
      <c r="CK62" s="394">
        <f t="shared" si="104"/>
        <v>0</v>
      </c>
      <c r="CL62" s="394">
        <f t="shared" si="105"/>
        <v>0</v>
      </c>
      <c r="CM62" s="394">
        <f t="shared" si="106"/>
        <v>0</v>
      </c>
      <c r="CN62" s="396">
        <f t="shared" si="107"/>
        <v>0</v>
      </c>
      <c r="CO62" s="394">
        <f t="shared" si="108"/>
        <v>0</v>
      </c>
      <c r="CP62" s="394">
        <f t="shared" si="109"/>
        <v>0</v>
      </c>
      <c r="CQ62" s="394">
        <f t="shared" si="110"/>
        <v>0</v>
      </c>
      <c r="CR62" s="394">
        <f t="shared" si="111"/>
        <v>0</v>
      </c>
      <c r="CS62" s="396">
        <f t="shared" si="112"/>
        <v>0</v>
      </c>
    </row>
    <row r="63" spans="1:97" ht="15.75" customHeight="1">
      <c r="A63" s="87" t="s">
        <v>229</v>
      </c>
      <c r="B63" s="867">
        <v>41</v>
      </c>
      <c r="C63" s="228">
        <v>34.706674679477644</v>
      </c>
      <c r="D63" s="228">
        <v>179.77332644722281</v>
      </c>
      <c r="E63" s="228">
        <v>30.557269089087683</v>
      </c>
      <c r="F63" s="228">
        <v>189.69880576306258</v>
      </c>
      <c r="G63" s="228">
        <v>39.109992916763716</v>
      </c>
      <c r="H63" s="228">
        <v>198.53401765354408</v>
      </c>
      <c r="I63" s="228">
        <v>39.706283764847946</v>
      </c>
      <c r="J63" s="228">
        <v>198.36491815218793</v>
      </c>
      <c r="K63" s="392">
        <f t="shared" si="86"/>
        <v>910.45128846619434</v>
      </c>
      <c r="L63" s="397">
        <v>0</v>
      </c>
      <c r="M63" s="228">
        <v>600.40122422360957</v>
      </c>
      <c r="N63" s="228">
        <v>0</v>
      </c>
      <c r="O63" s="228">
        <v>640.76183256474349</v>
      </c>
      <c r="P63" s="228">
        <v>0</v>
      </c>
      <c r="Q63" s="228">
        <v>678.72214681641844</v>
      </c>
      <c r="R63" s="228">
        <v>0</v>
      </c>
      <c r="S63" s="228">
        <v>693.85633158290227</v>
      </c>
      <c r="T63" s="394">
        <f t="shared" si="87"/>
        <v>2613.7415351876739</v>
      </c>
      <c r="U63" s="395">
        <f t="shared" si="88"/>
        <v>3524.1928236538683</v>
      </c>
      <c r="V63" s="867">
        <v>41</v>
      </c>
      <c r="W63" s="228">
        <v>8.2716405374675404</v>
      </c>
      <c r="X63" s="228">
        <v>94.936346598843286</v>
      </c>
      <c r="Y63" s="228">
        <v>10.588227614197368</v>
      </c>
      <c r="Z63" s="228">
        <v>123.49474134687475</v>
      </c>
      <c r="AA63" s="228">
        <v>10.588227614197368</v>
      </c>
      <c r="AB63" s="228">
        <v>130.68011806088521</v>
      </c>
      <c r="AC63" s="228">
        <v>10.588227614197368</v>
      </c>
      <c r="AD63" s="228">
        <v>130.6848357555233</v>
      </c>
      <c r="AE63" s="392">
        <f t="shared" si="89"/>
        <v>519.83236514218618</v>
      </c>
      <c r="AF63" s="397">
        <v>0</v>
      </c>
      <c r="AG63" s="228">
        <v>192.60345224129014</v>
      </c>
      <c r="AH63" s="228">
        <v>0</v>
      </c>
      <c r="AI63" s="228">
        <v>254.60669222975741</v>
      </c>
      <c r="AJ63" s="228">
        <v>0</v>
      </c>
      <c r="AK63" s="228">
        <v>263.72566565497334</v>
      </c>
      <c r="AL63" s="228">
        <v>0</v>
      </c>
      <c r="AM63" s="228">
        <v>281.70257433823019</v>
      </c>
      <c r="AN63" s="394">
        <f t="shared" si="90"/>
        <v>992.63838446425109</v>
      </c>
      <c r="AO63" s="395">
        <f t="shared" si="91"/>
        <v>1512.4707496064373</v>
      </c>
      <c r="AP63" s="867">
        <v>41</v>
      </c>
      <c r="AQ63" s="228">
        <v>450.25555878513916</v>
      </c>
      <c r="AR63" s="228">
        <v>2683.8052161890146</v>
      </c>
      <c r="AS63" s="228">
        <v>551.67162970323716</v>
      </c>
      <c r="AT63" s="228">
        <v>2903.5020627767626</v>
      </c>
      <c r="AU63" s="228">
        <v>547.67595306070518</v>
      </c>
      <c r="AV63" s="228">
        <v>3241.7091897571868</v>
      </c>
      <c r="AW63" s="228">
        <v>567.48438220201263</v>
      </c>
      <c r="AX63" s="228">
        <v>3392.4108643752106</v>
      </c>
      <c r="AY63" s="392">
        <f t="shared" si="92"/>
        <v>14338.51485684927</v>
      </c>
      <c r="AZ63" s="397">
        <v>0</v>
      </c>
      <c r="BA63" s="228">
        <v>2671.9079130755676</v>
      </c>
      <c r="BB63" s="228">
        <v>0</v>
      </c>
      <c r="BC63" s="228">
        <v>2846.9489149018468</v>
      </c>
      <c r="BD63" s="228">
        <v>0</v>
      </c>
      <c r="BE63" s="228">
        <v>3123.3207007162282</v>
      </c>
      <c r="BF63" s="228">
        <v>0</v>
      </c>
      <c r="BG63" s="228">
        <v>3267.7543199424445</v>
      </c>
      <c r="BH63" s="394">
        <f t="shared" si="93"/>
        <v>11909.931848636086</v>
      </c>
      <c r="BI63" s="395">
        <f t="shared" si="94"/>
        <v>26248.446705485356</v>
      </c>
      <c r="BJ63" s="867">
        <v>41</v>
      </c>
      <c r="BK63" s="228">
        <v>24.378880198313823</v>
      </c>
      <c r="BL63" s="228">
        <v>387.43744117222172</v>
      </c>
      <c r="BM63" s="228">
        <v>18.5674998549277</v>
      </c>
      <c r="BN63" s="228">
        <v>360.70512202938511</v>
      </c>
      <c r="BO63" s="228">
        <v>8.1262933994379409</v>
      </c>
      <c r="BP63" s="228">
        <v>357.98969659950859</v>
      </c>
      <c r="BQ63" s="228">
        <v>16.252586798875882</v>
      </c>
      <c r="BR63" s="228">
        <v>403.43281410859879</v>
      </c>
      <c r="BS63" s="392">
        <f t="shared" si="95"/>
        <v>1576.8903341612695</v>
      </c>
      <c r="BT63" s="397">
        <v>0</v>
      </c>
      <c r="BU63" s="228">
        <v>165.76839656309096</v>
      </c>
      <c r="BV63" s="228">
        <v>0</v>
      </c>
      <c r="BW63" s="228">
        <v>119.89972019147307</v>
      </c>
      <c r="BX63" s="228">
        <v>0</v>
      </c>
      <c r="BY63" s="228">
        <v>112.36858407728815</v>
      </c>
      <c r="BZ63" s="228">
        <v>0</v>
      </c>
      <c r="CA63" s="228">
        <v>133.89934063239701</v>
      </c>
      <c r="CB63" s="394">
        <f t="shared" si="96"/>
        <v>531.93604146424923</v>
      </c>
      <c r="CC63" s="395">
        <f t="shared" si="97"/>
        <v>2108.8263756255187</v>
      </c>
      <c r="CD63" s="867">
        <v>41</v>
      </c>
      <c r="CE63" s="394">
        <f t="shared" si="98"/>
        <v>3863.5650846077006</v>
      </c>
      <c r="CF63" s="394">
        <f t="shared" si="99"/>
        <v>4188.7853581775344</v>
      </c>
      <c r="CG63" s="394">
        <f t="shared" si="100"/>
        <v>4534.4134890622281</v>
      </c>
      <c r="CH63" s="394">
        <f t="shared" si="101"/>
        <v>4758.9249127714547</v>
      </c>
      <c r="CI63" s="396">
        <f t="shared" si="102"/>
        <v>17345.688844618919</v>
      </c>
      <c r="CJ63" s="394">
        <f t="shared" si="103"/>
        <v>3630.6809861035581</v>
      </c>
      <c r="CK63" s="394">
        <f t="shared" si="104"/>
        <v>3862.2171598878208</v>
      </c>
      <c r="CL63" s="394">
        <f t="shared" si="105"/>
        <v>4178.1370972649083</v>
      </c>
      <c r="CM63" s="394">
        <f t="shared" si="106"/>
        <v>4377.212566495974</v>
      </c>
      <c r="CN63" s="396">
        <f t="shared" si="107"/>
        <v>16048.24780975226</v>
      </c>
      <c r="CO63" s="394">
        <f t="shared" si="108"/>
        <v>7494.2460707112587</v>
      </c>
      <c r="CP63" s="394">
        <f t="shared" si="109"/>
        <v>8051.0025180653547</v>
      </c>
      <c r="CQ63" s="394">
        <f t="shared" si="110"/>
        <v>8712.5505863271392</v>
      </c>
      <c r="CR63" s="394">
        <f t="shared" si="111"/>
        <v>9136.1374792674287</v>
      </c>
      <c r="CS63" s="396">
        <f t="shared" si="112"/>
        <v>33393.93665437118</v>
      </c>
    </row>
    <row r="64" spans="1:97" ht="15.75" customHeight="1">
      <c r="A64" s="866" t="s">
        <v>231</v>
      </c>
      <c r="B64" s="867">
        <v>42</v>
      </c>
      <c r="C64" s="228">
        <v>0</v>
      </c>
      <c r="D64" s="228">
        <v>0</v>
      </c>
      <c r="E64" s="228">
        <v>0</v>
      </c>
      <c r="F64" s="228">
        <v>0</v>
      </c>
      <c r="G64" s="228">
        <v>0</v>
      </c>
      <c r="H64" s="228">
        <v>0</v>
      </c>
      <c r="I64" s="228">
        <v>0</v>
      </c>
      <c r="J64" s="228">
        <v>0</v>
      </c>
      <c r="K64" s="392">
        <f t="shared" si="86"/>
        <v>0</v>
      </c>
      <c r="L64" s="397">
        <v>0</v>
      </c>
      <c r="M64" s="228">
        <v>0</v>
      </c>
      <c r="N64" s="228">
        <v>0</v>
      </c>
      <c r="O64" s="228">
        <v>0</v>
      </c>
      <c r="P64" s="228">
        <v>0</v>
      </c>
      <c r="Q64" s="228">
        <v>0</v>
      </c>
      <c r="R64" s="228">
        <v>0</v>
      </c>
      <c r="S64" s="228">
        <v>0</v>
      </c>
      <c r="T64" s="394">
        <f t="shared" si="87"/>
        <v>0</v>
      </c>
      <c r="U64" s="395">
        <f t="shared" si="88"/>
        <v>0</v>
      </c>
      <c r="V64" s="867">
        <v>42</v>
      </c>
      <c r="W64" s="228">
        <v>0</v>
      </c>
      <c r="X64" s="228">
        <v>0</v>
      </c>
      <c r="Y64" s="228">
        <v>0</v>
      </c>
      <c r="Z64" s="228">
        <v>0</v>
      </c>
      <c r="AA64" s="228">
        <v>0</v>
      </c>
      <c r="AB64" s="228">
        <v>0</v>
      </c>
      <c r="AC64" s="228">
        <v>0</v>
      </c>
      <c r="AD64" s="228">
        <v>0</v>
      </c>
      <c r="AE64" s="392">
        <f t="shared" si="89"/>
        <v>0</v>
      </c>
      <c r="AF64" s="397">
        <v>0</v>
      </c>
      <c r="AG64" s="228">
        <v>0</v>
      </c>
      <c r="AH64" s="228">
        <v>0</v>
      </c>
      <c r="AI64" s="228">
        <v>0</v>
      </c>
      <c r="AJ64" s="228">
        <v>0</v>
      </c>
      <c r="AK64" s="228">
        <v>0</v>
      </c>
      <c r="AL64" s="228">
        <v>0</v>
      </c>
      <c r="AM64" s="228">
        <v>0</v>
      </c>
      <c r="AN64" s="394">
        <f t="shared" si="90"/>
        <v>0</v>
      </c>
      <c r="AO64" s="395">
        <f t="shared" si="91"/>
        <v>0</v>
      </c>
      <c r="AP64" s="867">
        <v>42</v>
      </c>
      <c r="AQ64" s="228">
        <v>0</v>
      </c>
      <c r="AR64" s="228">
        <v>0</v>
      </c>
      <c r="AS64" s="228">
        <v>0</v>
      </c>
      <c r="AT64" s="228">
        <v>0</v>
      </c>
      <c r="AU64" s="228">
        <v>0</v>
      </c>
      <c r="AV64" s="228">
        <v>0</v>
      </c>
      <c r="AW64" s="228">
        <v>0</v>
      </c>
      <c r="AX64" s="228">
        <v>0</v>
      </c>
      <c r="AY64" s="392">
        <f t="shared" si="92"/>
        <v>0</v>
      </c>
      <c r="AZ64" s="397">
        <v>0</v>
      </c>
      <c r="BA64" s="228">
        <v>0</v>
      </c>
      <c r="BB64" s="228">
        <v>0</v>
      </c>
      <c r="BC64" s="228">
        <v>0</v>
      </c>
      <c r="BD64" s="228">
        <v>0</v>
      </c>
      <c r="BE64" s="228">
        <v>0</v>
      </c>
      <c r="BF64" s="228">
        <v>0</v>
      </c>
      <c r="BG64" s="228">
        <v>0</v>
      </c>
      <c r="BH64" s="394">
        <f t="shared" si="93"/>
        <v>0</v>
      </c>
      <c r="BI64" s="395">
        <f t="shared" si="94"/>
        <v>0</v>
      </c>
      <c r="BJ64" s="867">
        <v>42</v>
      </c>
      <c r="BK64" s="228">
        <v>0</v>
      </c>
      <c r="BL64" s="228">
        <v>0</v>
      </c>
      <c r="BM64" s="228">
        <v>0</v>
      </c>
      <c r="BN64" s="228">
        <v>0</v>
      </c>
      <c r="BO64" s="228">
        <v>0</v>
      </c>
      <c r="BP64" s="228">
        <v>0</v>
      </c>
      <c r="BQ64" s="228">
        <v>0</v>
      </c>
      <c r="BR64" s="228">
        <v>0</v>
      </c>
      <c r="BS64" s="392">
        <f t="shared" si="95"/>
        <v>0</v>
      </c>
      <c r="BT64" s="397">
        <v>0</v>
      </c>
      <c r="BU64" s="228">
        <v>0</v>
      </c>
      <c r="BV64" s="228">
        <v>0</v>
      </c>
      <c r="BW64" s="228">
        <v>0</v>
      </c>
      <c r="BX64" s="228">
        <v>0</v>
      </c>
      <c r="BY64" s="228">
        <v>0</v>
      </c>
      <c r="BZ64" s="228">
        <v>0</v>
      </c>
      <c r="CA64" s="228">
        <v>0</v>
      </c>
      <c r="CB64" s="394">
        <f t="shared" si="96"/>
        <v>0</v>
      </c>
      <c r="CC64" s="395">
        <f t="shared" si="97"/>
        <v>0</v>
      </c>
      <c r="CD64" s="867">
        <v>42</v>
      </c>
      <c r="CE64" s="394">
        <f t="shared" si="98"/>
        <v>0</v>
      </c>
      <c r="CF64" s="394">
        <f t="shared" si="99"/>
        <v>0</v>
      </c>
      <c r="CG64" s="394">
        <f t="shared" si="100"/>
        <v>0</v>
      </c>
      <c r="CH64" s="394">
        <f t="shared" si="101"/>
        <v>0</v>
      </c>
      <c r="CI64" s="396">
        <f t="shared" si="102"/>
        <v>0</v>
      </c>
      <c r="CJ64" s="394">
        <f t="shared" si="103"/>
        <v>0</v>
      </c>
      <c r="CK64" s="394">
        <f t="shared" si="104"/>
        <v>0</v>
      </c>
      <c r="CL64" s="394">
        <f t="shared" si="105"/>
        <v>0</v>
      </c>
      <c r="CM64" s="394">
        <f t="shared" si="106"/>
        <v>0</v>
      </c>
      <c r="CN64" s="396">
        <f t="shared" si="107"/>
        <v>0</v>
      </c>
      <c r="CO64" s="394">
        <f t="shared" si="108"/>
        <v>0</v>
      </c>
      <c r="CP64" s="394">
        <f t="shared" si="109"/>
        <v>0</v>
      </c>
      <c r="CQ64" s="394">
        <f t="shared" si="110"/>
        <v>0</v>
      </c>
      <c r="CR64" s="394">
        <f t="shared" si="111"/>
        <v>0</v>
      </c>
      <c r="CS64" s="396">
        <f t="shared" si="112"/>
        <v>0</v>
      </c>
    </row>
    <row r="65" spans="1:131" ht="15.75" customHeight="1">
      <c r="A65" s="87"/>
      <c r="B65" s="867"/>
      <c r="C65" s="185" t="s">
        <v>1312</v>
      </c>
      <c r="D65" s="185" t="s">
        <v>1312</v>
      </c>
      <c r="E65" s="185" t="s">
        <v>1312</v>
      </c>
      <c r="F65" s="185" t="s">
        <v>1312</v>
      </c>
      <c r="G65" s="185" t="s">
        <v>1312</v>
      </c>
      <c r="H65" s="185" t="s">
        <v>1312</v>
      </c>
      <c r="I65" s="185" t="s">
        <v>1312</v>
      </c>
      <c r="J65" s="185" t="s">
        <v>1312</v>
      </c>
      <c r="K65" s="358"/>
      <c r="L65" s="359" t="s">
        <v>1312</v>
      </c>
      <c r="M65" s="185" t="s">
        <v>1312</v>
      </c>
      <c r="N65" s="185" t="s">
        <v>1312</v>
      </c>
      <c r="O65" s="185" t="s">
        <v>1312</v>
      </c>
      <c r="P65" s="185" t="s">
        <v>1312</v>
      </c>
      <c r="Q65" s="185" t="s">
        <v>1312</v>
      </c>
      <c r="R65" s="185" t="s">
        <v>1312</v>
      </c>
      <c r="S65" s="185" t="s">
        <v>1312</v>
      </c>
      <c r="T65" s="360"/>
      <c r="U65" s="359" t="s">
        <v>1312</v>
      </c>
      <c r="V65" s="867"/>
      <c r="W65" s="185" t="s">
        <v>1312</v>
      </c>
      <c r="X65" s="185" t="s">
        <v>1312</v>
      </c>
      <c r="Y65" s="185" t="s">
        <v>1312</v>
      </c>
      <c r="Z65" s="185" t="s">
        <v>1312</v>
      </c>
      <c r="AA65" s="185" t="s">
        <v>1312</v>
      </c>
      <c r="AB65" s="185" t="s">
        <v>1312</v>
      </c>
      <c r="AC65" s="185" t="s">
        <v>1312</v>
      </c>
      <c r="AD65" s="185" t="s">
        <v>1312</v>
      </c>
      <c r="AE65" s="358"/>
      <c r="AF65" s="359" t="s">
        <v>1312</v>
      </c>
      <c r="AG65" s="185" t="s">
        <v>1312</v>
      </c>
      <c r="AH65" s="185" t="s">
        <v>1312</v>
      </c>
      <c r="AI65" s="185" t="s">
        <v>1312</v>
      </c>
      <c r="AJ65" s="185" t="s">
        <v>1312</v>
      </c>
      <c r="AK65" s="185" t="s">
        <v>1312</v>
      </c>
      <c r="AL65" s="185" t="s">
        <v>1312</v>
      </c>
      <c r="AM65" s="185" t="s">
        <v>1312</v>
      </c>
      <c r="AN65" s="360"/>
      <c r="AO65" s="359" t="s">
        <v>1312</v>
      </c>
      <c r="AP65" s="867"/>
      <c r="AQ65" s="185" t="s">
        <v>1312</v>
      </c>
      <c r="AR65" s="185" t="s">
        <v>1312</v>
      </c>
      <c r="AS65" s="185" t="s">
        <v>1312</v>
      </c>
      <c r="AT65" s="185" t="s">
        <v>1312</v>
      </c>
      <c r="AU65" s="185" t="s">
        <v>1312</v>
      </c>
      <c r="AV65" s="185" t="s">
        <v>1312</v>
      </c>
      <c r="AW65" s="185" t="s">
        <v>1312</v>
      </c>
      <c r="AX65" s="185" t="s">
        <v>1312</v>
      </c>
      <c r="AY65" s="358"/>
      <c r="AZ65" s="359" t="s">
        <v>1312</v>
      </c>
      <c r="BA65" s="185" t="s">
        <v>1312</v>
      </c>
      <c r="BB65" s="185" t="s">
        <v>1312</v>
      </c>
      <c r="BC65" s="185" t="s">
        <v>1312</v>
      </c>
      <c r="BD65" s="185" t="s">
        <v>1312</v>
      </c>
      <c r="BE65" s="185" t="s">
        <v>1312</v>
      </c>
      <c r="BF65" s="185" t="s">
        <v>1312</v>
      </c>
      <c r="BG65" s="185" t="s">
        <v>1312</v>
      </c>
      <c r="BH65" s="360"/>
      <c r="BI65" s="359" t="s">
        <v>1312</v>
      </c>
      <c r="BJ65" s="867"/>
      <c r="BK65" s="185" t="s">
        <v>1312</v>
      </c>
      <c r="BL65" s="185" t="s">
        <v>1312</v>
      </c>
      <c r="BM65" s="185" t="s">
        <v>1312</v>
      </c>
      <c r="BN65" s="185" t="s">
        <v>1312</v>
      </c>
      <c r="BO65" s="185" t="s">
        <v>1312</v>
      </c>
      <c r="BP65" s="185" t="s">
        <v>1312</v>
      </c>
      <c r="BQ65" s="185" t="s">
        <v>1312</v>
      </c>
      <c r="BR65" s="185" t="s">
        <v>1312</v>
      </c>
      <c r="BS65" s="358"/>
      <c r="BT65" s="359" t="s">
        <v>1312</v>
      </c>
      <c r="BU65" s="185" t="s">
        <v>1312</v>
      </c>
      <c r="BV65" s="185" t="s">
        <v>1312</v>
      </c>
      <c r="BW65" s="185" t="s">
        <v>1312</v>
      </c>
      <c r="BX65" s="185" t="s">
        <v>1312</v>
      </c>
      <c r="BY65" s="185" t="s">
        <v>1312</v>
      </c>
      <c r="BZ65" s="185" t="s">
        <v>1312</v>
      </c>
      <c r="CA65" s="185" t="s">
        <v>1312</v>
      </c>
      <c r="CB65" s="360"/>
      <c r="CC65" s="359" t="s">
        <v>1312</v>
      </c>
      <c r="CD65" s="867"/>
      <c r="CE65" s="360"/>
      <c r="CF65" s="360"/>
      <c r="CG65" s="360"/>
      <c r="CH65" s="360"/>
      <c r="CI65" s="185"/>
      <c r="CJ65" s="360"/>
      <c r="CK65" s="360"/>
      <c r="CL65" s="360"/>
      <c r="CM65" s="360"/>
      <c r="CN65" s="185"/>
      <c r="CO65" s="360"/>
      <c r="CP65" s="360"/>
      <c r="CQ65" s="360"/>
      <c r="CR65" s="360"/>
      <c r="CS65" s="185"/>
    </row>
    <row r="66" spans="1:131" s="14" customFormat="1" ht="15.75" customHeight="1">
      <c r="A66" s="16" t="s">
        <v>233</v>
      </c>
      <c r="B66" s="867">
        <v>43</v>
      </c>
      <c r="C66" s="214">
        <f>SUM(C35:C64)-C44-C46</f>
        <v>35885.778938018047</v>
      </c>
      <c r="D66" s="214">
        <f t="shared" ref="D66:U66" si="113">SUM(D35:D64)-D44-D46</f>
        <v>395275.44536651141</v>
      </c>
      <c r="E66" s="214">
        <f t="shared" si="113"/>
        <v>38173.106909096001</v>
      </c>
      <c r="F66" s="214">
        <f t="shared" si="113"/>
        <v>212849.09213588861</v>
      </c>
      <c r="G66" s="214">
        <f t="shared" si="113"/>
        <v>57245.365112123749</v>
      </c>
      <c r="H66" s="214">
        <f t="shared" si="113"/>
        <v>220790.68933758751</v>
      </c>
      <c r="I66" s="214">
        <f t="shared" si="113"/>
        <v>56998.274374584573</v>
      </c>
      <c r="J66" s="214">
        <f t="shared" si="113"/>
        <v>229586.56803076182</v>
      </c>
      <c r="K66" s="219">
        <f t="shared" si="113"/>
        <v>1246804.3202045714</v>
      </c>
      <c r="L66" s="216">
        <f t="shared" si="113"/>
        <v>0</v>
      </c>
      <c r="M66" s="216">
        <f t="shared" si="113"/>
        <v>319242.49846316647</v>
      </c>
      <c r="N66" s="216">
        <f t="shared" si="113"/>
        <v>0</v>
      </c>
      <c r="O66" s="216">
        <f t="shared" si="113"/>
        <v>405322.01070315833</v>
      </c>
      <c r="P66" s="216">
        <f t="shared" si="113"/>
        <v>0</v>
      </c>
      <c r="Q66" s="216">
        <f t="shared" si="113"/>
        <v>494750.80856770143</v>
      </c>
      <c r="R66" s="216">
        <f t="shared" si="113"/>
        <v>0</v>
      </c>
      <c r="S66" s="216">
        <f t="shared" si="113"/>
        <v>413215.66143215203</v>
      </c>
      <c r="T66" s="217">
        <f t="shared" si="113"/>
        <v>1632530.9791661785</v>
      </c>
      <c r="U66" s="216">
        <f t="shared" si="113"/>
        <v>2879335.2993707503</v>
      </c>
      <c r="V66" s="867">
        <v>43</v>
      </c>
      <c r="W66" s="214">
        <f>SUM(W35:W64)-W44-W46</f>
        <v>2023.4754413634528</v>
      </c>
      <c r="X66" s="214">
        <f t="shared" ref="X66:AO66" si="114">SUM(X35:X64)-X44-X46</f>
        <v>48961.890133627217</v>
      </c>
      <c r="Y66" s="214">
        <f t="shared" si="114"/>
        <v>3858.6982860837343</v>
      </c>
      <c r="Z66" s="214">
        <f t="shared" si="114"/>
        <v>68700.528225733651</v>
      </c>
      <c r="AA66" s="214">
        <f t="shared" si="114"/>
        <v>4977.1195507930988</v>
      </c>
      <c r="AB66" s="214">
        <f t="shared" si="114"/>
        <v>65173.907163516444</v>
      </c>
      <c r="AC66" s="214">
        <f t="shared" si="114"/>
        <v>4375.3900739577493</v>
      </c>
      <c r="AD66" s="214">
        <f t="shared" si="114"/>
        <v>53432.925097953426</v>
      </c>
      <c r="AE66" s="219">
        <f t="shared" si="114"/>
        <v>251503.93397302879</v>
      </c>
      <c r="AF66" s="216">
        <f t="shared" si="114"/>
        <v>0</v>
      </c>
      <c r="AG66" s="216">
        <f t="shared" si="114"/>
        <v>93195.741977645564</v>
      </c>
      <c r="AH66" s="216">
        <f t="shared" si="114"/>
        <v>0</v>
      </c>
      <c r="AI66" s="216">
        <f t="shared" si="114"/>
        <v>144509.99319155182</v>
      </c>
      <c r="AJ66" s="216">
        <f t="shared" si="114"/>
        <v>0</v>
      </c>
      <c r="AK66" s="216">
        <f t="shared" si="114"/>
        <v>153120.06425223497</v>
      </c>
      <c r="AL66" s="216">
        <f t="shared" si="114"/>
        <v>0</v>
      </c>
      <c r="AM66" s="216">
        <f t="shared" si="114"/>
        <v>109685.63093752698</v>
      </c>
      <c r="AN66" s="217">
        <f t="shared" si="114"/>
        <v>500511.4303589593</v>
      </c>
      <c r="AO66" s="216">
        <f t="shared" si="114"/>
        <v>752015.36433198815</v>
      </c>
      <c r="AP66" s="867">
        <v>43</v>
      </c>
      <c r="AQ66" s="214">
        <f>SUM(AQ35:AQ64)-AQ44-AQ46</f>
        <v>362232.3301461151</v>
      </c>
      <c r="AR66" s="214">
        <f t="shared" ref="AR66:BI66" si="115">SUM(AR35:AR64)-AR44-AR46</f>
        <v>1957246.2945817132</v>
      </c>
      <c r="AS66" s="214">
        <f t="shared" si="115"/>
        <v>464716.93040225731</v>
      </c>
      <c r="AT66" s="214">
        <f t="shared" si="115"/>
        <v>2076379.8615454892</v>
      </c>
      <c r="AU66" s="214">
        <f t="shared" si="115"/>
        <v>438886.14883062773</v>
      </c>
      <c r="AV66" s="214">
        <f t="shared" si="115"/>
        <v>2291661.8712490839</v>
      </c>
      <c r="AW66" s="214">
        <f t="shared" si="115"/>
        <v>438158.02217022266</v>
      </c>
      <c r="AX66" s="214">
        <f t="shared" si="115"/>
        <v>2356479.5262221135</v>
      </c>
      <c r="AY66" s="219">
        <f t="shared" si="115"/>
        <v>10385760.98514762</v>
      </c>
      <c r="AZ66" s="216">
        <f t="shared" si="115"/>
        <v>0</v>
      </c>
      <c r="BA66" s="216">
        <f t="shared" si="115"/>
        <v>2775351.2126498241</v>
      </c>
      <c r="BB66" s="216">
        <f t="shared" si="115"/>
        <v>0</v>
      </c>
      <c r="BC66" s="216">
        <f t="shared" si="115"/>
        <v>2944811.8978243312</v>
      </c>
      <c r="BD66" s="216">
        <f t="shared" si="115"/>
        <v>0</v>
      </c>
      <c r="BE66" s="216">
        <f t="shared" si="115"/>
        <v>3405463.1765184854</v>
      </c>
      <c r="BF66" s="216">
        <f t="shared" si="115"/>
        <v>0</v>
      </c>
      <c r="BG66" s="216">
        <f t="shared" si="115"/>
        <v>3851111.9535796312</v>
      </c>
      <c r="BH66" s="217">
        <f t="shared" si="115"/>
        <v>12976738.240572274</v>
      </c>
      <c r="BI66" s="216">
        <f t="shared" si="115"/>
        <v>23362499.225719895</v>
      </c>
      <c r="BJ66" s="867">
        <v>43</v>
      </c>
      <c r="BK66" s="214">
        <f>SUM(BK35:BK64)-BK44-BK46</f>
        <v>19254.768645500575</v>
      </c>
      <c r="BL66" s="214">
        <f t="shared" ref="BL66:CR66" si="116">SUM(BL35:BL64)-BL44-BL46</f>
        <v>326318.48615580716</v>
      </c>
      <c r="BM66" s="214">
        <f t="shared" si="116"/>
        <v>1739.2531668662673</v>
      </c>
      <c r="BN66" s="214">
        <f t="shared" si="116"/>
        <v>370141.81459444296</v>
      </c>
      <c r="BO66" s="214">
        <f t="shared" si="116"/>
        <v>6635.9150104135206</v>
      </c>
      <c r="BP66" s="214">
        <f t="shared" si="116"/>
        <v>326563.70278356585</v>
      </c>
      <c r="BQ66" s="214">
        <f t="shared" si="116"/>
        <v>42669.690268396742</v>
      </c>
      <c r="BR66" s="214">
        <f t="shared" si="116"/>
        <v>373843.36287872732</v>
      </c>
      <c r="BS66" s="219">
        <f t="shared" si="116"/>
        <v>1467166.9935037205</v>
      </c>
      <c r="BT66" s="216">
        <f t="shared" si="116"/>
        <v>0</v>
      </c>
      <c r="BU66" s="216">
        <f t="shared" si="116"/>
        <v>148169.23653334449</v>
      </c>
      <c r="BV66" s="216">
        <f t="shared" si="116"/>
        <v>0</v>
      </c>
      <c r="BW66" s="216">
        <f t="shared" si="116"/>
        <v>134757.2028021978</v>
      </c>
      <c r="BX66" s="216">
        <f t="shared" si="116"/>
        <v>0</v>
      </c>
      <c r="BY66" s="216">
        <f t="shared" si="116"/>
        <v>134148.97465730915</v>
      </c>
      <c r="BZ66" s="216">
        <f t="shared" si="116"/>
        <v>0</v>
      </c>
      <c r="CA66" s="216">
        <f t="shared" si="116"/>
        <v>111502.70360214953</v>
      </c>
      <c r="CB66" s="217">
        <f t="shared" si="116"/>
        <v>528578.11759500089</v>
      </c>
      <c r="CC66" s="216">
        <f t="shared" si="116"/>
        <v>1995745.1110987214</v>
      </c>
      <c r="CD66" s="867">
        <v>43</v>
      </c>
      <c r="CE66" s="217">
        <f t="shared" ref="CE66:CH66" si="117">SUM(CE35:CE64)-CE44-CE46</f>
        <v>3147198.4694086565</v>
      </c>
      <c r="CF66" s="217">
        <f t="shared" si="117"/>
        <v>3236559.2852658578</v>
      </c>
      <c r="CG66" s="217">
        <f t="shared" si="117"/>
        <v>3411934.7190377112</v>
      </c>
      <c r="CH66" s="217">
        <f t="shared" si="117"/>
        <v>3555543.7591167181</v>
      </c>
      <c r="CI66" s="214">
        <f>SUM(BS66,AY66,AE66,K66)</f>
        <v>13351236.232828941</v>
      </c>
      <c r="CJ66" s="217">
        <f t="shared" ref="CJ66:CM66" si="118">SUM(CJ35:CJ64)-CJ44-CJ46</f>
        <v>3335958.6896239808</v>
      </c>
      <c r="CK66" s="217">
        <f t="shared" si="118"/>
        <v>3629401.1045212401</v>
      </c>
      <c r="CL66" s="217">
        <f t="shared" si="118"/>
        <v>4187483.0239957292</v>
      </c>
      <c r="CM66" s="217">
        <f t="shared" si="118"/>
        <v>4485515.9495514603</v>
      </c>
      <c r="CN66" s="214">
        <f>SUM(BX66,BD66,AJ66,P66)</f>
        <v>0</v>
      </c>
      <c r="CO66" s="217">
        <f t="shared" si="116"/>
        <v>6483157.1590326363</v>
      </c>
      <c r="CP66" s="217">
        <f t="shared" si="116"/>
        <v>6865960.3897870965</v>
      </c>
      <c r="CQ66" s="217">
        <f t="shared" si="116"/>
        <v>7599417.7430334417</v>
      </c>
      <c r="CR66" s="217">
        <f t="shared" si="116"/>
        <v>8041059.7086681761</v>
      </c>
      <c r="CS66" s="214">
        <f>SUM(CC66,BI66,AO66,U66)</f>
        <v>28989595.000521354</v>
      </c>
      <c r="CT66" s="308"/>
      <c r="CU66" s="308"/>
      <c r="CV66" s="308"/>
      <c r="CW66" s="308"/>
      <c r="CX66" s="308"/>
      <c r="CY66" s="308"/>
      <c r="CZ66" s="308"/>
      <c r="DA66" s="308"/>
      <c r="DB66" s="308"/>
      <c r="DC66" s="308"/>
      <c r="DD66" s="308"/>
      <c r="DE66" s="308"/>
      <c r="DF66" s="308"/>
      <c r="DG66" s="308"/>
      <c r="DH66" s="308"/>
      <c r="DI66" s="308"/>
      <c r="DJ66" s="308"/>
      <c r="DK66" s="308"/>
      <c r="DL66" s="308"/>
      <c r="DM66" s="308"/>
      <c r="DN66" s="308"/>
      <c r="DO66" s="308"/>
      <c r="DP66" s="308"/>
      <c r="DQ66" s="308"/>
      <c r="DR66" s="308"/>
      <c r="DS66" s="308"/>
      <c r="DT66" s="308"/>
      <c r="DU66" s="308"/>
      <c r="DV66" s="308"/>
      <c r="DW66" s="308"/>
      <c r="DX66" s="308"/>
      <c r="DY66" s="308"/>
      <c r="DZ66" s="308"/>
      <c r="EA66" s="308"/>
    </row>
    <row r="67" spans="1:131" ht="15.75" customHeight="1">
      <c r="B67" s="867"/>
      <c r="C67" s="176"/>
      <c r="D67" s="176"/>
      <c r="E67" s="176"/>
      <c r="F67" s="176"/>
      <c r="G67" s="176"/>
      <c r="H67" s="176"/>
      <c r="I67" s="176"/>
      <c r="J67" s="176"/>
      <c r="K67" s="361"/>
      <c r="L67" s="362"/>
      <c r="M67" s="176"/>
      <c r="N67" s="176"/>
      <c r="O67" s="176"/>
      <c r="P67" s="176"/>
      <c r="Q67" s="176"/>
      <c r="R67" s="176"/>
      <c r="S67" s="176"/>
      <c r="T67" s="176"/>
      <c r="U67" s="363"/>
      <c r="V67" s="867"/>
      <c r="W67" s="176"/>
      <c r="X67" s="176"/>
      <c r="Y67" s="176"/>
      <c r="Z67" s="176"/>
      <c r="AA67" s="176"/>
      <c r="AB67" s="176"/>
      <c r="AC67" s="176"/>
      <c r="AD67" s="176"/>
      <c r="AE67" s="361"/>
      <c r="AF67" s="362"/>
      <c r="AG67" s="176"/>
      <c r="AH67" s="176"/>
      <c r="AI67" s="176"/>
      <c r="AJ67" s="176"/>
      <c r="AK67" s="176"/>
      <c r="AL67" s="176"/>
      <c r="AM67" s="176"/>
      <c r="AN67" s="176"/>
      <c r="AO67" s="363"/>
      <c r="AP67" s="867"/>
      <c r="AQ67" s="176"/>
      <c r="AR67" s="176"/>
      <c r="AS67" s="176"/>
      <c r="AT67" s="176"/>
      <c r="AU67" s="176"/>
      <c r="AV67" s="176"/>
      <c r="AW67" s="176"/>
      <c r="AX67" s="176"/>
      <c r="AY67" s="361"/>
      <c r="AZ67" s="362"/>
      <c r="BA67" s="176"/>
      <c r="BB67" s="176"/>
      <c r="BC67" s="176"/>
      <c r="BD67" s="176"/>
      <c r="BE67" s="176"/>
      <c r="BF67" s="176"/>
      <c r="BG67" s="176"/>
      <c r="BH67" s="176"/>
      <c r="BI67" s="363"/>
      <c r="BJ67" s="867"/>
      <c r="BK67" s="176"/>
      <c r="BL67" s="176"/>
      <c r="BM67" s="176"/>
      <c r="BN67" s="176"/>
      <c r="BO67" s="176"/>
      <c r="BP67" s="176"/>
      <c r="BQ67" s="176"/>
      <c r="BR67" s="176"/>
      <c r="BS67" s="361"/>
      <c r="BT67" s="362"/>
      <c r="BU67" s="176"/>
      <c r="BV67" s="176"/>
      <c r="BW67" s="176"/>
      <c r="BX67" s="176"/>
      <c r="BY67" s="176"/>
      <c r="BZ67" s="176"/>
      <c r="CA67" s="176"/>
      <c r="CB67" s="176"/>
      <c r="CC67" s="363"/>
      <c r="CD67" s="867"/>
      <c r="CE67" s="176"/>
      <c r="CF67" s="176"/>
      <c r="CG67" s="176"/>
      <c r="CH67" s="176"/>
      <c r="CI67" s="399"/>
      <c r="CJ67" s="176"/>
      <c r="CK67" s="176"/>
      <c r="CL67" s="176"/>
      <c r="CM67" s="176"/>
      <c r="CN67" s="399"/>
      <c r="CO67" s="176"/>
      <c r="CP67" s="176"/>
      <c r="CQ67" s="176"/>
      <c r="CR67" s="176"/>
      <c r="CS67" s="399"/>
    </row>
    <row r="68" spans="1:131" ht="15.75" customHeight="1">
      <c r="A68" s="16" t="s">
        <v>235</v>
      </c>
      <c r="B68" s="867"/>
      <c r="C68" s="185" t="s">
        <v>1312</v>
      </c>
      <c r="D68" s="185" t="s">
        <v>1312</v>
      </c>
      <c r="E68" s="185" t="s">
        <v>1312</v>
      </c>
      <c r="F68" s="185" t="s">
        <v>1312</v>
      </c>
      <c r="G68" s="185" t="s">
        <v>1312</v>
      </c>
      <c r="H68" s="185" t="s">
        <v>1312</v>
      </c>
      <c r="I68" s="185" t="s">
        <v>1312</v>
      </c>
      <c r="J68" s="185" t="s">
        <v>1312</v>
      </c>
      <c r="K68" s="358"/>
      <c r="L68" s="359" t="s">
        <v>1312</v>
      </c>
      <c r="M68" s="185" t="s">
        <v>1312</v>
      </c>
      <c r="N68" s="185" t="s">
        <v>1312</v>
      </c>
      <c r="O68" s="185" t="s">
        <v>1312</v>
      </c>
      <c r="P68" s="185" t="s">
        <v>1312</v>
      </c>
      <c r="Q68" s="185" t="s">
        <v>1312</v>
      </c>
      <c r="R68" s="185" t="s">
        <v>1312</v>
      </c>
      <c r="S68" s="185" t="s">
        <v>1312</v>
      </c>
      <c r="T68" s="360"/>
      <c r="U68" s="359" t="s">
        <v>1312</v>
      </c>
      <c r="V68" s="867"/>
      <c r="W68" s="185" t="s">
        <v>1312</v>
      </c>
      <c r="X68" s="185" t="s">
        <v>1312</v>
      </c>
      <c r="Y68" s="185" t="s">
        <v>1312</v>
      </c>
      <c r="Z68" s="185" t="s">
        <v>1312</v>
      </c>
      <c r="AA68" s="185" t="s">
        <v>1312</v>
      </c>
      <c r="AB68" s="185" t="s">
        <v>1312</v>
      </c>
      <c r="AC68" s="185" t="s">
        <v>1312</v>
      </c>
      <c r="AD68" s="185" t="s">
        <v>1312</v>
      </c>
      <c r="AE68" s="358"/>
      <c r="AF68" s="359" t="s">
        <v>1312</v>
      </c>
      <c r="AG68" s="185" t="s">
        <v>1312</v>
      </c>
      <c r="AH68" s="185" t="s">
        <v>1312</v>
      </c>
      <c r="AI68" s="185" t="s">
        <v>1312</v>
      </c>
      <c r="AJ68" s="185" t="s">
        <v>1312</v>
      </c>
      <c r="AK68" s="185" t="s">
        <v>1312</v>
      </c>
      <c r="AL68" s="185" t="s">
        <v>1312</v>
      </c>
      <c r="AM68" s="185" t="s">
        <v>1312</v>
      </c>
      <c r="AN68" s="360"/>
      <c r="AO68" s="359" t="s">
        <v>1312</v>
      </c>
      <c r="AP68" s="867"/>
      <c r="AQ68" s="185" t="s">
        <v>1312</v>
      </c>
      <c r="AR68" s="185" t="s">
        <v>1312</v>
      </c>
      <c r="AS68" s="185" t="s">
        <v>1312</v>
      </c>
      <c r="AT68" s="185" t="s">
        <v>1312</v>
      </c>
      <c r="AU68" s="185" t="s">
        <v>1312</v>
      </c>
      <c r="AV68" s="185" t="s">
        <v>1312</v>
      </c>
      <c r="AW68" s="185" t="s">
        <v>1312</v>
      </c>
      <c r="AX68" s="185" t="s">
        <v>1312</v>
      </c>
      <c r="AY68" s="358"/>
      <c r="AZ68" s="359" t="s">
        <v>1312</v>
      </c>
      <c r="BA68" s="185" t="s">
        <v>1312</v>
      </c>
      <c r="BB68" s="185" t="s">
        <v>1312</v>
      </c>
      <c r="BC68" s="185" t="s">
        <v>1312</v>
      </c>
      <c r="BD68" s="185" t="s">
        <v>1312</v>
      </c>
      <c r="BE68" s="185" t="s">
        <v>1312</v>
      </c>
      <c r="BF68" s="185" t="s">
        <v>1312</v>
      </c>
      <c r="BG68" s="185" t="s">
        <v>1312</v>
      </c>
      <c r="BH68" s="360"/>
      <c r="BI68" s="359" t="s">
        <v>1312</v>
      </c>
      <c r="BJ68" s="867"/>
      <c r="BK68" s="185" t="s">
        <v>1312</v>
      </c>
      <c r="BL68" s="185" t="s">
        <v>1312</v>
      </c>
      <c r="BM68" s="185" t="s">
        <v>1312</v>
      </c>
      <c r="BN68" s="185" t="s">
        <v>1312</v>
      </c>
      <c r="BO68" s="185" t="s">
        <v>1312</v>
      </c>
      <c r="BP68" s="185" t="s">
        <v>1312</v>
      </c>
      <c r="BQ68" s="185" t="s">
        <v>1312</v>
      </c>
      <c r="BR68" s="185" t="s">
        <v>1312</v>
      </c>
      <c r="BS68" s="358"/>
      <c r="BT68" s="359" t="s">
        <v>1312</v>
      </c>
      <c r="BU68" s="185" t="s">
        <v>1312</v>
      </c>
      <c r="BV68" s="185" t="s">
        <v>1312</v>
      </c>
      <c r="BW68" s="185" t="s">
        <v>1312</v>
      </c>
      <c r="BX68" s="185" t="s">
        <v>1312</v>
      </c>
      <c r="BY68" s="185" t="s">
        <v>1312</v>
      </c>
      <c r="BZ68" s="185" t="s">
        <v>1312</v>
      </c>
      <c r="CA68" s="185" t="s">
        <v>1312</v>
      </c>
      <c r="CB68" s="360"/>
      <c r="CC68" s="359" t="s">
        <v>1312</v>
      </c>
      <c r="CD68" s="867"/>
      <c r="CE68" s="176"/>
      <c r="CF68" s="176"/>
      <c r="CG68" s="176"/>
      <c r="CH68" s="176"/>
      <c r="CI68" s="399"/>
      <c r="CJ68" s="176"/>
      <c r="CK68" s="176"/>
      <c r="CL68" s="176"/>
      <c r="CM68" s="176"/>
      <c r="CN68" s="399"/>
      <c r="CO68" s="176"/>
      <c r="CP68" s="176"/>
      <c r="CQ68" s="176"/>
      <c r="CR68" s="176"/>
      <c r="CS68" s="399"/>
    </row>
    <row r="69" spans="1:131" ht="15.75" customHeight="1">
      <c r="A69" s="87" t="s">
        <v>236</v>
      </c>
      <c r="B69" s="867">
        <v>44</v>
      </c>
      <c r="C69" s="400">
        <v>2766.5159689187481</v>
      </c>
      <c r="D69" s="400">
        <v>12267.006802465768</v>
      </c>
      <c r="E69" s="400">
        <v>3187.9740713299875</v>
      </c>
      <c r="F69" s="400">
        <v>19339.075656147121</v>
      </c>
      <c r="G69" s="400">
        <v>2813.1147097301687</v>
      </c>
      <c r="H69" s="400">
        <v>15063.85151738477</v>
      </c>
      <c r="I69" s="400">
        <v>3505.6294765390576</v>
      </c>
      <c r="J69" s="400">
        <v>15337.461574597586</v>
      </c>
      <c r="K69" s="392">
        <f>SUM(C69:J69)</f>
        <v>74280.629777113209</v>
      </c>
      <c r="L69" s="401">
        <v>0</v>
      </c>
      <c r="M69" s="400">
        <v>12267.006802465768</v>
      </c>
      <c r="N69" s="400">
        <v>0</v>
      </c>
      <c r="O69" s="400">
        <v>19339.075656147121</v>
      </c>
      <c r="P69" s="400">
        <v>0</v>
      </c>
      <c r="Q69" s="400">
        <v>15063.85151738477</v>
      </c>
      <c r="R69" s="400">
        <v>0</v>
      </c>
      <c r="S69" s="400">
        <v>15337.461574597586</v>
      </c>
      <c r="T69" s="394">
        <f>SUM(L69:S69)</f>
        <v>62007.395550595247</v>
      </c>
      <c r="U69" s="395">
        <f>SUM(T69,K69)</f>
        <v>136288.02532770846</v>
      </c>
      <c r="V69" s="867">
        <v>44</v>
      </c>
      <c r="W69" s="400">
        <v>384.23832901649274</v>
      </c>
      <c r="X69" s="400">
        <v>2894.868861938824</v>
      </c>
      <c r="Y69" s="400">
        <v>659.58084234413548</v>
      </c>
      <c r="Z69" s="400">
        <v>5465.3909463024465</v>
      </c>
      <c r="AA69" s="400">
        <v>496.43200759944153</v>
      </c>
      <c r="AB69" s="400">
        <v>4372.0941079480863</v>
      </c>
      <c r="AC69" s="400">
        <v>553.52044366406176</v>
      </c>
      <c r="AD69" s="400">
        <v>4535.2708957143395</v>
      </c>
      <c r="AE69" s="392">
        <f>SUM(W69:AD69)</f>
        <v>19361.396434527825</v>
      </c>
      <c r="AF69" s="401">
        <v>0</v>
      </c>
      <c r="AG69" s="400">
        <v>2894.868861938824</v>
      </c>
      <c r="AH69" s="400">
        <v>0</v>
      </c>
      <c r="AI69" s="400">
        <v>5465.3909463024465</v>
      </c>
      <c r="AJ69" s="400">
        <v>0</v>
      </c>
      <c r="AK69" s="400">
        <v>4372.0941079480863</v>
      </c>
      <c r="AL69" s="400">
        <v>0</v>
      </c>
      <c r="AM69" s="400">
        <v>4535.2708957143395</v>
      </c>
      <c r="AN69" s="394">
        <f>SUM(AF69:AM69)</f>
        <v>17267.624811903697</v>
      </c>
      <c r="AO69" s="395">
        <f>SUM(AN69,AE69)</f>
        <v>36629.021246431526</v>
      </c>
      <c r="AP69" s="867">
        <v>44</v>
      </c>
      <c r="AQ69" s="400">
        <v>6532.0515932803773</v>
      </c>
      <c r="AR69" s="400">
        <v>32603.460557586008</v>
      </c>
      <c r="AS69" s="400">
        <v>11432.73460063168</v>
      </c>
      <c r="AT69" s="400">
        <v>51132.936449541157</v>
      </c>
      <c r="AU69" s="400">
        <v>8604.8214650569862</v>
      </c>
      <c r="AV69" s="400">
        <v>43085.00011832478</v>
      </c>
      <c r="AW69" s="400">
        <v>9871.1145786757679</v>
      </c>
      <c r="AX69" s="400">
        <v>46836.979432104461</v>
      </c>
      <c r="AY69" s="392">
        <f>SUM(AQ69:AX69)</f>
        <v>210099.09879520122</v>
      </c>
      <c r="AZ69" s="401">
        <v>0</v>
      </c>
      <c r="BA69" s="400">
        <v>32603.460557586008</v>
      </c>
      <c r="BB69" s="400">
        <v>0</v>
      </c>
      <c r="BC69" s="400">
        <v>51132.936449541157</v>
      </c>
      <c r="BD69" s="400">
        <v>0</v>
      </c>
      <c r="BE69" s="400">
        <v>43085.00011832478</v>
      </c>
      <c r="BF69" s="400">
        <v>0</v>
      </c>
      <c r="BG69" s="400">
        <v>46836.979432104461</v>
      </c>
      <c r="BH69" s="394">
        <f>SUM(AZ69:BG69)</f>
        <v>173658.37655755639</v>
      </c>
      <c r="BI69" s="395">
        <f>SUM(BH69,AY69)</f>
        <v>383757.47535275761</v>
      </c>
      <c r="BJ69" s="867">
        <v>44</v>
      </c>
      <c r="BK69" s="400">
        <v>230.54299740989566</v>
      </c>
      <c r="BL69" s="400">
        <v>1555.9920132921181</v>
      </c>
      <c r="BM69" s="400">
        <v>219.86028078137846</v>
      </c>
      <c r="BN69" s="400">
        <v>2154.625276907695</v>
      </c>
      <c r="BO69" s="400">
        <v>82.738667933240251</v>
      </c>
      <c r="BP69" s="400">
        <v>1589.8524028902134</v>
      </c>
      <c r="BQ69" s="400">
        <v>184.50681455468722</v>
      </c>
      <c r="BR69" s="400">
        <v>2020.2570353636606</v>
      </c>
      <c r="BS69" s="392">
        <f>SUM(BK69:BR69)</f>
        <v>8038.3754891328899</v>
      </c>
      <c r="BT69" s="401">
        <v>0</v>
      </c>
      <c r="BU69" s="400">
        <v>1555.9920132921181</v>
      </c>
      <c r="BV69" s="400">
        <v>0</v>
      </c>
      <c r="BW69" s="400">
        <v>2154.625276907695</v>
      </c>
      <c r="BX69" s="400">
        <v>0</v>
      </c>
      <c r="BY69" s="400">
        <v>1589.8524028902134</v>
      </c>
      <c r="BZ69" s="400">
        <v>0</v>
      </c>
      <c r="CA69" s="400">
        <v>2020.2570353636606</v>
      </c>
      <c r="CB69" s="394">
        <f>SUM(BT69:CA69)</f>
        <v>7320.7267284536865</v>
      </c>
      <c r="CC69" s="395">
        <f>SUM(CB69,BS69)</f>
        <v>15359.102217586576</v>
      </c>
      <c r="CD69" s="867">
        <v>44</v>
      </c>
      <c r="CE69" s="394">
        <f t="shared" ref="CE69:CE71" si="119">+C69+D69+W69+X69+AQ69+AR69+BK69+BL69</f>
        <v>59234.677123908237</v>
      </c>
      <c r="CF69" s="394">
        <f t="shared" ref="CF69:CF71" si="120">+E69+F69+Y69+Z69+AS69+AT69+BM69+BN69</f>
        <v>93592.178123985592</v>
      </c>
      <c r="CG69" s="394">
        <f t="shared" ref="CG69:CG71" si="121">+G69+H69+AA69+AB69+AU69+AV69+BO69+BP69</f>
        <v>76107.904996867699</v>
      </c>
      <c r="CH69" s="394">
        <f t="shared" ref="CH69:CH71" si="122">+I69+J69+AC69+AD69+AW69+AX69+BQ69+BR69</f>
        <v>82844.740251213618</v>
      </c>
      <c r="CI69" s="396">
        <f t="shared" ref="CI69:CI71" si="123">SUM(K69,AE69,AY69,BS69)</f>
        <v>311779.50049597514</v>
      </c>
      <c r="CJ69" s="394">
        <f t="shared" ref="CJ69:CJ71" si="124">L69+M69+AF69+AG69+AZ69+BA69+BT69+BU69</f>
        <v>49321.328235282715</v>
      </c>
      <c r="CK69" s="394">
        <f t="shared" ref="CK69:CK71" si="125">N69+O69+AH69+AI69+BB69+BC69+BV69+BW69</f>
        <v>78092.028328898421</v>
      </c>
      <c r="CL69" s="394">
        <f t="shared" ref="CL69:CL71" si="126">P69+Q69+AJ69+AK69+BD69+BE69+BX69+BY69</f>
        <v>64110.798146547844</v>
      </c>
      <c r="CM69" s="394">
        <f t="shared" ref="CM69:CM71" si="127">+R69+S69+AL69+AM69+BF69+BG69+BZ69+CA69</f>
        <v>68729.968937780039</v>
      </c>
      <c r="CN69" s="396">
        <f t="shared" ref="CN69:CN71" si="128">SUM(T69,AN69,BH69,CB69)</f>
        <v>260254.123648509</v>
      </c>
      <c r="CO69" s="394">
        <f t="shared" ref="CO69:CO71" si="129">+C69+D69+L69+M69+W69+X69+AF69+AG69+AQ69+AR69+AZ69+BA69+BK69+BL69+BT69+BU69</f>
        <v>108556.00535919095</v>
      </c>
      <c r="CP69" s="394">
        <f t="shared" ref="CP69:CP71" si="130">+E69+F69+N69+O69+Y69+Z69+AH69+AI69+AS69+AT69+BB69+BC69+BM69+BN69+BV69+BW69</f>
        <v>171684.20645288401</v>
      </c>
      <c r="CQ69" s="394">
        <f t="shared" ref="CQ69:CQ71" si="131">+G69+H69+P69+Q69+AA69+AB69+AJ69+AK69+AU69+AV69+BD69+BE69+BO69+BP69+BX69+BY69</f>
        <v>140218.70314341554</v>
      </c>
      <c r="CR69" s="394">
        <f t="shared" ref="CR69:CR71" si="132">+I69+J69+R69+S69+AC69+AD69+AL69+AM69+AW69+AX69+BF69+BG69+BQ69+BR69+BZ69+CA69</f>
        <v>151574.70918899367</v>
      </c>
      <c r="CS69" s="396">
        <f t="shared" ref="CS69:CS71" si="133">SUM(CC69,BI69,AO69,U69)</f>
        <v>572033.62414448417</v>
      </c>
    </row>
    <row r="70" spans="1:131" ht="15.75" customHeight="1">
      <c r="A70" s="87" t="s">
        <v>238</v>
      </c>
      <c r="B70" s="867">
        <v>45</v>
      </c>
      <c r="C70" s="229">
        <f t="shared" ref="C70:J70" si="134">IF(ABS(C62)&lt;C83, -C62, C83)</f>
        <v>0</v>
      </c>
      <c r="D70" s="229">
        <f t="shared" si="134"/>
        <v>0</v>
      </c>
      <c r="E70" s="229">
        <f t="shared" si="134"/>
        <v>0</v>
      </c>
      <c r="F70" s="229">
        <f t="shared" si="134"/>
        <v>0</v>
      </c>
      <c r="G70" s="229">
        <f t="shared" si="134"/>
        <v>0</v>
      </c>
      <c r="H70" s="229">
        <f t="shared" si="134"/>
        <v>0</v>
      </c>
      <c r="I70" s="229">
        <f t="shared" si="134"/>
        <v>0</v>
      </c>
      <c r="J70" s="229">
        <f t="shared" si="134"/>
        <v>0</v>
      </c>
      <c r="K70" s="392">
        <f t="shared" ref="K70" si="135">SUM(C70:J70)</f>
        <v>0</v>
      </c>
      <c r="L70" s="398">
        <f t="shared" ref="L70:S70" si="136">IF(ABS(L62)&lt;L83, -L62, L83)</f>
        <v>0</v>
      </c>
      <c r="M70" s="229">
        <f t="shared" si="136"/>
        <v>0</v>
      </c>
      <c r="N70" s="229">
        <f t="shared" si="136"/>
        <v>0</v>
      </c>
      <c r="O70" s="229">
        <f t="shared" si="136"/>
        <v>0</v>
      </c>
      <c r="P70" s="229">
        <f t="shared" si="136"/>
        <v>0</v>
      </c>
      <c r="Q70" s="229">
        <f t="shared" si="136"/>
        <v>0</v>
      </c>
      <c r="R70" s="229">
        <f t="shared" si="136"/>
        <v>0</v>
      </c>
      <c r="S70" s="229">
        <f t="shared" si="136"/>
        <v>0</v>
      </c>
      <c r="T70" s="394">
        <f t="shared" ref="T70" si="137">SUM(L70:S70)</f>
        <v>0</v>
      </c>
      <c r="U70" s="395">
        <f t="shared" ref="U70" si="138">SUM(T70,K70)</f>
        <v>0</v>
      </c>
      <c r="V70" s="867">
        <v>45</v>
      </c>
      <c r="W70" s="229">
        <f t="shared" ref="W70:AD70" si="139">IF(ABS(W62)&lt;W83, -W62, W83)</f>
        <v>0</v>
      </c>
      <c r="X70" s="229">
        <f t="shared" si="139"/>
        <v>0</v>
      </c>
      <c r="Y70" s="229">
        <f t="shared" si="139"/>
        <v>0</v>
      </c>
      <c r="Z70" s="229">
        <f t="shared" si="139"/>
        <v>0</v>
      </c>
      <c r="AA70" s="229">
        <f t="shared" si="139"/>
        <v>0</v>
      </c>
      <c r="AB70" s="229">
        <f t="shared" si="139"/>
        <v>0</v>
      </c>
      <c r="AC70" s="229">
        <f t="shared" si="139"/>
        <v>0</v>
      </c>
      <c r="AD70" s="229">
        <f t="shared" si="139"/>
        <v>0</v>
      </c>
      <c r="AE70" s="392">
        <f t="shared" ref="AE70" si="140">SUM(W70:AD70)</f>
        <v>0</v>
      </c>
      <c r="AF70" s="398">
        <f t="shared" ref="AF70:AM70" si="141">IF(ABS(AF62)&lt;AF83, -AF62, AF83)</f>
        <v>0</v>
      </c>
      <c r="AG70" s="229">
        <f t="shared" si="141"/>
        <v>0</v>
      </c>
      <c r="AH70" s="229">
        <f t="shared" si="141"/>
        <v>0</v>
      </c>
      <c r="AI70" s="229">
        <f t="shared" si="141"/>
        <v>0</v>
      </c>
      <c r="AJ70" s="229">
        <f t="shared" si="141"/>
        <v>0</v>
      </c>
      <c r="AK70" s="229">
        <f t="shared" si="141"/>
        <v>0</v>
      </c>
      <c r="AL70" s="229">
        <f t="shared" si="141"/>
        <v>0</v>
      </c>
      <c r="AM70" s="229">
        <f t="shared" si="141"/>
        <v>0</v>
      </c>
      <c r="AN70" s="394">
        <f t="shared" ref="AN70" si="142">SUM(AF70:AM70)</f>
        <v>0</v>
      </c>
      <c r="AO70" s="395">
        <f t="shared" ref="AO70" si="143">SUM(AN70,AE70)</f>
        <v>0</v>
      </c>
      <c r="AP70" s="867">
        <v>45</v>
      </c>
      <c r="AQ70" s="229">
        <f t="shared" ref="AQ70:AX70" si="144">IF(ABS(AQ62)&lt;AQ83, -AQ62, AQ83)</f>
        <v>0</v>
      </c>
      <c r="AR70" s="229">
        <f t="shared" si="144"/>
        <v>0</v>
      </c>
      <c r="AS70" s="229">
        <f t="shared" si="144"/>
        <v>0</v>
      </c>
      <c r="AT70" s="229">
        <f t="shared" si="144"/>
        <v>0</v>
      </c>
      <c r="AU70" s="229">
        <f t="shared" si="144"/>
        <v>0</v>
      </c>
      <c r="AV70" s="229">
        <f t="shared" si="144"/>
        <v>0</v>
      </c>
      <c r="AW70" s="229">
        <f t="shared" si="144"/>
        <v>0</v>
      </c>
      <c r="AX70" s="229">
        <f t="shared" si="144"/>
        <v>0</v>
      </c>
      <c r="AY70" s="392">
        <f t="shared" ref="AY70" si="145">SUM(AQ70:AX70)</f>
        <v>0</v>
      </c>
      <c r="AZ70" s="398">
        <f t="shared" ref="AZ70:BG70" si="146">IF(ABS(AZ62)&lt;AZ83, -AZ62, AZ83)</f>
        <v>0</v>
      </c>
      <c r="BA70" s="229">
        <f t="shared" si="146"/>
        <v>0</v>
      </c>
      <c r="BB70" s="229">
        <f t="shared" si="146"/>
        <v>0</v>
      </c>
      <c r="BC70" s="229">
        <f t="shared" si="146"/>
        <v>0</v>
      </c>
      <c r="BD70" s="229">
        <f t="shared" si="146"/>
        <v>0</v>
      </c>
      <c r="BE70" s="229">
        <f t="shared" si="146"/>
        <v>0</v>
      </c>
      <c r="BF70" s="229">
        <f t="shared" si="146"/>
        <v>0</v>
      </c>
      <c r="BG70" s="229">
        <f t="shared" si="146"/>
        <v>0</v>
      </c>
      <c r="BH70" s="394">
        <f t="shared" ref="BH70" si="147">SUM(AZ70:BG70)</f>
        <v>0</v>
      </c>
      <c r="BI70" s="395">
        <f t="shared" ref="BI70" si="148">SUM(BH70,AY70)</f>
        <v>0</v>
      </c>
      <c r="BJ70" s="867">
        <v>45</v>
      </c>
      <c r="BK70" s="229">
        <f t="shared" ref="BK70:BR70" si="149">IF(ABS(BK62)&lt;BK83, -BK62, BK83)</f>
        <v>0</v>
      </c>
      <c r="BL70" s="229">
        <f t="shared" si="149"/>
        <v>0</v>
      </c>
      <c r="BM70" s="229">
        <f t="shared" si="149"/>
        <v>0</v>
      </c>
      <c r="BN70" s="229">
        <f t="shared" si="149"/>
        <v>0</v>
      </c>
      <c r="BO70" s="229">
        <f t="shared" si="149"/>
        <v>0</v>
      </c>
      <c r="BP70" s="229">
        <f t="shared" si="149"/>
        <v>0</v>
      </c>
      <c r="BQ70" s="229">
        <f t="shared" si="149"/>
        <v>0</v>
      </c>
      <c r="BR70" s="229">
        <f t="shared" si="149"/>
        <v>0</v>
      </c>
      <c r="BS70" s="392">
        <f t="shared" ref="BS70" si="150">SUM(BK70:BR70)</f>
        <v>0</v>
      </c>
      <c r="BT70" s="398">
        <f t="shared" ref="BT70:CA70" si="151">IF(ABS(BT62)&lt;BT83, -BT62, BT83)</f>
        <v>0</v>
      </c>
      <c r="BU70" s="229">
        <f t="shared" si="151"/>
        <v>0</v>
      </c>
      <c r="BV70" s="229">
        <f t="shared" si="151"/>
        <v>0</v>
      </c>
      <c r="BW70" s="229">
        <f t="shared" si="151"/>
        <v>0</v>
      </c>
      <c r="BX70" s="229">
        <f t="shared" si="151"/>
        <v>0</v>
      </c>
      <c r="BY70" s="229">
        <f t="shared" si="151"/>
        <v>0</v>
      </c>
      <c r="BZ70" s="229">
        <f t="shared" si="151"/>
        <v>0</v>
      </c>
      <c r="CA70" s="229">
        <f t="shared" si="151"/>
        <v>0</v>
      </c>
      <c r="CB70" s="394">
        <f t="shared" ref="CB70" si="152">SUM(BT70:CA70)</f>
        <v>0</v>
      </c>
      <c r="CC70" s="395">
        <f t="shared" ref="CC70" si="153">SUM(CB70,BS70)</f>
        <v>0</v>
      </c>
      <c r="CD70" s="867">
        <v>45</v>
      </c>
      <c r="CE70" s="394">
        <f t="shared" si="119"/>
        <v>0</v>
      </c>
      <c r="CF70" s="394">
        <f t="shared" si="120"/>
        <v>0</v>
      </c>
      <c r="CG70" s="394">
        <f t="shared" si="121"/>
        <v>0</v>
      </c>
      <c r="CH70" s="394">
        <f t="shared" si="122"/>
        <v>0</v>
      </c>
      <c r="CI70" s="396">
        <f t="shared" si="123"/>
        <v>0</v>
      </c>
      <c r="CJ70" s="394">
        <f t="shared" si="124"/>
        <v>0</v>
      </c>
      <c r="CK70" s="394">
        <f t="shared" si="125"/>
        <v>0</v>
      </c>
      <c r="CL70" s="394">
        <f t="shared" si="126"/>
        <v>0</v>
      </c>
      <c r="CM70" s="394">
        <f t="shared" si="127"/>
        <v>0</v>
      </c>
      <c r="CN70" s="396">
        <f t="shared" si="128"/>
        <v>0</v>
      </c>
      <c r="CO70" s="394">
        <f t="shared" si="129"/>
        <v>0</v>
      </c>
      <c r="CP70" s="394">
        <f t="shared" si="130"/>
        <v>0</v>
      </c>
      <c r="CQ70" s="394">
        <f t="shared" si="131"/>
        <v>0</v>
      </c>
      <c r="CR70" s="394">
        <f t="shared" si="132"/>
        <v>0</v>
      </c>
      <c r="CS70" s="396">
        <f t="shared" si="133"/>
        <v>0</v>
      </c>
    </row>
    <row r="71" spans="1:131" ht="15.75" customHeight="1">
      <c r="A71" s="87" t="s">
        <v>1338</v>
      </c>
      <c r="B71" s="290">
        <v>46</v>
      </c>
      <c r="C71" s="400">
        <v>3381.1524495052781</v>
      </c>
      <c r="D71" s="400">
        <v>15919.59278308735</v>
      </c>
      <c r="E71" s="400">
        <v>2689.459660347421</v>
      </c>
      <c r="F71" s="400">
        <v>17064.157844962949</v>
      </c>
      <c r="G71" s="400">
        <v>2646.0796425701324</v>
      </c>
      <c r="H71" s="400">
        <v>14748.002713736474</v>
      </c>
      <c r="I71" s="400">
        <v>2556.3345458817585</v>
      </c>
      <c r="J71" s="400">
        <v>12512.584882473868</v>
      </c>
      <c r="K71" s="392">
        <f>SUM(C71:J71)</f>
        <v>71517.364522565229</v>
      </c>
      <c r="L71" s="401">
        <v>0</v>
      </c>
      <c r="M71" s="400">
        <v>15919.59278308735</v>
      </c>
      <c r="N71" s="400">
        <v>0</v>
      </c>
      <c r="O71" s="400">
        <v>17064.157844962949</v>
      </c>
      <c r="P71" s="400">
        <v>0</v>
      </c>
      <c r="Q71" s="400">
        <v>14748.002713736474</v>
      </c>
      <c r="R71" s="400">
        <v>0</v>
      </c>
      <c r="S71" s="400">
        <v>12512.584882473868</v>
      </c>
      <c r="T71" s="394">
        <f>SUM(L71:S71)</f>
        <v>60244.338224260646</v>
      </c>
      <c r="U71" s="395">
        <f>SUM(T71,K71)</f>
        <v>131761.70274682587</v>
      </c>
      <c r="V71" s="290">
        <v>46</v>
      </c>
      <c r="W71" s="400">
        <v>469.60450687573308</v>
      </c>
      <c r="X71" s="400">
        <v>3756.8360550058646</v>
      </c>
      <c r="Y71" s="400">
        <v>556.43992972705269</v>
      </c>
      <c r="Z71" s="400">
        <v>4822.4793909677901</v>
      </c>
      <c r="AA71" s="400">
        <v>466.95523104178807</v>
      </c>
      <c r="AB71" s="400">
        <v>4280.4229512163911</v>
      </c>
      <c r="AC71" s="400">
        <v>403.63177040238293</v>
      </c>
      <c r="AD71" s="400">
        <v>3699.9578953551763</v>
      </c>
      <c r="AE71" s="392">
        <f>SUM(W71:AD71)</f>
        <v>18456.32773059218</v>
      </c>
      <c r="AF71" s="401">
        <v>0</v>
      </c>
      <c r="AG71" s="400">
        <v>3756.8360550058646</v>
      </c>
      <c r="AH71" s="400">
        <v>0</v>
      </c>
      <c r="AI71" s="400">
        <v>4822.4793909677901</v>
      </c>
      <c r="AJ71" s="400">
        <v>0</v>
      </c>
      <c r="AK71" s="400">
        <v>4280.4229512163911</v>
      </c>
      <c r="AL71" s="400">
        <v>0</v>
      </c>
      <c r="AM71" s="400">
        <v>3699.9578953551763</v>
      </c>
      <c r="AN71" s="394">
        <f>SUM(AF71:AM71)</f>
        <v>16559.696292545221</v>
      </c>
      <c r="AO71" s="395">
        <f>SUM(AN71,AE71)</f>
        <v>35016.024023137405</v>
      </c>
      <c r="AP71" s="290">
        <v>46</v>
      </c>
      <c r="AQ71" s="400">
        <v>7983.2766168874632</v>
      </c>
      <c r="AR71" s="400">
        <v>42311.366069503551</v>
      </c>
      <c r="AS71" s="400">
        <v>9644.9587819355784</v>
      </c>
      <c r="AT71" s="400">
        <v>45118.004302035188</v>
      </c>
      <c r="AU71" s="400">
        <v>8093.8906713909928</v>
      </c>
      <c r="AV71" s="400">
        <v>42181.622537441523</v>
      </c>
      <c r="AW71" s="400">
        <v>7198.0999055091625</v>
      </c>
      <c r="AX71" s="400">
        <v>38210.474264758916</v>
      </c>
      <c r="AY71" s="392">
        <f>SUM(AQ71:AX71)</f>
        <v>200741.6931494624</v>
      </c>
      <c r="AZ71" s="401">
        <v>0</v>
      </c>
      <c r="BA71" s="400">
        <v>42311.366069503551</v>
      </c>
      <c r="BB71" s="400">
        <v>0</v>
      </c>
      <c r="BC71" s="400">
        <v>45118.004302035188</v>
      </c>
      <c r="BD71" s="400">
        <v>0</v>
      </c>
      <c r="BE71" s="400">
        <v>42181.622537441523</v>
      </c>
      <c r="BF71" s="400">
        <v>0</v>
      </c>
      <c r="BG71" s="400">
        <v>38210.474264758916</v>
      </c>
      <c r="BH71" s="394">
        <f>SUM(AZ71:BG71)</f>
        <v>167821.46717373916</v>
      </c>
      <c r="BI71" s="395">
        <f>SUM(BH71,AY71)</f>
        <v>368563.16032320156</v>
      </c>
      <c r="BJ71" s="290">
        <v>46</v>
      </c>
      <c r="BK71" s="400">
        <v>281.76270412543983</v>
      </c>
      <c r="BL71" s="400">
        <v>2019.2993795656521</v>
      </c>
      <c r="BM71" s="400">
        <v>185.47997657568422</v>
      </c>
      <c r="BN71" s="400">
        <v>1901.1697599007632</v>
      </c>
      <c r="BO71" s="400">
        <v>77.825871840298021</v>
      </c>
      <c r="BP71" s="400">
        <v>1556.5174368059602</v>
      </c>
      <c r="BQ71" s="400">
        <v>134.54392346746098</v>
      </c>
      <c r="BR71" s="400">
        <v>1648.1630624763968</v>
      </c>
      <c r="BS71" s="392">
        <f>SUM(BK71:BR71)</f>
        <v>7804.7621147576556</v>
      </c>
      <c r="BT71" s="401">
        <v>0</v>
      </c>
      <c r="BU71" s="400">
        <v>2019.2993795656521</v>
      </c>
      <c r="BV71" s="400">
        <v>0</v>
      </c>
      <c r="BW71" s="400">
        <v>1901.1697599007632</v>
      </c>
      <c r="BX71" s="400">
        <v>0</v>
      </c>
      <c r="BY71" s="400">
        <v>1556.5174368059602</v>
      </c>
      <c r="BZ71" s="400">
        <v>0</v>
      </c>
      <c r="CA71" s="400">
        <v>1648.1630624763968</v>
      </c>
      <c r="CB71" s="394">
        <f>SUM(BT71:CA71)</f>
        <v>7125.1496387487714</v>
      </c>
      <c r="CC71" s="395">
        <f>SUM(CB71,BS71)</f>
        <v>14929.911753506427</v>
      </c>
      <c r="CD71" s="290">
        <v>46</v>
      </c>
      <c r="CE71" s="394">
        <f t="shared" si="119"/>
        <v>76122.890564556335</v>
      </c>
      <c r="CF71" s="394">
        <f t="shared" si="120"/>
        <v>81982.149646452424</v>
      </c>
      <c r="CG71" s="394">
        <f t="shared" si="121"/>
        <v>74051.317056043568</v>
      </c>
      <c r="CH71" s="394">
        <f t="shared" si="122"/>
        <v>66363.790250325124</v>
      </c>
      <c r="CI71" s="396">
        <f t="shared" si="123"/>
        <v>298520.14751737751</v>
      </c>
      <c r="CJ71" s="394">
        <f t="shared" si="124"/>
        <v>64007.094287162414</v>
      </c>
      <c r="CK71" s="394">
        <f t="shared" si="125"/>
        <v>68905.81129786669</v>
      </c>
      <c r="CL71" s="394">
        <f t="shared" si="126"/>
        <v>62766.565639200351</v>
      </c>
      <c r="CM71" s="394">
        <f t="shared" si="127"/>
        <v>56071.180105064363</v>
      </c>
      <c r="CN71" s="396">
        <f t="shared" si="128"/>
        <v>251750.65132929379</v>
      </c>
      <c r="CO71" s="394">
        <f t="shared" si="129"/>
        <v>140129.98485171876</v>
      </c>
      <c r="CP71" s="394">
        <f t="shared" si="130"/>
        <v>150887.96094431911</v>
      </c>
      <c r="CQ71" s="394">
        <f t="shared" si="131"/>
        <v>136817.88269524393</v>
      </c>
      <c r="CR71" s="394">
        <f t="shared" si="132"/>
        <v>122434.97035538945</v>
      </c>
      <c r="CS71" s="396">
        <f t="shared" si="133"/>
        <v>550270.79884667124</v>
      </c>
    </row>
    <row r="72" spans="1:131" s="14" customFormat="1" ht="15.75" customHeight="1">
      <c r="A72" s="102"/>
      <c r="B72" s="290"/>
      <c r="C72" s="185" t="s">
        <v>1312</v>
      </c>
      <c r="D72" s="185" t="s">
        <v>1312</v>
      </c>
      <c r="E72" s="185" t="s">
        <v>1312</v>
      </c>
      <c r="F72" s="185" t="s">
        <v>1312</v>
      </c>
      <c r="G72" s="185" t="s">
        <v>1312</v>
      </c>
      <c r="H72" s="185" t="s">
        <v>1312</v>
      </c>
      <c r="I72" s="185" t="s">
        <v>1312</v>
      </c>
      <c r="J72" s="185" t="s">
        <v>1312</v>
      </c>
      <c r="K72" s="358"/>
      <c r="L72" s="359" t="s">
        <v>1312</v>
      </c>
      <c r="M72" s="185" t="s">
        <v>1312</v>
      </c>
      <c r="N72" s="185" t="s">
        <v>1312</v>
      </c>
      <c r="O72" s="185" t="s">
        <v>1312</v>
      </c>
      <c r="P72" s="185" t="s">
        <v>1312</v>
      </c>
      <c r="Q72" s="185" t="s">
        <v>1312</v>
      </c>
      <c r="R72" s="185" t="s">
        <v>1312</v>
      </c>
      <c r="S72" s="185" t="s">
        <v>1312</v>
      </c>
      <c r="T72" s="360"/>
      <c r="U72" s="359" t="s">
        <v>1312</v>
      </c>
      <c r="V72" s="290"/>
      <c r="W72" s="185" t="s">
        <v>1312</v>
      </c>
      <c r="X72" s="185" t="s">
        <v>1312</v>
      </c>
      <c r="Y72" s="185" t="s">
        <v>1312</v>
      </c>
      <c r="Z72" s="185" t="s">
        <v>1312</v>
      </c>
      <c r="AA72" s="185" t="s">
        <v>1312</v>
      </c>
      <c r="AB72" s="185" t="s">
        <v>1312</v>
      </c>
      <c r="AC72" s="185" t="s">
        <v>1312</v>
      </c>
      <c r="AD72" s="185" t="s">
        <v>1312</v>
      </c>
      <c r="AE72" s="358"/>
      <c r="AF72" s="359" t="s">
        <v>1312</v>
      </c>
      <c r="AG72" s="185" t="s">
        <v>1312</v>
      </c>
      <c r="AH72" s="185" t="s">
        <v>1312</v>
      </c>
      <c r="AI72" s="185" t="s">
        <v>1312</v>
      </c>
      <c r="AJ72" s="185" t="s">
        <v>1312</v>
      </c>
      <c r="AK72" s="185" t="s">
        <v>1312</v>
      </c>
      <c r="AL72" s="185" t="s">
        <v>1312</v>
      </c>
      <c r="AM72" s="185" t="s">
        <v>1312</v>
      </c>
      <c r="AN72" s="360"/>
      <c r="AO72" s="359" t="s">
        <v>1312</v>
      </c>
      <c r="AP72" s="290"/>
      <c r="AQ72" s="185" t="s">
        <v>1312</v>
      </c>
      <c r="AR72" s="185" t="s">
        <v>1312</v>
      </c>
      <c r="AS72" s="185" t="s">
        <v>1312</v>
      </c>
      <c r="AT72" s="185" t="s">
        <v>1312</v>
      </c>
      <c r="AU72" s="185" t="s">
        <v>1312</v>
      </c>
      <c r="AV72" s="185" t="s">
        <v>1312</v>
      </c>
      <c r="AW72" s="185" t="s">
        <v>1312</v>
      </c>
      <c r="AX72" s="185" t="s">
        <v>1312</v>
      </c>
      <c r="AY72" s="358"/>
      <c r="AZ72" s="359" t="s">
        <v>1312</v>
      </c>
      <c r="BA72" s="185" t="s">
        <v>1312</v>
      </c>
      <c r="BB72" s="185" t="s">
        <v>1312</v>
      </c>
      <c r="BC72" s="185" t="s">
        <v>1312</v>
      </c>
      <c r="BD72" s="185" t="s">
        <v>1312</v>
      </c>
      <c r="BE72" s="185" t="s">
        <v>1312</v>
      </c>
      <c r="BF72" s="185" t="s">
        <v>1312</v>
      </c>
      <c r="BG72" s="185" t="s">
        <v>1312</v>
      </c>
      <c r="BH72" s="360"/>
      <c r="BI72" s="359" t="s">
        <v>1312</v>
      </c>
      <c r="BJ72" s="290"/>
      <c r="BK72" s="185" t="s">
        <v>1312</v>
      </c>
      <c r="BL72" s="185" t="s">
        <v>1312</v>
      </c>
      <c r="BM72" s="185" t="s">
        <v>1312</v>
      </c>
      <c r="BN72" s="185" t="s">
        <v>1312</v>
      </c>
      <c r="BO72" s="185" t="s">
        <v>1312</v>
      </c>
      <c r="BP72" s="185" t="s">
        <v>1312</v>
      </c>
      <c r="BQ72" s="185" t="s">
        <v>1312</v>
      </c>
      <c r="BR72" s="185" t="s">
        <v>1312</v>
      </c>
      <c r="BS72" s="358"/>
      <c r="BT72" s="359" t="s">
        <v>1312</v>
      </c>
      <c r="BU72" s="185" t="s">
        <v>1312</v>
      </c>
      <c r="BV72" s="185" t="s">
        <v>1312</v>
      </c>
      <c r="BW72" s="185" t="s">
        <v>1312</v>
      </c>
      <c r="BX72" s="185" t="s">
        <v>1312</v>
      </c>
      <c r="BY72" s="185" t="s">
        <v>1312</v>
      </c>
      <c r="BZ72" s="185" t="s">
        <v>1312</v>
      </c>
      <c r="CA72" s="185" t="s">
        <v>1312</v>
      </c>
      <c r="CB72" s="360"/>
      <c r="CC72" s="359" t="s">
        <v>1312</v>
      </c>
      <c r="CD72" s="290"/>
      <c r="CE72" s="360"/>
      <c r="CF72" s="360"/>
      <c r="CG72" s="360"/>
      <c r="CH72" s="360"/>
      <c r="CI72" s="185"/>
      <c r="CJ72" s="360"/>
      <c r="CK72" s="360"/>
      <c r="CL72" s="360"/>
      <c r="CM72" s="360"/>
      <c r="CN72" s="185"/>
      <c r="CO72" s="360"/>
      <c r="CP72" s="360"/>
      <c r="CQ72" s="360"/>
      <c r="CR72" s="360"/>
      <c r="CS72" s="185"/>
      <c r="CT72" s="308"/>
      <c r="CU72" s="308"/>
      <c r="CV72" s="308"/>
      <c r="CW72" s="308"/>
      <c r="CX72" s="308"/>
      <c r="CY72" s="308"/>
      <c r="CZ72" s="308"/>
      <c r="DA72" s="308"/>
      <c r="DB72" s="308"/>
      <c r="DC72" s="308"/>
      <c r="DD72" s="308"/>
      <c r="DE72" s="308"/>
      <c r="DF72" s="308"/>
      <c r="DG72" s="308"/>
      <c r="DH72" s="308"/>
      <c r="DI72" s="308"/>
      <c r="DJ72" s="308"/>
      <c r="DK72" s="308"/>
      <c r="DL72" s="308"/>
      <c r="DM72" s="308"/>
      <c r="DN72" s="308"/>
      <c r="DO72" s="308"/>
      <c r="DP72" s="308"/>
      <c r="DQ72" s="308"/>
      <c r="DR72" s="308"/>
      <c r="DS72" s="308"/>
      <c r="DT72" s="308"/>
      <c r="DU72" s="308"/>
      <c r="DV72" s="308"/>
      <c r="DW72" s="308"/>
      <c r="DX72" s="308"/>
      <c r="DY72" s="308"/>
      <c r="DZ72" s="308"/>
      <c r="EA72" s="308"/>
    </row>
    <row r="73" spans="1:131" s="14" customFormat="1">
      <c r="A73" s="16" t="s">
        <v>241</v>
      </c>
      <c r="B73" s="290">
        <v>47</v>
      </c>
      <c r="C73" s="214">
        <f t="shared" ref="C73:U73" si="154">SUM(C69:C71)</f>
        <v>6147.6684184240257</v>
      </c>
      <c r="D73" s="214">
        <f t="shared" si="154"/>
        <v>28186.599585553118</v>
      </c>
      <c r="E73" s="214">
        <f t="shared" si="154"/>
        <v>5877.433731677409</v>
      </c>
      <c r="F73" s="214">
        <f t="shared" si="154"/>
        <v>36403.233501110066</v>
      </c>
      <c r="G73" s="214">
        <f t="shared" si="154"/>
        <v>5459.194352300301</v>
      </c>
      <c r="H73" s="214">
        <f t="shared" si="154"/>
        <v>29811.854231121244</v>
      </c>
      <c r="I73" s="214">
        <f t="shared" si="154"/>
        <v>6061.964022420816</v>
      </c>
      <c r="J73" s="214">
        <f t="shared" si="154"/>
        <v>27850.046457071454</v>
      </c>
      <c r="K73" s="219">
        <f t="shared" si="154"/>
        <v>145797.99429967842</v>
      </c>
      <c r="L73" s="216">
        <f t="shared" si="154"/>
        <v>0</v>
      </c>
      <c r="M73" s="214">
        <f t="shared" si="154"/>
        <v>28186.599585553118</v>
      </c>
      <c r="N73" s="214">
        <f t="shared" si="154"/>
        <v>0</v>
      </c>
      <c r="O73" s="214">
        <f t="shared" si="154"/>
        <v>36403.233501110066</v>
      </c>
      <c r="P73" s="214">
        <f t="shared" si="154"/>
        <v>0</v>
      </c>
      <c r="Q73" s="214">
        <f t="shared" si="154"/>
        <v>29811.854231121244</v>
      </c>
      <c r="R73" s="214">
        <f t="shared" si="154"/>
        <v>0</v>
      </c>
      <c r="S73" s="214">
        <f t="shared" si="154"/>
        <v>27850.046457071454</v>
      </c>
      <c r="T73" s="217">
        <f t="shared" si="154"/>
        <v>122251.73377485589</v>
      </c>
      <c r="U73" s="216">
        <f t="shared" si="154"/>
        <v>268049.72807453433</v>
      </c>
      <c r="V73" s="290">
        <v>47</v>
      </c>
      <c r="W73" s="214">
        <f t="shared" ref="W73:AO73" si="155">SUM(W69:W71)</f>
        <v>853.84283589222582</v>
      </c>
      <c r="X73" s="214">
        <f t="shared" si="155"/>
        <v>6651.7049169446891</v>
      </c>
      <c r="Y73" s="214">
        <f t="shared" si="155"/>
        <v>1216.0207720711883</v>
      </c>
      <c r="Z73" s="214">
        <f t="shared" si="155"/>
        <v>10287.870337270237</v>
      </c>
      <c r="AA73" s="214">
        <f t="shared" si="155"/>
        <v>963.3872386412296</v>
      </c>
      <c r="AB73" s="214">
        <f t="shared" si="155"/>
        <v>8652.5170591644783</v>
      </c>
      <c r="AC73" s="214">
        <f t="shared" si="155"/>
        <v>957.15221406644469</v>
      </c>
      <c r="AD73" s="214">
        <f t="shared" si="155"/>
        <v>8235.2287910695159</v>
      </c>
      <c r="AE73" s="219">
        <f t="shared" si="155"/>
        <v>37817.724165120002</v>
      </c>
      <c r="AF73" s="216">
        <f t="shared" si="155"/>
        <v>0</v>
      </c>
      <c r="AG73" s="214">
        <f t="shared" si="155"/>
        <v>6651.7049169446891</v>
      </c>
      <c r="AH73" s="214">
        <f t="shared" si="155"/>
        <v>0</v>
      </c>
      <c r="AI73" s="214">
        <f t="shared" si="155"/>
        <v>10287.870337270237</v>
      </c>
      <c r="AJ73" s="214">
        <f t="shared" si="155"/>
        <v>0</v>
      </c>
      <c r="AK73" s="214">
        <f t="shared" si="155"/>
        <v>8652.5170591644783</v>
      </c>
      <c r="AL73" s="214">
        <f t="shared" si="155"/>
        <v>0</v>
      </c>
      <c r="AM73" s="214">
        <f t="shared" si="155"/>
        <v>8235.2287910695159</v>
      </c>
      <c r="AN73" s="217">
        <f t="shared" si="155"/>
        <v>33827.321104448914</v>
      </c>
      <c r="AO73" s="216">
        <f t="shared" si="155"/>
        <v>71645.045269568931</v>
      </c>
      <c r="AP73" s="290">
        <v>47</v>
      </c>
      <c r="AQ73" s="214">
        <f t="shared" ref="AQ73:BI73" si="156">SUM(AQ69:AQ71)</f>
        <v>14515.328210167841</v>
      </c>
      <c r="AR73" s="214">
        <f t="shared" si="156"/>
        <v>74914.826627089555</v>
      </c>
      <c r="AS73" s="214">
        <f t="shared" si="156"/>
        <v>21077.69338256726</v>
      </c>
      <c r="AT73" s="214">
        <f t="shared" si="156"/>
        <v>96250.940751576345</v>
      </c>
      <c r="AU73" s="214">
        <f t="shared" si="156"/>
        <v>16698.712136447979</v>
      </c>
      <c r="AV73" s="214">
        <f t="shared" si="156"/>
        <v>85266.622655766303</v>
      </c>
      <c r="AW73" s="214">
        <f t="shared" si="156"/>
        <v>17069.214484184929</v>
      </c>
      <c r="AX73" s="214">
        <f t="shared" si="156"/>
        <v>85047.453696863377</v>
      </c>
      <c r="AY73" s="219">
        <f t="shared" si="156"/>
        <v>410840.79194466362</v>
      </c>
      <c r="AZ73" s="216">
        <f t="shared" si="156"/>
        <v>0</v>
      </c>
      <c r="BA73" s="214">
        <f t="shared" si="156"/>
        <v>74914.826627089555</v>
      </c>
      <c r="BB73" s="214">
        <f t="shared" si="156"/>
        <v>0</v>
      </c>
      <c r="BC73" s="214">
        <f t="shared" si="156"/>
        <v>96250.940751576345</v>
      </c>
      <c r="BD73" s="214">
        <f t="shared" si="156"/>
        <v>0</v>
      </c>
      <c r="BE73" s="214">
        <f t="shared" si="156"/>
        <v>85266.622655766303</v>
      </c>
      <c r="BF73" s="214">
        <f t="shared" si="156"/>
        <v>0</v>
      </c>
      <c r="BG73" s="214">
        <f t="shared" si="156"/>
        <v>85047.453696863377</v>
      </c>
      <c r="BH73" s="217">
        <f t="shared" si="156"/>
        <v>341479.84373129555</v>
      </c>
      <c r="BI73" s="216">
        <f t="shared" si="156"/>
        <v>752320.63567595917</v>
      </c>
      <c r="BJ73" s="290">
        <v>47</v>
      </c>
      <c r="BK73" s="214">
        <f t="shared" ref="BK73:CC73" si="157">SUM(BK69:BK71)</f>
        <v>512.30570153533552</v>
      </c>
      <c r="BL73" s="214">
        <f t="shared" si="157"/>
        <v>3575.29139285777</v>
      </c>
      <c r="BM73" s="214">
        <f t="shared" si="157"/>
        <v>405.34025735706268</v>
      </c>
      <c r="BN73" s="214">
        <f t="shared" si="157"/>
        <v>4055.7950368084585</v>
      </c>
      <c r="BO73" s="214">
        <f t="shared" si="157"/>
        <v>160.56453977353829</v>
      </c>
      <c r="BP73" s="214">
        <f t="shared" si="157"/>
        <v>3146.3698396961736</v>
      </c>
      <c r="BQ73" s="214">
        <f t="shared" si="157"/>
        <v>319.05073802214821</v>
      </c>
      <c r="BR73" s="214">
        <f t="shared" si="157"/>
        <v>3668.4200978400577</v>
      </c>
      <c r="BS73" s="219">
        <f t="shared" si="157"/>
        <v>15843.137603890546</v>
      </c>
      <c r="BT73" s="216">
        <f t="shared" si="157"/>
        <v>0</v>
      </c>
      <c r="BU73" s="214">
        <f t="shared" si="157"/>
        <v>3575.29139285777</v>
      </c>
      <c r="BV73" s="214">
        <f t="shared" si="157"/>
        <v>0</v>
      </c>
      <c r="BW73" s="214">
        <f t="shared" si="157"/>
        <v>4055.7950368084585</v>
      </c>
      <c r="BX73" s="214">
        <f t="shared" si="157"/>
        <v>0</v>
      </c>
      <c r="BY73" s="214">
        <f t="shared" si="157"/>
        <v>3146.3698396961736</v>
      </c>
      <c r="BZ73" s="214">
        <f t="shared" si="157"/>
        <v>0</v>
      </c>
      <c r="CA73" s="214">
        <f t="shared" si="157"/>
        <v>3668.4200978400577</v>
      </c>
      <c r="CB73" s="217">
        <f t="shared" si="157"/>
        <v>14445.876367202458</v>
      </c>
      <c r="CC73" s="216">
        <f t="shared" si="157"/>
        <v>30289.013971093002</v>
      </c>
      <c r="CD73" s="290">
        <v>47</v>
      </c>
      <c r="CE73" s="217">
        <f>SUM(CE69:CE71)</f>
        <v>135357.56768846457</v>
      </c>
      <c r="CF73" s="217">
        <f>SUM(CF69:CF71)</f>
        <v>175574.32777043802</v>
      </c>
      <c r="CG73" s="217">
        <f>SUM(CG69:CG71)</f>
        <v>150159.22205291127</v>
      </c>
      <c r="CH73" s="217">
        <f>SUM(CH69:CH71)</f>
        <v>149208.53050153874</v>
      </c>
      <c r="CI73" s="214">
        <f>SUM(BS73,AY73,AE73,K73)</f>
        <v>610299.64801335265</v>
      </c>
      <c r="CJ73" s="217">
        <f>SUM(CJ69:CJ71)</f>
        <v>113328.42252244512</v>
      </c>
      <c r="CK73" s="217">
        <f>SUM(CK69:CK71)</f>
        <v>146997.83962676511</v>
      </c>
      <c r="CL73" s="217">
        <f>SUM(CL69:CL71)</f>
        <v>126877.3637857482</v>
      </c>
      <c r="CM73" s="217">
        <f>SUM(CM69:CM71)</f>
        <v>124801.14904284439</v>
      </c>
      <c r="CN73" s="214">
        <f>SUM(BX73,BD73,AJ73,P73)</f>
        <v>0</v>
      </c>
      <c r="CO73" s="217">
        <f>SUM(CO69:CO71)</f>
        <v>248685.99021090972</v>
      </c>
      <c r="CP73" s="217">
        <f>SUM(CP69:CP71)</f>
        <v>322572.16739720316</v>
      </c>
      <c r="CQ73" s="217">
        <f>SUM(CQ69:CQ71)</f>
        <v>277036.58583865943</v>
      </c>
      <c r="CR73" s="217">
        <f>SUM(CR69:CR71)</f>
        <v>274009.67954438314</v>
      </c>
      <c r="CS73" s="214">
        <f>SUM(CC73,BI73,AO73,U73)</f>
        <v>1122304.4229911554</v>
      </c>
      <c r="CT73" s="308"/>
      <c r="CU73" s="308"/>
      <c r="CV73" s="308"/>
      <c r="CW73" s="308"/>
      <c r="CX73" s="308"/>
      <c r="CY73" s="308"/>
      <c r="CZ73" s="308"/>
      <c r="DA73" s="308"/>
      <c r="DB73" s="308"/>
      <c r="DC73" s="308"/>
      <c r="DD73" s="308"/>
      <c r="DE73" s="308"/>
      <c r="DF73" s="308"/>
      <c r="DG73" s="308"/>
      <c r="DH73" s="308"/>
      <c r="DI73" s="308"/>
      <c r="DJ73" s="308"/>
      <c r="DK73" s="308"/>
      <c r="DL73" s="308"/>
      <c r="DM73" s="308"/>
      <c r="DN73" s="308"/>
      <c r="DO73" s="308"/>
      <c r="DP73" s="308"/>
      <c r="DQ73" s="308"/>
      <c r="DR73" s="308"/>
      <c r="DS73" s="308"/>
      <c r="DT73" s="308"/>
      <c r="DU73" s="308"/>
      <c r="DV73" s="308"/>
      <c r="DW73" s="308"/>
      <c r="DX73" s="308"/>
      <c r="DY73" s="308"/>
      <c r="DZ73" s="308"/>
      <c r="EA73" s="308"/>
    </row>
    <row r="74" spans="1:131" ht="15.75" customHeight="1">
      <c r="B74" s="290"/>
      <c r="C74" s="176"/>
      <c r="D74" s="176"/>
      <c r="E74" s="176"/>
      <c r="F74" s="176"/>
      <c r="G74" s="176"/>
      <c r="H74" s="176"/>
      <c r="I74" s="176"/>
      <c r="J74" s="176"/>
      <c r="K74" s="361"/>
      <c r="L74" s="362"/>
      <c r="M74" s="176"/>
      <c r="N74" s="176"/>
      <c r="O74" s="176"/>
      <c r="P74" s="176"/>
      <c r="Q74" s="176"/>
      <c r="R74" s="176"/>
      <c r="S74" s="176"/>
      <c r="T74" s="176"/>
      <c r="U74" s="363"/>
      <c r="V74" s="290"/>
      <c r="W74" s="176"/>
      <c r="X74" s="176"/>
      <c r="Y74" s="176"/>
      <c r="Z74" s="176"/>
      <c r="AA74" s="176"/>
      <c r="AB74" s="176"/>
      <c r="AC74" s="176"/>
      <c r="AD74" s="176"/>
      <c r="AE74" s="361"/>
      <c r="AF74" s="362"/>
      <c r="AG74" s="176"/>
      <c r="AH74" s="176"/>
      <c r="AI74" s="176"/>
      <c r="AJ74" s="176"/>
      <c r="AK74" s="176"/>
      <c r="AL74" s="176"/>
      <c r="AM74" s="176"/>
      <c r="AN74" s="176"/>
      <c r="AO74" s="363"/>
      <c r="AP74" s="290"/>
      <c r="AQ74" s="176"/>
      <c r="AR74" s="176"/>
      <c r="AS74" s="176"/>
      <c r="AT74" s="176"/>
      <c r="AU74" s="176"/>
      <c r="AV74" s="176"/>
      <c r="AW74" s="176"/>
      <c r="AX74" s="176"/>
      <c r="AY74" s="361"/>
      <c r="AZ74" s="362"/>
      <c r="BA74" s="176"/>
      <c r="BB74" s="176"/>
      <c r="BC74" s="176"/>
      <c r="BD74" s="176"/>
      <c r="BE74" s="176"/>
      <c r="BF74" s="176"/>
      <c r="BG74" s="176"/>
      <c r="BH74" s="176"/>
      <c r="BI74" s="363"/>
      <c r="BJ74" s="290"/>
      <c r="BK74" s="176"/>
      <c r="BL74" s="176"/>
      <c r="BM74" s="176"/>
      <c r="BN74" s="176"/>
      <c r="BO74" s="176"/>
      <c r="BP74" s="176"/>
      <c r="BQ74" s="176"/>
      <c r="BR74" s="176"/>
      <c r="BS74" s="361"/>
      <c r="BT74" s="362"/>
      <c r="BU74" s="176"/>
      <c r="BV74" s="176"/>
      <c r="BW74" s="176"/>
      <c r="BX74" s="176"/>
      <c r="BY74" s="176"/>
      <c r="BZ74" s="176"/>
      <c r="CA74" s="176"/>
      <c r="CB74" s="176"/>
      <c r="CC74" s="363"/>
      <c r="CD74" s="290"/>
      <c r="CE74" s="176"/>
      <c r="CF74" s="176"/>
      <c r="CG74" s="176"/>
      <c r="CH74" s="176"/>
      <c r="CI74" s="399"/>
      <c r="CJ74" s="176"/>
      <c r="CK74" s="176"/>
      <c r="CL74" s="176"/>
      <c r="CM74" s="176"/>
      <c r="CN74" s="399"/>
      <c r="CO74" s="176"/>
      <c r="CP74" s="176"/>
      <c r="CQ74" s="176"/>
      <c r="CR74" s="176"/>
      <c r="CS74" s="399"/>
    </row>
    <row r="75" spans="1:131" ht="15.75" customHeight="1">
      <c r="A75" s="16" t="s">
        <v>243</v>
      </c>
      <c r="B75" s="290"/>
      <c r="C75" s="176"/>
      <c r="D75" s="176"/>
      <c r="E75" s="176"/>
      <c r="F75" s="176"/>
      <c r="G75" s="176"/>
      <c r="H75" s="176"/>
      <c r="I75" s="176"/>
      <c r="J75" s="176"/>
      <c r="K75" s="361"/>
      <c r="L75" s="362"/>
      <c r="M75" s="176"/>
      <c r="N75" s="176"/>
      <c r="O75" s="176"/>
      <c r="P75" s="176"/>
      <c r="Q75" s="176"/>
      <c r="R75" s="176"/>
      <c r="S75" s="176"/>
      <c r="T75" s="176"/>
      <c r="U75" s="363"/>
      <c r="V75" s="290"/>
      <c r="W75" s="176"/>
      <c r="X75" s="176"/>
      <c r="Y75" s="176"/>
      <c r="Z75" s="176"/>
      <c r="AA75" s="176"/>
      <c r="AB75" s="176"/>
      <c r="AC75" s="176"/>
      <c r="AD75" s="176"/>
      <c r="AE75" s="361"/>
      <c r="AF75" s="362"/>
      <c r="AG75" s="176"/>
      <c r="AH75" s="176"/>
      <c r="AI75" s="176"/>
      <c r="AJ75" s="176"/>
      <c r="AK75" s="176"/>
      <c r="AL75" s="176"/>
      <c r="AM75" s="176"/>
      <c r="AN75" s="176"/>
      <c r="AO75" s="363"/>
      <c r="AP75" s="290"/>
      <c r="AQ75" s="176"/>
      <c r="AR75" s="176"/>
      <c r="AS75" s="176"/>
      <c r="AT75" s="176"/>
      <c r="AU75" s="176"/>
      <c r="AV75" s="176"/>
      <c r="AW75" s="176"/>
      <c r="AX75" s="176"/>
      <c r="AY75" s="361"/>
      <c r="AZ75" s="362"/>
      <c r="BA75" s="176"/>
      <c r="BB75" s="176"/>
      <c r="BC75" s="176"/>
      <c r="BD75" s="176"/>
      <c r="BE75" s="176"/>
      <c r="BF75" s="176"/>
      <c r="BG75" s="176"/>
      <c r="BH75" s="176"/>
      <c r="BI75" s="363"/>
      <c r="BJ75" s="290"/>
      <c r="BK75" s="176"/>
      <c r="BL75" s="176"/>
      <c r="BM75" s="176"/>
      <c r="BN75" s="176"/>
      <c r="BO75" s="176"/>
      <c r="BP75" s="176"/>
      <c r="BQ75" s="176"/>
      <c r="BR75" s="176"/>
      <c r="BS75" s="361"/>
      <c r="BT75" s="362"/>
      <c r="BU75" s="176"/>
      <c r="BV75" s="176"/>
      <c r="BW75" s="176"/>
      <c r="BX75" s="176"/>
      <c r="BY75" s="176"/>
      <c r="BZ75" s="176"/>
      <c r="CA75" s="176"/>
      <c r="CB75" s="176"/>
      <c r="CC75" s="363"/>
      <c r="CD75" s="290"/>
      <c r="CE75" s="176"/>
      <c r="CF75" s="176"/>
      <c r="CG75" s="176"/>
      <c r="CH75" s="176"/>
      <c r="CI75" s="399"/>
      <c r="CJ75" s="176"/>
      <c r="CK75" s="176"/>
      <c r="CL75" s="176"/>
      <c r="CM75" s="176"/>
      <c r="CN75" s="399"/>
      <c r="CO75" s="176"/>
      <c r="CP75" s="176"/>
      <c r="CQ75" s="176"/>
      <c r="CR75" s="176"/>
      <c r="CS75" s="399"/>
    </row>
    <row r="76" spans="1:131" s="14" customFormat="1" ht="15.75" customHeight="1">
      <c r="A76" s="87" t="s">
        <v>244</v>
      </c>
      <c r="B76" s="290">
        <v>48</v>
      </c>
      <c r="C76" s="400">
        <v>1027.2650627143612</v>
      </c>
      <c r="D76" s="400">
        <v>4836.7063369467842</v>
      </c>
      <c r="E76" s="400">
        <v>1000.641059983181</v>
      </c>
      <c r="F76" s="400">
        <v>6348.8950012725973</v>
      </c>
      <c r="G76" s="400">
        <v>580.78349980492249</v>
      </c>
      <c r="H76" s="400">
        <v>3237.0139180303768</v>
      </c>
      <c r="I76" s="400">
        <v>922.06653438653768</v>
      </c>
      <c r="J76" s="400">
        <v>4513.2730367341055</v>
      </c>
      <c r="K76" s="392">
        <f t="shared" ref="K76:K86" si="158">SUM(C76:J76)</f>
        <v>22466.644449872867</v>
      </c>
      <c r="L76" s="401">
        <v>0</v>
      </c>
      <c r="M76" s="400">
        <v>4836.7063369467842</v>
      </c>
      <c r="N76" s="400">
        <v>0</v>
      </c>
      <c r="O76" s="400">
        <v>6348.8950012725973</v>
      </c>
      <c r="P76" s="400">
        <v>0</v>
      </c>
      <c r="Q76" s="400">
        <v>3237.0139180303768</v>
      </c>
      <c r="R76" s="400">
        <v>0</v>
      </c>
      <c r="S76" s="400">
        <v>4513.2730367341055</v>
      </c>
      <c r="T76" s="394">
        <f t="shared" ref="T76:T86" si="159">SUM(L76:S76)</f>
        <v>18935.888292983866</v>
      </c>
      <c r="U76" s="395">
        <f t="shared" ref="U76:U86" si="160">SUM(T76,K76)</f>
        <v>41402.532742856733</v>
      </c>
      <c r="V76" s="290">
        <v>48</v>
      </c>
      <c r="W76" s="400">
        <v>142.67570315477241</v>
      </c>
      <c r="X76" s="400">
        <v>1141.405625238179</v>
      </c>
      <c r="Y76" s="400">
        <v>207.02918482410641</v>
      </c>
      <c r="Z76" s="400">
        <v>1794.2529351422556</v>
      </c>
      <c r="AA76" s="400">
        <v>102.4912058479275</v>
      </c>
      <c r="AB76" s="400">
        <v>939.50272027266874</v>
      </c>
      <c r="AC76" s="400">
        <v>145.58945279787437</v>
      </c>
      <c r="AD76" s="400">
        <v>1334.5699839805152</v>
      </c>
      <c r="AE76" s="392">
        <f t="shared" ref="AE76:AE86" si="161">SUM(W76:AD76)</f>
        <v>5807.5168112582996</v>
      </c>
      <c r="AF76" s="401">
        <v>0</v>
      </c>
      <c r="AG76" s="400">
        <v>1141.405625238179</v>
      </c>
      <c r="AH76" s="400">
        <v>0</v>
      </c>
      <c r="AI76" s="400">
        <v>1794.2529351422556</v>
      </c>
      <c r="AJ76" s="400">
        <v>0</v>
      </c>
      <c r="AK76" s="400">
        <v>939.50272027266874</v>
      </c>
      <c r="AL76" s="400">
        <v>0</v>
      </c>
      <c r="AM76" s="400">
        <v>1334.5699839805152</v>
      </c>
      <c r="AN76" s="394">
        <f t="shared" ref="AN76:AN86" si="162">SUM(AF76:AM76)</f>
        <v>5209.7312646336186</v>
      </c>
      <c r="AO76" s="395">
        <f t="shared" ref="AO76:AO86" si="163">SUM(AN76,AE76)</f>
        <v>11017.248075891919</v>
      </c>
      <c r="AP76" s="290">
        <v>48</v>
      </c>
      <c r="AQ76" s="400">
        <v>2425.4869536311307</v>
      </c>
      <c r="AR76" s="400">
        <v>12855.080854244992</v>
      </c>
      <c r="AS76" s="400">
        <v>3588.5058702845113</v>
      </c>
      <c r="AT76" s="400">
        <v>16786.616402821295</v>
      </c>
      <c r="AU76" s="400">
        <v>1776.5142346974101</v>
      </c>
      <c r="AV76" s="400">
        <v>9258.3722615961178</v>
      </c>
      <c r="AW76" s="400">
        <v>2596.3452415620932</v>
      </c>
      <c r="AX76" s="400">
        <v>13782.468198198776</v>
      </c>
      <c r="AY76" s="392">
        <f t="shared" ref="AY76:AY86" si="164">SUM(AQ76:AX76)</f>
        <v>63069.390017036327</v>
      </c>
      <c r="AZ76" s="401">
        <v>0</v>
      </c>
      <c r="BA76" s="400">
        <v>12855.080854244992</v>
      </c>
      <c r="BB76" s="400">
        <v>0</v>
      </c>
      <c r="BC76" s="400">
        <v>16786.616402821295</v>
      </c>
      <c r="BD76" s="400">
        <v>0</v>
      </c>
      <c r="BE76" s="400">
        <v>9258.3722615961178</v>
      </c>
      <c r="BF76" s="400">
        <v>0</v>
      </c>
      <c r="BG76" s="400">
        <v>13782.468198198776</v>
      </c>
      <c r="BH76" s="394">
        <f t="shared" ref="BH76:BH86" si="165">SUM(AZ76:BG76)</f>
        <v>52682.537716861181</v>
      </c>
      <c r="BI76" s="395">
        <f t="shared" ref="BI76:BI86" si="166">SUM(BH76,AY76)</f>
        <v>115751.92773389751</v>
      </c>
      <c r="BJ76" s="290">
        <v>48</v>
      </c>
      <c r="BK76" s="400">
        <v>85.605421892863447</v>
      </c>
      <c r="BL76" s="400">
        <v>613.50552356552123</v>
      </c>
      <c r="BM76" s="400">
        <v>69.009728274702141</v>
      </c>
      <c r="BN76" s="400">
        <v>707.34971481569687</v>
      </c>
      <c r="BO76" s="400">
        <v>17.081867641321249</v>
      </c>
      <c r="BP76" s="400">
        <v>341.637352826425</v>
      </c>
      <c r="BQ76" s="400">
        <v>48.529817599291455</v>
      </c>
      <c r="BR76" s="400">
        <v>594.49026559132039</v>
      </c>
      <c r="BS76" s="392">
        <f t="shared" ref="BS76:BS86" si="167">SUM(BK76:BR76)</f>
        <v>2477.2096922071419</v>
      </c>
      <c r="BT76" s="401">
        <v>0</v>
      </c>
      <c r="BU76" s="400">
        <v>613.50552356552123</v>
      </c>
      <c r="BV76" s="400">
        <v>0</v>
      </c>
      <c r="BW76" s="400">
        <v>707.34971481569687</v>
      </c>
      <c r="BX76" s="400">
        <v>0</v>
      </c>
      <c r="BY76" s="400">
        <v>341.637352826425</v>
      </c>
      <c r="BZ76" s="400">
        <v>0</v>
      </c>
      <c r="CA76" s="400">
        <v>594.49026559132039</v>
      </c>
      <c r="CB76" s="394">
        <f t="shared" ref="CB76:CB86" si="168">SUM(BT76:CA76)</f>
        <v>2256.9828567989634</v>
      </c>
      <c r="CC76" s="395">
        <f t="shared" ref="CC76:CC86" si="169">SUM(CB76,BS76)</f>
        <v>4734.1925490061058</v>
      </c>
      <c r="CD76" s="290">
        <v>48</v>
      </c>
      <c r="CE76" s="394">
        <f t="shared" ref="CE76:CE86" si="170">+C76+D76+W76+X76+AQ76+AR76+BK76+BL76</f>
        <v>23127.731481388601</v>
      </c>
      <c r="CF76" s="394">
        <f t="shared" ref="CF76:CF86" si="171">+E76+F76+Y76+Z76+AS76+AT76+BM76+BN76</f>
        <v>30502.299897418343</v>
      </c>
      <c r="CG76" s="394">
        <f t="shared" ref="CG76:CG86" si="172">+G76+H76+AA76+AB76+AU76+AV76+BO76+BP76</f>
        <v>16253.39706071717</v>
      </c>
      <c r="CH76" s="394">
        <f t="shared" ref="CH76:CH86" si="173">+I76+J76+AC76+AD76+AW76+AX76+BQ76+BR76</f>
        <v>23937.332530850515</v>
      </c>
      <c r="CI76" s="396">
        <f t="shared" ref="CI76:CI86" si="174">SUM(K76,AE76,AY76,BS76)</f>
        <v>93820.760970374628</v>
      </c>
      <c r="CJ76" s="394">
        <f t="shared" ref="CJ76:CJ86" si="175">L76+M76+AF76+AG76+AZ76+BA76+BT76+BU76</f>
        <v>19446.698339995473</v>
      </c>
      <c r="CK76" s="394">
        <f t="shared" ref="CK76:CK86" si="176">N76+O76+AH76+AI76+BB76+BC76+BV76+BW76</f>
        <v>25637.114054051846</v>
      </c>
      <c r="CL76" s="394">
        <f t="shared" ref="CL76:CL86" si="177">P76+Q76+AJ76+AK76+BD76+BE76+BX76+BY76</f>
        <v>13776.526252725589</v>
      </c>
      <c r="CM76" s="394">
        <f t="shared" ref="CM76:CM86" si="178">+R76+S76+AL76+AM76+BF76+BG76+BZ76+CA76</f>
        <v>20224.801484504718</v>
      </c>
      <c r="CN76" s="396">
        <f t="shared" ref="CN76:CN86" si="179">SUM(T76,AN76,BH76,CB76)</f>
        <v>79085.140131277629</v>
      </c>
      <c r="CO76" s="394">
        <f t="shared" ref="CO76:CO86" si="180">+C76+D76+L76+M76+W76+X76+AF76+AG76+AQ76+AR76+AZ76+BA76+BK76+BL76+BT76+BU76</f>
        <v>42574.429821384081</v>
      </c>
      <c r="CP76" s="394">
        <f t="shared" ref="CP76:CP86" si="181">+E76+F76+N76+O76+Y76+Z76+AH76+AI76+AS76+AT76+BB76+BC76+BM76+BN76+BV76+BW76</f>
        <v>56139.413951470196</v>
      </c>
      <c r="CQ76" s="394">
        <f t="shared" ref="CQ76:CQ86" si="182">+G76+H76+P76+Q76+AA76+AB76+AJ76+AK76+AU76+AV76+BD76+BE76+BO76+BP76+BX76+BY76</f>
        <v>30029.92331344276</v>
      </c>
      <c r="CR76" s="394">
        <f t="shared" ref="CR76:CR86" si="183">+I76+J76+R76+S76+AC76+AD76+AL76+AM76+AW76+AX76+BF76+BG76+BQ76+BR76+BZ76+CA76</f>
        <v>44162.134015355223</v>
      </c>
      <c r="CS76" s="396">
        <f t="shared" ref="CS76:CS86" si="184">SUM(CC76,BI76,AO76,U76)</f>
        <v>172905.90110165227</v>
      </c>
      <c r="CT76" s="308"/>
      <c r="CU76" s="308"/>
      <c r="CV76" s="308"/>
      <c r="CW76" s="308"/>
      <c r="CX76" s="308"/>
      <c r="CY76" s="308"/>
      <c r="CZ76" s="308"/>
      <c r="DA76" s="308"/>
      <c r="DB76" s="308"/>
      <c r="DC76" s="308"/>
      <c r="DD76" s="308"/>
      <c r="DE76" s="308"/>
      <c r="DF76" s="308"/>
      <c r="DG76" s="308"/>
      <c r="DH76" s="308"/>
      <c r="DI76" s="308"/>
      <c r="DJ76" s="308"/>
      <c r="DK76" s="308"/>
      <c r="DL76" s="308"/>
      <c r="DM76" s="308"/>
      <c r="DN76" s="308"/>
      <c r="DO76" s="308"/>
      <c r="DP76" s="308"/>
      <c r="DQ76" s="308"/>
      <c r="DR76" s="308"/>
      <c r="DS76" s="308"/>
      <c r="DT76" s="308"/>
      <c r="DU76" s="308"/>
      <c r="DV76" s="308"/>
      <c r="DW76" s="308"/>
      <c r="DX76" s="308"/>
      <c r="DY76" s="308"/>
      <c r="DZ76" s="308"/>
      <c r="EA76" s="308"/>
    </row>
    <row r="77" spans="1:131" ht="15.75" customHeight="1">
      <c r="A77" s="87" t="s">
        <v>246</v>
      </c>
      <c r="B77" s="290">
        <v>49</v>
      </c>
      <c r="C77" s="400">
        <v>1.1096219089953874</v>
      </c>
      <c r="D77" s="400">
        <v>5.224469821519949</v>
      </c>
      <c r="E77" s="400">
        <v>0.72017017547334494</v>
      </c>
      <c r="F77" s="400">
        <v>4.5693555961067407</v>
      </c>
      <c r="G77" s="400">
        <v>7.8371982806247228E-2</v>
      </c>
      <c r="H77" s="400">
        <v>0.43680855122893675</v>
      </c>
      <c r="I77" s="400">
        <v>-7.0947144377438804E-4</v>
      </c>
      <c r="J77" s="400">
        <v>-3.4726760142641095E-3</v>
      </c>
      <c r="K77" s="392">
        <f t="shared" si="158"/>
        <v>12.134615888672567</v>
      </c>
      <c r="L77" s="401">
        <v>0</v>
      </c>
      <c r="M77" s="400">
        <v>5.224469821519949</v>
      </c>
      <c r="N77" s="400">
        <v>0</v>
      </c>
      <c r="O77" s="400">
        <v>4.5693555961067407</v>
      </c>
      <c r="P77" s="400">
        <v>0</v>
      </c>
      <c r="Q77" s="400">
        <v>0.43680855122893675</v>
      </c>
      <c r="R77" s="400">
        <v>0</v>
      </c>
      <c r="S77" s="400">
        <v>-3.4726760142641095E-3</v>
      </c>
      <c r="T77" s="394">
        <f t="shared" si="159"/>
        <v>10.227161292841362</v>
      </c>
      <c r="U77" s="395">
        <f t="shared" si="160"/>
        <v>22.361777181513929</v>
      </c>
      <c r="V77" s="290">
        <v>49</v>
      </c>
      <c r="W77" s="400">
        <v>0.15411415402713713</v>
      </c>
      <c r="X77" s="400">
        <v>1.232913232217097</v>
      </c>
      <c r="Y77" s="400">
        <v>0.14900072596000241</v>
      </c>
      <c r="Z77" s="400">
        <v>1.2913396249866875</v>
      </c>
      <c r="AA77" s="400">
        <v>1.3830349906984805E-2</v>
      </c>
      <c r="AB77" s="400">
        <v>0.12677820748069407</v>
      </c>
      <c r="AC77" s="400">
        <v>-1.120218069117455E-4</v>
      </c>
      <c r="AD77" s="400">
        <v>-1.0268665633576669E-3</v>
      </c>
      <c r="AE77" s="392">
        <f t="shared" si="161"/>
        <v>2.9668374062083336</v>
      </c>
      <c r="AF77" s="401">
        <v>0</v>
      </c>
      <c r="AG77" s="400">
        <v>1.232913232217097</v>
      </c>
      <c r="AH77" s="400">
        <v>0</v>
      </c>
      <c r="AI77" s="400">
        <v>1.2913396249866875</v>
      </c>
      <c r="AJ77" s="400">
        <v>0</v>
      </c>
      <c r="AK77" s="400">
        <v>0.12677820748069407</v>
      </c>
      <c r="AL77" s="400">
        <v>0</v>
      </c>
      <c r="AM77" s="400">
        <v>-1.0268665633576669E-3</v>
      </c>
      <c r="AN77" s="394">
        <f t="shared" si="162"/>
        <v>2.6500041981211213</v>
      </c>
      <c r="AO77" s="395">
        <f t="shared" si="163"/>
        <v>5.6168416043294549</v>
      </c>
      <c r="AP77" s="290">
        <v>49</v>
      </c>
      <c r="AQ77" s="400">
        <v>2.6199406184613316</v>
      </c>
      <c r="AR77" s="400">
        <v>13.885685277845056</v>
      </c>
      <c r="AS77" s="400">
        <v>2.5826792499733751</v>
      </c>
      <c r="AT77" s="400">
        <v>12.081475529923528</v>
      </c>
      <c r="AU77" s="400">
        <v>0.23972606505440328</v>
      </c>
      <c r="AV77" s="400">
        <v>1.2493416082642941</v>
      </c>
      <c r="AW77" s="400">
        <v>-1.9977222232594612E-3</v>
      </c>
      <c r="AX77" s="400">
        <v>-1.0604731054311907E-2</v>
      </c>
      <c r="AY77" s="392">
        <f t="shared" si="164"/>
        <v>32.646245896244409</v>
      </c>
      <c r="AZ77" s="401">
        <v>0</v>
      </c>
      <c r="BA77" s="400">
        <v>13.885685277845056</v>
      </c>
      <c r="BB77" s="400">
        <v>0</v>
      </c>
      <c r="BC77" s="400">
        <v>12.081475529923528</v>
      </c>
      <c r="BD77" s="400">
        <v>0</v>
      </c>
      <c r="BE77" s="400">
        <v>1.2493416082642941</v>
      </c>
      <c r="BF77" s="400">
        <v>0</v>
      </c>
      <c r="BG77" s="400">
        <v>-1.0604731054311907E-2</v>
      </c>
      <c r="BH77" s="394">
        <f t="shared" si="165"/>
        <v>27.20589768497857</v>
      </c>
      <c r="BI77" s="395">
        <f t="shared" si="166"/>
        <v>59.852143581222975</v>
      </c>
      <c r="BJ77" s="290">
        <v>49</v>
      </c>
      <c r="BK77" s="400">
        <v>9.24684924162823E-2</v>
      </c>
      <c r="BL77" s="400">
        <v>0.66269086231668972</v>
      </c>
      <c r="BM77" s="400">
        <v>4.9666908653334139E-2</v>
      </c>
      <c r="BN77" s="400">
        <v>0.50908581369667494</v>
      </c>
      <c r="BO77" s="400">
        <v>2.3050583178308008E-3</v>
      </c>
      <c r="BP77" s="400">
        <v>4.610116635661602E-2</v>
      </c>
      <c r="BQ77" s="400">
        <v>-3.7340602303915162E-5</v>
      </c>
      <c r="BR77" s="400">
        <v>-4.5742237822296068E-4</v>
      </c>
      <c r="BS77" s="392">
        <f t="shared" si="167"/>
        <v>1.3618235387769009</v>
      </c>
      <c r="BT77" s="401">
        <v>0</v>
      </c>
      <c r="BU77" s="400">
        <v>0.66269086231668972</v>
      </c>
      <c r="BV77" s="400">
        <v>0</v>
      </c>
      <c r="BW77" s="400">
        <v>0.50908581369667494</v>
      </c>
      <c r="BX77" s="400">
        <v>0</v>
      </c>
      <c r="BY77" s="400">
        <v>4.610116635661602E-2</v>
      </c>
      <c r="BZ77" s="400">
        <v>0</v>
      </c>
      <c r="CA77" s="400">
        <v>-4.5742237822296068E-4</v>
      </c>
      <c r="CB77" s="394">
        <f t="shared" si="168"/>
        <v>1.2174204199917578</v>
      </c>
      <c r="CC77" s="395">
        <f t="shared" si="169"/>
        <v>2.5792439587686586</v>
      </c>
      <c r="CD77" s="290">
        <v>49</v>
      </c>
      <c r="CE77" s="394">
        <f t="shared" si="170"/>
        <v>24.981904367798933</v>
      </c>
      <c r="CF77" s="394">
        <f t="shared" si="171"/>
        <v>21.952773624773688</v>
      </c>
      <c r="CG77" s="394">
        <f t="shared" si="172"/>
        <v>2.1932629894160072</v>
      </c>
      <c r="CH77" s="394">
        <f t="shared" si="173"/>
        <v>-1.8418252086406156E-2</v>
      </c>
      <c r="CI77" s="396">
        <f t="shared" si="174"/>
        <v>49.10952272990221</v>
      </c>
      <c r="CJ77" s="394">
        <f t="shared" si="175"/>
        <v>21.005759193898793</v>
      </c>
      <c r="CK77" s="394">
        <f t="shared" si="176"/>
        <v>18.451256564713631</v>
      </c>
      <c r="CL77" s="394">
        <f t="shared" si="177"/>
        <v>1.8590295333305409</v>
      </c>
      <c r="CM77" s="394">
        <f t="shared" si="178"/>
        <v>-1.5561696010156644E-2</v>
      </c>
      <c r="CN77" s="396">
        <f t="shared" si="179"/>
        <v>41.30048359593281</v>
      </c>
      <c r="CO77" s="394">
        <f t="shared" si="180"/>
        <v>45.987663561697715</v>
      </c>
      <c r="CP77" s="394">
        <f t="shared" si="181"/>
        <v>40.404030189487315</v>
      </c>
      <c r="CQ77" s="394">
        <f t="shared" si="182"/>
        <v>4.0522925227465478</v>
      </c>
      <c r="CR77" s="394">
        <f t="shared" si="183"/>
        <v>-3.3979948096562788E-2</v>
      </c>
      <c r="CS77" s="396">
        <f t="shared" si="184"/>
        <v>90.410006325835013</v>
      </c>
    </row>
    <row r="78" spans="1:131" ht="15.75" customHeight="1">
      <c r="A78" s="87" t="s">
        <v>248</v>
      </c>
      <c r="B78" s="290">
        <v>50</v>
      </c>
      <c r="C78" s="400">
        <v>0</v>
      </c>
      <c r="D78" s="400">
        <v>0</v>
      </c>
      <c r="E78" s="400">
        <v>0</v>
      </c>
      <c r="F78" s="400">
        <v>0</v>
      </c>
      <c r="G78" s="400">
        <v>0</v>
      </c>
      <c r="H78" s="400">
        <v>0</v>
      </c>
      <c r="I78" s="400">
        <v>0</v>
      </c>
      <c r="J78" s="400">
        <v>0</v>
      </c>
      <c r="K78" s="392">
        <f t="shared" si="158"/>
        <v>0</v>
      </c>
      <c r="L78" s="401">
        <v>0</v>
      </c>
      <c r="M78" s="400">
        <v>0</v>
      </c>
      <c r="N78" s="400">
        <v>0</v>
      </c>
      <c r="O78" s="400">
        <v>0</v>
      </c>
      <c r="P78" s="400">
        <v>0</v>
      </c>
      <c r="Q78" s="400">
        <v>0</v>
      </c>
      <c r="R78" s="400">
        <v>0</v>
      </c>
      <c r="S78" s="400">
        <v>0</v>
      </c>
      <c r="T78" s="394">
        <f t="shared" si="159"/>
        <v>0</v>
      </c>
      <c r="U78" s="395">
        <f t="shared" si="160"/>
        <v>0</v>
      </c>
      <c r="V78" s="290">
        <v>50</v>
      </c>
      <c r="W78" s="400">
        <v>0</v>
      </c>
      <c r="X78" s="400">
        <v>0</v>
      </c>
      <c r="Y78" s="400">
        <v>0</v>
      </c>
      <c r="Z78" s="400">
        <v>0</v>
      </c>
      <c r="AA78" s="400">
        <v>0</v>
      </c>
      <c r="AB78" s="400">
        <v>0</v>
      </c>
      <c r="AC78" s="400">
        <v>0</v>
      </c>
      <c r="AD78" s="400">
        <v>0</v>
      </c>
      <c r="AE78" s="392">
        <f t="shared" si="161"/>
        <v>0</v>
      </c>
      <c r="AF78" s="401">
        <v>0</v>
      </c>
      <c r="AG78" s="400">
        <v>0</v>
      </c>
      <c r="AH78" s="400">
        <v>0</v>
      </c>
      <c r="AI78" s="400">
        <v>0</v>
      </c>
      <c r="AJ78" s="400">
        <v>0</v>
      </c>
      <c r="AK78" s="400">
        <v>0</v>
      </c>
      <c r="AL78" s="400">
        <v>0</v>
      </c>
      <c r="AM78" s="400">
        <v>0</v>
      </c>
      <c r="AN78" s="394">
        <f t="shared" si="162"/>
        <v>0</v>
      </c>
      <c r="AO78" s="395">
        <f t="shared" si="163"/>
        <v>0</v>
      </c>
      <c r="AP78" s="290">
        <v>50</v>
      </c>
      <c r="AQ78" s="400">
        <v>0</v>
      </c>
      <c r="AR78" s="400">
        <v>0</v>
      </c>
      <c r="AS78" s="400">
        <v>0</v>
      </c>
      <c r="AT78" s="400">
        <v>0</v>
      </c>
      <c r="AU78" s="400">
        <v>0</v>
      </c>
      <c r="AV78" s="400">
        <v>0</v>
      </c>
      <c r="AW78" s="400">
        <v>0</v>
      </c>
      <c r="AX78" s="400">
        <v>0</v>
      </c>
      <c r="AY78" s="392">
        <f t="shared" si="164"/>
        <v>0</v>
      </c>
      <c r="AZ78" s="401">
        <v>0</v>
      </c>
      <c r="BA78" s="400">
        <v>0</v>
      </c>
      <c r="BB78" s="400">
        <v>0</v>
      </c>
      <c r="BC78" s="400">
        <v>0</v>
      </c>
      <c r="BD78" s="400">
        <v>0</v>
      </c>
      <c r="BE78" s="400">
        <v>0</v>
      </c>
      <c r="BF78" s="400">
        <v>0</v>
      </c>
      <c r="BG78" s="400">
        <v>0</v>
      </c>
      <c r="BH78" s="394">
        <f t="shared" si="165"/>
        <v>0</v>
      </c>
      <c r="BI78" s="395">
        <f t="shared" si="166"/>
        <v>0</v>
      </c>
      <c r="BJ78" s="290">
        <v>50</v>
      </c>
      <c r="BK78" s="400">
        <v>0</v>
      </c>
      <c r="BL78" s="400">
        <v>0</v>
      </c>
      <c r="BM78" s="400">
        <v>0</v>
      </c>
      <c r="BN78" s="400">
        <v>0</v>
      </c>
      <c r="BO78" s="400">
        <v>0</v>
      </c>
      <c r="BP78" s="400">
        <v>0</v>
      </c>
      <c r="BQ78" s="400">
        <v>0</v>
      </c>
      <c r="BR78" s="400">
        <v>0</v>
      </c>
      <c r="BS78" s="392">
        <f t="shared" si="167"/>
        <v>0</v>
      </c>
      <c r="BT78" s="401">
        <v>0</v>
      </c>
      <c r="BU78" s="400">
        <v>0</v>
      </c>
      <c r="BV78" s="400">
        <v>0</v>
      </c>
      <c r="BW78" s="400">
        <v>0</v>
      </c>
      <c r="BX78" s="400">
        <v>0</v>
      </c>
      <c r="BY78" s="400">
        <v>0</v>
      </c>
      <c r="BZ78" s="400">
        <v>0</v>
      </c>
      <c r="CA78" s="400">
        <v>0</v>
      </c>
      <c r="CB78" s="394">
        <f t="shared" si="168"/>
        <v>0</v>
      </c>
      <c r="CC78" s="395">
        <f t="shared" si="169"/>
        <v>0</v>
      </c>
      <c r="CD78" s="290">
        <v>50</v>
      </c>
      <c r="CE78" s="394">
        <f t="shared" si="170"/>
        <v>0</v>
      </c>
      <c r="CF78" s="394">
        <f t="shared" si="171"/>
        <v>0</v>
      </c>
      <c r="CG78" s="394">
        <f t="shared" si="172"/>
        <v>0</v>
      </c>
      <c r="CH78" s="394">
        <f t="shared" si="173"/>
        <v>0</v>
      </c>
      <c r="CI78" s="396">
        <f t="shared" si="174"/>
        <v>0</v>
      </c>
      <c r="CJ78" s="394">
        <f t="shared" si="175"/>
        <v>0</v>
      </c>
      <c r="CK78" s="394">
        <f t="shared" si="176"/>
        <v>0</v>
      </c>
      <c r="CL78" s="394">
        <f t="shared" si="177"/>
        <v>0</v>
      </c>
      <c r="CM78" s="394">
        <f t="shared" si="178"/>
        <v>0</v>
      </c>
      <c r="CN78" s="396">
        <f t="shared" si="179"/>
        <v>0</v>
      </c>
      <c r="CO78" s="394">
        <f t="shared" si="180"/>
        <v>0</v>
      </c>
      <c r="CP78" s="394">
        <f t="shared" si="181"/>
        <v>0</v>
      </c>
      <c r="CQ78" s="394">
        <f t="shared" si="182"/>
        <v>0</v>
      </c>
      <c r="CR78" s="394">
        <f t="shared" si="183"/>
        <v>0</v>
      </c>
      <c r="CS78" s="396">
        <f t="shared" si="184"/>
        <v>0</v>
      </c>
    </row>
    <row r="79" spans="1:131" ht="15.75" customHeight="1">
      <c r="A79" s="87" t="s">
        <v>250</v>
      </c>
      <c r="B79" s="290">
        <v>51</v>
      </c>
      <c r="C79" s="400">
        <v>1694.7849952833619</v>
      </c>
      <c r="D79" s="400">
        <v>7979.6126861258281</v>
      </c>
      <c r="E79" s="400">
        <v>1194.9904600781567</v>
      </c>
      <c r="F79" s="400">
        <v>7582.0084363579608</v>
      </c>
      <c r="G79" s="400">
        <v>1304.4101861613258</v>
      </c>
      <c r="H79" s="400">
        <v>7270.1685375756242</v>
      </c>
      <c r="I79" s="400">
        <v>1068.1930027023877</v>
      </c>
      <c r="J79" s="400">
        <v>5228.5236448064234</v>
      </c>
      <c r="K79" s="392">
        <f t="shared" si="158"/>
        <v>33322.691949091066</v>
      </c>
      <c r="L79" s="401">
        <v>0</v>
      </c>
      <c r="M79" s="400">
        <v>7979.6126861258281</v>
      </c>
      <c r="N79" s="400">
        <v>0</v>
      </c>
      <c r="O79" s="400">
        <v>7582.0084363579608</v>
      </c>
      <c r="P79" s="400">
        <v>0</v>
      </c>
      <c r="Q79" s="400">
        <v>7270.1685375756242</v>
      </c>
      <c r="R79" s="400">
        <v>0</v>
      </c>
      <c r="S79" s="400">
        <v>5228.5236448064234</v>
      </c>
      <c r="T79" s="394">
        <f t="shared" si="159"/>
        <v>28060.313304865838</v>
      </c>
      <c r="U79" s="395">
        <f t="shared" si="160"/>
        <v>61383.005253956901</v>
      </c>
      <c r="V79" s="290">
        <v>51</v>
      </c>
      <c r="W79" s="400">
        <v>235.38680490046693</v>
      </c>
      <c r="X79" s="400">
        <v>1883.0944392037352</v>
      </c>
      <c r="Y79" s="400">
        <v>247.23940553341174</v>
      </c>
      <c r="Z79" s="400">
        <v>2142.7415146229018</v>
      </c>
      <c r="AA79" s="400">
        <v>230.19003285199867</v>
      </c>
      <c r="AB79" s="400">
        <v>2110.0753011433208</v>
      </c>
      <c r="AC79" s="400">
        <v>168.66205305827174</v>
      </c>
      <c r="AD79" s="400">
        <v>1546.068819700824</v>
      </c>
      <c r="AE79" s="392">
        <f t="shared" si="161"/>
        <v>8563.4583710149309</v>
      </c>
      <c r="AF79" s="401">
        <v>0</v>
      </c>
      <c r="AG79" s="400">
        <v>1883.0944392037352</v>
      </c>
      <c r="AH79" s="400">
        <v>0</v>
      </c>
      <c r="AI79" s="400">
        <v>2142.7415146229018</v>
      </c>
      <c r="AJ79" s="400">
        <v>0</v>
      </c>
      <c r="AK79" s="400">
        <v>2110.0753011433208</v>
      </c>
      <c r="AL79" s="400">
        <v>0</v>
      </c>
      <c r="AM79" s="400">
        <v>1546.068819700824</v>
      </c>
      <c r="AN79" s="394">
        <f t="shared" si="162"/>
        <v>7681.9800746707815</v>
      </c>
      <c r="AO79" s="395">
        <f t="shared" si="163"/>
        <v>16245.438445685711</v>
      </c>
      <c r="AP79" s="290">
        <v>51</v>
      </c>
      <c r="AQ79" s="400">
        <v>4001.5756833079377</v>
      </c>
      <c r="AR79" s="400">
        <v>21208.351121532069</v>
      </c>
      <c r="AS79" s="400">
        <v>4285.4830292458037</v>
      </c>
      <c r="AT79" s="400">
        <v>20046.995132000804</v>
      </c>
      <c r="AU79" s="400">
        <v>3989.9605694346433</v>
      </c>
      <c r="AV79" s="400">
        <v>20793.832967630544</v>
      </c>
      <c r="AW79" s="400">
        <v>3007.8066128725127</v>
      </c>
      <c r="AX79" s="400">
        <v>15966.674356183057</v>
      </c>
      <c r="AY79" s="392">
        <f t="shared" si="164"/>
        <v>93300.679472207368</v>
      </c>
      <c r="AZ79" s="401">
        <v>0</v>
      </c>
      <c r="BA79" s="400">
        <v>21208.351121532069</v>
      </c>
      <c r="BB79" s="400">
        <v>0</v>
      </c>
      <c r="BC79" s="400">
        <v>20046.995132000804</v>
      </c>
      <c r="BD79" s="400">
        <v>0</v>
      </c>
      <c r="BE79" s="400">
        <v>20793.832967630544</v>
      </c>
      <c r="BF79" s="400">
        <v>0</v>
      </c>
      <c r="BG79" s="400">
        <v>15966.674356183057</v>
      </c>
      <c r="BH79" s="394">
        <f t="shared" si="165"/>
        <v>78015.853577346468</v>
      </c>
      <c r="BI79" s="395">
        <f t="shared" si="166"/>
        <v>171316.53304955384</v>
      </c>
      <c r="BJ79" s="290">
        <v>51</v>
      </c>
      <c r="BK79" s="400">
        <v>141.23208294028015</v>
      </c>
      <c r="BL79" s="400">
        <v>1012.1632610720077</v>
      </c>
      <c r="BM79" s="400">
        <v>82.413135177803909</v>
      </c>
      <c r="BN79" s="400">
        <v>844.73463557249022</v>
      </c>
      <c r="BO79" s="400">
        <v>38.365005475333113</v>
      </c>
      <c r="BP79" s="400">
        <v>767.30010950666224</v>
      </c>
      <c r="BQ79" s="400">
        <v>56.220684352757246</v>
      </c>
      <c r="BR79" s="400">
        <v>688.70338332127619</v>
      </c>
      <c r="BS79" s="392">
        <f t="shared" si="167"/>
        <v>3631.1322974186105</v>
      </c>
      <c r="BT79" s="401">
        <v>0</v>
      </c>
      <c r="BU79" s="400">
        <v>1012.1632610720077</v>
      </c>
      <c r="BV79" s="400">
        <v>0</v>
      </c>
      <c r="BW79" s="400">
        <v>844.73463557249022</v>
      </c>
      <c r="BX79" s="400">
        <v>0</v>
      </c>
      <c r="BY79" s="400">
        <v>767.30010950666224</v>
      </c>
      <c r="BZ79" s="400">
        <v>0</v>
      </c>
      <c r="CA79" s="400">
        <v>688.70338332127619</v>
      </c>
      <c r="CB79" s="394">
        <f t="shared" si="168"/>
        <v>3312.9013894724367</v>
      </c>
      <c r="CC79" s="395">
        <f t="shared" si="169"/>
        <v>6944.0336868910472</v>
      </c>
      <c r="CD79" s="290">
        <v>51</v>
      </c>
      <c r="CE79" s="394">
        <f t="shared" si="170"/>
        <v>38156.201074365687</v>
      </c>
      <c r="CF79" s="394">
        <f t="shared" si="171"/>
        <v>36426.605748589333</v>
      </c>
      <c r="CG79" s="394">
        <f t="shared" si="172"/>
        <v>36504.302709779455</v>
      </c>
      <c r="CH79" s="394">
        <f t="shared" si="173"/>
        <v>27730.85255699751</v>
      </c>
      <c r="CI79" s="396">
        <f t="shared" si="174"/>
        <v>138817.96208973197</v>
      </c>
      <c r="CJ79" s="394">
        <f t="shared" si="175"/>
        <v>32083.221507933642</v>
      </c>
      <c r="CK79" s="394">
        <f t="shared" si="176"/>
        <v>30616.479718554157</v>
      </c>
      <c r="CL79" s="394">
        <f t="shared" si="177"/>
        <v>30941.376915856152</v>
      </c>
      <c r="CM79" s="394">
        <f t="shared" si="178"/>
        <v>23429.970204011581</v>
      </c>
      <c r="CN79" s="396">
        <f t="shared" si="179"/>
        <v>117071.04834635551</v>
      </c>
      <c r="CO79" s="394">
        <f t="shared" si="180"/>
        <v>70239.422582299318</v>
      </c>
      <c r="CP79" s="394">
        <f t="shared" si="181"/>
        <v>67043.085467143494</v>
      </c>
      <c r="CQ79" s="394">
        <f t="shared" si="182"/>
        <v>67445.679625635603</v>
      </c>
      <c r="CR79" s="394">
        <f t="shared" si="183"/>
        <v>51160.822761009098</v>
      </c>
      <c r="CS79" s="396">
        <f t="shared" si="184"/>
        <v>255889.0104360875</v>
      </c>
    </row>
    <row r="80" spans="1:131" ht="15.75" customHeight="1">
      <c r="A80" s="87" t="s">
        <v>252</v>
      </c>
      <c r="B80" s="290">
        <v>52</v>
      </c>
      <c r="C80" s="400">
        <v>0</v>
      </c>
      <c r="D80" s="400">
        <v>0</v>
      </c>
      <c r="E80" s="400">
        <v>0</v>
      </c>
      <c r="F80" s="400">
        <v>0</v>
      </c>
      <c r="G80" s="400">
        <v>0</v>
      </c>
      <c r="H80" s="400">
        <v>0</v>
      </c>
      <c r="I80" s="400">
        <v>0</v>
      </c>
      <c r="J80" s="400">
        <v>0</v>
      </c>
      <c r="K80" s="392">
        <f t="shared" si="158"/>
        <v>0</v>
      </c>
      <c r="L80" s="401">
        <v>0</v>
      </c>
      <c r="M80" s="400">
        <v>0</v>
      </c>
      <c r="N80" s="400">
        <v>0</v>
      </c>
      <c r="O80" s="400">
        <v>0</v>
      </c>
      <c r="P80" s="400">
        <v>0</v>
      </c>
      <c r="Q80" s="400">
        <v>0</v>
      </c>
      <c r="R80" s="400">
        <v>0</v>
      </c>
      <c r="S80" s="400">
        <v>0</v>
      </c>
      <c r="T80" s="394">
        <f t="shared" si="159"/>
        <v>0</v>
      </c>
      <c r="U80" s="395">
        <f t="shared" si="160"/>
        <v>0</v>
      </c>
      <c r="V80" s="290">
        <v>52</v>
      </c>
      <c r="W80" s="400">
        <v>0</v>
      </c>
      <c r="X80" s="400">
        <v>0</v>
      </c>
      <c r="Y80" s="400">
        <v>0</v>
      </c>
      <c r="Z80" s="400">
        <v>0</v>
      </c>
      <c r="AA80" s="400">
        <v>0</v>
      </c>
      <c r="AB80" s="400">
        <v>0</v>
      </c>
      <c r="AC80" s="400">
        <v>0</v>
      </c>
      <c r="AD80" s="400">
        <v>0</v>
      </c>
      <c r="AE80" s="392">
        <f t="shared" si="161"/>
        <v>0</v>
      </c>
      <c r="AF80" s="401">
        <v>0</v>
      </c>
      <c r="AG80" s="400">
        <v>0</v>
      </c>
      <c r="AH80" s="400">
        <v>0</v>
      </c>
      <c r="AI80" s="400">
        <v>0</v>
      </c>
      <c r="AJ80" s="400">
        <v>0</v>
      </c>
      <c r="AK80" s="400">
        <v>0</v>
      </c>
      <c r="AL80" s="400">
        <v>0</v>
      </c>
      <c r="AM80" s="400">
        <v>0</v>
      </c>
      <c r="AN80" s="394">
        <f t="shared" si="162"/>
        <v>0</v>
      </c>
      <c r="AO80" s="395">
        <f t="shared" si="163"/>
        <v>0</v>
      </c>
      <c r="AP80" s="290">
        <v>52</v>
      </c>
      <c r="AQ80" s="400">
        <v>0</v>
      </c>
      <c r="AR80" s="400">
        <v>0</v>
      </c>
      <c r="AS80" s="400">
        <v>0</v>
      </c>
      <c r="AT80" s="400">
        <v>0</v>
      </c>
      <c r="AU80" s="400">
        <v>0</v>
      </c>
      <c r="AV80" s="400">
        <v>0</v>
      </c>
      <c r="AW80" s="400">
        <v>0</v>
      </c>
      <c r="AX80" s="400">
        <v>0</v>
      </c>
      <c r="AY80" s="392">
        <f t="shared" si="164"/>
        <v>0</v>
      </c>
      <c r="AZ80" s="401">
        <v>0</v>
      </c>
      <c r="BA80" s="400">
        <v>0</v>
      </c>
      <c r="BB80" s="400">
        <v>0</v>
      </c>
      <c r="BC80" s="400">
        <v>0</v>
      </c>
      <c r="BD80" s="400">
        <v>0</v>
      </c>
      <c r="BE80" s="400">
        <v>0</v>
      </c>
      <c r="BF80" s="400">
        <v>0</v>
      </c>
      <c r="BG80" s="400">
        <v>0</v>
      </c>
      <c r="BH80" s="394">
        <f t="shared" si="165"/>
        <v>0</v>
      </c>
      <c r="BI80" s="395">
        <f t="shared" si="166"/>
        <v>0</v>
      </c>
      <c r="BJ80" s="290">
        <v>52</v>
      </c>
      <c r="BK80" s="400">
        <v>0</v>
      </c>
      <c r="BL80" s="400">
        <v>0</v>
      </c>
      <c r="BM80" s="400">
        <v>0</v>
      </c>
      <c r="BN80" s="400">
        <v>0</v>
      </c>
      <c r="BO80" s="400">
        <v>0</v>
      </c>
      <c r="BP80" s="400">
        <v>0</v>
      </c>
      <c r="BQ80" s="400">
        <v>0</v>
      </c>
      <c r="BR80" s="400">
        <v>0</v>
      </c>
      <c r="BS80" s="392">
        <f t="shared" si="167"/>
        <v>0</v>
      </c>
      <c r="BT80" s="401">
        <v>0</v>
      </c>
      <c r="BU80" s="400">
        <v>0</v>
      </c>
      <c r="BV80" s="400">
        <v>0</v>
      </c>
      <c r="BW80" s="400">
        <v>0</v>
      </c>
      <c r="BX80" s="400">
        <v>0</v>
      </c>
      <c r="BY80" s="400">
        <v>0</v>
      </c>
      <c r="BZ80" s="400">
        <v>0</v>
      </c>
      <c r="CA80" s="400">
        <v>0</v>
      </c>
      <c r="CB80" s="394">
        <f t="shared" si="168"/>
        <v>0</v>
      </c>
      <c r="CC80" s="395">
        <f t="shared" si="169"/>
        <v>0</v>
      </c>
      <c r="CD80" s="290">
        <v>52</v>
      </c>
      <c r="CE80" s="394">
        <f t="shared" si="170"/>
        <v>0</v>
      </c>
      <c r="CF80" s="394">
        <f t="shared" si="171"/>
        <v>0</v>
      </c>
      <c r="CG80" s="394">
        <f t="shared" si="172"/>
        <v>0</v>
      </c>
      <c r="CH80" s="394">
        <f t="shared" si="173"/>
        <v>0</v>
      </c>
      <c r="CI80" s="396">
        <f t="shared" si="174"/>
        <v>0</v>
      </c>
      <c r="CJ80" s="394">
        <f t="shared" si="175"/>
        <v>0</v>
      </c>
      <c r="CK80" s="394">
        <f t="shared" si="176"/>
        <v>0</v>
      </c>
      <c r="CL80" s="394">
        <f t="shared" si="177"/>
        <v>0</v>
      </c>
      <c r="CM80" s="394">
        <f t="shared" si="178"/>
        <v>0</v>
      </c>
      <c r="CN80" s="396">
        <f t="shared" si="179"/>
        <v>0</v>
      </c>
      <c r="CO80" s="394">
        <f t="shared" si="180"/>
        <v>0</v>
      </c>
      <c r="CP80" s="394">
        <f t="shared" si="181"/>
        <v>0</v>
      </c>
      <c r="CQ80" s="394">
        <f t="shared" si="182"/>
        <v>0</v>
      </c>
      <c r="CR80" s="394">
        <f t="shared" si="183"/>
        <v>0</v>
      </c>
      <c r="CS80" s="396">
        <f t="shared" si="184"/>
        <v>0</v>
      </c>
    </row>
    <row r="81" spans="1:131" ht="15.75" customHeight="1">
      <c r="A81" s="87" t="s">
        <v>254</v>
      </c>
      <c r="B81" s="290">
        <v>53</v>
      </c>
      <c r="C81" s="400">
        <v>13.903943832994809</v>
      </c>
      <c r="D81" s="400">
        <v>65.464402213683883</v>
      </c>
      <c r="E81" s="400">
        <v>539.73519221740128</v>
      </c>
      <c r="F81" s="400">
        <v>3424.5267368276495</v>
      </c>
      <c r="G81" s="400">
        <v>108.82268074262215</v>
      </c>
      <c r="H81" s="400">
        <v>606.5264117860853</v>
      </c>
      <c r="I81" s="400">
        <v>213.22937342442</v>
      </c>
      <c r="J81" s="400">
        <v>1043.7016699195294</v>
      </c>
      <c r="K81" s="392">
        <f t="shared" si="158"/>
        <v>6015.9104109643858</v>
      </c>
      <c r="L81" s="401">
        <v>0</v>
      </c>
      <c r="M81" s="400">
        <v>65.464402213683883</v>
      </c>
      <c r="N81" s="400">
        <v>0</v>
      </c>
      <c r="O81" s="400">
        <v>3424.5267368276495</v>
      </c>
      <c r="P81" s="400">
        <v>0</v>
      </c>
      <c r="Q81" s="400">
        <v>606.5264117860853</v>
      </c>
      <c r="R81" s="400">
        <v>0</v>
      </c>
      <c r="S81" s="400">
        <v>1043.7016699195294</v>
      </c>
      <c r="T81" s="394">
        <f t="shared" si="159"/>
        <v>5140.2192207469479</v>
      </c>
      <c r="U81" s="395">
        <f t="shared" si="160"/>
        <v>11156.129631711334</v>
      </c>
      <c r="V81" s="290">
        <v>53</v>
      </c>
      <c r="W81" s="400">
        <v>1.9311033101381678</v>
      </c>
      <c r="X81" s="400">
        <v>15.448826481105343</v>
      </c>
      <c r="Y81" s="400">
        <v>111.6693501139451</v>
      </c>
      <c r="Z81" s="400">
        <v>967.80103432085764</v>
      </c>
      <c r="AA81" s="400">
        <v>19.204002483992145</v>
      </c>
      <c r="AB81" s="400">
        <v>176.03668943659466</v>
      </c>
      <c r="AC81" s="400">
        <v>33.667795803855789</v>
      </c>
      <c r="AD81" s="400">
        <v>308.62146153534474</v>
      </c>
      <c r="AE81" s="392">
        <f t="shared" si="161"/>
        <v>1634.3802634858334</v>
      </c>
      <c r="AF81" s="401">
        <v>0</v>
      </c>
      <c r="AG81" s="400">
        <v>15.448826481105343</v>
      </c>
      <c r="AH81" s="400">
        <v>0</v>
      </c>
      <c r="AI81" s="400">
        <v>967.80103432085764</v>
      </c>
      <c r="AJ81" s="400">
        <v>0</v>
      </c>
      <c r="AK81" s="400">
        <v>176.03668943659466</v>
      </c>
      <c r="AL81" s="400">
        <v>0</v>
      </c>
      <c r="AM81" s="400">
        <v>308.62146153534474</v>
      </c>
      <c r="AN81" s="394">
        <f t="shared" si="162"/>
        <v>1467.9080117739022</v>
      </c>
      <c r="AO81" s="395">
        <f t="shared" si="163"/>
        <v>3102.2882752597357</v>
      </c>
      <c r="AP81" s="290">
        <v>53</v>
      </c>
      <c r="AQ81" s="400">
        <v>32.828756272348855</v>
      </c>
      <c r="AR81" s="400">
        <v>173.99240824344892</v>
      </c>
      <c r="AS81" s="400">
        <v>1935.6020686417151</v>
      </c>
      <c r="AT81" s="400">
        <v>9054.5231384057151</v>
      </c>
      <c r="AU81" s="400">
        <v>332.86937638919721</v>
      </c>
      <c r="AV81" s="400">
        <v>1734.7615577206236</v>
      </c>
      <c r="AW81" s="400">
        <v>600.40902516876156</v>
      </c>
      <c r="AX81" s="400">
        <v>3187.2180027650147</v>
      </c>
      <c r="AY81" s="392">
        <f t="shared" si="164"/>
        <v>17052.204333606824</v>
      </c>
      <c r="AZ81" s="401">
        <v>0</v>
      </c>
      <c r="BA81" s="400">
        <v>173.99240824344892</v>
      </c>
      <c r="BB81" s="400">
        <v>0</v>
      </c>
      <c r="BC81" s="400">
        <v>9054.5231384057151</v>
      </c>
      <c r="BD81" s="400">
        <v>0</v>
      </c>
      <c r="BE81" s="400">
        <v>1734.7615577206236</v>
      </c>
      <c r="BF81" s="400">
        <v>0</v>
      </c>
      <c r="BG81" s="400">
        <v>3187.2180027650147</v>
      </c>
      <c r="BH81" s="394">
        <f t="shared" si="165"/>
        <v>14150.4951071348</v>
      </c>
      <c r="BI81" s="395">
        <f t="shared" si="166"/>
        <v>31202.699440741624</v>
      </c>
      <c r="BJ81" s="290">
        <v>53</v>
      </c>
      <c r="BK81" s="400">
        <v>1.1586619860829006</v>
      </c>
      <c r="BL81" s="400">
        <v>8.3037442335941218</v>
      </c>
      <c r="BM81" s="400">
        <v>37.223116704648362</v>
      </c>
      <c r="BN81" s="400">
        <v>381.53694622264578</v>
      </c>
      <c r="BO81" s="400">
        <v>3.2006670806653577</v>
      </c>
      <c r="BP81" s="400">
        <v>64.013341613307148</v>
      </c>
      <c r="BQ81" s="400">
        <v>11.222598601285263</v>
      </c>
      <c r="BR81" s="400">
        <v>137.47683286574446</v>
      </c>
      <c r="BS81" s="392">
        <f t="shared" si="167"/>
        <v>644.13590930797341</v>
      </c>
      <c r="BT81" s="401">
        <v>0</v>
      </c>
      <c r="BU81" s="400">
        <v>8.3037442335941218</v>
      </c>
      <c r="BV81" s="400">
        <v>0</v>
      </c>
      <c r="BW81" s="400">
        <v>381.53694622264578</v>
      </c>
      <c r="BX81" s="400">
        <v>0</v>
      </c>
      <c r="BY81" s="400">
        <v>64.013341613307148</v>
      </c>
      <c r="BZ81" s="400">
        <v>0</v>
      </c>
      <c r="CA81" s="400">
        <v>137.47683286574446</v>
      </c>
      <c r="CB81" s="394">
        <f t="shared" si="168"/>
        <v>591.33086493529152</v>
      </c>
      <c r="CC81" s="395">
        <f t="shared" si="169"/>
        <v>1235.4667742432648</v>
      </c>
      <c r="CD81" s="290">
        <v>53</v>
      </c>
      <c r="CE81" s="394">
        <f t="shared" si="170"/>
        <v>313.03184657339699</v>
      </c>
      <c r="CF81" s="394">
        <f t="shared" si="171"/>
        <v>16452.617583454576</v>
      </c>
      <c r="CG81" s="394">
        <f t="shared" si="172"/>
        <v>3045.4347272530877</v>
      </c>
      <c r="CH81" s="394">
        <f t="shared" si="173"/>
        <v>5535.5467600839565</v>
      </c>
      <c r="CI81" s="396">
        <f t="shared" si="174"/>
        <v>25346.630917365015</v>
      </c>
      <c r="CJ81" s="394">
        <f t="shared" si="175"/>
        <v>263.20938117183226</v>
      </c>
      <c r="CK81" s="394">
        <f t="shared" si="176"/>
        <v>13828.387855776868</v>
      </c>
      <c r="CL81" s="394">
        <f t="shared" si="177"/>
        <v>2581.338000556611</v>
      </c>
      <c r="CM81" s="394">
        <f t="shared" si="178"/>
        <v>4677.0179670856332</v>
      </c>
      <c r="CN81" s="396">
        <f t="shared" si="179"/>
        <v>21349.953204590944</v>
      </c>
      <c r="CO81" s="394">
        <f t="shared" si="180"/>
        <v>576.24122774522925</v>
      </c>
      <c r="CP81" s="394">
        <f t="shared" si="181"/>
        <v>30281.005439231441</v>
      </c>
      <c r="CQ81" s="394">
        <f t="shared" si="182"/>
        <v>5626.7727278096972</v>
      </c>
      <c r="CR81" s="394">
        <f t="shared" si="183"/>
        <v>10212.564727169589</v>
      </c>
      <c r="CS81" s="396">
        <f t="shared" si="184"/>
        <v>46696.584121955952</v>
      </c>
    </row>
    <row r="82" spans="1:131" ht="15.75" customHeight="1">
      <c r="A82" s="87" t="s">
        <v>256</v>
      </c>
      <c r="B82" s="290">
        <v>54</v>
      </c>
      <c r="C82" s="400">
        <v>14502.131743033829</v>
      </c>
      <c r="D82" s="400">
        <v>68280.870290117615</v>
      </c>
      <c r="E82" s="400">
        <v>9518.1077900393266</v>
      </c>
      <c r="F82" s="400">
        <v>60390.752874732279</v>
      </c>
      <c r="G82" s="400">
        <v>9946.7406609306581</v>
      </c>
      <c r="H82" s="400">
        <v>55438.451624892929</v>
      </c>
      <c r="I82" s="400">
        <v>14857.362130207457</v>
      </c>
      <c r="J82" s="400">
        <v>72722.87779522597</v>
      </c>
      <c r="K82" s="392">
        <f t="shared" si="158"/>
        <v>305657.29490918003</v>
      </c>
      <c r="L82" s="401">
        <v>0</v>
      </c>
      <c r="M82" s="400">
        <v>68280.870290117615</v>
      </c>
      <c r="N82" s="400">
        <v>0</v>
      </c>
      <c r="O82" s="400">
        <v>60390.752874732279</v>
      </c>
      <c r="P82" s="400">
        <v>0</v>
      </c>
      <c r="Q82" s="400">
        <v>55438.451624892929</v>
      </c>
      <c r="R82" s="400">
        <v>0</v>
      </c>
      <c r="S82" s="400">
        <v>72722.87779522597</v>
      </c>
      <c r="T82" s="394">
        <f t="shared" si="159"/>
        <v>256832.95258496879</v>
      </c>
      <c r="U82" s="395">
        <f t="shared" si="160"/>
        <v>562490.24749414879</v>
      </c>
      <c r="V82" s="290">
        <v>54</v>
      </c>
      <c r="W82" s="400">
        <v>2014.1849643102544</v>
      </c>
      <c r="X82" s="400">
        <v>16113.479714482031</v>
      </c>
      <c r="Y82" s="400">
        <v>1969.2636806977919</v>
      </c>
      <c r="Z82" s="400">
        <v>17066.95189938086</v>
      </c>
      <c r="AA82" s="400">
        <v>1755.3071754583511</v>
      </c>
      <c r="AB82" s="400">
        <v>16090.315775034887</v>
      </c>
      <c r="AC82" s="400">
        <v>2345.8992837169671</v>
      </c>
      <c r="AD82" s="400">
        <v>21504.076767405531</v>
      </c>
      <c r="AE82" s="392">
        <f t="shared" si="161"/>
        <v>78859.479260486667</v>
      </c>
      <c r="AF82" s="401">
        <v>0</v>
      </c>
      <c r="AG82" s="400">
        <v>16113.479714482031</v>
      </c>
      <c r="AH82" s="400">
        <v>0</v>
      </c>
      <c r="AI82" s="400">
        <v>17066.95189938086</v>
      </c>
      <c r="AJ82" s="400">
        <v>0</v>
      </c>
      <c r="AK82" s="400">
        <v>16090.315775034887</v>
      </c>
      <c r="AL82" s="400">
        <v>0</v>
      </c>
      <c r="AM82" s="400">
        <v>21504.076767405531</v>
      </c>
      <c r="AN82" s="394">
        <f t="shared" si="162"/>
        <v>70774.824156303308</v>
      </c>
      <c r="AO82" s="395">
        <f t="shared" si="163"/>
        <v>149634.30341678998</v>
      </c>
      <c r="AP82" s="290">
        <v>54</v>
      </c>
      <c r="AQ82" s="400">
        <v>34241.144393274328</v>
      </c>
      <c r="AR82" s="400">
        <v>181478.06528435391</v>
      </c>
      <c r="AS82" s="400">
        <v>34133.903798761719</v>
      </c>
      <c r="AT82" s="400">
        <v>159674.46344324594</v>
      </c>
      <c r="AU82" s="400">
        <v>30425.324374611424</v>
      </c>
      <c r="AV82" s="400">
        <v>158562.74818307106</v>
      </c>
      <c r="AW82" s="400">
        <v>41835.203892952581</v>
      </c>
      <c r="AX82" s="400">
        <v>222078.46552520618</v>
      </c>
      <c r="AY82" s="392">
        <f t="shared" si="164"/>
        <v>862429.3188954771</v>
      </c>
      <c r="AZ82" s="401">
        <v>0</v>
      </c>
      <c r="BA82" s="400">
        <v>181478.06528435391</v>
      </c>
      <c r="BB82" s="400">
        <v>0</v>
      </c>
      <c r="BC82" s="400">
        <v>159674.46344324594</v>
      </c>
      <c r="BD82" s="400">
        <v>0</v>
      </c>
      <c r="BE82" s="400">
        <v>158562.74818307106</v>
      </c>
      <c r="BF82" s="400">
        <v>0</v>
      </c>
      <c r="BG82" s="400">
        <v>222078.46552520618</v>
      </c>
      <c r="BH82" s="394">
        <f t="shared" si="165"/>
        <v>721793.74243587709</v>
      </c>
      <c r="BI82" s="395">
        <f t="shared" si="166"/>
        <v>1584223.0613313541</v>
      </c>
      <c r="BJ82" s="290">
        <v>54</v>
      </c>
      <c r="BK82" s="400">
        <v>1208.5109785861525</v>
      </c>
      <c r="BL82" s="400">
        <v>8660.9953465340932</v>
      </c>
      <c r="BM82" s="400">
        <v>656.42122689926384</v>
      </c>
      <c r="BN82" s="400">
        <v>6728.3175757174549</v>
      </c>
      <c r="BO82" s="400">
        <v>292.55119590972521</v>
      </c>
      <c r="BP82" s="400">
        <v>5851.0239181945044</v>
      </c>
      <c r="BQ82" s="400">
        <v>781.96642790565568</v>
      </c>
      <c r="BR82" s="400">
        <v>9579.0887418442799</v>
      </c>
      <c r="BS82" s="392">
        <f t="shared" si="167"/>
        <v>33758.875411591129</v>
      </c>
      <c r="BT82" s="401">
        <v>0</v>
      </c>
      <c r="BU82" s="400">
        <v>8660.9953465340932</v>
      </c>
      <c r="BV82" s="400">
        <v>0</v>
      </c>
      <c r="BW82" s="400">
        <v>6728.3175757174549</v>
      </c>
      <c r="BX82" s="400">
        <v>0</v>
      </c>
      <c r="BY82" s="400">
        <v>5851.0239181945044</v>
      </c>
      <c r="BZ82" s="400">
        <v>0</v>
      </c>
      <c r="CA82" s="400">
        <v>9579.0887418442799</v>
      </c>
      <c r="CB82" s="394">
        <f t="shared" si="168"/>
        <v>30819.425582290332</v>
      </c>
      <c r="CC82" s="395">
        <f t="shared" si="169"/>
        <v>64578.300993881465</v>
      </c>
      <c r="CD82" s="290">
        <v>54</v>
      </c>
      <c r="CE82" s="394">
        <f t="shared" si="170"/>
        <v>326499.38271469221</v>
      </c>
      <c r="CF82" s="394">
        <f t="shared" si="171"/>
        <v>290138.18228947464</v>
      </c>
      <c r="CG82" s="394">
        <f t="shared" si="172"/>
        <v>278362.46290810354</v>
      </c>
      <c r="CH82" s="394">
        <f t="shared" si="173"/>
        <v>385704.9405644646</v>
      </c>
      <c r="CI82" s="396">
        <f t="shared" si="174"/>
        <v>1280704.9684767348</v>
      </c>
      <c r="CJ82" s="394">
        <f t="shared" si="175"/>
        <v>274533.41063548764</v>
      </c>
      <c r="CK82" s="394">
        <f t="shared" si="176"/>
        <v>243860.48579307654</v>
      </c>
      <c r="CL82" s="394">
        <f t="shared" si="177"/>
        <v>235942.53950119336</v>
      </c>
      <c r="CM82" s="394">
        <f t="shared" si="178"/>
        <v>325884.50882968196</v>
      </c>
      <c r="CN82" s="396">
        <f t="shared" si="179"/>
        <v>1080220.9447594394</v>
      </c>
      <c r="CO82" s="394">
        <f t="shared" si="180"/>
        <v>601032.7933501798</v>
      </c>
      <c r="CP82" s="394">
        <f t="shared" si="181"/>
        <v>533998.66808255122</v>
      </c>
      <c r="CQ82" s="394">
        <f t="shared" si="182"/>
        <v>514305.00240929693</v>
      </c>
      <c r="CR82" s="394">
        <f t="shared" si="183"/>
        <v>711589.44939414656</v>
      </c>
      <c r="CS82" s="396">
        <f t="shared" si="184"/>
        <v>2360925.9132361743</v>
      </c>
    </row>
    <row r="83" spans="1:131" ht="15.75" customHeight="1">
      <c r="A83" s="87" t="s">
        <v>258</v>
      </c>
      <c r="B83" s="290">
        <v>55</v>
      </c>
      <c r="C83" s="400">
        <v>154.78798368890102</v>
      </c>
      <c r="D83" s="400">
        <v>728.79342320190892</v>
      </c>
      <c r="E83" s="400">
        <v>97.723308192080125</v>
      </c>
      <c r="F83" s="400">
        <v>620.03754163250824</v>
      </c>
      <c r="G83" s="400">
        <v>137.1385326154751</v>
      </c>
      <c r="H83" s="400">
        <v>764.34564501860393</v>
      </c>
      <c r="I83" s="400">
        <v>94.480800941976298</v>
      </c>
      <c r="J83" s="400">
        <v>462.45865724230504</v>
      </c>
      <c r="K83" s="392">
        <f t="shared" si="158"/>
        <v>3059.7658925337587</v>
      </c>
      <c r="L83" s="401">
        <v>0</v>
      </c>
      <c r="M83" s="400">
        <v>728.79342320190892</v>
      </c>
      <c r="N83" s="400">
        <v>0</v>
      </c>
      <c r="O83" s="400">
        <v>620.03754163250824</v>
      </c>
      <c r="P83" s="400">
        <v>0</v>
      </c>
      <c r="Q83" s="400">
        <v>764.34564501860393</v>
      </c>
      <c r="R83" s="400">
        <v>0</v>
      </c>
      <c r="S83" s="400">
        <v>462.45865724230504</v>
      </c>
      <c r="T83" s="394">
        <f t="shared" si="159"/>
        <v>2575.6352670953261</v>
      </c>
      <c r="U83" s="395">
        <f t="shared" si="160"/>
        <v>5635.4011596290848</v>
      </c>
      <c r="V83" s="290">
        <v>55</v>
      </c>
      <c r="W83" s="400">
        <v>21.498331067902921</v>
      </c>
      <c r="X83" s="400">
        <v>171.98664854322337</v>
      </c>
      <c r="Y83" s="400">
        <v>20.218615488016574</v>
      </c>
      <c r="Z83" s="400">
        <v>175.22800089614364</v>
      </c>
      <c r="AA83" s="400">
        <v>24.20091752037796</v>
      </c>
      <c r="AB83" s="400">
        <v>221.84174393679797</v>
      </c>
      <c r="AC83" s="400">
        <v>14.918021201364679</v>
      </c>
      <c r="AD83" s="400">
        <v>136.74852767917622</v>
      </c>
      <c r="AE83" s="392">
        <f t="shared" si="161"/>
        <v>786.64080633300341</v>
      </c>
      <c r="AF83" s="401">
        <v>0</v>
      </c>
      <c r="AG83" s="400">
        <v>171.98664854322337</v>
      </c>
      <c r="AH83" s="400">
        <v>0</v>
      </c>
      <c r="AI83" s="400">
        <v>175.22800089614364</v>
      </c>
      <c r="AJ83" s="400">
        <v>0</v>
      </c>
      <c r="AK83" s="400">
        <v>221.84174393679797</v>
      </c>
      <c r="AL83" s="400">
        <v>0</v>
      </c>
      <c r="AM83" s="400">
        <v>136.74852767917622</v>
      </c>
      <c r="AN83" s="394">
        <f t="shared" si="162"/>
        <v>705.80492105534131</v>
      </c>
      <c r="AO83" s="395">
        <f t="shared" si="163"/>
        <v>1492.4457273883447</v>
      </c>
      <c r="AP83" s="290">
        <v>55</v>
      </c>
      <c r="AQ83" s="400">
        <v>365.47162815434967</v>
      </c>
      <c r="AR83" s="400">
        <v>1936.9996292180531</v>
      </c>
      <c r="AS83" s="400">
        <v>350.45600179228734</v>
      </c>
      <c r="AT83" s="400">
        <v>1639.3927391533441</v>
      </c>
      <c r="AU83" s="400">
        <v>419.48257035321791</v>
      </c>
      <c r="AV83" s="400">
        <v>2186.1495493408088</v>
      </c>
      <c r="AW83" s="400">
        <v>266.03804475767009</v>
      </c>
      <c r="AX83" s="400">
        <v>1412.2393403958563</v>
      </c>
      <c r="AY83" s="392">
        <f t="shared" si="164"/>
        <v>8576.2295031655867</v>
      </c>
      <c r="AZ83" s="401">
        <v>0</v>
      </c>
      <c r="BA83" s="400">
        <v>1936.9996292180531</v>
      </c>
      <c r="BB83" s="400">
        <v>0</v>
      </c>
      <c r="BC83" s="400">
        <v>1639.3927391533441</v>
      </c>
      <c r="BD83" s="400">
        <v>0</v>
      </c>
      <c r="BE83" s="400">
        <v>2186.1495493408088</v>
      </c>
      <c r="BF83" s="400">
        <v>0</v>
      </c>
      <c r="BG83" s="400">
        <v>1412.2393403958563</v>
      </c>
      <c r="BH83" s="394">
        <f t="shared" si="165"/>
        <v>7174.7812581080616</v>
      </c>
      <c r="BI83" s="395">
        <f t="shared" si="166"/>
        <v>15751.010761273648</v>
      </c>
      <c r="BJ83" s="290">
        <v>55</v>
      </c>
      <c r="BK83" s="400">
        <v>12.898998640741754</v>
      </c>
      <c r="BL83" s="400">
        <v>92.44282359198256</v>
      </c>
      <c r="BM83" s="400">
        <v>6.7395384960055251</v>
      </c>
      <c r="BN83" s="400">
        <v>69.080269584056623</v>
      </c>
      <c r="BO83" s="400">
        <v>4.033486253396326</v>
      </c>
      <c r="BP83" s="400">
        <v>80.669725067926521</v>
      </c>
      <c r="BQ83" s="400">
        <v>4.9726737337882261</v>
      </c>
      <c r="BR83" s="400">
        <v>60.91525323890577</v>
      </c>
      <c r="BS83" s="392">
        <f t="shared" si="167"/>
        <v>331.75276860680333</v>
      </c>
      <c r="BT83" s="401">
        <v>0</v>
      </c>
      <c r="BU83" s="400">
        <v>92.44282359198256</v>
      </c>
      <c r="BV83" s="400">
        <v>0</v>
      </c>
      <c r="BW83" s="400">
        <v>69.080269584056623</v>
      </c>
      <c r="BX83" s="400">
        <v>0</v>
      </c>
      <c r="BY83" s="400">
        <v>80.669725067926521</v>
      </c>
      <c r="BZ83" s="400">
        <v>0</v>
      </c>
      <c r="CA83" s="400">
        <v>60.91525323890577</v>
      </c>
      <c r="CB83" s="394">
        <f t="shared" si="168"/>
        <v>303.10807148287148</v>
      </c>
      <c r="CC83" s="395">
        <f t="shared" si="169"/>
        <v>634.86084008967487</v>
      </c>
      <c r="CD83" s="290">
        <v>55</v>
      </c>
      <c r="CE83" s="394">
        <f t="shared" si="170"/>
        <v>3484.8794661070633</v>
      </c>
      <c r="CF83" s="394">
        <f t="shared" si="171"/>
        <v>2978.8760152344421</v>
      </c>
      <c r="CG83" s="394">
        <f t="shared" si="172"/>
        <v>3837.8621701066045</v>
      </c>
      <c r="CH83" s="394">
        <f t="shared" si="173"/>
        <v>2452.7713191910425</v>
      </c>
      <c r="CI83" s="396">
        <f t="shared" si="174"/>
        <v>12754.388970639153</v>
      </c>
      <c r="CJ83" s="394">
        <f t="shared" si="175"/>
        <v>2930.2225245551681</v>
      </c>
      <c r="CK83" s="394">
        <f t="shared" si="176"/>
        <v>2503.7385512660526</v>
      </c>
      <c r="CL83" s="394">
        <f t="shared" si="177"/>
        <v>3253.0066633641377</v>
      </c>
      <c r="CM83" s="394">
        <f t="shared" si="178"/>
        <v>2072.3617785562433</v>
      </c>
      <c r="CN83" s="396">
        <f t="shared" si="179"/>
        <v>10759.3295177416</v>
      </c>
      <c r="CO83" s="394">
        <f t="shared" si="180"/>
        <v>6415.1019906622296</v>
      </c>
      <c r="CP83" s="394">
        <f t="shared" si="181"/>
        <v>5482.6145665004951</v>
      </c>
      <c r="CQ83" s="394">
        <f t="shared" si="182"/>
        <v>7090.8688334707422</v>
      </c>
      <c r="CR83" s="394">
        <f t="shared" si="183"/>
        <v>4525.1330977472862</v>
      </c>
      <c r="CS83" s="396">
        <f t="shared" si="184"/>
        <v>23513.718488380753</v>
      </c>
    </row>
    <row r="84" spans="1:131" ht="15.75" customHeight="1">
      <c r="A84" s="87" t="s">
        <v>260</v>
      </c>
      <c r="B84" s="290">
        <v>56</v>
      </c>
      <c r="C84" s="400">
        <v>0</v>
      </c>
      <c r="D84" s="400">
        <v>0</v>
      </c>
      <c r="E84" s="400">
        <v>0</v>
      </c>
      <c r="F84" s="400">
        <v>0</v>
      </c>
      <c r="G84" s="400">
        <v>0</v>
      </c>
      <c r="H84" s="400">
        <v>0</v>
      </c>
      <c r="I84" s="400">
        <v>0</v>
      </c>
      <c r="J84" s="400">
        <v>0</v>
      </c>
      <c r="K84" s="392">
        <f t="shared" si="158"/>
        <v>0</v>
      </c>
      <c r="L84" s="401">
        <v>0</v>
      </c>
      <c r="M84" s="400">
        <v>0</v>
      </c>
      <c r="N84" s="400">
        <v>0</v>
      </c>
      <c r="O84" s="400">
        <v>0</v>
      </c>
      <c r="P84" s="400">
        <v>0</v>
      </c>
      <c r="Q84" s="400">
        <v>0</v>
      </c>
      <c r="R84" s="400">
        <v>0</v>
      </c>
      <c r="S84" s="400">
        <v>0</v>
      </c>
      <c r="T84" s="394">
        <f t="shared" si="159"/>
        <v>0</v>
      </c>
      <c r="U84" s="395">
        <f t="shared" si="160"/>
        <v>0</v>
      </c>
      <c r="V84" s="290">
        <v>56</v>
      </c>
      <c r="W84" s="400">
        <v>0</v>
      </c>
      <c r="X84" s="400">
        <v>0</v>
      </c>
      <c r="Y84" s="400">
        <v>0</v>
      </c>
      <c r="Z84" s="400">
        <v>0</v>
      </c>
      <c r="AA84" s="400">
        <v>0</v>
      </c>
      <c r="AB84" s="400">
        <v>0</v>
      </c>
      <c r="AC84" s="400">
        <v>0</v>
      </c>
      <c r="AD84" s="400">
        <v>0</v>
      </c>
      <c r="AE84" s="392">
        <f t="shared" si="161"/>
        <v>0</v>
      </c>
      <c r="AF84" s="401">
        <v>0</v>
      </c>
      <c r="AG84" s="400">
        <v>0</v>
      </c>
      <c r="AH84" s="400">
        <v>0</v>
      </c>
      <c r="AI84" s="400">
        <v>0</v>
      </c>
      <c r="AJ84" s="400">
        <v>0</v>
      </c>
      <c r="AK84" s="400">
        <v>0</v>
      </c>
      <c r="AL84" s="400">
        <v>0</v>
      </c>
      <c r="AM84" s="400">
        <v>0</v>
      </c>
      <c r="AN84" s="394">
        <f t="shared" si="162"/>
        <v>0</v>
      </c>
      <c r="AO84" s="395">
        <f t="shared" si="163"/>
        <v>0</v>
      </c>
      <c r="AP84" s="290">
        <v>56</v>
      </c>
      <c r="AQ84" s="400">
        <v>0</v>
      </c>
      <c r="AR84" s="400">
        <v>0</v>
      </c>
      <c r="AS84" s="400">
        <v>0</v>
      </c>
      <c r="AT84" s="400">
        <v>0</v>
      </c>
      <c r="AU84" s="400">
        <v>0</v>
      </c>
      <c r="AV84" s="400">
        <v>0</v>
      </c>
      <c r="AW84" s="400">
        <v>0</v>
      </c>
      <c r="AX84" s="400">
        <v>0</v>
      </c>
      <c r="AY84" s="392">
        <f t="shared" si="164"/>
        <v>0</v>
      </c>
      <c r="AZ84" s="401">
        <v>0</v>
      </c>
      <c r="BA84" s="400">
        <v>0</v>
      </c>
      <c r="BB84" s="400">
        <v>0</v>
      </c>
      <c r="BC84" s="400">
        <v>0</v>
      </c>
      <c r="BD84" s="400">
        <v>0</v>
      </c>
      <c r="BE84" s="400">
        <v>0</v>
      </c>
      <c r="BF84" s="400">
        <v>0</v>
      </c>
      <c r="BG84" s="400">
        <v>0</v>
      </c>
      <c r="BH84" s="394">
        <f t="shared" si="165"/>
        <v>0</v>
      </c>
      <c r="BI84" s="395">
        <f t="shared" si="166"/>
        <v>0</v>
      </c>
      <c r="BJ84" s="290">
        <v>56</v>
      </c>
      <c r="BK84" s="400">
        <v>0</v>
      </c>
      <c r="BL84" s="400">
        <v>0</v>
      </c>
      <c r="BM84" s="400">
        <v>0</v>
      </c>
      <c r="BN84" s="400">
        <v>0</v>
      </c>
      <c r="BO84" s="400">
        <v>0</v>
      </c>
      <c r="BP84" s="400">
        <v>0</v>
      </c>
      <c r="BQ84" s="400">
        <v>0</v>
      </c>
      <c r="BR84" s="400">
        <v>0</v>
      </c>
      <c r="BS84" s="392">
        <f t="shared" si="167"/>
        <v>0</v>
      </c>
      <c r="BT84" s="401">
        <v>0</v>
      </c>
      <c r="BU84" s="400">
        <v>0</v>
      </c>
      <c r="BV84" s="400">
        <v>0</v>
      </c>
      <c r="BW84" s="400">
        <v>0</v>
      </c>
      <c r="BX84" s="400">
        <v>0</v>
      </c>
      <c r="BY84" s="400">
        <v>0</v>
      </c>
      <c r="BZ84" s="400">
        <v>0</v>
      </c>
      <c r="CA84" s="400">
        <v>0</v>
      </c>
      <c r="CB84" s="394">
        <f t="shared" si="168"/>
        <v>0</v>
      </c>
      <c r="CC84" s="395">
        <f t="shared" si="169"/>
        <v>0</v>
      </c>
      <c r="CD84" s="290">
        <v>56</v>
      </c>
      <c r="CE84" s="394">
        <f t="shared" si="170"/>
        <v>0</v>
      </c>
      <c r="CF84" s="394">
        <f t="shared" si="171"/>
        <v>0</v>
      </c>
      <c r="CG84" s="394">
        <f t="shared" si="172"/>
        <v>0</v>
      </c>
      <c r="CH84" s="394">
        <f t="shared" si="173"/>
        <v>0</v>
      </c>
      <c r="CI84" s="396">
        <f t="shared" si="174"/>
        <v>0</v>
      </c>
      <c r="CJ84" s="394">
        <f t="shared" si="175"/>
        <v>0</v>
      </c>
      <c r="CK84" s="394">
        <f t="shared" si="176"/>
        <v>0</v>
      </c>
      <c r="CL84" s="394">
        <f t="shared" si="177"/>
        <v>0</v>
      </c>
      <c r="CM84" s="394">
        <f t="shared" si="178"/>
        <v>0</v>
      </c>
      <c r="CN84" s="396">
        <f t="shared" si="179"/>
        <v>0</v>
      </c>
      <c r="CO84" s="394">
        <f t="shared" si="180"/>
        <v>0</v>
      </c>
      <c r="CP84" s="394">
        <f t="shared" si="181"/>
        <v>0</v>
      </c>
      <c r="CQ84" s="394">
        <f t="shared" si="182"/>
        <v>0</v>
      </c>
      <c r="CR84" s="394">
        <f t="shared" si="183"/>
        <v>0</v>
      </c>
      <c r="CS84" s="396">
        <f t="shared" si="184"/>
        <v>0</v>
      </c>
    </row>
    <row r="85" spans="1:131" ht="15.75" customHeight="1">
      <c r="A85" s="87" t="s">
        <v>262</v>
      </c>
      <c r="B85" s="290">
        <v>57</v>
      </c>
      <c r="C85" s="400">
        <v>1742.4408986696574</v>
      </c>
      <c r="D85" s="400">
        <v>8203.9925645696367</v>
      </c>
      <c r="E85" s="400">
        <v>1317.4464727627753</v>
      </c>
      <c r="F85" s="400">
        <v>8358.970723736229</v>
      </c>
      <c r="G85" s="400">
        <v>1623.6732856292103</v>
      </c>
      <c r="H85" s="400">
        <v>9049.5908125510396</v>
      </c>
      <c r="I85" s="400">
        <v>2252.5419424486795</v>
      </c>
      <c r="J85" s="400">
        <v>11025.600034090903</v>
      </c>
      <c r="K85" s="392">
        <f t="shared" si="158"/>
        <v>43574.256734458133</v>
      </c>
      <c r="L85" s="401">
        <v>0</v>
      </c>
      <c r="M85" s="400">
        <v>8203.9925645696367</v>
      </c>
      <c r="N85" s="400">
        <v>0</v>
      </c>
      <c r="O85" s="400">
        <v>8358.970723736229</v>
      </c>
      <c r="P85" s="400">
        <v>0</v>
      </c>
      <c r="Q85" s="400">
        <v>9049.5908125510396</v>
      </c>
      <c r="R85" s="400">
        <v>0</v>
      </c>
      <c r="S85" s="400">
        <v>11025.600034090903</v>
      </c>
      <c r="T85" s="394">
        <f t="shared" si="159"/>
        <v>36638.154134947807</v>
      </c>
      <c r="U85" s="395">
        <f t="shared" si="160"/>
        <v>80212.41086940594</v>
      </c>
      <c r="V85" s="290">
        <v>57</v>
      </c>
      <c r="W85" s="400">
        <v>242.00568037078577</v>
      </c>
      <c r="X85" s="400">
        <v>1936.0454429662859</v>
      </c>
      <c r="Y85" s="400">
        <v>272.57513229574658</v>
      </c>
      <c r="Z85" s="400">
        <v>2362.3178132298044</v>
      </c>
      <c r="AA85" s="400">
        <v>286.53057981691944</v>
      </c>
      <c r="AB85" s="400">
        <v>2626.530314988428</v>
      </c>
      <c r="AC85" s="400">
        <v>355.66451722873887</v>
      </c>
      <c r="AD85" s="400">
        <v>3260.2580745967725</v>
      </c>
      <c r="AE85" s="392">
        <f t="shared" si="161"/>
        <v>11341.927555493483</v>
      </c>
      <c r="AF85" s="401">
        <v>0</v>
      </c>
      <c r="AG85" s="400">
        <v>1936.0454429662859</v>
      </c>
      <c r="AH85" s="400">
        <v>0</v>
      </c>
      <c r="AI85" s="400">
        <v>2362.3178132298044</v>
      </c>
      <c r="AJ85" s="400">
        <v>0</v>
      </c>
      <c r="AK85" s="400">
        <v>2626.530314988428</v>
      </c>
      <c r="AL85" s="400">
        <v>0</v>
      </c>
      <c r="AM85" s="400">
        <v>3260.2580745967725</v>
      </c>
      <c r="AN85" s="394">
        <f t="shared" si="162"/>
        <v>10185.15164578129</v>
      </c>
      <c r="AO85" s="395">
        <f t="shared" si="163"/>
        <v>21527.079201274773</v>
      </c>
      <c r="AP85" s="290">
        <v>57</v>
      </c>
      <c r="AQ85" s="400">
        <v>4114.0965663033585</v>
      </c>
      <c r="AR85" s="400">
        <v>21804.711801407793</v>
      </c>
      <c r="AS85" s="400">
        <v>4724.635626459607</v>
      </c>
      <c r="AT85" s="400">
        <v>22101.300310313454</v>
      </c>
      <c r="AU85" s="400">
        <v>4966.5300501599377</v>
      </c>
      <c r="AV85" s="400">
        <v>25883.262376795057</v>
      </c>
      <c r="AW85" s="400">
        <v>6342.6838905791765</v>
      </c>
      <c r="AX85" s="400">
        <v>33669.57429765394</v>
      </c>
      <c r="AY85" s="392">
        <f t="shared" si="164"/>
        <v>123606.79491967233</v>
      </c>
      <c r="AZ85" s="401">
        <v>0</v>
      </c>
      <c r="BA85" s="400">
        <v>21804.711801407793</v>
      </c>
      <c r="BB85" s="400">
        <v>0</v>
      </c>
      <c r="BC85" s="400">
        <v>22101.300310313454</v>
      </c>
      <c r="BD85" s="400">
        <v>0</v>
      </c>
      <c r="BE85" s="400">
        <v>25883.262376795057</v>
      </c>
      <c r="BF85" s="400">
        <v>0</v>
      </c>
      <c r="BG85" s="400">
        <v>33669.57429765394</v>
      </c>
      <c r="BH85" s="394">
        <f t="shared" si="165"/>
        <v>103458.84878617025</v>
      </c>
      <c r="BI85" s="395">
        <f t="shared" si="166"/>
        <v>227065.64370584258</v>
      </c>
      <c r="BJ85" s="290">
        <v>57</v>
      </c>
      <c r="BK85" s="400">
        <v>145.20340822247147</v>
      </c>
      <c r="BL85" s="400">
        <v>1040.6244255943786</v>
      </c>
      <c r="BM85" s="400">
        <v>90.858377431915528</v>
      </c>
      <c r="BN85" s="400">
        <v>931.29836867713425</v>
      </c>
      <c r="BO85" s="400">
        <v>47.75509663615324</v>
      </c>
      <c r="BP85" s="400">
        <v>955.10193272306469</v>
      </c>
      <c r="BQ85" s="400">
        <v>118.5548390762463</v>
      </c>
      <c r="BR85" s="400">
        <v>1452.296778684017</v>
      </c>
      <c r="BS85" s="392">
        <f t="shared" si="167"/>
        <v>4781.6932270453817</v>
      </c>
      <c r="BT85" s="401">
        <v>0</v>
      </c>
      <c r="BU85" s="400">
        <v>1040.6244255943786</v>
      </c>
      <c r="BV85" s="400">
        <v>0</v>
      </c>
      <c r="BW85" s="400">
        <v>931.29836867713425</v>
      </c>
      <c r="BX85" s="400">
        <v>0</v>
      </c>
      <c r="BY85" s="400">
        <v>955.10193272306469</v>
      </c>
      <c r="BZ85" s="400">
        <v>0</v>
      </c>
      <c r="CA85" s="400">
        <v>1452.296778684017</v>
      </c>
      <c r="CB85" s="394">
        <f t="shared" si="168"/>
        <v>4379.3215056785948</v>
      </c>
      <c r="CC85" s="395">
        <f t="shared" si="169"/>
        <v>9161.0147327239756</v>
      </c>
      <c r="CD85" s="290">
        <v>57</v>
      </c>
      <c r="CE85" s="394">
        <f t="shared" si="170"/>
        <v>39229.120788104374</v>
      </c>
      <c r="CF85" s="394">
        <f t="shared" si="171"/>
        <v>40159.402824906661</v>
      </c>
      <c r="CG85" s="394">
        <f t="shared" si="172"/>
        <v>45438.974449299814</v>
      </c>
      <c r="CH85" s="394">
        <f t="shared" si="173"/>
        <v>58477.174374358474</v>
      </c>
      <c r="CI85" s="396">
        <f t="shared" si="174"/>
        <v>183304.67243666932</v>
      </c>
      <c r="CJ85" s="394">
        <f t="shared" si="175"/>
        <v>32985.374234538096</v>
      </c>
      <c r="CK85" s="394">
        <f t="shared" si="176"/>
        <v>33753.887215956624</v>
      </c>
      <c r="CL85" s="394">
        <f t="shared" si="177"/>
        <v>38514.485437057592</v>
      </c>
      <c r="CM85" s="394">
        <f t="shared" si="178"/>
        <v>49407.72918502563</v>
      </c>
      <c r="CN85" s="396">
        <f t="shared" si="179"/>
        <v>154661.47607257793</v>
      </c>
      <c r="CO85" s="394">
        <f t="shared" si="180"/>
        <v>72214.495022642455</v>
      </c>
      <c r="CP85" s="394">
        <f t="shared" si="181"/>
        <v>73913.290040863285</v>
      </c>
      <c r="CQ85" s="394">
        <f t="shared" si="182"/>
        <v>83953.459886357392</v>
      </c>
      <c r="CR85" s="394">
        <f t="shared" si="183"/>
        <v>107884.90355938411</v>
      </c>
      <c r="CS85" s="396">
        <f t="shared" si="184"/>
        <v>337966.14850924729</v>
      </c>
    </row>
    <row r="86" spans="1:131" ht="15.75" customHeight="1">
      <c r="A86" s="87" t="s">
        <v>264</v>
      </c>
      <c r="B86" s="290">
        <v>58</v>
      </c>
      <c r="C86" s="400">
        <v>93.218747324397611</v>
      </c>
      <c r="D86" s="400">
        <v>438.90493531903871</v>
      </c>
      <c r="E86" s="400">
        <v>108.64109976603531</v>
      </c>
      <c r="F86" s="400">
        <v>689.30904679139655</v>
      </c>
      <c r="G86" s="400">
        <v>105.42989338785161</v>
      </c>
      <c r="H86" s="400">
        <v>587.61661167640818</v>
      </c>
      <c r="I86" s="400">
        <v>65.018670596891681</v>
      </c>
      <c r="J86" s="400">
        <v>318.24928239531187</v>
      </c>
      <c r="K86" s="392">
        <f t="shared" si="158"/>
        <v>2406.3882872573313</v>
      </c>
      <c r="L86" s="401">
        <v>0</v>
      </c>
      <c r="M86" s="400">
        <v>438.90493531903871</v>
      </c>
      <c r="N86" s="400">
        <v>0</v>
      </c>
      <c r="O86" s="400">
        <v>689.30904679139655</v>
      </c>
      <c r="P86" s="400">
        <v>0</v>
      </c>
      <c r="Q86" s="400">
        <v>587.61661167640818</v>
      </c>
      <c r="R86" s="400">
        <v>0</v>
      </c>
      <c r="S86" s="400">
        <v>318.24928239531187</v>
      </c>
      <c r="T86" s="394">
        <f t="shared" si="159"/>
        <v>2034.0798761821552</v>
      </c>
      <c r="U86" s="395">
        <f t="shared" si="160"/>
        <v>4440.4681634394865</v>
      </c>
      <c r="V86" s="290">
        <v>58</v>
      </c>
      <c r="W86" s="400">
        <v>12.947048239499669</v>
      </c>
      <c r="X86" s="400">
        <v>103.57638591599734</v>
      </c>
      <c r="Y86" s="400">
        <v>22.477468917110755</v>
      </c>
      <c r="Z86" s="400">
        <v>194.80473061495988</v>
      </c>
      <c r="AA86" s="400">
        <v>18.605275303738516</v>
      </c>
      <c r="AB86" s="400">
        <v>170.54835695093641</v>
      </c>
      <c r="AC86" s="400">
        <v>10.266105883719739</v>
      </c>
      <c r="AD86" s="400">
        <v>94.105970600764266</v>
      </c>
      <c r="AE86" s="392">
        <f t="shared" si="161"/>
        <v>627.33134242672656</v>
      </c>
      <c r="AF86" s="401">
        <v>0</v>
      </c>
      <c r="AG86" s="400">
        <v>103.57638591599734</v>
      </c>
      <c r="AH86" s="400">
        <v>0</v>
      </c>
      <c r="AI86" s="400">
        <v>194.80473061495988</v>
      </c>
      <c r="AJ86" s="400">
        <v>0</v>
      </c>
      <c r="AK86" s="400">
        <v>170.54835695093641</v>
      </c>
      <c r="AL86" s="400">
        <v>0</v>
      </c>
      <c r="AM86" s="400">
        <v>94.105970600764266</v>
      </c>
      <c r="AN86" s="394">
        <f t="shared" si="162"/>
        <v>563.03544408265793</v>
      </c>
      <c r="AO86" s="395">
        <f t="shared" si="163"/>
        <v>1190.3667865093844</v>
      </c>
      <c r="AP86" s="290">
        <v>58</v>
      </c>
      <c r="AQ86" s="400">
        <v>220.09982007149435</v>
      </c>
      <c r="AR86" s="400">
        <v>1166.5290463789202</v>
      </c>
      <c r="AS86" s="400">
        <v>389.60946122991976</v>
      </c>
      <c r="AT86" s="400">
        <v>1822.5481046957304</v>
      </c>
      <c r="AU86" s="400">
        <v>322.49143859813432</v>
      </c>
      <c r="AV86" s="400">
        <v>1680.676535771046</v>
      </c>
      <c r="AW86" s="400">
        <v>183.07888825966867</v>
      </c>
      <c r="AX86" s="400">
        <v>971.85802365880193</v>
      </c>
      <c r="AY86" s="392">
        <f t="shared" si="164"/>
        <v>6756.8913186637164</v>
      </c>
      <c r="AZ86" s="401">
        <v>0</v>
      </c>
      <c r="BA86" s="400">
        <v>1166.5290463789202</v>
      </c>
      <c r="BB86" s="400">
        <v>0</v>
      </c>
      <c r="BC86" s="400">
        <v>1822.5481046957304</v>
      </c>
      <c r="BD86" s="400">
        <v>0</v>
      </c>
      <c r="BE86" s="400">
        <v>1680.676535771046</v>
      </c>
      <c r="BF86" s="400">
        <v>0</v>
      </c>
      <c r="BG86" s="400">
        <v>971.85802365880193</v>
      </c>
      <c r="BH86" s="394">
        <f t="shared" si="165"/>
        <v>5641.6117105044996</v>
      </c>
      <c r="BI86" s="395">
        <f t="shared" si="166"/>
        <v>12398.503029168216</v>
      </c>
      <c r="BJ86" s="290">
        <v>58</v>
      </c>
      <c r="BK86" s="400">
        <v>7.7682289436998015</v>
      </c>
      <c r="BL86" s="400">
        <v>55.672307429848573</v>
      </c>
      <c r="BM86" s="400">
        <v>7.4924896390369176</v>
      </c>
      <c r="BN86" s="400">
        <v>76.798018800128418</v>
      </c>
      <c r="BO86" s="400">
        <v>3.1008792172897532</v>
      </c>
      <c r="BP86" s="400">
        <v>62.017584345795058</v>
      </c>
      <c r="BQ86" s="400">
        <v>3.4220352945732464</v>
      </c>
      <c r="BR86" s="400">
        <v>41.919932358522267</v>
      </c>
      <c r="BS86" s="392">
        <f t="shared" si="167"/>
        <v>258.19147602889404</v>
      </c>
      <c r="BT86" s="401">
        <v>0</v>
      </c>
      <c r="BU86" s="400">
        <v>55.672307429848573</v>
      </c>
      <c r="BV86" s="400">
        <v>0</v>
      </c>
      <c r="BW86" s="400">
        <v>76.798018800128418</v>
      </c>
      <c r="BX86" s="400">
        <v>0</v>
      </c>
      <c r="BY86" s="400">
        <v>62.017584345795058</v>
      </c>
      <c r="BZ86" s="400">
        <v>0</v>
      </c>
      <c r="CA86" s="400">
        <v>41.919932358522267</v>
      </c>
      <c r="CB86" s="394">
        <f t="shared" si="168"/>
        <v>236.40784293429431</v>
      </c>
      <c r="CC86" s="395">
        <f t="shared" si="169"/>
        <v>494.59931896318835</v>
      </c>
      <c r="CD86" s="290">
        <v>58</v>
      </c>
      <c r="CE86" s="394">
        <f t="shared" si="170"/>
        <v>2098.7165196228962</v>
      </c>
      <c r="CF86" s="394">
        <f t="shared" si="171"/>
        <v>3311.6804204543182</v>
      </c>
      <c r="CG86" s="394">
        <f t="shared" si="172"/>
        <v>2950.4865752512001</v>
      </c>
      <c r="CH86" s="394">
        <f t="shared" si="173"/>
        <v>1687.9189090482539</v>
      </c>
      <c r="CI86" s="396">
        <f t="shared" si="174"/>
        <v>10048.802424376669</v>
      </c>
      <c r="CJ86" s="394">
        <f t="shared" si="175"/>
        <v>1764.6826750438047</v>
      </c>
      <c r="CK86" s="394">
        <f t="shared" si="176"/>
        <v>2783.4599009022154</v>
      </c>
      <c r="CL86" s="394">
        <f t="shared" si="177"/>
        <v>2500.8590887441856</v>
      </c>
      <c r="CM86" s="394">
        <f t="shared" si="178"/>
        <v>1426.1332090134003</v>
      </c>
      <c r="CN86" s="396">
        <f t="shared" si="179"/>
        <v>8475.134873703606</v>
      </c>
      <c r="CO86" s="394">
        <f t="shared" si="180"/>
        <v>3863.3991946667006</v>
      </c>
      <c r="CP86" s="394">
        <f t="shared" si="181"/>
        <v>6095.1403213565327</v>
      </c>
      <c r="CQ86" s="394">
        <f t="shared" si="182"/>
        <v>5451.3456639953856</v>
      </c>
      <c r="CR86" s="394">
        <f t="shared" si="183"/>
        <v>3114.0521180616538</v>
      </c>
      <c r="CS86" s="396">
        <f t="shared" si="184"/>
        <v>18523.937298080276</v>
      </c>
    </row>
    <row r="87" spans="1:131" ht="15.75" customHeight="1">
      <c r="B87" s="290"/>
      <c r="C87" s="185" t="s">
        <v>1312</v>
      </c>
      <c r="D87" s="185" t="s">
        <v>1312</v>
      </c>
      <c r="E87" s="185" t="s">
        <v>1312</v>
      </c>
      <c r="F87" s="185" t="s">
        <v>1312</v>
      </c>
      <c r="G87" s="185" t="s">
        <v>1312</v>
      </c>
      <c r="H87" s="185" t="s">
        <v>1312</v>
      </c>
      <c r="I87" s="185" t="s">
        <v>1312</v>
      </c>
      <c r="J87" s="185" t="s">
        <v>1312</v>
      </c>
      <c r="K87" s="358"/>
      <c r="L87" s="359" t="s">
        <v>1312</v>
      </c>
      <c r="M87" s="185" t="s">
        <v>1312</v>
      </c>
      <c r="N87" s="185" t="s">
        <v>1312</v>
      </c>
      <c r="O87" s="185" t="s">
        <v>1312</v>
      </c>
      <c r="P87" s="185" t="s">
        <v>1312</v>
      </c>
      <c r="Q87" s="185" t="s">
        <v>1312</v>
      </c>
      <c r="R87" s="185" t="s">
        <v>1312</v>
      </c>
      <c r="S87" s="185" t="s">
        <v>1312</v>
      </c>
      <c r="T87" s="360" t="s">
        <v>1312</v>
      </c>
      <c r="U87" s="359" t="s">
        <v>1312</v>
      </c>
      <c r="V87" s="290"/>
      <c r="W87" s="185" t="s">
        <v>1312</v>
      </c>
      <c r="X87" s="185" t="s">
        <v>1312</v>
      </c>
      <c r="Y87" s="185" t="s">
        <v>1312</v>
      </c>
      <c r="Z87" s="185" t="s">
        <v>1312</v>
      </c>
      <c r="AA87" s="185" t="s">
        <v>1312</v>
      </c>
      <c r="AB87" s="185" t="s">
        <v>1312</v>
      </c>
      <c r="AC87" s="185" t="s">
        <v>1312</v>
      </c>
      <c r="AD87" s="185" t="s">
        <v>1312</v>
      </c>
      <c r="AE87" s="358"/>
      <c r="AF87" s="359" t="s">
        <v>1312</v>
      </c>
      <c r="AG87" s="185" t="s">
        <v>1312</v>
      </c>
      <c r="AH87" s="185" t="s">
        <v>1312</v>
      </c>
      <c r="AI87" s="185" t="s">
        <v>1312</v>
      </c>
      <c r="AJ87" s="185" t="s">
        <v>1312</v>
      </c>
      <c r="AK87" s="185" t="s">
        <v>1312</v>
      </c>
      <c r="AL87" s="185" t="s">
        <v>1312</v>
      </c>
      <c r="AM87" s="185" t="s">
        <v>1312</v>
      </c>
      <c r="AN87" s="360" t="s">
        <v>1312</v>
      </c>
      <c r="AO87" s="359" t="s">
        <v>1312</v>
      </c>
      <c r="AP87" s="290"/>
      <c r="AQ87" s="185" t="s">
        <v>1312</v>
      </c>
      <c r="AR87" s="185" t="s">
        <v>1312</v>
      </c>
      <c r="AS87" s="185" t="s">
        <v>1312</v>
      </c>
      <c r="AT87" s="185" t="s">
        <v>1312</v>
      </c>
      <c r="AU87" s="185" t="s">
        <v>1312</v>
      </c>
      <c r="AV87" s="185" t="s">
        <v>1312</v>
      </c>
      <c r="AW87" s="185" t="s">
        <v>1312</v>
      </c>
      <c r="AX87" s="185" t="s">
        <v>1312</v>
      </c>
      <c r="AY87" s="358"/>
      <c r="AZ87" s="359" t="s">
        <v>1312</v>
      </c>
      <c r="BA87" s="185" t="s">
        <v>1312</v>
      </c>
      <c r="BB87" s="185" t="s">
        <v>1312</v>
      </c>
      <c r="BC87" s="185" t="s">
        <v>1312</v>
      </c>
      <c r="BD87" s="185" t="s">
        <v>1312</v>
      </c>
      <c r="BE87" s="185" t="s">
        <v>1312</v>
      </c>
      <c r="BF87" s="185" t="s">
        <v>1312</v>
      </c>
      <c r="BG87" s="185" t="s">
        <v>1312</v>
      </c>
      <c r="BH87" s="360" t="s">
        <v>1312</v>
      </c>
      <c r="BI87" s="359" t="s">
        <v>1312</v>
      </c>
      <c r="BJ87" s="290"/>
      <c r="BK87" s="185" t="s">
        <v>1312</v>
      </c>
      <c r="BL87" s="185" t="s">
        <v>1312</v>
      </c>
      <c r="BM87" s="185" t="s">
        <v>1312</v>
      </c>
      <c r="BN87" s="185" t="s">
        <v>1312</v>
      </c>
      <c r="BO87" s="185" t="s">
        <v>1312</v>
      </c>
      <c r="BP87" s="185" t="s">
        <v>1312</v>
      </c>
      <c r="BQ87" s="185" t="s">
        <v>1312</v>
      </c>
      <c r="BR87" s="185" t="s">
        <v>1312</v>
      </c>
      <c r="BS87" s="358"/>
      <c r="BT87" s="359" t="s">
        <v>1312</v>
      </c>
      <c r="BU87" s="185" t="s">
        <v>1312</v>
      </c>
      <c r="BV87" s="185" t="s">
        <v>1312</v>
      </c>
      <c r="BW87" s="185" t="s">
        <v>1312</v>
      </c>
      <c r="BX87" s="185" t="s">
        <v>1312</v>
      </c>
      <c r="BY87" s="185" t="s">
        <v>1312</v>
      </c>
      <c r="BZ87" s="185" t="s">
        <v>1312</v>
      </c>
      <c r="CA87" s="185" t="s">
        <v>1312</v>
      </c>
      <c r="CB87" s="360" t="s">
        <v>1312</v>
      </c>
      <c r="CC87" s="359" t="s">
        <v>1312</v>
      </c>
      <c r="CD87" s="290"/>
      <c r="CE87" s="360" t="s">
        <v>1312</v>
      </c>
      <c r="CF87" s="360"/>
      <c r="CG87" s="360"/>
      <c r="CH87" s="360"/>
      <c r="CI87" s="185"/>
      <c r="CJ87" s="360" t="s">
        <v>1312</v>
      </c>
      <c r="CK87" s="360"/>
      <c r="CL87" s="360"/>
      <c r="CM87" s="360"/>
      <c r="CN87" s="185"/>
      <c r="CO87" s="360" t="s">
        <v>1312</v>
      </c>
      <c r="CP87" s="360"/>
      <c r="CQ87" s="360"/>
      <c r="CR87" s="360"/>
      <c r="CS87" s="185"/>
    </row>
    <row r="88" spans="1:131" s="14" customFormat="1" ht="15.75" customHeight="1">
      <c r="A88" s="16" t="s">
        <v>266</v>
      </c>
      <c r="B88" s="290">
        <v>59</v>
      </c>
      <c r="C88" s="214">
        <f t="shared" ref="C88:U88" si="185">SUM(C76:C86)</f>
        <v>19229.6429964565</v>
      </c>
      <c r="D88" s="214">
        <f t="shared" si="185"/>
        <v>90539.569108316005</v>
      </c>
      <c r="E88" s="214">
        <f t="shared" si="185"/>
        <v>13778.005553214429</v>
      </c>
      <c r="F88" s="214">
        <f t="shared" si="185"/>
        <v>87419.069716946731</v>
      </c>
      <c r="G88" s="214">
        <f t="shared" si="185"/>
        <v>13807.077111254872</v>
      </c>
      <c r="H88" s="214">
        <f t="shared" si="185"/>
        <v>76954.150370082294</v>
      </c>
      <c r="I88" s="214">
        <f t="shared" si="185"/>
        <v>19472.891745236906</v>
      </c>
      <c r="J88" s="214">
        <f t="shared" si="185"/>
        <v>95314.680647738525</v>
      </c>
      <c r="K88" s="219">
        <f t="shared" si="185"/>
        <v>416515.08724924625</v>
      </c>
      <c r="L88" s="216">
        <f t="shared" si="185"/>
        <v>0</v>
      </c>
      <c r="M88" s="214">
        <f t="shared" si="185"/>
        <v>90539.569108316005</v>
      </c>
      <c r="N88" s="214">
        <f t="shared" si="185"/>
        <v>0</v>
      </c>
      <c r="O88" s="214">
        <f t="shared" si="185"/>
        <v>87419.069716946731</v>
      </c>
      <c r="P88" s="214">
        <f t="shared" si="185"/>
        <v>0</v>
      </c>
      <c r="Q88" s="214">
        <f t="shared" si="185"/>
        <v>76954.150370082294</v>
      </c>
      <c r="R88" s="214">
        <f t="shared" si="185"/>
        <v>0</v>
      </c>
      <c r="S88" s="214">
        <f t="shared" si="185"/>
        <v>95314.680647738525</v>
      </c>
      <c r="T88" s="217">
        <f t="shared" si="185"/>
        <v>350227.46984308359</v>
      </c>
      <c r="U88" s="218">
        <f t="shared" si="185"/>
        <v>766742.55709232984</v>
      </c>
      <c r="V88" s="290">
        <v>59</v>
      </c>
      <c r="W88" s="214">
        <f t="shared" ref="W88:AO88" si="186">SUM(W76:W86)</f>
        <v>2670.7837495078475</v>
      </c>
      <c r="X88" s="214">
        <f t="shared" si="186"/>
        <v>21366.269996062776</v>
      </c>
      <c r="Y88" s="214">
        <f t="shared" si="186"/>
        <v>2850.6218385960892</v>
      </c>
      <c r="Z88" s="214">
        <f t="shared" si="186"/>
        <v>24705.389267832768</v>
      </c>
      <c r="AA88" s="214">
        <f t="shared" si="186"/>
        <v>2436.5430196332122</v>
      </c>
      <c r="AB88" s="214">
        <f t="shared" si="186"/>
        <v>22334.977679971118</v>
      </c>
      <c r="AC88" s="214">
        <f t="shared" si="186"/>
        <v>3074.6671176689856</v>
      </c>
      <c r="AD88" s="214">
        <f t="shared" si="186"/>
        <v>28184.448578632368</v>
      </c>
      <c r="AE88" s="219">
        <f t="shared" si="186"/>
        <v>107623.70124790515</v>
      </c>
      <c r="AF88" s="216">
        <f t="shared" si="186"/>
        <v>0</v>
      </c>
      <c r="AG88" s="214">
        <f t="shared" si="186"/>
        <v>21366.269996062776</v>
      </c>
      <c r="AH88" s="214">
        <f t="shared" si="186"/>
        <v>0</v>
      </c>
      <c r="AI88" s="214">
        <f t="shared" si="186"/>
        <v>24705.389267832768</v>
      </c>
      <c r="AJ88" s="214">
        <f t="shared" si="186"/>
        <v>0</v>
      </c>
      <c r="AK88" s="214">
        <f t="shared" si="186"/>
        <v>22334.977679971118</v>
      </c>
      <c r="AL88" s="214">
        <f t="shared" si="186"/>
        <v>0</v>
      </c>
      <c r="AM88" s="214">
        <f t="shared" si="186"/>
        <v>28184.448578632368</v>
      </c>
      <c r="AN88" s="217">
        <f t="shared" si="186"/>
        <v>96591.085522499023</v>
      </c>
      <c r="AO88" s="218">
        <f t="shared" si="186"/>
        <v>204214.78677040417</v>
      </c>
      <c r="AP88" s="290">
        <v>59</v>
      </c>
      <c r="AQ88" s="214">
        <f t="shared" ref="AQ88:BI88" si="187">SUM(AQ76:AQ86)</f>
        <v>45403.323741633409</v>
      </c>
      <c r="AR88" s="214">
        <f t="shared" si="187"/>
        <v>240637.61583065704</v>
      </c>
      <c r="AS88" s="214">
        <f t="shared" si="187"/>
        <v>49410.778535665537</v>
      </c>
      <c r="AT88" s="214">
        <f t="shared" si="187"/>
        <v>231137.92074616626</v>
      </c>
      <c r="AU88" s="214">
        <f t="shared" si="187"/>
        <v>42233.412340309013</v>
      </c>
      <c r="AV88" s="214">
        <f t="shared" si="187"/>
        <v>220101.05277353353</v>
      </c>
      <c r="AW88" s="214">
        <f t="shared" si="187"/>
        <v>54831.563598430235</v>
      </c>
      <c r="AX88" s="214">
        <f t="shared" si="187"/>
        <v>291068.48713933059</v>
      </c>
      <c r="AY88" s="219">
        <f t="shared" si="187"/>
        <v>1174824.1547057256</v>
      </c>
      <c r="AZ88" s="216">
        <f t="shared" si="187"/>
        <v>0</v>
      </c>
      <c r="BA88" s="214">
        <f t="shared" si="187"/>
        <v>240637.61583065704</v>
      </c>
      <c r="BB88" s="214">
        <f t="shared" si="187"/>
        <v>0</v>
      </c>
      <c r="BC88" s="214">
        <f t="shared" si="187"/>
        <v>231137.92074616626</v>
      </c>
      <c r="BD88" s="214">
        <f t="shared" si="187"/>
        <v>0</v>
      </c>
      <c r="BE88" s="214">
        <f t="shared" si="187"/>
        <v>220101.05277353353</v>
      </c>
      <c r="BF88" s="214">
        <f t="shared" si="187"/>
        <v>0</v>
      </c>
      <c r="BG88" s="214">
        <f t="shared" si="187"/>
        <v>291068.48713933059</v>
      </c>
      <c r="BH88" s="217">
        <f t="shared" si="187"/>
        <v>982945.07648968743</v>
      </c>
      <c r="BI88" s="218">
        <f t="shared" si="187"/>
        <v>2157769.2311954126</v>
      </c>
      <c r="BJ88" s="290">
        <v>59</v>
      </c>
      <c r="BK88" s="214">
        <f t="shared" ref="BK88:CC88" si="188">SUM(BK76:BK86)</f>
        <v>1602.4702497047083</v>
      </c>
      <c r="BL88" s="214">
        <f t="shared" si="188"/>
        <v>11484.370122883742</v>
      </c>
      <c r="BM88" s="214">
        <f t="shared" si="188"/>
        <v>950.20727953202947</v>
      </c>
      <c r="BN88" s="214">
        <f t="shared" si="188"/>
        <v>9739.6246152033054</v>
      </c>
      <c r="BO88" s="214">
        <f t="shared" si="188"/>
        <v>406.09050327220211</v>
      </c>
      <c r="BP88" s="214">
        <f t="shared" si="188"/>
        <v>8121.8100654440404</v>
      </c>
      <c r="BQ88" s="214">
        <f t="shared" si="188"/>
        <v>1024.8890392229951</v>
      </c>
      <c r="BR88" s="214">
        <f t="shared" si="188"/>
        <v>12554.890730481686</v>
      </c>
      <c r="BS88" s="219">
        <f t="shared" si="188"/>
        <v>45884.352605744716</v>
      </c>
      <c r="BT88" s="216">
        <f t="shared" si="188"/>
        <v>0</v>
      </c>
      <c r="BU88" s="214">
        <f t="shared" si="188"/>
        <v>11484.370122883742</v>
      </c>
      <c r="BV88" s="214">
        <f t="shared" si="188"/>
        <v>0</v>
      </c>
      <c r="BW88" s="214">
        <f t="shared" si="188"/>
        <v>9739.6246152033054</v>
      </c>
      <c r="BX88" s="214">
        <f t="shared" si="188"/>
        <v>0</v>
      </c>
      <c r="BY88" s="214">
        <f t="shared" si="188"/>
        <v>8121.8100654440404</v>
      </c>
      <c r="BZ88" s="214">
        <f t="shared" si="188"/>
        <v>0</v>
      </c>
      <c r="CA88" s="214">
        <f t="shared" si="188"/>
        <v>12554.890730481686</v>
      </c>
      <c r="CB88" s="217">
        <f t="shared" si="188"/>
        <v>41900.695534012768</v>
      </c>
      <c r="CC88" s="218">
        <f t="shared" si="188"/>
        <v>87785.048139757477</v>
      </c>
      <c r="CD88" s="290">
        <v>59</v>
      </c>
      <c r="CE88" s="217">
        <f t="shared" ref="CE88:CH88" si="189">SUM(CE76:CE86)</f>
        <v>432934.04579522199</v>
      </c>
      <c r="CF88" s="217">
        <f t="shared" si="189"/>
        <v>419991.61755315709</v>
      </c>
      <c r="CG88" s="217">
        <f t="shared" si="189"/>
        <v>386395.1138635003</v>
      </c>
      <c r="CH88" s="217">
        <f t="shared" si="189"/>
        <v>505526.5185967423</v>
      </c>
      <c r="CI88" s="214">
        <f>SUM(CI76:CI86)</f>
        <v>1744847.2958086212</v>
      </c>
      <c r="CJ88" s="217">
        <f t="shared" ref="CJ88:CM88" si="190">SUM(CJ76:CJ86)</f>
        <v>364027.8250579196</v>
      </c>
      <c r="CK88" s="217">
        <f t="shared" si="190"/>
        <v>353002.00434614904</v>
      </c>
      <c r="CL88" s="217">
        <f t="shared" si="190"/>
        <v>327511.99088903092</v>
      </c>
      <c r="CM88" s="217">
        <f t="shared" si="190"/>
        <v>427122.50709618314</v>
      </c>
      <c r="CN88" s="214">
        <f>SUM(CN76:CN86)</f>
        <v>1471664.3273892826</v>
      </c>
      <c r="CO88" s="217">
        <f t="shared" ref="CO88:CR88" si="191">SUM(CO76:CO86)</f>
        <v>796961.87085314142</v>
      </c>
      <c r="CP88" s="217">
        <f t="shared" si="191"/>
        <v>772993.62189930619</v>
      </c>
      <c r="CQ88" s="217">
        <f t="shared" si="191"/>
        <v>713907.10475253128</v>
      </c>
      <c r="CR88" s="217">
        <f t="shared" si="191"/>
        <v>932649.02569292544</v>
      </c>
      <c r="CS88" s="214">
        <f>SUM(CS76:CS86)</f>
        <v>3216511.6231979043</v>
      </c>
      <c r="CT88" s="308"/>
      <c r="CU88" s="308"/>
      <c r="CV88" s="308"/>
      <c r="CW88" s="308"/>
      <c r="CX88" s="308"/>
      <c r="CY88" s="308"/>
      <c r="CZ88" s="308"/>
      <c r="DA88" s="308"/>
      <c r="DB88" s="308"/>
      <c r="DC88" s="308"/>
      <c r="DD88" s="308"/>
      <c r="DE88" s="308"/>
      <c r="DF88" s="308"/>
      <c r="DG88" s="308"/>
      <c r="DH88" s="308"/>
      <c r="DI88" s="308"/>
      <c r="DJ88" s="308"/>
      <c r="DK88" s="308"/>
      <c r="DL88" s="308"/>
      <c r="DM88" s="308"/>
      <c r="DN88" s="308"/>
      <c r="DO88" s="308"/>
      <c r="DP88" s="308"/>
      <c r="DQ88" s="308"/>
      <c r="DR88" s="308"/>
      <c r="DS88" s="308"/>
      <c r="DT88" s="308"/>
      <c r="DU88" s="308"/>
      <c r="DV88" s="308"/>
      <c r="DW88" s="308"/>
      <c r="DX88" s="308"/>
      <c r="DY88" s="308"/>
      <c r="DZ88" s="308"/>
      <c r="EA88" s="308"/>
    </row>
    <row r="89" spans="1:131" ht="15.75" customHeight="1">
      <c r="B89" s="290"/>
      <c r="C89" s="185" t="s">
        <v>1312</v>
      </c>
      <c r="D89" s="185" t="s">
        <v>1312</v>
      </c>
      <c r="E89" s="185" t="s">
        <v>1312</v>
      </c>
      <c r="F89" s="185" t="s">
        <v>1312</v>
      </c>
      <c r="G89" s="185" t="s">
        <v>1312</v>
      </c>
      <c r="H89" s="185" t="s">
        <v>1312</v>
      </c>
      <c r="I89" s="185" t="s">
        <v>1312</v>
      </c>
      <c r="J89" s="185" t="s">
        <v>1312</v>
      </c>
      <c r="K89" s="358"/>
      <c r="L89" s="359" t="s">
        <v>1312</v>
      </c>
      <c r="M89" s="185" t="s">
        <v>1312</v>
      </c>
      <c r="N89" s="185" t="s">
        <v>1312</v>
      </c>
      <c r="O89" s="185" t="s">
        <v>1312</v>
      </c>
      <c r="P89" s="185" t="s">
        <v>1312</v>
      </c>
      <c r="Q89" s="185" t="s">
        <v>1312</v>
      </c>
      <c r="R89" s="185" t="s">
        <v>1312</v>
      </c>
      <c r="S89" s="185" t="s">
        <v>1312</v>
      </c>
      <c r="T89" s="360" t="s">
        <v>1312</v>
      </c>
      <c r="U89" s="402" t="s">
        <v>1312</v>
      </c>
      <c r="V89" s="290"/>
      <c r="W89" s="185" t="s">
        <v>1312</v>
      </c>
      <c r="X89" s="185" t="s">
        <v>1312</v>
      </c>
      <c r="Y89" s="185" t="s">
        <v>1312</v>
      </c>
      <c r="Z89" s="185" t="s">
        <v>1312</v>
      </c>
      <c r="AA89" s="185" t="s">
        <v>1312</v>
      </c>
      <c r="AB89" s="185" t="s">
        <v>1312</v>
      </c>
      <c r="AC89" s="185" t="s">
        <v>1312</v>
      </c>
      <c r="AD89" s="185" t="s">
        <v>1312</v>
      </c>
      <c r="AE89" s="358"/>
      <c r="AF89" s="359" t="s">
        <v>1312</v>
      </c>
      <c r="AG89" s="185" t="s">
        <v>1312</v>
      </c>
      <c r="AH89" s="185" t="s">
        <v>1312</v>
      </c>
      <c r="AI89" s="185" t="s">
        <v>1312</v>
      </c>
      <c r="AJ89" s="185" t="s">
        <v>1312</v>
      </c>
      <c r="AK89" s="185" t="s">
        <v>1312</v>
      </c>
      <c r="AL89" s="185" t="s">
        <v>1312</v>
      </c>
      <c r="AM89" s="185" t="s">
        <v>1312</v>
      </c>
      <c r="AN89" s="360" t="s">
        <v>1312</v>
      </c>
      <c r="AO89" s="402" t="s">
        <v>1312</v>
      </c>
      <c r="AP89" s="290"/>
      <c r="AQ89" s="185" t="s">
        <v>1312</v>
      </c>
      <c r="AR89" s="185" t="s">
        <v>1312</v>
      </c>
      <c r="AS89" s="185" t="s">
        <v>1312</v>
      </c>
      <c r="AT89" s="185" t="s">
        <v>1312</v>
      </c>
      <c r="AU89" s="185" t="s">
        <v>1312</v>
      </c>
      <c r="AV89" s="185" t="s">
        <v>1312</v>
      </c>
      <c r="AW89" s="185" t="s">
        <v>1312</v>
      </c>
      <c r="AX89" s="185" t="s">
        <v>1312</v>
      </c>
      <c r="AY89" s="358"/>
      <c r="AZ89" s="359" t="s">
        <v>1312</v>
      </c>
      <c r="BA89" s="185" t="s">
        <v>1312</v>
      </c>
      <c r="BB89" s="185" t="s">
        <v>1312</v>
      </c>
      <c r="BC89" s="185" t="s">
        <v>1312</v>
      </c>
      <c r="BD89" s="185" t="s">
        <v>1312</v>
      </c>
      <c r="BE89" s="185" t="s">
        <v>1312</v>
      </c>
      <c r="BF89" s="185" t="s">
        <v>1312</v>
      </c>
      <c r="BG89" s="185" t="s">
        <v>1312</v>
      </c>
      <c r="BH89" s="360" t="s">
        <v>1312</v>
      </c>
      <c r="BI89" s="402" t="s">
        <v>1312</v>
      </c>
      <c r="BJ89" s="290"/>
      <c r="BK89" s="185" t="s">
        <v>1312</v>
      </c>
      <c r="BL89" s="185" t="s">
        <v>1312</v>
      </c>
      <c r="BM89" s="185" t="s">
        <v>1312</v>
      </c>
      <c r="BN89" s="185" t="s">
        <v>1312</v>
      </c>
      <c r="BO89" s="185" t="s">
        <v>1312</v>
      </c>
      <c r="BP89" s="185" t="s">
        <v>1312</v>
      </c>
      <c r="BQ89" s="185" t="s">
        <v>1312</v>
      </c>
      <c r="BR89" s="185" t="s">
        <v>1312</v>
      </c>
      <c r="BS89" s="358"/>
      <c r="BT89" s="359" t="s">
        <v>1312</v>
      </c>
      <c r="BU89" s="185" t="s">
        <v>1312</v>
      </c>
      <c r="BV89" s="185" t="s">
        <v>1312</v>
      </c>
      <c r="BW89" s="185" t="s">
        <v>1312</v>
      </c>
      <c r="BX89" s="185" t="s">
        <v>1312</v>
      </c>
      <c r="BY89" s="185" t="s">
        <v>1312</v>
      </c>
      <c r="BZ89" s="185" t="s">
        <v>1312</v>
      </c>
      <c r="CA89" s="185" t="s">
        <v>1312</v>
      </c>
      <c r="CB89" s="360" t="s">
        <v>1312</v>
      </c>
      <c r="CC89" s="402" t="s">
        <v>1312</v>
      </c>
      <c r="CD89" s="290"/>
      <c r="CE89" s="360" t="s">
        <v>1312</v>
      </c>
      <c r="CF89" s="360"/>
      <c r="CG89" s="360"/>
      <c r="CH89" s="360"/>
      <c r="CI89" s="185"/>
      <c r="CJ89" s="360" t="s">
        <v>1312</v>
      </c>
      <c r="CK89" s="360"/>
      <c r="CL89" s="360"/>
      <c r="CM89" s="360"/>
      <c r="CN89" s="185"/>
      <c r="CO89" s="360" t="s">
        <v>1312</v>
      </c>
      <c r="CP89" s="360"/>
      <c r="CQ89" s="360"/>
      <c r="CR89" s="360"/>
      <c r="CS89" s="185"/>
    </row>
    <row r="90" spans="1:131" s="14" customFormat="1" ht="15.75" customHeight="1">
      <c r="A90" s="16" t="s">
        <v>268</v>
      </c>
      <c r="B90" s="290">
        <v>60</v>
      </c>
      <c r="C90" s="214">
        <f t="shared" ref="C90:U90" si="192">C88+C66+C73-C70</f>
        <v>61263.09035289858</v>
      </c>
      <c r="D90" s="214">
        <f t="shared" si="192"/>
        <v>514001.61406038055</v>
      </c>
      <c r="E90" s="214">
        <f t="shared" si="192"/>
        <v>57828.546193987837</v>
      </c>
      <c r="F90" s="214">
        <f t="shared" si="192"/>
        <v>336671.39535394538</v>
      </c>
      <c r="G90" s="214">
        <f t="shared" si="192"/>
        <v>76511.636575678916</v>
      </c>
      <c r="H90" s="214">
        <f t="shared" si="192"/>
        <v>327556.69393879105</v>
      </c>
      <c r="I90" s="214">
        <f t="shared" si="192"/>
        <v>82533.130142242298</v>
      </c>
      <c r="J90" s="214">
        <f t="shared" si="192"/>
        <v>352751.2951355718</v>
      </c>
      <c r="K90" s="219">
        <f t="shared" si="192"/>
        <v>1809117.4017534959</v>
      </c>
      <c r="L90" s="216">
        <f t="shared" si="192"/>
        <v>0</v>
      </c>
      <c r="M90" s="214">
        <f t="shared" si="192"/>
        <v>437968.66715703561</v>
      </c>
      <c r="N90" s="214">
        <f t="shared" si="192"/>
        <v>0</v>
      </c>
      <c r="O90" s="214">
        <f t="shared" si="192"/>
        <v>529144.31392121513</v>
      </c>
      <c r="P90" s="214">
        <f t="shared" si="192"/>
        <v>0</v>
      </c>
      <c r="Q90" s="214">
        <f t="shared" si="192"/>
        <v>601516.81316890498</v>
      </c>
      <c r="R90" s="214">
        <f t="shared" si="192"/>
        <v>0</v>
      </c>
      <c r="S90" s="214">
        <f t="shared" si="192"/>
        <v>536380.38853696198</v>
      </c>
      <c r="T90" s="217">
        <f t="shared" si="192"/>
        <v>2105010.1827841178</v>
      </c>
      <c r="U90" s="218">
        <f t="shared" si="192"/>
        <v>3914127.5845376146</v>
      </c>
      <c r="V90" s="290">
        <v>60</v>
      </c>
      <c r="W90" s="214">
        <f t="shared" ref="W90:AO90" si="193">W88+W66+W73-W70</f>
        <v>5548.1020267635258</v>
      </c>
      <c r="X90" s="214">
        <f t="shared" si="193"/>
        <v>76979.865046634673</v>
      </c>
      <c r="Y90" s="214">
        <f t="shared" si="193"/>
        <v>7925.3408967510113</v>
      </c>
      <c r="Z90" s="214">
        <f t="shared" si="193"/>
        <v>103693.78783083666</v>
      </c>
      <c r="AA90" s="214">
        <f t="shared" si="193"/>
        <v>8377.049809067541</v>
      </c>
      <c r="AB90" s="214">
        <f t="shared" si="193"/>
        <v>96161.401902652025</v>
      </c>
      <c r="AC90" s="214">
        <f t="shared" si="193"/>
        <v>8407.2094056931783</v>
      </c>
      <c r="AD90" s="214">
        <f t="shared" si="193"/>
        <v>89852.602467655306</v>
      </c>
      <c r="AE90" s="219">
        <f t="shared" si="193"/>
        <v>396945.35938605393</v>
      </c>
      <c r="AF90" s="216">
        <f t="shared" si="193"/>
        <v>0</v>
      </c>
      <c r="AG90" s="214">
        <f t="shared" si="193"/>
        <v>121213.71689065303</v>
      </c>
      <c r="AH90" s="214">
        <f t="shared" si="193"/>
        <v>0</v>
      </c>
      <c r="AI90" s="214">
        <f t="shared" si="193"/>
        <v>179503.25279665482</v>
      </c>
      <c r="AJ90" s="214">
        <f t="shared" si="193"/>
        <v>0</v>
      </c>
      <c r="AK90" s="214">
        <f t="shared" si="193"/>
        <v>184107.55899137055</v>
      </c>
      <c r="AL90" s="214">
        <f t="shared" si="193"/>
        <v>0</v>
      </c>
      <c r="AM90" s="214">
        <f t="shared" si="193"/>
        <v>146105.30830722884</v>
      </c>
      <c r="AN90" s="217">
        <f t="shared" si="193"/>
        <v>630929.83698590717</v>
      </c>
      <c r="AO90" s="218">
        <f t="shared" si="193"/>
        <v>1027875.1963719613</v>
      </c>
      <c r="AP90" s="290">
        <v>60</v>
      </c>
      <c r="AQ90" s="214">
        <f t="shared" ref="AQ90:BI90" si="194">AQ88+AQ66+AQ73-AQ70</f>
        <v>422150.98209791631</v>
      </c>
      <c r="AR90" s="214">
        <f t="shared" si="194"/>
        <v>2272798.7370394599</v>
      </c>
      <c r="AS90" s="214">
        <f t="shared" si="194"/>
        <v>535205.4023204901</v>
      </c>
      <c r="AT90" s="214">
        <f t="shared" si="194"/>
        <v>2403768.7230432318</v>
      </c>
      <c r="AU90" s="214">
        <f t="shared" si="194"/>
        <v>497818.27330738469</v>
      </c>
      <c r="AV90" s="214">
        <f t="shared" si="194"/>
        <v>2597029.5466783834</v>
      </c>
      <c r="AW90" s="214">
        <f t="shared" si="194"/>
        <v>510058.80025283783</v>
      </c>
      <c r="AX90" s="214">
        <f t="shared" si="194"/>
        <v>2732595.4670583075</v>
      </c>
      <c r="AY90" s="219">
        <f t="shared" si="194"/>
        <v>11971425.931798009</v>
      </c>
      <c r="AZ90" s="216">
        <f t="shared" si="194"/>
        <v>0</v>
      </c>
      <c r="BA90" s="214">
        <f t="shared" si="194"/>
        <v>3090903.6551075708</v>
      </c>
      <c r="BB90" s="214">
        <f t="shared" si="194"/>
        <v>0</v>
      </c>
      <c r="BC90" s="214">
        <f t="shared" si="194"/>
        <v>3272200.7593220738</v>
      </c>
      <c r="BD90" s="214">
        <f t="shared" si="194"/>
        <v>0</v>
      </c>
      <c r="BE90" s="214">
        <f t="shared" si="194"/>
        <v>3710830.8519477849</v>
      </c>
      <c r="BF90" s="214">
        <f t="shared" si="194"/>
        <v>0</v>
      </c>
      <c r="BG90" s="214">
        <f t="shared" si="194"/>
        <v>4227227.8944158256</v>
      </c>
      <c r="BH90" s="217">
        <f t="shared" si="194"/>
        <v>14301163.160793256</v>
      </c>
      <c r="BI90" s="218">
        <f t="shared" si="194"/>
        <v>26272589.092591267</v>
      </c>
      <c r="BJ90" s="290">
        <v>60</v>
      </c>
      <c r="BK90" s="214">
        <f t="shared" ref="BK90:CC90" si="195">BK88+BK66+BK73-BK70</f>
        <v>21369.544596740619</v>
      </c>
      <c r="BL90" s="214">
        <f t="shared" si="195"/>
        <v>341378.14767154871</v>
      </c>
      <c r="BM90" s="214">
        <f t="shared" si="195"/>
        <v>3094.8007037553598</v>
      </c>
      <c r="BN90" s="214">
        <f t="shared" si="195"/>
        <v>383937.23424645473</v>
      </c>
      <c r="BO90" s="214">
        <f t="shared" si="195"/>
        <v>7202.5700534592606</v>
      </c>
      <c r="BP90" s="214">
        <f t="shared" si="195"/>
        <v>337831.88268870604</v>
      </c>
      <c r="BQ90" s="214">
        <f t="shared" si="195"/>
        <v>44013.630045641883</v>
      </c>
      <c r="BR90" s="214">
        <f t="shared" si="195"/>
        <v>390066.67370704911</v>
      </c>
      <c r="BS90" s="219">
        <f t="shared" si="195"/>
        <v>1528894.4837133558</v>
      </c>
      <c r="BT90" s="216">
        <f t="shared" si="195"/>
        <v>0</v>
      </c>
      <c r="BU90" s="214">
        <f t="shared" si="195"/>
        <v>163228.89804908598</v>
      </c>
      <c r="BV90" s="214">
        <f t="shared" si="195"/>
        <v>0</v>
      </c>
      <c r="BW90" s="214">
        <f t="shared" si="195"/>
        <v>148552.62245420957</v>
      </c>
      <c r="BX90" s="214">
        <f t="shared" si="195"/>
        <v>0</v>
      </c>
      <c r="BY90" s="214">
        <f t="shared" si="195"/>
        <v>145417.15456244937</v>
      </c>
      <c r="BZ90" s="214">
        <f t="shared" si="195"/>
        <v>0</v>
      </c>
      <c r="CA90" s="214">
        <f t="shared" si="195"/>
        <v>127726.01443047127</v>
      </c>
      <c r="CB90" s="217">
        <f t="shared" si="195"/>
        <v>584924.68949621613</v>
      </c>
      <c r="CC90" s="218">
        <f t="shared" si="195"/>
        <v>2113819.1732095717</v>
      </c>
      <c r="CD90" s="290">
        <v>60</v>
      </c>
      <c r="CE90" s="217">
        <f t="shared" ref="CE90:CS90" si="196">CE88+CE66+CE73-CE70</f>
        <v>3715490.0828923429</v>
      </c>
      <c r="CF90" s="217">
        <f t="shared" si="196"/>
        <v>3832125.2305894531</v>
      </c>
      <c r="CG90" s="217">
        <f t="shared" si="196"/>
        <v>3948489.0549541228</v>
      </c>
      <c r="CH90" s="217">
        <f t="shared" si="196"/>
        <v>4210278.8082149988</v>
      </c>
      <c r="CI90" s="214">
        <f t="shared" si="196"/>
        <v>15706383.176650915</v>
      </c>
      <c r="CJ90" s="217">
        <f t="shared" si="196"/>
        <v>3813314.9372043456</v>
      </c>
      <c r="CK90" s="217">
        <f t="shared" si="196"/>
        <v>4129400.948494154</v>
      </c>
      <c r="CL90" s="217">
        <f t="shared" si="196"/>
        <v>4641872.378670508</v>
      </c>
      <c r="CM90" s="217">
        <f t="shared" si="196"/>
        <v>5037439.6056904886</v>
      </c>
      <c r="CN90" s="214">
        <f t="shared" si="196"/>
        <v>1471664.3273892826</v>
      </c>
      <c r="CO90" s="217">
        <f t="shared" si="196"/>
        <v>7528805.0200966876</v>
      </c>
      <c r="CP90" s="217">
        <f t="shared" si="196"/>
        <v>7961526.1790836053</v>
      </c>
      <c r="CQ90" s="217">
        <f t="shared" si="196"/>
        <v>8590361.4336246327</v>
      </c>
      <c r="CR90" s="217">
        <f t="shared" si="196"/>
        <v>9247718.4139054846</v>
      </c>
      <c r="CS90" s="214">
        <f t="shared" si="196"/>
        <v>33328411.046710417</v>
      </c>
      <c r="CT90" s="308"/>
      <c r="CU90" s="308"/>
      <c r="CV90" s="308"/>
      <c r="CW90" s="308"/>
      <c r="CX90" s="308"/>
      <c r="CY90" s="308"/>
      <c r="CZ90" s="308"/>
      <c r="DA90" s="308"/>
      <c r="DB90" s="308"/>
      <c r="DC90" s="308"/>
      <c r="DD90" s="308"/>
      <c r="DE90" s="308"/>
      <c r="DF90" s="308"/>
      <c r="DG90" s="308"/>
      <c r="DH90" s="308"/>
      <c r="DI90" s="308"/>
      <c r="DJ90" s="308"/>
      <c r="DK90" s="308"/>
      <c r="DL90" s="308"/>
      <c r="DM90" s="308"/>
      <c r="DN90" s="308"/>
      <c r="DO90" s="308"/>
      <c r="DP90" s="308"/>
      <c r="DQ90" s="308"/>
      <c r="DR90" s="308"/>
      <c r="DS90" s="308"/>
      <c r="DT90" s="308"/>
      <c r="DU90" s="308"/>
      <c r="DV90" s="308"/>
      <c r="DW90" s="308"/>
      <c r="DX90" s="308"/>
      <c r="DY90" s="308"/>
      <c r="DZ90" s="308"/>
      <c r="EA90" s="308"/>
    </row>
    <row r="91" spans="1:131" ht="15.75" customHeight="1">
      <c r="B91" s="290"/>
      <c r="C91" s="185" t="s">
        <v>1312</v>
      </c>
      <c r="D91" s="185" t="s">
        <v>1312</v>
      </c>
      <c r="E91" s="185" t="s">
        <v>1312</v>
      </c>
      <c r="F91" s="185" t="s">
        <v>1312</v>
      </c>
      <c r="G91" s="185" t="s">
        <v>1312</v>
      </c>
      <c r="H91" s="185" t="s">
        <v>1312</v>
      </c>
      <c r="I91" s="185" t="s">
        <v>1312</v>
      </c>
      <c r="J91" s="185" t="s">
        <v>1312</v>
      </c>
      <c r="K91" s="358"/>
      <c r="L91" s="359" t="s">
        <v>1312</v>
      </c>
      <c r="M91" s="185" t="s">
        <v>1312</v>
      </c>
      <c r="N91" s="185" t="s">
        <v>1312</v>
      </c>
      <c r="O91" s="185" t="s">
        <v>1312</v>
      </c>
      <c r="P91" s="185" t="s">
        <v>1312</v>
      </c>
      <c r="Q91" s="185" t="s">
        <v>1312</v>
      </c>
      <c r="R91" s="185" t="s">
        <v>1312</v>
      </c>
      <c r="S91" s="185" t="s">
        <v>1312</v>
      </c>
      <c r="T91" s="360" t="s">
        <v>1312</v>
      </c>
      <c r="U91" s="402" t="s">
        <v>1312</v>
      </c>
      <c r="V91" s="290"/>
      <c r="W91" s="185" t="s">
        <v>1312</v>
      </c>
      <c r="X91" s="185" t="s">
        <v>1312</v>
      </c>
      <c r="Y91" s="185" t="s">
        <v>1312</v>
      </c>
      <c r="Z91" s="185" t="s">
        <v>1312</v>
      </c>
      <c r="AA91" s="185" t="s">
        <v>1312</v>
      </c>
      <c r="AB91" s="185" t="s">
        <v>1312</v>
      </c>
      <c r="AC91" s="185" t="s">
        <v>1312</v>
      </c>
      <c r="AD91" s="185" t="s">
        <v>1312</v>
      </c>
      <c r="AE91" s="358"/>
      <c r="AF91" s="359" t="s">
        <v>1312</v>
      </c>
      <c r="AG91" s="185" t="s">
        <v>1312</v>
      </c>
      <c r="AH91" s="185" t="s">
        <v>1312</v>
      </c>
      <c r="AI91" s="185" t="s">
        <v>1312</v>
      </c>
      <c r="AJ91" s="185" t="s">
        <v>1312</v>
      </c>
      <c r="AK91" s="185" t="s">
        <v>1312</v>
      </c>
      <c r="AL91" s="185" t="s">
        <v>1312</v>
      </c>
      <c r="AM91" s="185" t="s">
        <v>1312</v>
      </c>
      <c r="AN91" s="360"/>
      <c r="AO91" s="402" t="s">
        <v>1312</v>
      </c>
      <c r="AP91" s="290"/>
      <c r="AQ91" s="185" t="s">
        <v>1312</v>
      </c>
      <c r="AR91" s="185" t="s">
        <v>1312</v>
      </c>
      <c r="AS91" s="185" t="s">
        <v>1312</v>
      </c>
      <c r="AT91" s="185" t="s">
        <v>1312</v>
      </c>
      <c r="AU91" s="185" t="s">
        <v>1312</v>
      </c>
      <c r="AV91" s="185" t="s">
        <v>1312</v>
      </c>
      <c r="AW91" s="185" t="s">
        <v>1312</v>
      </c>
      <c r="AX91" s="185" t="s">
        <v>1312</v>
      </c>
      <c r="AY91" s="358"/>
      <c r="AZ91" s="359" t="s">
        <v>1312</v>
      </c>
      <c r="BA91" s="185" t="s">
        <v>1312</v>
      </c>
      <c r="BB91" s="185" t="s">
        <v>1312</v>
      </c>
      <c r="BC91" s="185" t="s">
        <v>1312</v>
      </c>
      <c r="BD91" s="185" t="s">
        <v>1312</v>
      </c>
      <c r="BE91" s="185" t="s">
        <v>1312</v>
      </c>
      <c r="BF91" s="185" t="s">
        <v>1312</v>
      </c>
      <c r="BG91" s="185" t="s">
        <v>1312</v>
      </c>
      <c r="BH91" s="360"/>
      <c r="BI91" s="402" t="s">
        <v>1312</v>
      </c>
      <c r="BJ91" s="290"/>
      <c r="BK91" s="185" t="s">
        <v>1312</v>
      </c>
      <c r="BL91" s="185" t="s">
        <v>1312</v>
      </c>
      <c r="BM91" s="185" t="s">
        <v>1312</v>
      </c>
      <c r="BN91" s="185" t="s">
        <v>1312</v>
      </c>
      <c r="BO91" s="185" t="s">
        <v>1312</v>
      </c>
      <c r="BP91" s="185" t="s">
        <v>1312</v>
      </c>
      <c r="BQ91" s="185" t="s">
        <v>1312</v>
      </c>
      <c r="BR91" s="185" t="s">
        <v>1312</v>
      </c>
      <c r="BS91" s="358"/>
      <c r="BT91" s="359" t="s">
        <v>1312</v>
      </c>
      <c r="BU91" s="185" t="s">
        <v>1312</v>
      </c>
      <c r="BV91" s="185" t="s">
        <v>1312</v>
      </c>
      <c r="BW91" s="185" t="s">
        <v>1312</v>
      </c>
      <c r="BX91" s="185" t="s">
        <v>1312</v>
      </c>
      <c r="BY91" s="185" t="s">
        <v>1312</v>
      </c>
      <c r="BZ91" s="185" t="s">
        <v>1312</v>
      </c>
      <c r="CA91" s="185" t="s">
        <v>1312</v>
      </c>
      <c r="CB91" s="360"/>
      <c r="CC91" s="402" t="s">
        <v>1312</v>
      </c>
      <c r="CD91" s="290"/>
      <c r="CE91" s="360" t="s">
        <v>1312</v>
      </c>
      <c r="CF91" s="360"/>
      <c r="CG91" s="360"/>
      <c r="CH91" s="360"/>
      <c r="CI91" s="185"/>
      <c r="CJ91" s="360" t="s">
        <v>1312</v>
      </c>
      <c r="CK91" s="360"/>
      <c r="CL91" s="360"/>
      <c r="CM91" s="360"/>
      <c r="CN91" s="185"/>
      <c r="CO91" s="360" t="s">
        <v>1312</v>
      </c>
      <c r="CP91" s="360"/>
      <c r="CQ91" s="360"/>
      <c r="CR91" s="360"/>
      <c r="CS91" s="185"/>
    </row>
    <row r="92" spans="1:131" s="14" customFormat="1" ht="15.75" customHeight="1">
      <c r="A92" s="16" t="s">
        <v>270</v>
      </c>
      <c r="B92" s="290">
        <v>61</v>
      </c>
      <c r="C92" s="214">
        <f t="shared" ref="C92:J92" si="197">C32-C90</f>
        <v>-31545.961901129514</v>
      </c>
      <c r="D92" s="214">
        <f t="shared" si="197"/>
        <v>-360073.09501983679</v>
      </c>
      <c r="E92" s="214">
        <f t="shared" si="197"/>
        <v>-31664.291074708341</v>
      </c>
      <c r="F92" s="214">
        <f t="shared" si="197"/>
        <v>-174244.31669920156</v>
      </c>
      <c r="G92" s="214">
        <f t="shared" si="197"/>
        <v>-43024.225465605428</v>
      </c>
      <c r="H92" s="214">
        <f t="shared" si="197"/>
        <v>-157564.58264773741</v>
      </c>
      <c r="I92" s="214">
        <f t="shared" si="197"/>
        <v>-48535.152926634903</v>
      </c>
      <c r="J92" s="214">
        <f t="shared" si="197"/>
        <v>-182903.97304283056</v>
      </c>
      <c r="K92" s="219">
        <f>SUM(C92:J92)</f>
        <v>-1029555.5987776845</v>
      </c>
      <c r="L92" s="216">
        <f t="shared" ref="L92:U92" si="198">L32-L90</f>
        <v>0</v>
      </c>
      <c r="M92" s="214">
        <f t="shared" si="198"/>
        <v>295101.48644099868</v>
      </c>
      <c r="N92" s="214">
        <f t="shared" si="198"/>
        <v>0</v>
      </c>
      <c r="O92" s="214">
        <f t="shared" si="198"/>
        <v>259562.47222128173</v>
      </c>
      <c r="P92" s="214">
        <f t="shared" si="198"/>
        <v>0</v>
      </c>
      <c r="Q92" s="214">
        <f t="shared" si="198"/>
        <v>228182.33661020314</v>
      </c>
      <c r="R92" s="214">
        <f t="shared" si="198"/>
        <v>0</v>
      </c>
      <c r="S92" s="214">
        <f t="shared" si="198"/>
        <v>303154.81619354303</v>
      </c>
      <c r="T92" s="217">
        <f t="shared" si="198"/>
        <v>1086001.1114660269</v>
      </c>
      <c r="U92" s="218">
        <f t="shared" si="198"/>
        <v>56445.512688342016</v>
      </c>
      <c r="V92" s="290">
        <v>61</v>
      </c>
      <c r="W92" s="214">
        <f t="shared" ref="W92:AD92" si="199">W32-W90</f>
        <v>1534.3801363614903</v>
      </c>
      <c r="X92" s="214">
        <f t="shared" si="199"/>
        <v>4308.1186819740542</v>
      </c>
      <c r="Y92" s="214">
        <f t="shared" si="199"/>
        <v>1140.6881306201358</v>
      </c>
      <c r="Z92" s="214">
        <f t="shared" si="199"/>
        <v>2046.941455830558</v>
      </c>
      <c r="AA92" s="214">
        <f t="shared" si="199"/>
        <v>688.9792183036061</v>
      </c>
      <c r="AB92" s="214">
        <f t="shared" si="199"/>
        <v>15731.710600113423</v>
      </c>
      <c r="AC92" s="214">
        <f t="shared" si="199"/>
        <v>658.81962167796883</v>
      </c>
      <c r="AD92" s="214">
        <f t="shared" si="199"/>
        <v>22044.549498379114</v>
      </c>
      <c r="AE92" s="219">
        <f>SUM(W92:AD92)</f>
        <v>48154.187343260353</v>
      </c>
      <c r="AF92" s="216">
        <f t="shared" ref="AF92:AM92" si="200">AF32-AF90</f>
        <v>0</v>
      </c>
      <c r="AG92" s="214">
        <f t="shared" si="200"/>
        <v>99798.35984957956</v>
      </c>
      <c r="AH92" s="214">
        <f t="shared" si="200"/>
        <v>0</v>
      </c>
      <c r="AI92" s="214">
        <f t="shared" si="200"/>
        <v>112122.74563525006</v>
      </c>
      <c r="AJ92" s="214">
        <f t="shared" si="200"/>
        <v>0</v>
      </c>
      <c r="AK92" s="214">
        <f t="shared" si="200"/>
        <v>119496.08675858629</v>
      </c>
      <c r="AL92" s="214">
        <f t="shared" si="200"/>
        <v>0</v>
      </c>
      <c r="AM92" s="214">
        <f t="shared" si="200"/>
        <v>175807.77155059791</v>
      </c>
      <c r="AN92" s="217">
        <f>SUM(AF92:AM92)</f>
        <v>507224.96379401383</v>
      </c>
      <c r="AO92" s="218">
        <f>AO32-AO90</f>
        <v>555379.15113727388</v>
      </c>
      <c r="AP92" s="290">
        <v>61</v>
      </c>
      <c r="AQ92" s="214">
        <f t="shared" ref="AQ92:AX92" si="201">AQ32-AQ90</f>
        <v>-36625.650152101065</v>
      </c>
      <c r="AR92" s="214">
        <f t="shared" si="201"/>
        <v>25173.773596270941</v>
      </c>
      <c r="AS92" s="214">
        <f t="shared" si="201"/>
        <v>-62843.908904877724</v>
      </c>
      <c r="AT92" s="214">
        <f t="shared" si="201"/>
        <v>82316.289605180733</v>
      </c>
      <c r="AU92" s="214">
        <f t="shared" si="201"/>
        <v>-28878.024857890268</v>
      </c>
      <c r="AV92" s="214">
        <f t="shared" si="201"/>
        <v>178640.81889132177</v>
      </c>
      <c r="AW92" s="214">
        <f t="shared" si="201"/>
        <v>-24157.847885256109</v>
      </c>
      <c r="AX92" s="214">
        <f t="shared" si="201"/>
        <v>172111.20244657854</v>
      </c>
      <c r="AY92" s="219">
        <f>SUM(AQ92:AX92)</f>
        <v>305736.65273922682</v>
      </c>
      <c r="AZ92" s="216">
        <f t="shared" ref="AZ92:BG92" si="202">AZ32-AZ90</f>
        <v>0</v>
      </c>
      <c r="BA92" s="214">
        <f t="shared" si="202"/>
        <v>-136508.61405321816</v>
      </c>
      <c r="BB92" s="214">
        <f t="shared" si="202"/>
        <v>1.6737121726484136E-13</v>
      </c>
      <c r="BC92" s="214">
        <f t="shared" si="202"/>
        <v>-119819.62616365775</v>
      </c>
      <c r="BD92" s="214">
        <f t="shared" si="202"/>
        <v>0</v>
      </c>
      <c r="BE92" s="214">
        <f t="shared" si="202"/>
        <v>-243218.0624456848</v>
      </c>
      <c r="BF92" s="214">
        <f t="shared" si="202"/>
        <v>0</v>
      </c>
      <c r="BG92" s="214">
        <f t="shared" si="202"/>
        <v>-599222.04084116779</v>
      </c>
      <c r="BH92" s="217">
        <f>SUM(AZ92:BG92)</f>
        <v>-1098768.3435037285</v>
      </c>
      <c r="BI92" s="218">
        <f>BI32-BI90</f>
        <v>-793031.69076450542</v>
      </c>
      <c r="BJ92" s="290">
        <v>61</v>
      </c>
      <c r="BK92" s="214">
        <f t="shared" ref="BK92:BR92" si="203">BK32-BK90</f>
        <v>-495.45276702214687</v>
      </c>
      <c r="BL92" s="214">
        <f t="shared" si="203"/>
        <v>-9639.9931906274287</v>
      </c>
      <c r="BM92" s="214">
        <f t="shared" si="203"/>
        <v>12803.374022368947</v>
      </c>
      <c r="BN92" s="214">
        <f t="shared" si="203"/>
        <v>-75088.272381013259</v>
      </c>
      <c r="BO92" s="214">
        <f t="shared" si="203"/>
        <v>-244.53944355310341</v>
      </c>
      <c r="BP92" s="214">
        <f t="shared" si="203"/>
        <v>-31307.96772119042</v>
      </c>
      <c r="BQ92" s="214">
        <f t="shared" si="203"/>
        <v>-30097.56882582957</v>
      </c>
      <c r="BR92" s="214">
        <f t="shared" si="203"/>
        <v>-44632.693954070332</v>
      </c>
      <c r="BS92" s="219">
        <f>SUM(BK92:BR92)</f>
        <v>-178703.11426093732</v>
      </c>
      <c r="BT92" s="216">
        <f t="shared" ref="BT92:CA92" si="204">BT32-BT90</f>
        <v>0</v>
      </c>
      <c r="BU92" s="214">
        <f t="shared" si="204"/>
        <v>13134.27493131801</v>
      </c>
      <c r="BV92" s="214">
        <f t="shared" si="204"/>
        <v>0</v>
      </c>
      <c r="BW92" s="214">
        <f t="shared" si="204"/>
        <v>-14242.4959172862</v>
      </c>
      <c r="BX92" s="214">
        <f t="shared" si="204"/>
        <v>0</v>
      </c>
      <c r="BY92" s="214">
        <f t="shared" si="204"/>
        <v>-19123.631603281799</v>
      </c>
      <c r="BZ92" s="214">
        <f t="shared" si="204"/>
        <v>0</v>
      </c>
      <c r="CA92" s="214">
        <f t="shared" si="204"/>
        <v>22510.454551852992</v>
      </c>
      <c r="CB92" s="217">
        <f>SUM(BT92:CA92)</f>
        <v>2278.6019626030029</v>
      </c>
      <c r="CC92" s="218">
        <f>CC32-CC90</f>
        <v>-176424.51229833392</v>
      </c>
      <c r="CD92" s="290">
        <v>61</v>
      </c>
      <c r="CE92" s="217">
        <f t="shared" ref="CE92:CS92" si="205">CE32-CE90</f>
        <v>-407363.88061611075</v>
      </c>
      <c r="CF92" s="217">
        <f t="shared" si="205"/>
        <v>-245533.49584580073</v>
      </c>
      <c r="CG92" s="217">
        <f t="shared" si="205"/>
        <v>-65957.83142623771</v>
      </c>
      <c r="CH92" s="217">
        <f t="shared" si="205"/>
        <v>-135512.66506798565</v>
      </c>
      <c r="CI92" s="214">
        <f t="shared" si="205"/>
        <v>-854367.87295613065</v>
      </c>
      <c r="CJ92" s="217">
        <f t="shared" si="205"/>
        <v>271525.50716867764</v>
      </c>
      <c r="CK92" s="217">
        <f t="shared" si="205"/>
        <v>237623.09577558748</v>
      </c>
      <c r="CL92" s="217">
        <f t="shared" si="205"/>
        <v>85336.729319823906</v>
      </c>
      <c r="CM92" s="217">
        <f t="shared" si="205"/>
        <v>-97748.998545175418</v>
      </c>
      <c r="CN92" s="214">
        <f t="shared" si="205"/>
        <v>-1471664.3273892826</v>
      </c>
      <c r="CO92" s="217">
        <f t="shared" si="205"/>
        <v>-135838.37344743125</v>
      </c>
      <c r="CP92" s="217">
        <f t="shared" si="205"/>
        <v>-7910.4000702118501</v>
      </c>
      <c r="CQ92" s="217">
        <f t="shared" si="205"/>
        <v>19378.897893585265</v>
      </c>
      <c r="CR92" s="217">
        <f t="shared" si="205"/>
        <v>-233261.66361315921</v>
      </c>
      <c r="CS92" s="214">
        <f t="shared" si="205"/>
        <v>-357631.53923722357</v>
      </c>
      <c r="CT92" s="308"/>
      <c r="CU92" s="308"/>
      <c r="CV92" s="308"/>
      <c r="CW92" s="308"/>
      <c r="CX92" s="308"/>
      <c r="CY92" s="308"/>
      <c r="CZ92" s="308"/>
      <c r="DA92" s="308"/>
      <c r="DB92" s="308"/>
      <c r="DC92" s="308"/>
      <c r="DD92" s="308"/>
      <c r="DE92" s="308"/>
      <c r="DF92" s="308"/>
      <c r="DG92" s="308"/>
      <c r="DH92" s="308"/>
      <c r="DI92" s="308"/>
      <c r="DJ92" s="308"/>
      <c r="DK92" s="308"/>
      <c r="DL92" s="308"/>
      <c r="DM92" s="308"/>
      <c r="DN92" s="308"/>
      <c r="DO92" s="308"/>
      <c r="DP92" s="308"/>
      <c r="DQ92" s="308"/>
      <c r="DR92" s="308"/>
      <c r="DS92" s="308"/>
      <c r="DT92" s="308"/>
      <c r="DU92" s="308"/>
      <c r="DV92" s="308"/>
      <c r="DW92" s="308"/>
      <c r="DX92" s="308"/>
      <c r="DY92" s="308"/>
      <c r="DZ92" s="308"/>
      <c r="EA92" s="308"/>
    </row>
    <row r="93" spans="1:131" ht="15.75" customHeight="1">
      <c r="B93" s="290"/>
      <c r="C93" s="296" t="s">
        <v>1316</v>
      </c>
      <c r="D93" s="296" t="s">
        <v>1316</v>
      </c>
      <c r="E93" s="296" t="s">
        <v>1316</v>
      </c>
      <c r="F93" s="296" t="s">
        <v>1316</v>
      </c>
      <c r="G93" s="296" t="s">
        <v>1316</v>
      </c>
      <c r="H93" s="296" t="s">
        <v>1316</v>
      </c>
      <c r="I93" s="296" t="s">
        <v>1316</v>
      </c>
      <c r="J93" s="296" t="s">
        <v>1316</v>
      </c>
      <c r="K93" s="364"/>
      <c r="L93" s="365" t="s">
        <v>1316</v>
      </c>
      <c r="M93" s="296" t="s">
        <v>1316</v>
      </c>
      <c r="N93" s="296" t="s">
        <v>1316</v>
      </c>
      <c r="O93" s="296" t="s">
        <v>1316</v>
      </c>
      <c r="P93" s="296" t="s">
        <v>1316</v>
      </c>
      <c r="Q93" s="296" t="s">
        <v>1316</v>
      </c>
      <c r="R93" s="296" t="s">
        <v>1316</v>
      </c>
      <c r="S93" s="296" t="s">
        <v>1316</v>
      </c>
      <c r="T93" s="366" t="s">
        <v>1316</v>
      </c>
      <c r="U93" s="365" t="s">
        <v>1316</v>
      </c>
      <c r="V93" s="290"/>
      <c r="W93" s="296" t="s">
        <v>1316</v>
      </c>
      <c r="X93" s="296" t="s">
        <v>1316</v>
      </c>
      <c r="Y93" s="296" t="s">
        <v>1316</v>
      </c>
      <c r="Z93" s="296" t="s">
        <v>1316</v>
      </c>
      <c r="AA93" s="296" t="s">
        <v>1316</v>
      </c>
      <c r="AB93" s="296" t="s">
        <v>1316</v>
      </c>
      <c r="AC93" s="296" t="s">
        <v>1316</v>
      </c>
      <c r="AD93" s="296" t="s">
        <v>1316</v>
      </c>
      <c r="AE93" s="364"/>
      <c r="AF93" s="365" t="s">
        <v>1316</v>
      </c>
      <c r="AG93" s="296" t="s">
        <v>1316</v>
      </c>
      <c r="AH93" s="296" t="s">
        <v>1316</v>
      </c>
      <c r="AI93" s="296" t="s">
        <v>1316</v>
      </c>
      <c r="AJ93" s="296" t="s">
        <v>1316</v>
      </c>
      <c r="AK93" s="296" t="s">
        <v>1316</v>
      </c>
      <c r="AL93" s="296" t="s">
        <v>1316</v>
      </c>
      <c r="AM93" s="296" t="s">
        <v>1316</v>
      </c>
      <c r="AN93" s="366" t="s">
        <v>1316</v>
      </c>
      <c r="AO93" s="365" t="s">
        <v>1316</v>
      </c>
      <c r="AP93" s="290"/>
      <c r="AQ93" s="296" t="s">
        <v>1316</v>
      </c>
      <c r="AR93" s="296" t="s">
        <v>1316</v>
      </c>
      <c r="AS93" s="296" t="s">
        <v>1316</v>
      </c>
      <c r="AT93" s="296" t="s">
        <v>1316</v>
      </c>
      <c r="AU93" s="296" t="s">
        <v>1316</v>
      </c>
      <c r="AV93" s="296" t="s">
        <v>1316</v>
      </c>
      <c r="AW93" s="296" t="s">
        <v>1316</v>
      </c>
      <c r="AX93" s="296" t="s">
        <v>1316</v>
      </c>
      <c r="AY93" s="364"/>
      <c r="AZ93" s="365" t="s">
        <v>1316</v>
      </c>
      <c r="BA93" s="296" t="s">
        <v>1316</v>
      </c>
      <c r="BB93" s="296" t="s">
        <v>1316</v>
      </c>
      <c r="BC93" s="296" t="s">
        <v>1316</v>
      </c>
      <c r="BD93" s="296" t="s">
        <v>1316</v>
      </c>
      <c r="BE93" s="296" t="s">
        <v>1316</v>
      </c>
      <c r="BF93" s="296" t="s">
        <v>1316</v>
      </c>
      <c r="BG93" s="296" t="s">
        <v>1316</v>
      </c>
      <c r="BH93" s="366" t="s">
        <v>1316</v>
      </c>
      <c r="BI93" s="365" t="s">
        <v>1316</v>
      </c>
      <c r="BJ93" s="290"/>
      <c r="BK93" s="296" t="s">
        <v>1316</v>
      </c>
      <c r="BL93" s="296" t="s">
        <v>1316</v>
      </c>
      <c r="BM93" s="296" t="s">
        <v>1316</v>
      </c>
      <c r="BN93" s="296" t="s">
        <v>1316</v>
      </c>
      <c r="BO93" s="296" t="s">
        <v>1316</v>
      </c>
      <c r="BP93" s="296" t="s">
        <v>1316</v>
      </c>
      <c r="BQ93" s="296" t="s">
        <v>1316</v>
      </c>
      <c r="BR93" s="296" t="s">
        <v>1316</v>
      </c>
      <c r="BS93" s="364"/>
      <c r="BT93" s="365" t="s">
        <v>1316</v>
      </c>
      <c r="BU93" s="296" t="s">
        <v>1316</v>
      </c>
      <c r="BV93" s="296" t="s">
        <v>1316</v>
      </c>
      <c r="BW93" s="296" t="s">
        <v>1316</v>
      </c>
      <c r="BX93" s="296" t="s">
        <v>1316</v>
      </c>
      <c r="BY93" s="296" t="s">
        <v>1316</v>
      </c>
      <c r="BZ93" s="296" t="s">
        <v>1316</v>
      </c>
      <c r="CA93" s="296" t="s">
        <v>1316</v>
      </c>
      <c r="CB93" s="366" t="s">
        <v>1316</v>
      </c>
      <c r="CC93" s="365" t="s">
        <v>1316</v>
      </c>
      <c r="CD93" s="290"/>
      <c r="CE93" s="366" t="s">
        <v>1316</v>
      </c>
      <c r="CF93" s="366"/>
      <c r="CG93" s="366"/>
      <c r="CH93" s="366"/>
      <c r="CI93" s="296"/>
      <c r="CJ93" s="366" t="s">
        <v>1316</v>
      </c>
      <c r="CK93" s="366"/>
      <c r="CL93" s="366"/>
      <c r="CM93" s="366"/>
      <c r="CN93" s="296"/>
      <c r="CO93" s="366" t="s">
        <v>1316</v>
      </c>
      <c r="CP93" s="366"/>
      <c r="CQ93" s="366"/>
      <c r="CR93" s="366"/>
      <c r="CS93" s="296"/>
    </row>
    <row r="94" spans="1:131" ht="15.75" customHeight="1">
      <c r="A94" s="133" t="s">
        <v>272</v>
      </c>
      <c r="B94" s="290">
        <v>62</v>
      </c>
      <c r="C94" s="367">
        <f t="shared" ref="C94:U94" si="206">IF((C32-C28)=0,"",C92/(C32-C28))</f>
        <v>-1.0615413919392866</v>
      </c>
      <c r="D94" s="367">
        <f t="shared" si="206"/>
        <v>-2.3392227591366344</v>
      </c>
      <c r="E94" s="367">
        <f t="shared" si="206"/>
        <v>-1.2102118302376614</v>
      </c>
      <c r="F94" s="367">
        <f t="shared" si="206"/>
        <v>-1.0727541130600309</v>
      </c>
      <c r="G94" s="367">
        <f t="shared" si="206"/>
        <v>-1.2847880453996376</v>
      </c>
      <c r="H94" s="367">
        <f t="shared" si="206"/>
        <v>-0.92689349788686182</v>
      </c>
      <c r="I94" s="367">
        <f t="shared" si="206"/>
        <v>-1.4275894303604024</v>
      </c>
      <c r="J94" s="367">
        <f t="shared" si="206"/>
        <v>-1.0768728690521245</v>
      </c>
      <c r="K94" s="368">
        <f t="shared" si="206"/>
        <v>-1.3206850243913622</v>
      </c>
      <c r="L94" s="369" t="str">
        <f t="shared" si="206"/>
        <v/>
      </c>
      <c r="M94" s="367">
        <f t="shared" si="206"/>
        <v>0.40255558760998505</v>
      </c>
      <c r="N94" s="367" t="str">
        <f t="shared" si="206"/>
        <v/>
      </c>
      <c r="O94" s="367">
        <f t="shared" si="206"/>
        <v>0.32909881946214953</v>
      </c>
      <c r="P94" s="367" t="str">
        <f t="shared" si="206"/>
        <v/>
      </c>
      <c r="Q94" s="367">
        <f t="shared" si="206"/>
        <v>0.27501816371747811</v>
      </c>
      <c r="R94" s="367" t="str">
        <f t="shared" si="206"/>
        <v/>
      </c>
      <c r="S94" s="367">
        <f t="shared" si="206"/>
        <v>0.3610983964524242</v>
      </c>
      <c r="T94" s="370">
        <f t="shared" si="206"/>
        <v>0.34033132800967603</v>
      </c>
      <c r="U94" s="369">
        <f t="shared" si="206"/>
        <v>1.4215961098355729E-2</v>
      </c>
      <c r="V94" s="290">
        <v>62</v>
      </c>
      <c r="W94" s="367">
        <f t="shared" ref="W94:AO94" si="207">IF((W32-W28)=0,"",W92/(W32-W28))</f>
        <v>0.21664440531177745</v>
      </c>
      <c r="X94" s="367">
        <f t="shared" si="207"/>
        <v>5.2998222915176606E-2</v>
      </c>
      <c r="Y94" s="367">
        <f t="shared" si="207"/>
        <v>0.12582003953178364</v>
      </c>
      <c r="Z94" s="367">
        <f t="shared" si="207"/>
        <v>1.9358117441021429E-2</v>
      </c>
      <c r="AA94" s="367">
        <f t="shared" si="207"/>
        <v>7.5995699575141074E-2</v>
      </c>
      <c r="AB94" s="367">
        <f t="shared" si="207"/>
        <v>0.14059587983777475</v>
      </c>
      <c r="AC94" s="367">
        <f t="shared" si="207"/>
        <v>7.2669039519830989E-2</v>
      </c>
      <c r="AD94" s="367">
        <f t="shared" si="207"/>
        <v>0.1970072438042979</v>
      </c>
      <c r="AE94" s="368">
        <f t="shared" si="207"/>
        <v>0.10818745536163207</v>
      </c>
      <c r="AF94" s="369" t="str">
        <f t="shared" si="207"/>
        <v/>
      </c>
      <c r="AG94" s="367">
        <f t="shared" si="207"/>
        <v>0.4515516134753032</v>
      </c>
      <c r="AH94" s="367" t="str">
        <f t="shared" si="207"/>
        <v/>
      </c>
      <c r="AI94" s="367">
        <f t="shared" si="207"/>
        <v>0.38447445096850957</v>
      </c>
      <c r="AJ94" s="367" t="str">
        <f t="shared" si="207"/>
        <v/>
      </c>
      <c r="AK94" s="367">
        <f t="shared" si="207"/>
        <v>0.39359239729618195</v>
      </c>
      <c r="AL94" s="367" t="str">
        <f t="shared" si="207"/>
        <v/>
      </c>
      <c r="AM94" s="367">
        <f t="shared" si="207"/>
        <v>0.54613429074781183</v>
      </c>
      <c r="AN94" s="370">
        <f t="shared" si="207"/>
        <v>0.4456555149145246</v>
      </c>
      <c r="AO94" s="369">
        <f t="shared" si="207"/>
        <v>0.35078327876439597</v>
      </c>
      <c r="AP94" s="290">
        <v>62</v>
      </c>
      <c r="AQ94" s="367">
        <f t="shared" ref="AQ94:BI94" si="208">IF((AQ32-AQ28)=0,"",AQ92/(AQ32-AQ28))</f>
        <v>-9.5001928841471614E-2</v>
      </c>
      <c r="AR94" s="367">
        <f t="shared" si="208"/>
        <v>1.0954775777237932E-2</v>
      </c>
      <c r="AS94" s="367">
        <f t="shared" si="208"/>
        <v>-0.13304198115400534</v>
      </c>
      <c r="AT94" s="367">
        <f t="shared" si="208"/>
        <v>3.3110810445492231E-2</v>
      </c>
      <c r="AU94" s="367">
        <f t="shared" si="208"/>
        <v>-6.158145937221781E-2</v>
      </c>
      <c r="AV94" s="367">
        <f t="shared" si="208"/>
        <v>6.4359522336383715E-2</v>
      </c>
      <c r="AW94" s="367">
        <f t="shared" si="208"/>
        <v>-4.9717638476618614E-2</v>
      </c>
      <c r="AX94" s="367">
        <f t="shared" si="208"/>
        <v>5.9252524274995139E-2</v>
      </c>
      <c r="AY94" s="368">
        <f t="shared" si="208"/>
        <v>2.4902875614296584E-2</v>
      </c>
      <c r="AZ94" s="369" t="str">
        <f t="shared" si="208"/>
        <v/>
      </c>
      <c r="BA94" s="367">
        <f t="shared" si="208"/>
        <v>-4.620526779807399E-2</v>
      </c>
      <c r="BB94" s="367">
        <f t="shared" si="208"/>
        <v>1</v>
      </c>
      <c r="BC94" s="367">
        <f t="shared" si="208"/>
        <v>-3.8009244790654088E-2</v>
      </c>
      <c r="BD94" s="367" t="str">
        <f t="shared" si="208"/>
        <v/>
      </c>
      <c r="BE94" s="367">
        <f t="shared" si="208"/>
        <v>-7.0139913886004393E-2</v>
      </c>
      <c r="BF94" s="367" t="str">
        <f t="shared" si="208"/>
        <v/>
      </c>
      <c r="BG94" s="367">
        <f t="shared" si="208"/>
        <v>-0.16516567641442945</v>
      </c>
      <c r="BH94" s="370">
        <f t="shared" si="208"/>
        <v>-8.3224926894687995E-2</v>
      </c>
      <c r="BI94" s="369">
        <f t="shared" si="208"/>
        <v>-3.1124233371010161E-2</v>
      </c>
      <c r="BJ94" s="290">
        <v>62</v>
      </c>
      <c r="BK94" s="367">
        <f t="shared" ref="BK94:CC94" si="209">IF((BK32-BK28)=0,"",BK92/(BK32-BK28))</f>
        <v>-2.3735296896450847E-2</v>
      </c>
      <c r="BL94" s="367">
        <f t="shared" si="209"/>
        <v>-2.9059042682959876E-2</v>
      </c>
      <c r="BM94" s="367">
        <f t="shared" si="209"/>
        <v>0.80533609945361206</v>
      </c>
      <c r="BN94" s="367">
        <f t="shared" si="209"/>
        <v>-0.2431229554002112</v>
      </c>
      <c r="BO94" s="367">
        <f t="shared" si="209"/>
        <v>-3.5144922071045831E-2</v>
      </c>
      <c r="BP94" s="367">
        <f t="shared" si="209"/>
        <v>-0.10213874413194916</v>
      </c>
      <c r="BQ94" s="367">
        <f t="shared" si="209"/>
        <v>-2.1627936490376762</v>
      </c>
      <c r="BR94" s="367">
        <f t="shared" si="209"/>
        <v>-0.1292075955758242</v>
      </c>
      <c r="BS94" s="368">
        <f t="shared" si="209"/>
        <v>-0.13235391538120397</v>
      </c>
      <c r="BT94" s="369" t="str">
        <f t="shared" si="209"/>
        <v/>
      </c>
      <c r="BU94" s="367">
        <f t="shared" si="209"/>
        <v>7.4472888581888816E-2</v>
      </c>
      <c r="BV94" s="367" t="str">
        <f t="shared" si="209"/>
        <v/>
      </c>
      <c r="BW94" s="367">
        <f t="shared" si="209"/>
        <v>-0.10604186210315852</v>
      </c>
      <c r="BX94" s="367" t="str">
        <f t="shared" si="209"/>
        <v/>
      </c>
      <c r="BY94" s="367">
        <f t="shared" si="209"/>
        <v>-0.15142210902980932</v>
      </c>
      <c r="BZ94" s="367" t="str">
        <f t="shared" si="209"/>
        <v/>
      </c>
      <c r="CA94" s="367">
        <f t="shared" si="209"/>
        <v>0.14983349052553552</v>
      </c>
      <c r="CB94" s="370">
        <f t="shared" si="209"/>
        <v>3.8804311824311398E-3</v>
      </c>
      <c r="CC94" s="369">
        <f t="shared" si="209"/>
        <v>-9.1062763750651657E-2</v>
      </c>
      <c r="CD94" s="290">
        <v>62</v>
      </c>
      <c r="CE94" s="370">
        <f t="shared" ref="CE94:CS94" si="210">IF((CE32-CE28)=0,"",CE92/(CE32-CE28))</f>
        <v>-0.12314036880933221</v>
      </c>
      <c r="CF94" s="370">
        <f t="shared" si="210"/>
        <v>-6.845872460678884E-2</v>
      </c>
      <c r="CG94" s="370">
        <f t="shared" si="210"/>
        <v>-1.6988358271670185E-2</v>
      </c>
      <c r="CH94" s="370">
        <f t="shared" si="210"/>
        <v>-3.3256550267526976E-2</v>
      </c>
      <c r="CI94" s="403">
        <f t="shared" si="210"/>
        <v>-5.7525383288797631E-2</v>
      </c>
      <c r="CJ94" s="370">
        <f t="shared" si="210"/>
        <v>6.6471508707937735E-2</v>
      </c>
      <c r="CK94" s="370">
        <f t="shared" si="210"/>
        <v>5.4413049565730766E-2</v>
      </c>
      <c r="CL94" s="370">
        <f t="shared" si="210"/>
        <v>1.8052243378779351E-2</v>
      </c>
      <c r="CM94" s="370">
        <f t="shared" si="210"/>
        <v>-1.978848602456609E-2</v>
      </c>
      <c r="CN94" s="403" t="str">
        <f t="shared" si="210"/>
        <v/>
      </c>
      <c r="CO94" s="370">
        <f t="shared" si="210"/>
        <v>-1.837400057918533E-2</v>
      </c>
      <c r="CP94" s="370">
        <f t="shared" si="210"/>
        <v>-9.9456653300809762E-4</v>
      </c>
      <c r="CQ94" s="370">
        <f t="shared" si="210"/>
        <v>2.2508109591463186E-3</v>
      </c>
      <c r="CR94" s="370">
        <f t="shared" si="210"/>
        <v>-2.5876397222228047E-2</v>
      </c>
      <c r="CS94" s="403">
        <f t="shared" si="210"/>
        <v>-1.0846923990867804E-2</v>
      </c>
    </row>
    <row r="95" spans="1:131" s="307" customFormat="1" ht="15.75" customHeight="1">
      <c r="A95" s="133" t="s">
        <v>274</v>
      </c>
      <c r="B95" s="290">
        <v>63</v>
      </c>
      <c r="C95" s="372">
        <f>IF((C32-C28-C25)=0,"",(C73+C66-C64)/(C32-C28-C25))</f>
        <v>1.4144518513847126</v>
      </c>
      <c r="D95" s="372">
        <f t="shared" ref="D95:U95" si="211">IF((D32-D28-D25)=0,"",(D73+D66-D64)/(D32-D28-D25))</f>
        <v>2.7510304626560287</v>
      </c>
      <c r="E95" s="372">
        <f t="shared" si="211"/>
        <v>1.683615315626324</v>
      </c>
      <c r="F95" s="372">
        <f t="shared" si="211"/>
        <v>1.534549089359732</v>
      </c>
      <c r="G95" s="372">
        <f t="shared" si="211"/>
        <v>1.8724815501059031</v>
      </c>
      <c r="H95" s="372">
        <f t="shared" si="211"/>
        <v>1.4742010183027681</v>
      </c>
      <c r="I95" s="372">
        <f t="shared" si="211"/>
        <v>1.8548232442504382</v>
      </c>
      <c r="J95" s="372">
        <f t="shared" si="211"/>
        <v>1.5156942795204384</v>
      </c>
      <c r="K95" s="368">
        <f t="shared" si="211"/>
        <v>1.7863911612758416</v>
      </c>
      <c r="L95" s="373" t="str">
        <f t="shared" si="211"/>
        <v/>
      </c>
      <c r="M95" s="372">
        <f t="shared" si="211"/>
        <v>0.47393703909984314</v>
      </c>
      <c r="N95" s="372" t="str">
        <f t="shared" si="211"/>
        <v/>
      </c>
      <c r="O95" s="372">
        <f t="shared" si="211"/>
        <v>0.56006268991891395</v>
      </c>
      <c r="P95" s="372" t="str">
        <f t="shared" si="211"/>
        <v/>
      </c>
      <c r="Q95" s="372">
        <f t="shared" si="211"/>
        <v>0.63223237355188033</v>
      </c>
      <c r="R95" s="372" t="str">
        <f t="shared" si="211"/>
        <v/>
      </c>
      <c r="S95" s="372">
        <f t="shared" si="211"/>
        <v>0.52536892485742481</v>
      </c>
      <c r="T95" s="370">
        <f t="shared" si="211"/>
        <v>0.5499142908403245</v>
      </c>
      <c r="U95" s="374">
        <f t="shared" si="211"/>
        <v>0.79267776977691384</v>
      </c>
      <c r="V95" s="290">
        <v>63</v>
      </c>
      <c r="W95" s="372">
        <f>IF((W32-W28-W25)=0,"",(W73+W66-W64)/(W32-W28-W25))</f>
        <v>0.40625845727313686</v>
      </c>
      <c r="X95" s="372">
        <f t="shared" ref="X95:AO95" si="212">IF((X32-X28-X25)=0,"",(X73+X66-X64)/(X32-X28-X25))</f>
        <v>0.68415517890375599</v>
      </c>
      <c r="Y95" s="372">
        <f t="shared" si="212"/>
        <v>0.55975102691971257</v>
      </c>
      <c r="Z95" s="372">
        <f t="shared" si="212"/>
        <v>0.74700069779983524</v>
      </c>
      <c r="AA95" s="372">
        <f t="shared" si="212"/>
        <v>0.65524903698183745</v>
      </c>
      <c r="AB95" s="372">
        <f t="shared" si="212"/>
        <v>0.65979417831331033</v>
      </c>
      <c r="AC95" s="372">
        <f t="shared" si="212"/>
        <v>0.58818941257796276</v>
      </c>
      <c r="AD95" s="372">
        <f t="shared" si="212"/>
        <v>0.5511145976954076</v>
      </c>
      <c r="AE95" s="368">
        <f t="shared" si="212"/>
        <v>0.65001562069461905</v>
      </c>
      <c r="AF95" s="373" t="str">
        <f t="shared" si="212"/>
        <v/>
      </c>
      <c r="AG95" s="372">
        <f t="shared" si="212"/>
        <v>0.45177371466422778</v>
      </c>
      <c r="AH95" s="372" t="str">
        <f t="shared" si="212"/>
        <v/>
      </c>
      <c r="AI95" s="372">
        <f t="shared" si="212"/>
        <v>0.53080954496917943</v>
      </c>
      <c r="AJ95" s="372" t="str">
        <f t="shared" si="212"/>
        <v/>
      </c>
      <c r="AK95" s="372">
        <f t="shared" si="212"/>
        <v>0.53284136595853915</v>
      </c>
      <c r="AL95" s="372" t="str">
        <f t="shared" si="212"/>
        <v/>
      </c>
      <c r="AM95" s="372">
        <f t="shared" si="212"/>
        <v>0.36631273193582681</v>
      </c>
      <c r="AN95" s="370">
        <f t="shared" si="212"/>
        <v>0.46947809831953652</v>
      </c>
      <c r="AO95" s="374">
        <f t="shared" si="212"/>
        <v>0.52023252669246356</v>
      </c>
      <c r="AP95" s="290">
        <v>63</v>
      </c>
      <c r="AQ95" s="372">
        <f>IF((AQ32-AQ28-AQ25)=0,"",(AQ73+AQ66-AQ64)/(AQ32-AQ28-AQ25))</f>
        <v>0.97723191483882565</v>
      </c>
      <c r="AR95" s="372">
        <f t="shared" ref="AR95:BI95" si="213">IF((AR32-AR28-AR25)=0,"",(AR73+AR66-AR64)/(AR32-AR28-AR25))</f>
        <v>0.88432786371609307</v>
      </c>
      <c r="AS95" s="372">
        <f t="shared" si="213"/>
        <v>1.0284382418051865</v>
      </c>
      <c r="AT95" s="372">
        <f t="shared" si="213"/>
        <v>0.87391653593638541</v>
      </c>
      <c r="AU95" s="372">
        <f t="shared" si="213"/>
        <v>0.97152006566598403</v>
      </c>
      <c r="AV95" s="372">
        <f t="shared" si="213"/>
        <v>0.85634393888734928</v>
      </c>
      <c r="AW95" s="372">
        <f t="shared" si="213"/>
        <v>0.93687249312084153</v>
      </c>
      <c r="AX95" s="372">
        <f t="shared" si="213"/>
        <v>0.84054166486116844</v>
      </c>
      <c r="AY95" s="368">
        <f t="shared" si="213"/>
        <v>0.87940529440331094</v>
      </c>
      <c r="AZ95" s="373" t="str">
        <f t="shared" si="213"/>
        <v/>
      </c>
      <c r="BA95" s="372">
        <f t="shared" si="213"/>
        <v>0.96475454354260026</v>
      </c>
      <c r="BB95" s="372">
        <f t="shared" si="213"/>
        <v>0</v>
      </c>
      <c r="BC95" s="372">
        <f t="shared" si="213"/>
        <v>0.96468755208194734</v>
      </c>
      <c r="BD95" s="372" t="str">
        <f t="shared" si="213"/>
        <v/>
      </c>
      <c r="BE95" s="372">
        <f t="shared" si="213"/>
        <v>1.0066665487398525</v>
      </c>
      <c r="BF95" s="372" t="str">
        <f t="shared" si="213"/>
        <v/>
      </c>
      <c r="BG95" s="372">
        <f t="shared" si="213"/>
        <v>1.0849374466687296</v>
      </c>
      <c r="BH95" s="370">
        <f t="shared" si="213"/>
        <v>1.008772898297388</v>
      </c>
      <c r="BI95" s="374">
        <f t="shared" si="213"/>
        <v>0.94643794164442341</v>
      </c>
      <c r="BJ95" s="290">
        <v>63</v>
      </c>
      <c r="BK95" s="372">
        <f>IF((BK32-BK28-BK25)=0,"",(BK73+BK66-BK64)/(BK32-BK28-BK25))</f>
        <v>0.94696691517345444</v>
      </c>
      <c r="BL95" s="372">
        <f t="shared" ref="BL95:CS95" si="214">IF((BL32-BL28-BL25)=0,"",(BL73+BL66-BL64)/(BL32-BL28-BL25))</f>
        <v>0.99444026287798493</v>
      </c>
      <c r="BM95" s="372">
        <f t="shared" si="214"/>
        <v>0.13489557519450809</v>
      </c>
      <c r="BN95" s="372">
        <f t="shared" si="214"/>
        <v>1.2115877203248651</v>
      </c>
      <c r="BO95" s="372">
        <f t="shared" si="214"/>
        <v>0.97678207113818982</v>
      </c>
      <c r="BP95" s="372">
        <f t="shared" si="214"/>
        <v>1.0756422468967994</v>
      </c>
      <c r="BQ95" s="372">
        <f t="shared" si="214"/>
        <v>3.089145723591368</v>
      </c>
      <c r="BR95" s="372">
        <f t="shared" si="214"/>
        <v>1.0928623271124849</v>
      </c>
      <c r="BS95" s="368">
        <f t="shared" si="214"/>
        <v>1.0983703233927931</v>
      </c>
      <c r="BT95" s="373" t="str">
        <f t="shared" si="214"/>
        <v/>
      </c>
      <c r="BU95" s="372">
        <f t="shared" si="214"/>
        <v>0.86040937777334525</v>
      </c>
      <c r="BV95" s="372" t="str">
        <f t="shared" si="214"/>
        <v/>
      </c>
      <c r="BW95" s="372">
        <f t="shared" si="214"/>
        <v>1.0335259255440059</v>
      </c>
      <c r="BX95" s="372" t="str">
        <f t="shared" si="214"/>
        <v/>
      </c>
      <c r="BY95" s="372">
        <f t="shared" si="214"/>
        <v>1.0871131098417042</v>
      </c>
      <c r="BZ95" s="372" t="str">
        <f t="shared" si="214"/>
        <v/>
      </c>
      <c r="CA95" s="372">
        <f t="shared" si="214"/>
        <v>0.76659897879748351</v>
      </c>
      <c r="CB95" s="370">
        <f t="shared" si="214"/>
        <v>0.92476319847107991</v>
      </c>
      <c r="CC95" s="374">
        <f t="shared" si="214"/>
        <v>1.0457518883204138</v>
      </c>
      <c r="CD95" s="290">
        <v>63</v>
      </c>
      <c r="CE95" s="370">
        <f t="shared" ref="CE95:CN95" si="215">IF((CE32-CE28-CE25)=0,"",(CE73+CE66-CE64)/(CE32-CE28-CE25))</f>
        <v>0.99227049888196017</v>
      </c>
      <c r="CF95" s="370">
        <f t="shared" si="215"/>
        <v>0.95135824353316711</v>
      </c>
      <c r="CG95" s="370">
        <f t="shared" si="215"/>
        <v>0.91746691424001081</v>
      </c>
      <c r="CH95" s="370">
        <f t="shared" si="215"/>
        <v>0.90919384314826268</v>
      </c>
      <c r="CI95" s="371">
        <f t="shared" si="215"/>
        <v>0.94004319247967905</v>
      </c>
      <c r="CJ95" s="370">
        <f t="shared" si="215"/>
        <v>0.8444117118204485</v>
      </c>
      <c r="CK95" s="370">
        <f t="shared" si="215"/>
        <v>0.86475341236173531</v>
      </c>
      <c r="CL95" s="370">
        <f t="shared" si="215"/>
        <v>0.91266544153694784</v>
      </c>
      <c r="CM95" s="370">
        <f t="shared" si="215"/>
        <v>0.93332102458510946</v>
      </c>
      <c r="CN95" s="371" t="str">
        <f t="shared" si="215"/>
        <v/>
      </c>
      <c r="CO95" s="370">
        <f t="shared" si="214"/>
        <v>0.91057399160520303</v>
      </c>
      <c r="CP95" s="370">
        <f t="shared" si="214"/>
        <v>0.90380686682805811</v>
      </c>
      <c r="CQ95" s="370">
        <f t="shared" si="214"/>
        <v>0.91483064826453242</v>
      </c>
      <c r="CR95" s="370">
        <f t="shared" si="214"/>
        <v>0.92241491845228651</v>
      </c>
      <c r="CS95" s="371">
        <f t="shared" si="214"/>
        <v>0.91329049156048359</v>
      </c>
    </row>
    <row r="96" spans="1:131" s="307" customFormat="1" ht="15.75" customHeight="1">
      <c r="A96" s="133" t="s">
        <v>276</v>
      </c>
      <c r="B96" s="290">
        <v>64</v>
      </c>
      <c r="C96" s="372">
        <f>IF((C32-C28)=0,"",(C73)/(C32-C28))</f>
        <v>0.20687289582510299</v>
      </c>
      <c r="D96" s="372">
        <f t="shared" ref="D96:U96" si="216">IF((D32-D28)=0,"",(D73)/(D32-D28))</f>
        <v>0.18311486241304606</v>
      </c>
      <c r="E96" s="372">
        <f t="shared" si="216"/>
        <v>0.22463600453683621</v>
      </c>
      <c r="F96" s="372">
        <f t="shared" si="216"/>
        <v>0.22412047179946543</v>
      </c>
      <c r="G96" s="372">
        <f t="shared" si="216"/>
        <v>0.16302228722178222</v>
      </c>
      <c r="H96" s="372">
        <f t="shared" si="216"/>
        <v>0.17537198640987867</v>
      </c>
      <c r="I96" s="372">
        <f t="shared" si="216"/>
        <v>0.1783036674204829</v>
      </c>
      <c r="J96" s="372">
        <f t="shared" si="216"/>
        <v>0.16397106597809399</v>
      </c>
      <c r="K96" s="368">
        <f t="shared" si="216"/>
        <v>0.18702557480770027</v>
      </c>
      <c r="L96" s="373" t="str">
        <f t="shared" si="216"/>
        <v/>
      </c>
      <c r="M96" s="372">
        <f t="shared" si="216"/>
        <v>3.8450071179693297E-2</v>
      </c>
      <c r="N96" s="372" t="str">
        <f t="shared" si="216"/>
        <v/>
      </c>
      <c r="O96" s="372">
        <f t="shared" si="216"/>
        <v>4.6155598177562832E-2</v>
      </c>
      <c r="P96" s="372" t="str">
        <f t="shared" si="216"/>
        <v/>
      </c>
      <c r="Q96" s="372">
        <f t="shared" si="216"/>
        <v>3.5930920550006698E-2</v>
      </c>
      <c r="R96" s="372" t="str">
        <f t="shared" si="216"/>
        <v/>
      </c>
      <c r="S96" s="372">
        <f t="shared" si="216"/>
        <v>3.3173172846291128E-2</v>
      </c>
      <c r="T96" s="370">
        <f t="shared" si="216"/>
        <v>3.8311282067581595E-2</v>
      </c>
      <c r="U96" s="374">
        <f t="shared" si="216"/>
        <v>6.7509077785725055E-2</v>
      </c>
      <c r="V96" s="290">
        <v>64</v>
      </c>
      <c r="W96" s="372">
        <f t="shared" ref="W96:AO96" si="217">IF((W32-W28)=0,"",(W73)/(W32-W28))</f>
        <v>0.12055700476561218</v>
      </c>
      <c r="X96" s="372">
        <f t="shared" si="217"/>
        <v>8.1828883087472479E-2</v>
      </c>
      <c r="Y96" s="372">
        <f t="shared" si="217"/>
        <v>0.13412937112818782</v>
      </c>
      <c r="Z96" s="372">
        <f t="shared" si="217"/>
        <v>9.7293355234759363E-2</v>
      </c>
      <c r="AA96" s="372">
        <f t="shared" si="217"/>
        <v>0.10626341871757503</v>
      </c>
      <c r="AB96" s="372">
        <f t="shared" si="217"/>
        <v>7.7328415177928225E-2</v>
      </c>
      <c r="AC96" s="372">
        <f t="shared" si="217"/>
        <v>0.10557568381666517</v>
      </c>
      <c r="AD96" s="372">
        <f t="shared" si="217"/>
        <v>7.3596411046898319E-2</v>
      </c>
      <c r="AE96" s="368">
        <f t="shared" si="217"/>
        <v>8.496464317479685E-2</v>
      </c>
      <c r="AF96" s="373" t="str">
        <f t="shared" si="217"/>
        <v/>
      </c>
      <c r="AG96" s="372">
        <f t="shared" si="217"/>
        <v>3.0096567640341194E-2</v>
      </c>
      <c r="AH96" s="372" t="str">
        <f t="shared" si="217"/>
        <v/>
      </c>
      <c r="AI96" s="372">
        <f t="shared" si="217"/>
        <v>3.527761719664535E-2</v>
      </c>
      <c r="AJ96" s="372" t="str">
        <f t="shared" si="217"/>
        <v/>
      </c>
      <c r="AK96" s="372">
        <f t="shared" si="217"/>
        <v>2.8499384576858983E-2</v>
      </c>
      <c r="AL96" s="372" t="str">
        <f t="shared" si="217"/>
        <v/>
      </c>
      <c r="AM96" s="372">
        <f t="shared" si="217"/>
        <v>2.5582150295684204E-2</v>
      </c>
      <c r="AN96" s="370">
        <f t="shared" si="217"/>
        <v>2.9721195290191394E-2</v>
      </c>
      <c r="AO96" s="374">
        <f t="shared" si="217"/>
        <v>4.5251759695010739E-2</v>
      </c>
      <c r="AP96" s="290">
        <v>64</v>
      </c>
      <c r="AQ96" s="372">
        <f t="shared" ref="AQ96:BI96" si="218">IF((AQ32-AQ28)=0,"",(AQ73)/(AQ32-AQ28))</f>
        <v>3.7650776764541996E-2</v>
      </c>
      <c r="AR96" s="372">
        <f t="shared" si="218"/>
        <v>3.2600401562838749E-2</v>
      </c>
      <c r="AS96" s="372">
        <f t="shared" si="218"/>
        <v>4.4621955168606058E-2</v>
      </c>
      <c r="AT96" s="372">
        <f t="shared" si="218"/>
        <v>3.8715868629544875E-2</v>
      </c>
      <c r="AU96" s="372">
        <f t="shared" si="218"/>
        <v>3.560946664667973E-2</v>
      </c>
      <c r="AV96" s="372">
        <f t="shared" si="218"/>
        <v>3.0719289910444883E-2</v>
      </c>
      <c r="AW96" s="372">
        <f t="shared" si="218"/>
        <v>3.5128999852776892E-2</v>
      </c>
      <c r="AX96" s="372">
        <f t="shared" si="218"/>
        <v>2.9279188356516533E-2</v>
      </c>
      <c r="AY96" s="368">
        <f t="shared" si="218"/>
        <v>3.3463822696467894E-2</v>
      </c>
      <c r="AZ96" s="373" t="str">
        <f t="shared" si="218"/>
        <v/>
      </c>
      <c r="BA96" s="372">
        <f t="shared" si="218"/>
        <v>2.5357078381892439E-2</v>
      </c>
      <c r="BB96" s="372">
        <f t="shared" si="218"/>
        <v>0</v>
      </c>
      <c r="BC96" s="372">
        <f t="shared" si="218"/>
        <v>3.0532774016173971E-2</v>
      </c>
      <c r="BD96" s="372" t="str">
        <f t="shared" si="218"/>
        <v/>
      </c>
      <c r="BE96" s="372">
        <f t="shared" si="218"/>
        <v>2.4589430202213949E-2</v>
      </c>
      <c r="BF96" s="372" t="str">
        <f t="shared" si="218"/>
        <v/>
      </c>
      <c r="BG96" s="372">
        <f t="shared" si="218"/>
        <v>2.3441928466864655E-2</v>
      </c>
      <c r="BH96" s="370">
        <f t="shared" si="218"/>
        <v>2.5864992560599848E-2</v>
      </c>
      <c r="BI96" s="374">
        <f t="shared" si="218"/>
        <v>2.9526440503319786E-2</v>
      </c>
      <c r="BJ96" s="290">
        <v>64</v>
      </c>
      <c r="BK96" s="372">
        <f t="shared" ref="BK96:CC96" si="219">IF((BK32-BK28)=0,"",(BK73)/(BK32-BK28))</f>
        <v>2.4542658225061804E-2</v>
      </c>
      <c r="BL96" s="372">
        <f t="shared" si="219"/>
        <v>1.0777450059828405E-2</v>
      </c>
      <c r="BM96" s="372">
        <f t="shared" si="219"/>
        <v>2.5496024816672614E-2</v>
      </c>
      <c r="BN96" s="372">
        <f t="shared" si="219"/>
        <v>1.3131969142170784E-2</v>
      </c>
      <c r="BO96" s="372">
        <f t="shared" si="219"/>
        <v>2.3076147372065644E-2</v>
      </c>
      <c r="BP96" s="372">
        <f t="shared" si="219"/>
        <v>1.0264679804933377E-2</v>
      </c>
      <c r="BQ96" s="372">
        <f t="shared" si="219"/>
        <v>2.2926798968656105E-2</v>
      </c>
      <c r="BR96" s="372">
        <f t="shared" si="219"/>
        <v>1.0619743027201202E-2</v>
      </c>
      <c r="BS96" s="368">
        <f t="shared" si="219"/>
        <v>1.173399413026604E-2</v>
      </c>
      <c r="BT96" s="373" t="str">
        <f t="shared" si="219"/>
        <v/>
      </c>
      <c r="BU96" s="372">
        <f t="shared" si="219"/>
        <v>2.0272324048371631E-2</v>
      </c>
      <c r="BV96" s="372" t="str">
        <f t="shared" si="219"/>
        <v/>
      </c>
      <c r="BW96" s="372">
        <f t="shared" si="219"/>
        <v>3.0197239339905427E-2</v>
      </c>
      <c r="BX96" s="372" t="str">
        <f t="shared" si="219"/>
        <v/>
      </c>
      <c r="BY96" s="372">
        <f t="shared" si="219"/>
        <v>2.4913152836139017E-2</v>
      </c>
      <c r="BZ96" s="372" t="str">
        <f t="shared" si="219"/>
        <v/>
      </c>
      <c r="CA96" s="372">
        <f t="shared" si="219"/>
        <v>2.4417640554848619E-2</v>
      </c>
      <c r="CB96" s="370">
        <f t="shared" si="219"/>
        <v>2.4601150193340755E-2</v>
      </c>
      <c r="CC96" s="374">
        <f t="shared" si="219"/>
        <v>1.5633889461038782E-2</v>
      </c>
      <c r="CD96" s="290">
        <v>64</v>
      </c>
      <c r="CE96" s="370">
        <f t="shared" ref="CE96:CS96" si="220">IF((CE32-CE28)=0,"",(CE73)/(CE32-CE28))</f>
        <v>4.0916688001603051E-2</v>
      </c>
      <c r="CF96" s="370">
        <f t="shared" si="220"/>
        <v>4.8952972837592007E-2</v>
      </c>
      <c r="CG96" s="370">
        <f t="shared" si="220"/>
        <v>3.8675599346878711E-2</v>
      </c>
      <c r="CH96" s="370">
        <f t="shared" si="220"/>
        <v>3.6617691729985365E-2</v>
      </c>
      <c r="CI96" s="371">
        <f t="shared" si="220"/>
        <v>4.1092042765504447E-2</v>
      </c>
      <c r="CJ96" s="370">
        <f t="shared" si="220"/>
        <v>2.7743659529849703E-2</v>
      </c>
      <c r="CK96" s="370">
        <f t="shared" si="220"/>
        <v>3.366087251560948E-2</v>
      </c>
      <c r="CL96" s="370">
        <f t="shared" si="220"/>
        <v>2.683980354735932E-2</v>
      </c>
      <c r="CM96" s="370">
        <f t="shared" si="220"/>
        <v>2.5264972843100385E-2</v>
      </c>
      <c r="CN96" s="371" t="str">
        <f t="shared" si="220"/>
        <v/>
      </c>
      <c r="CO96" s="370">
        <f t="shared" si="220"/>
        <v>3.3638186413788657E-2</v>
      </c>
      <c r="CP96" s="370">
        <f t="shared" si="220"/>
        <v>4.0556669615390527E-2</v>
      </c>
      <c r="CQ96" s="370">
        <f t="shared" si="220"/>
        <v>3.2177112801473721E-2</v>
      </c>
      <c r="CR96" s="370">
        <f t="shared" si="220"/>
        <v>3.0396693570635569E-2</v>
      </c>
      <c r="CS96" s="371">
        <f t="shared" si="220"/>
        <v>3.4039365758300397E-2</v>
      </c>
    </row>
    <row r="97" spans="1:102" ht="15.75" customHeight="1">
      <c r="A97" s="133" t="s">
        <v>278</v>
      </c>
      <c r="B97" s="290">
        <v>65</v>
      </c>
      <c r="C97" s="372">
        <f t="shared" ref="C97:U97" si="221">IF((C32-C28)=0,"",C88/(C32-C28))</f>
        <v>0.64708954055457391</v>
      </c>
      <c r="D97" s="372">
        <f t="shared" si="221"/>
        <v>0.58819229648060511</v>
      </c>
      <c r="E97" s="372">
        <f t="shared" si="221"/>
        <v>0.52659651461133761</v>
      </c>
      <c r="F97" s="372">
        <f t="shared" si="221"/>
        <v>0.53820502370029899</v>
      </c>
      <c r="G97" s="372">
        <f t="shared" si="221"/>
        <v>0.41230649529373464</v>
      </c>
      <c r="H97" s="372">
        <f t="shared" si="221"/>
        <v>0.45269247958409375</v>
      </c>
      <c r="I97" s="372">
        <f t="shared" si="221"/>
        <v>0.5727661861099641</v>
      </c>
      <c r="J97" s="372">
        <f t="shared" si="221"/>
        <v>0.5611785895316862</v>
      </c>
      <c r="K97" s="375">
        <f t="shared" si="221"/>
        <v>0.53429386311551974</v>
      </c>
      <c r="L97" s="373" t="str">
        <f t="shared" si="221"/>
        <v/>
      </c>
      <c r="M97" s="372">
        <f t="shared" si="221"/>
        <v>0.12350737329017181</v>
      </c>
      <c r="N97" s="372" t="str">
        <f t="shared" si="221"/>
        <v/>
      </c>
      <c r="O97" s="372">
        <f t="shared" si="221"/>
        <v>0.11083849061893655</v>
      </c>
      <c r="P97" s="372" t="str">
        <f t="shared" si="221"/>
        <v/>
      </c>
      <c r="Q97" s="372">
        <f t="shared" si="221"/>
        <v>9.2749462730641455E-2</v>
      </c>
      <c r="R97" s="372" t="str">
        <f t="shared" si="221"/>
        <v/>
      </c>
      <c r="S97" s="372">
        <f t="shared" si="221"/>
        <v>0.11353267869015096</v>
      </c>
      <c r="T97" s="376">
        <f t="shared" si="221"/>
        <v>0.1097543811499995</v>
      </c>
      <c r="U97" s="373">
        <f t="shared" si="221"/>
        <v>0.19310626912473039</v>
      </c>
      <c r="V97" s="290">
        <v>65</v>
      </c>
      <c r="W97" s="372">
        <f t="shared" ref="W97:AO97" si="222">IF((W32-W28)=0,"",W88/(W32-W28))</f>
        <v>0.37709713741508566</v>
      </c>
      <c r="X97" s="372">
        <f t="shared" si="222"/>
        <v>0.26284659818106754</v>
      </c>
      <c r="Y97" s="372">
        <f t="shared" si="222"/>
        <v>0.31442893354850382</v>
      </c>
      <c r="Z97" s="372">
        <f t="shared" si="222"/>
        <v>0.23364118475914328</v>
      </c>
      <c r="AA97" s="372">
        <f t="shared" si="222"/>
        <v>0.26875526344302147</v>
      </c>
      <c r="AB97" s="372">
        <f t="shared" si="222"/>
        <v>0.19960994184891503</v>
      </c>
      <c r="AC97" s="372">
        <f t="shared" si="222"/>
        <v>0.33914154790220641</v>
      </c>
      <c r="AD97" s="372">
        <f t="shared" si="222"/>
        <v>0.2518781585002946</v>
      </c>
      <c r="AE97" s="375">
        <f t="shared" si="222"/>
        <v>0.24179692394374899</v>
      </c>
      <c r="AF97" s="373" t="str">
        <f t="shared" si="222"/>
        <v/>
      </c>
      <c r="AG97" s="372">
        <f t="shared" si="222"/>
        <v>9.6674671860468991E-2</v>
      </c>
      <c r="AH97" s="372" t="str">
        <f t="shared" si="222"/>
        <v/>
      </c>
      <c r="AI97" s="372">
        <f t="shared" si="222"/>
        <v>8.4716004062311043E-2</v>
      </c>
      <c r="AJ97" s="372" t="str">
        <f t="shared" si="222"/>
        <v/>
      </c>
      <c r="AK97" s="372">
        <f t="shared" si="222"/>
        <v>7.3566236745278915E-2</v>
      </c>
      <c r="AL97" s="372" t="str">
        <f t="shared" si="222"/>
        <v/>
      </c>
      <c r="AM97" s="372">
        <f t="shared" si="222"/>
        <v>8.7552977316361483E-2</v>
      </c>
      <c r="AN97" s="376">
        <f t="shared" si="222"/>
        <v>8.4866386765938995E-2</v>
      </c>
      <c r="AO97" s="373">
        <f t="shared" si="222"/>
        <v>0.1289841945431405</v>
      </c>
      <c r="AP97" s="290">
        <v>65</v>
      </c>
      <c r="AQ97" s="372">
        <f t="shared" ref="AQ97:BI97" si="223">IF((AQ32-AQ28)=0,"",AQ88/(AQ32-AQ28))</f>
        <v>0.117770014002646</v>
      </c>
      <c r="AR97" s="372">
        <f t="shared" si="223"/>
        <v>0.10471736050666898</v>
      </c>
      <c r="AS97" s="372">
        <f t="shared" si="223"/>
        <v>0.10460373934881886</v>
      </c>
      <c r="AT97" s="372">
        <f t="shared" si="223"/>
        <v>9.2972653618122389E-2</v>
      </c>
      <c r="AU97" s="372">
        <f t="shared" si="223"/>
        <v>9.0061393706233797E-2</v>
      </c>
      <c r="AV97" s="372">
        <f t="shared" si="223"/>
        <v>7.9296538776267078E-2</v>
      </c>
      <c r="AW97" s="372">
        <f t="shared" si="223"/>
        <v>0.112845145355777</v>
      </c>
      <c r="AX97" s="372">
        <f t="shared" si="223"/>
        <v>0.10020581086383634</v>
      </c>
      <c r="AY97" s="375">
        <f t="shared" si="223"/>
        <v>9.5691829982392312E-2</v>
      </c>
      <c r="AZ97" s="373" t="str">
        <f t="shared" si="223"/>
        <v/>
      </c>
      <c r="BA97" s="372">
        <f t="shared" si="223"/>
        <v>8.1450724255473728E-2</v>
      </c>
      <c r="BB97" s="372">
        <f t="shared" si="223"/>
        <v>0</v>
      </c>
      <c r="BC97" s="372">
        <f t="shared" si="223"/>
        <v>7.3321692708706782E-2</v>
      </c>
      <c r="BD97" s="372" t="str">
        <f t="shared" si="223"/>
        <v/>
      </c>
      <c r="BE97" s="372">
        <f t="shared" si="223"/>
        <v>6.3473365146152011E-2</v>
      </c>
      <c r="BF97" s="372" t="str">
        <f t="shared" si="223"/>
        <v/>
      </c>
      <c r="BG97" s="372">
        <f t="shared" si="223"/>
        <v>8.0228229745699584E-2</v>
      </c>
      <c r="BH97" s="376">
        <f t="shared" si="223"/>
        <v>7.4452028597300185E-2</v>
      </c>
      <c r="BI97" s="373">
        <f t="shared" si="223"/>
        <v>8.4686291726586704E-2</v>
      </c>
      <c r="BJ97" s="290">
        <v>65</v>
      </c>
      <c r="BK97" s="372">
        <f t="shared" ref="BK97:CC97" si="224">IF((BK32-BK28)=0,"",BK88/(BK32-BK28))</f>
        <v>7.6768381722996409E-2</v>
      </c>
      <c r="BL97" s="372">
        <f t="shared" si="224"/>
        <v>3.4618779804974839E-2</v>
      </c>
      <c r="BM97" s="372">
        <f t="shared" si="224"/>
        <v>5.9768325351879759E-2</v>
      </c>
      <c r="BN97" s="372">
        <f t="shared" si="224"/>
        <v>3.153523507534612E-2</v>
      </c>
      <c r="BO97" s="372">
        <f t="shared" si="224"/>
        <v>5.8362850932855995E-2</v>
      </c>
      <c r="BP97" s="372">
        <f t="shared" si="224"/>
        <v>2.6496497235149703E-2</v>
      </c>
      <c r="BQ97" s="372">
        <f t="shared" si="224"/>
        <v>7.364792544630798E-2</v>
      </c>
      <c r="BR97" s="372">
        <f t="shared" si="224"/>
        <v>3.6345268463339186E-2</v>
      </c>
      <c r="BS97" s="375">
        <f t="shared" si="224"/>
        <v>3.3983591988410874E-2</v>
      </c>
      <c r="BT97" s="373" t="str">
        <f t="shared" si="224"/>
        <v/>
      </c>
      <c r="BU97" s="372">
        <f t="shared" si="224"/>
        <v>6.5117733644766015E-2</v>
      </c>
      <c r="BV97" s="372" t="str">
        <f t="shared" si="224"/>
        <v/>
      </c>
      <c r="BW97" s="372">
        <f t="shared" si="224"/>
        <v>7.2515936559152686E-2</v>
      </c>
      <c r="BX97" s="372" t="str">
        <f t="shared" si="224"/>
        <v/>
      </c>
      <c r="BY97" s="372">
        <f t="shared" si="224"/>
        <v>6.4308999188105107E-2</v>
      </c>
      <c r="BZ97" s="372" t="str">
        <f t="shared" si="224"/>
        <v/>
      </c>
      <c r="CA97" s="372">
        <f t="shared" si="224"/>
        <v>8.3567530676980986E-2</v>
      </c>
      <c r="CB97" s="376">
        <f t="shared" si="224"/>
        <v>7.1356370346488909E-2</v>
      </c>
      <c r="CC97" s="373">
        <f t="shared" si="224"/>
        <v>4.5310875430238096E-2</v>
      </c>
      <c r="CD97" s="290">
        <v>65</v>
      </c>
      <c r="CE97" s="376">
        <f t="shared" ref="CE97:CS97" si="225">IF((CE32-CE28)=0,"",CE88/(CE32-CE28))</f>
        <v>0.13086986992737212</v>
      </c>
      <c r="CF97" s="376">
        <f t="shared" si="225"/>
        <v>0.1171004810736217</v>
      </c>
      <c r="CG97" s="376">
        <f t="shared" si="225"/>
        <v>9.9521444031659342E-2</v>
      </c>
      <c r="CH97" s="376">
        <f t="shared" si="225"/>
        <v>0.12406270711926436</v>
      </c>
      <c r="CI97" s="403">
        <f t="shared" si="225"/>
        <v>0.11748219080911866</v>
      </c>
      <c r="CJ97" s="376">
        <f t="shared" si="225"/>
        <v>8.9116779471613797E-2</v>
      </c>
      <c r="CK97" s="376">
        <f t="shared" si="225"/>
        <v>8.0833538072533878E-2</v>
      </c>
      <c r="CL97" s="376">
        <f t="shared" si="225"/>
        <v>6.9282315084272919E-2</v>
      </c>
      <c r="CM97" s="376">
        <f t="shared" si="225"/>
        <v>8.6467461439456564E-2</v>
      </c>
      <c r="CN97" s="403" t="str">
        <f t="shared" si="225"/>
        <v/>
      </c>
      <c r="CO97" s="376">
        <f t="shared" si="225"/>
        <v>0.10780000897398227</v>
      </c>
      <c r="CP97" s="376">
        <f t="shared" si="225"/>
        <v>9.7187699704950073E-2</v>
      </c>
      <c r="CQ97" s="376">
        <f t="shared" si="225"/>
        <v>8.2918540776321284E-2</v>
      </c>
      <c r="CR97" s="376">
        <f t="shared" si="225"/>
        <v>0.10346147876994152</v>
      </c>
      <c r="CS97" s="403">
        <f t="shared" si="225"/>
        <v>9.7556432430384185E-2</v>
      </c>
    </row>
    <row r="98" spans="1:102" s="307" customFormat="1" ht="15.75" customHeight="1">
      <c r="A98" s="306"/>
      <c r="AP98" s="404"/>
    </row>
    <row r="99" spans="1:102" s="307" customFormat="1" ht="15.75" customHeight="1">
      <c r="A99" s="306"/>
    </row>
    <row r="100" spans="1:102" s="307" customFormat="1" ht="15.75" customHeight="1">
      <c r="C100" s="309"/>
      <c r="D100" s="309"/>
      <c r="E100" s="309"/>
      <c r="F100" s="309"/>
      <c r="G100" s="309"/>
      <c r="H100" s="309"/>
      <c r="I100" s="309"/>
      <c r="J100" s="309"/>
      <c r="L100" s="309"/>
      <c r="M100" s="309"/>
      <c r="N100" s="309"/>
      <c r="O100" s="309"/>
      <c r="P100" s="309"/>
      <c r="Q100" s="309"/>
      <c r="R100" s="309"/>
      <c r="S100" s="309"/>
      <c r="W100" s="309"/>
      <c r="X100" s="309"/>
      <c r="Y100" s="309"/>
      <c r="Z100" s="309"/>
      <c r="AA100" s="309"/>
      <c r="AB100" s="309"/>
      <c r="AC100" s="309"/>
      <c r="AD100" s="309"/>
      <c r="AF100" s="309"/>
      <c r="AG100" s="309"/>
      <c r="AH100" s="309"/>
      <c r="AI100" s="309"/>
      <c r="AJ100" s="309"/>
      <c r="AK100" s="309"/>
      <c r="AL100" s="309"/>
      <c r="AM100" s="309"/>
      <c r="AQ100" s="309"/>
      <c r="AR100" s="309"/>
      <c r="AS100" s="309"/>
      <c r="AT100" s="309"/>
      <c r="AU100" s="309"/>
      <c r="AV100" s="309"/>
      <c r="AW100" s="309"/>
      <c r="AX100" s="309"/>
      <c r="AZ100" s="309"/>
      <c r="BA100" s="309"/>
      <c r="BB100" s="309"/>
      <c r="BC100" s="309"/>
      <c r="BD100" s="309"/>
      <c r="BE100" s="309"/>
      <c r="BF100" s="309"/>
      <c r="BG100" s="309"/>
      <c r="BK100" s="309"/>
      <c r="BL100" s="309"/>
      <c r="BM100" s="309"/>
      <c r="BN100" s="309"/>
      <c r="BO100" s="309"/>
      <c r="BP100" s="309"/>
      <c r="BQ100" s="309"/>
      <c r="BR100" s="309"/>
      <c r="BT100" s="309"/>
      <c r="BU100" s="309"/>
      <c r="BV100" s="309"/>
      <c r="BW100" s="309"/>
      <c r="BX100" s="309"/>
      <c r="BY100" s="309"/>
      <c r="BZ100" s="309"/>
      <c r="CA100" s="309"/>
      <c r="CT100" s="309"/>
      <c r="CU100" s="309"/>
      <c r="CV100" s="309"/>
      <c r="CW100" s="309"/>
      <c r="CX100" s="309"/>
    </row>
    <row r="101" spans="1:102" s="307" customFormat="1" ht="15.75" customHeight="1">
      <c r="C101" s="309"/>
      <c r="D101" s="309"/>
      <c r="F101" s="309"/>
      <c r="H101" s="309"/>
      <c r="J101" s="309"/>
      <c r="L101" s="309"/>
      <c r="M101" s="309"/>
      <c r="O101" s="309"/>
      <c r="Q101" s="309"/>
      <c r="S101" s="309"/>
      <c r="W101" s="309"/>
      <c r="X101" s="309"/>
      <c r="Z101" s="309"/>
      <c r="AB101" s="309"/>
      <c r="AD101" s="309"/>
      <c r="AF101" s="309"/>
      <c r="AG101" s="309"/>
      <c r="AI101" s="309"/>
      <c r="AK101" s="309"/>
      <c r="AM101" s="309"/>
      <c r="AQ101" s="309"/>
      <c r="AR101" s="309"/>
      <c r="AT101" s="309"/>
      <c r="AV101" s="309"/>
      <c r="AX101" s="309"/>
      <c r="AZ101" s="309"/>
      <c r="BA101" s="309"/>
      <c r="BC101" s="309"/>
      <c r="BE101" s="309"/>
      <c r="BG101" s="309"/>
      <c r="BK101" s="309"/>
      <c r="BL101" s="309"/>
      <c r="BN101" s="309"/>
      <c r="BP101" s="309"/>
      <c r="BR101" s="309"/>
      <c r="BT101" s="309"/>
      <c r="BU101" s="309"/>
      <c r="BW101" s="309"/>
      <c r="BY101" s="309"/>
      <c r="CA101" s="309"/>
      <c r="CT101" s="309"/>
      <c r="CV101" s="309"/>
      <c r="CX101" s="309"/>
    </row>
    <row r="102" spans="1:102" s="307" customFormat="1" ht="15.75" customHeight="1"/>
    <row r="103" spans="1:102" s="307" customFormat="1">
      <c r="C103" s="309"/>
      <c r="D103" s="309"/>
      <c r="E103" s="309"/>
      <c r="F103" s="309"/>
      <c r="G103" s="309"/>
      <c r="H103" s="309"/>
      <c r="I103" s="309"/>
      <c r="J103" s="309"/>
      <c r="L103" s="309"/>
      <c r="M103" s="309"/>
      <c r="N103" s="309"/>
      <c r="O103" s="309"/>
      <c r="P103" s="309"/>
      <c r="Q103" s="309"/>
      <c r="R103" s="309"/>
      <c r="S103" s="309"/>
      <c r="W103" s="309"/>
      <c r="X103" s="309"/>
      <c r="Y103" s="309"/>
      <c r="Z103" s="309"/>
      <c r="AA103" s="309"/>
      <c r="AB103" s="309"/>
      <c r="AC103" s="309"/>
      <c r="AD103" s="309"/>
      <c r="AF103" s="309"/>
      <c r="AG103" s="309"/>
      <c r="AH103" s="309"/>
      <c r="AI103" s="309"/>
      <c r="AJ103" s="309"/>
      <c r="AK103" s="309"/>
      <c r="AL103" s="309"/>
      <c r="AM103" s="309"/>
      <c r="AQ103" s="309"/>
      <c r="AR103" s="309"/>
      <c r="AS103" s="309"/>
      <c r="AT103" s="309"/>
      <c r="AU103" s="309"/>
      <c r="AV103" s="309"/>
      <c r="AW103" s="309"/>
      <c r="AX103" s="309"/>
      <c r="AZ103" s="309"/>
      <c r="BA103" s="309"/>
      <c r="BB103" s="309"/>
      <c r="BC103" s="309"/>
      <c r="BD103" s="309"/>
      <c r="BE103" s="309"/>
      <c r="BF103" s="309"/>
      <c r="BG103" s="309"/>
      <c r="BK103" s="309"/>
      <c r="BL103" s="309"/>
      <c r="BM103" s="309"/>
      <c r="BN103" s="309"/>
      <c r="BO103" s="309"/>
      <c r="BP103" s="309"/>
      <c r="BQ103" s="309"/>
      <c r="BR103" s="309"/>
      <c r="BT103" s="309"/>
      <c r="BU103" s="309"/>
      <c r="BV103" s="309"/>
      <c r="BW103" s="309"/>
      <c r="BX103" s="309"/>
      <c r="BY103" s="309"/>
      <c r="BZ103" s="309"/>
      <c r="CA103" s="309"/>
      <c r="CT103" s="309"/>
      <c r="CU103" s="309"/>
      <c r="CV103" s="309"/>
      <c r="CW103" s="309"/>
      <c r="CX103" s="309"/>
    </row>
    <row r="104" spans="1:102" s="307" customFormat="1">
      <c r="C104" s="309"/>
      <c r="D104" s="309"/>
      <c r="F104" s="309"/>
      <c r="H104" s="309"/>
      <c r="J104" s="309"/>
      <c r="L104" s="309"/>
      <c r="M104" s="309"/>
      <c r="O104" s="309"/>
      <c r="Q104" s="309"/>
      <c r="S104" s="309"/>
      <c r="W104" s="309"/>
      <c r="X104" s="309"/>
      <c r="Z104" s="309"/>
      <c r="AB104" s="309"/>
      <c r="AD104" s="309"/>
      <c r="AF104" s="309"/>
      <c r="AG104" s="309"/>
      <c r="AI104" s="309"/>
      <c r="AK104" s="309"/>
      <c r="AM104" s="309"/>
      <c r="AQ104" s="309"/>
      <c r="AR104" s="309"/>
      <c r="AT104" s="309"/>
      <c r="AV104" s="309"/>
      <c r="AX104" s="309"/>
      <c r="AZ104" s="309"/>
      <c r="BA104" s="309"/>
      <c r="BC104" s="309"/>
      <c r="BE104" s="309"/>
      <c r="BG104" s="309"/>
      <c r="BK104" s="309"/>
      <c r="BL104" s="309"/>
      <c r="BN104" s="309"/>
      <c r="BP104" s="309"/>
      <c r="BR104" s="309"/>
      <c r="BT104" s="309"/>
      <c r="BU104" s="309"/>
      <c r="BW104" s="309"/>
      <c r="BY104" s="309"/>
      <c r="CA104" s="309"/>
      <c r="CT104" s="309"/>
      <c r="CV104" s="309"/>
      <c r="CX104" s="309"/>
    </row>
    <row r="105" spans="1:102" s="307" customFormat="1"/>
    <row r="106" spans="1:102" s="307" customFormat="1">
      <c r="CT106" s="309"/>
      <c r="CV106" s="309"/>
      <c r="CX106" s="309"/>
    </row>
    <row r="107" spans="1:102" s="307" customFormat="1">
      <c r="CT107" s="309"/>
      <c r="CV107" s="309"/>
      <c r="CX107" s="309"/>
    </row>
    <row r="108" spans="1:102" s="307" customFormat="1">
      <c r="CT108" s="309"/>
      <c r="CV108" s="309"/>
      <c r="CX108" s="309"/>
    </row>
    <row r="109" spans="1:102" s="307" customFormat="1"/>
    <row r="110" spans="1:102" s="307" customFormat="1">
      <c r="CT110" s="309"/>
      <c r="CV110" s="309"/>
      <c r="CX110" s="309"/>
    </row>
    <row r="111" spans="1:102" s="307" customFormat="1"/>
    <row r="112" spans="1:102" s="307" customFormat="1"/>
    <row r="113" s="307" customFormat="1"/>
    <row r="114" s="307" customFormat="1"/>
    <row r="115" s="307" customFormat="1"/>
    <row r="116" s="307" customFormat="1"/>
    <row r="117" s="307" customFormat="1"/>
    <row r="118" s="307" customFormat="1"/>
    <row r="119" s="307" customFormat="1"/>
    <row r="120" s="307" customFormat="1"/>
    <row r="121" s="307" customFormat="1"/>
    <row r="122" s="307" customFormat="1"/>
    <row r="123" s="307" customFormat="1"/>
    <row r="124" s="307" customFormat="1"/>
    <row r="125" s="307" customFormat="1"/>
    <row r="126" s="307" customFormat="1"/>
    <row r="127" s="307" customFormat="1"/>
    <row r="128" s="307" customFormat="1"/>
    <row r="129" s="307" customFormat="1"/>
    <row r="130" s="307" customFormat="1"/>
    <row r="131" s="307" customFormat="1"/>
    <row r="132" s="307" customFormat="1"/>
    <row r="133" s="307" customFormat="1"/>
    <row r="134" s="307" customFormat="1"/>
    <row r="135" s="307" customFormat="1"/>
    <row r="136" s="307" customFormat="1"/>
    <row r="137" s="307" customFormat="1"/>
    <row r="138" s="307" customFormat="1"/>
    <row r="139" s="307" customFormat="1"/>
    <row r="140" s="307" customFormat="1"/>
    <row r="141" s="307" customFormat="1"/>
    <row r="142" s="307" customFormat="1"/>
    <row r="143" s="307" customFormat="1"/>
    <row r="144" s="307" customFormat="1"/>
    <row r="145" s="307" customFormat="1"/>
    <row r="146" s="307" customFormat="1"/>
    <row r="147" s="307" customFormat="1"/>
    <row r="148" s="307" customFormat="1"/>
    <row r="149" s="307" customFormat="1"/>
    <row r="150" s="307" customFormat="1"/>
    <row r="151" s="307" customFormat="1"/>
    <row r="152" s="307" customFormat="1"/>
    <row r="153" s="307" customFormat="1"/>
    <row r="154" s="307" customFormat="1"/>
    <row r="155" s="307" customFormat="1"/>
    <row r="156" s="307" customFormat="1"/>
    <row r="157" s="307" customFormat="1"/>
    <row r="158" s="307" customFormat="1"/>
    <row r="159" s="307" customFormat="1"/>
    <row r="160" s="307" customFormat="1"/>
    <row r="161" s="307" customFormat="1"/>
    <row r="162" s="307" customFormat="1"/>
    <row r="163" s="307" customFormat="1"/>
    <row r="164" s="307" customFormat="1"/>
    <row r="165" s="307" customFormat="1"/>
    <row r="166" s="307" customFormat="1"/>
    <row r="167" s="307" customFormat="1"/>
    <row r="168" s="307" customFormat="1"/>
    <row r="169" s="307" customFormat="1"/>
    <row r="170" s="307" customFormat="1"/>
    <row r="171" s="307" customFormat="1"/>
    <row r="172" s="307" customFormat="1"/>
    <row r="173" s="307" customFormat="1"/>
    <row r="174" s="307" customFormat="1"/>
    <row r="175" s="307" customFormat="1"/>
    <row r="176" s="307" customFormat="1"/>
    <row r="177" s="307" customFormat="1"/>
    <row r="178" s="307" customFormat="1"/>
    <row r="179" s="307" customFormat="1"/>
    <row r="180" s="307" customFormat="1"/>
    <row r="181" s="307" customFormat="1"/>
    <row r="182" s="307" customFormat="1"/>
    <row r="183" s="307" customFormat="1"/>
    <row r="184" s="307" customFormat="1"/>
    <row r="185" s="307" customFormat="1"/>
    <row r="186" s="307" customFormat="1"/>
    <row r="187" s="307" customFormat="1"/>
    <row r="188" s="307" customFormat="1"/>
    <row r="189" s="307" customFormat="1"/>
    <row r="190" s="307" customFormat="1"/>
    <row r="191" s="307" customFormat="1"/>
    <row r="192" s="307" customFormat="1"/>
    <row r="193" s="307" customFormat="1"/>
    <row r="194" s="307" customFormat="1"/>
    <row r="195" s="307" customFormat="1"/>
    <row r="196" s="307" customFormat="1"/>
    <row r="197" s="307" customFormat="1"/>
    <row r="198" s="307" customFormat="1"/>
    <row r="199" s="307" customFormat="1"/>
    <row r="200" s="307" customFormat="1"/>
    <row r="201" s="307" customFormat="1"/>
    <row r="202" s="307" customFormat="1"/>
    <row r="203" s="307" customFormat="1"/>
    <row r="204" s="307" customFormat="1"/>
    <row r="205" s="307" customFormat="1"/>
    <row r="206" s="307" customFormat="1"/>
    <row r="207" s="307" customFormat="1"/>
    <row r="208" s="307" customFormat="1"/>
    <row r="209" s="307" customFormat="1"/>
    <row r="210" s="307" customFormat="1"/>
    <row r="211" s="307" customFormat="1"/>
    <row r="212" s="307" customFormat="1"/>
    <row r="213" s="307" customFormat="1"/>
    <row r="214" s="307" customFormat="1"/>
    <row r="215" s="307" customFormat="1"/>
    <row r="216" s="307" customFormat="1"/>
    <row r="217" s="307" customFormat="1"/>
    <row r="218" s="307" customFormat="1"/>
    <row r="219" s="307" customFormat="1"/>
    <row r="220" s="307" customFormat="1"/>
    <row r="221" s="307" customFormat="1"/>
    <row r="222" s="307" customFormat="1"/>
    <row r="223" s="307" customFormat="1"/>
    <row r="224" s="307" customFormat="1"/>
    <row r="225" s="307" customFormat="1"/>
    <row r="226" s="307" customFormat="1"/>
    <row r="227" s="307" customFormat="1"/>
    <row r="228" s="307" customFormat="1"/>
    <row r="229" s="307" customFormat="1"/>
    <row r="230" s="307" customFormat="1"/>
    <row r="231" s="307" customFormat="1"/>
    <row r="232" s="307" customFormat="1"/>
    <row r="233" s="307" customFormat="1"/>
    <row r="234" s="307" customFormat="1"/>
    <row r="235" s="307" customFormat="1"/>
    <row r="236" s="307" customFormat="1"/>
    <row r="237" s="307" customFormat="1"/>
    <row r="238" s="307" customFormat="1"/>
    <row r="239" s="307" customFormat="1"/>
    <row r="240" s="307" customFormat="1"/>
    <row r="241" s="307" customFormat="1"/>
    <row r="242" s="307" customFormat="1"/>
    <row r="243" s="307" customFormat="1"/>
    <row r="244" s="307" customFormat="1"/>
    <row r="245" s="307" customFormat="1"/>
    <row r="246" s="307" customFormat="1"/>
    <row r="247" s="307" customFormat="1"/>
    <row r="248" s="307" customFormat="1"/>
    <row r="249" s="307" customFormat="1"/>
    <row r="250" s="307" customFormat="1"/>
    <row r="251" s="307" customFormat="1"/>
    <row r="252" s="307" customFormat="1"/>
    <row r="253" s="307" customFormat="1"/>
    <row r="254" s="307" customFormat="1"/>
    <row r="255" s="307" customFormat="1"/>
    <row r="256" s="307" customFormat="1"/>
    <row r="257" s="307" customFormat="1"/>
    <row r="258" s="307" customFormat="1"/>
    <row r="259" s="307" customFormat="1"/>
    <row r="260" s="307" customFormat="1"/>
    <row r="261" s="307" customFormat="1"/>
    <row r="262" s="307" customFormat="1"/>
    <row r="263" s="307" customFormat="1"/>
    <row r="264" s="307" customFormat="1"/>
    <row r="265" s="307" customFormat="1"/>
    <row r="266" s="307" customFormat="1"/>
    <row r="267" s="307" customFormat="1"/>
    <row r="268" s="307" customFormat="1"/>
    <row r="269" s="307" customFormat="1"/>
    <row r="270" s="307" customFormat="1"/>
    <row r="271" s="307" customFormat="1"/>
    <row r="272" s="307" customFormat="1"/>
    <row r="273" s="307" customFormat="1"/>
    <row r="274" s="307" customFormat="1"/>
    <row r="275" s="307" customFormat="1"/>
    <row r="276" s="307" customFormat="1"/>
    <row r="277" s="307" customFormat="1"/>
    <row r="278" s="307" customFormat="1"/>
    <row r="279" s="307" customFormat="1"/>
    <row r="280" s="307" customFormat="1"/>
    <row r="281" s="307" customFormat="1"/>
    <row r="282" s="307" customFormat="1"/>
    <row r="283" s="307" customFormat="1"/>
    <row r="284" s="307" customFormat="1"/>
    <row r="285" s="307" customFormat="1"/>
    <row r="286" s="307" customFormat="1"/>
    <row r="287" s="307" customFormat="1"/>
    <row r="288" s="307" customFormat="1"/>
    <row r="289" s="307" customFormat="1"/>
    <row r="290" s="307" customFormat="1"/>
    <row r="291" s="307" customFormat="1"/>
    <row r="292" s="307" customFormat="1"/>
    <row r="293" s="307" customFormat="1"/>
    <row r="294" s="307" customFormat="1"/>
    <row r="295" s="307" customFormat="1"/>
    <row r="296" s="307" customFormat="1"/>
    <row r="297" s="307" customFormat="1"/>
    <row r="298" s="307" customFormat="1"/>
    <row r="299" s="307" customFormat="1"/>
    <row r="300" s="307" customFormat="1"/>
    <row r="301" s="307" customFormat="1"/>
    <row r="302" s="307" customFormat="1"/>
    <row r="303" s="307" customFormat="1"/>
    <row r="304" s="307" customFormat="1"/>
    <row r="305" s="307" customFormat="1"/>
    <row r="306" s="307" customFormat="1"/>
    <row r="307" s="307" customFormat="1"/>
    <row r="308" s="307" customFormat="1"/>
    <row r="309" s="307" customFormat="1"/>
    <row r="310" s="307" customFormat="1"/>
    <row r="311" s="307" customFormat="1"/>
    <row r="312" s="307" customFormat="1"/>
    <row r="313" s="307" customFormat="1"/>
    <row r="314" s="307" customFormat="1"/>
    <row r="315" s="307" customFormat="1"/>
    <row r="316" s="307" customFormat="1"/>
    <row r="317" s="307" customFormat="1"/>
    <row r="318" s="307" customFormat="1"/>
    <row r="319" s="307" customFormat="1"/>
    <row r="320" s="307" customFormat="1"/>
    <row r="321" s="307" customFormat="1"/>
    <row r="322" s="307" customFormat="1"/>
    <row r="323" s="307" customFormat="1"/>
    <row r="324" s="307" customFormat="1"/>
    <row r="325" s="307" customFormat="1"/>
    <row r="326" s="307" customFormat="1"/>
    <row r="327" s="307" customFormat="1"/>
    <row r="328" s="307" customFormat="1"/>
    <row r="329" s="307" customFormat="1"/>
    <row r="330" s="307" customFormat="1"/>
    <row r="331" s="307" customFormat="1"/>
    <row r="332" s="307" customFormat="1"/>
    <row r="333" s="307" customFormat="1"/>
    <row r="334" s="307" customFormat="1"/>
    <row r="335" s="307" customFormat="1"/>
    <row r="336" s="307" customFormat="1"/>
    <row r="337" s="307" customFormat="1"/>
    <row r="338" s="307" customFormat="1"/>
    <row r="339" s="307" customFormat="1"/>
    <row r="340" s="307" customFormat="1"/>
    <row r="341" s="307" customFormat="1"/>
    <row r="342" s="307" customFormat="1"/>
  </sheetData>
  <sheetProtection algorithmName="SHA-512" hashValue="rZ9LIkZPpBsIPw8NL+EKyv6hSd65AVthO+gDcs3Mf5kQw1jHBfZBvf++GOhJoE43kBsMdZLgrZQuIMY8TZPKtA==" saltValue="NMMTmnBXm/5SwKYKh+h4kw==" spinCount="100000" sheet="1" formatColumns="0"/>
  <mergeCells count="13">
    <mergeCell ref="CI10:CI13"/>
    <mergeCell ref="CN10:CN13"/>
    <mergeCell ref="CS10:CS13"/>
    <mergeCell ref="U11:U13"/>
    <mergeCell ref="AO11:AO13"/>
    <mergeCell ref="BI11:BI13"/>
    <mergeCell ref="CC11:CC13"/>
    <mergeCell ref="CD10:CD13"/>
    <mergeCell ref="G1:I1"/>
    <mergeCell ref="B10:B13"/>
    <mergeCell ref="V10:V13"/>
    <mergeCell ref="AP10:AP13"/>
    <mergeCell ref="BJ10:BJ13"/>
  </mergeCells>
  <pageMargins left="0.25" right="0.25" top="0.5" bottom="0.75" header="0.3" footer="0.3"/>
  <pageSetup paperSize="9" scale="59"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indexed="56"/>
  </sheetPr>
  <dimension ref="A1:D31"/>
  <sheetViews>
    <sheetView topLeftCell="A9" zoomScale="60" zoomScaleNormal="60" workbookViewId="0">
      <selection activeCell="D14" sqref="D14"/>
    </sheetView>
  </sheetViews>
  <sheetFormatPr defaultColWidth="9.42578125" defaultRowHeight="12.75"/>
  <cols>
    <col min="1" max="1" width="25" style="487" bestFit="1" customWidth="1"/>
    <col min="2" max="2" width="65.5703125" style="487" bestFit="1" customWidth="1"/>
    <col min="3" max="3" width="28.42578125" style="487" customWidth="1"/>
    <col min="4" max="4" width="178.42578125" style="487" bestFit="1" customWidth="1"/>
    <col min="5" max="16384" width="9.42578125" style="487"/>
  </cols>
  <sheetData>
    <row r="1" spans="1:4" ht="15.75">
      <c r="A1" s="484" t="s">
        <v>280</v>
      </c>
      <c r="B1" s="485"/>
      <c r="C1" s="486"/>
      <c r="D1" s="486"/>
    </row>
    <row r="2" spans="1:4">
      <c r="A2" s="227" t="s">
        <v>1303</v>
      </c>
      <c r="B2" s="377" t="str">
        <f>'Schedule 2_Balance Sheet'!C2</f>
        <v>CCA Senior Care Options-Commonwealth Care Alliance</v>
      </c>
      <c r="C2" s="379"/>
      <c r="D2" s="486"/>
    </row>
    <row r="3" spans="1:4">
      <c r="A3" s="227" t="s">
        <v>1285</v>
      </c>
      <c r="B3" s="475" t="str">
        <f>'Schedule 2_Balance Sheet'!C3</f>
        <v>January 2024 - December 2024</v>
      </c>
      <c r="C3" s="477"/>
      <c r="D3" s="486"/>
    </row>
    <row r="4" spans="1:4">
      <c r="A4" s="227" t="s">
        <v>1306</v>
      </c>
      <c r="B4" s="381">
        <f>'Schedule 2_Balance Sheet'!C4</f>
        <v>45657</v>
      </c>
      <c r="C4" s="379"/>
      <c r="D4" s="486"/>
    </row>
    <row r="5" spans="1:4">
      <c r="A5" s="227" t="s">
        <v>1307</v>
      </c>
      <c r="B5" s="377" t="str">
        <f>'Schedule 2_Balance Sheet'!C5</f>
        <v>CCA</v>
      </c>
      <c r="C5" s="379"/>
      <c r="D5" s="486"/>
    </row>
    <row r="6" spans="1:4">
      <c r="A6" s="227" t="s">
        <v>1288</v>
      </c>
      <c r="B6" s="381">
        <f>'Schedule 2_Balance Sheet'!C6</f>
        <v>45957</v>
      </c>
      <c r="C6" s="379"/>
      <c r="D6" s="486"/>
    </row>
    <row r="7" spans="1:4" ht="15.75">
      <c r="A7" s="484"/>
      <c r="B7" s="488"/>
      <c r="C7" s="488"/>
      <c r="D7" s="486"/>
    </row>
    <row r="8" spans="1:4" ht="38.1" customHeight="1">
      <c r="A8" s="559" t="s">
        <v>1322</v>
      </c>
      <c r="B8" s="559" t="s">
        <v>1339</v>
      </c>
      <c r="C8" s="560" t="s">
        <v>1340</v>
      </c>
      <c r="D8" s="559" t="s">
        <v>1341</v>
      </c>
    </row>
    <row r="9" spans="1:4" ht="72.75" customHeight="1">
      <c r="A9" s="489">
        <v>1</v>
      </c>
      <c r="B9" s="490" t="s">
        <v>283</v>
      </c>
      <c r="C9" s="310">
        <v>0</v>
      </c>
      <c r="D9" s="310">
        <v>0</v>
      </c>
    </row>
    <row r="10" spans="1:4" ht="60.75" customHeight="1">
      <c r="A10" s="489">
        <v>2</v>
      </c>
      <c r="B10" s="490" t="s">
        <v>286</v>
      </c>
      <c r="C10" s="310">
        <v>0</v>
      </c>
      <c r="D10" s="310">
        <v>0</v>
      </c>
    </row>
    <row r="11" spans="1:4" ht="60.75" customHeight="1">
      <c r="A11" s="489">
        <v>3</v>
      </c>
      <c r="B11" s="491" t="s">
        <v>289</v>
      </c>
      <c r="C11" s="310">
        <v>0</v>
      </c>
      <c r="D11" s="310">
        <v>0</v>
      </c>
    </row>
    <row r="12" spans="1:4" ht="60.75" customHeight="1">
      <c r="A12" s="489">
        <v>4</v>
      </c>
      <c r="B12" s="490" t="s">
        <v>292</v>
      </c>
      <c r="C12" s="310">
        <v>0</v>
      </c>
      <c r="D12" s="310">
        <v>0</v>
      </c>
    </row>
    <row r="13" spans="1:4" ht="60.75" customHeight="1">
      <c r="A13" s="489">
        <v>5</v>
      </c>
      <c r="B13" s="490" t="s">
        <v>295</v>
      </c>
      <c r="C13" s="310">
        <v>0</v>
      </c>
      <c r="D13" s="310">
        <v>0</v>
      </c>
    </row>
    <row r="14" spans="1:4" ht="63.75">
      <c r="A14" s="489">
        <v>6</v>
      </c>
      <c r="B14" s="491" t="s">
        <v>1342</v>
      </c>
      <c r="C14" s="310">
        <v>0</v>
      </c>
      <c r="D14" s="310">
        <v>0</v>
      </c>
    </row>
    <row r="15" spans="1:4" ht="60.75" customHeight="1">
      <c r="A15" s="489">
        <v>7</v>
      </c>
      <c r="B15" s="490" t="s">
        <v>301</v>
      </c>
      <c r="C15" s="310">
        <v>0</v>
      </c>
      <c r="D15" s="310">
        <v>0</v>
      </c>
    </row>
    <row r="16" spans="1:4" ht="60.75" customHeight="1">
      <c r="A16" s="489">
        <v>8</v>
      </c>
      <c r="B16" s="490" t="s">
        <v>304</v>
      </c>
      <c r="C16" s="310">
        <v>0</v>
      </c>
      <c r="D16" s="310">
        <v>0</v>
      </c>
    </row>
    <row r="17" spans="1:4" ht="60.75" customHeight="1">
      <c r="A17" s="489">
        <v>9</v>
      </c>
      <c r="B17" s="490" t="s">
        <v>307</v>
      </c>
      <c r="C17" s="310">
        <v>0</v>
      </c>
      <c r="D17" s="310">
        <v>0</v>
      </c>
    </row>
    <row r="18" spans="1:4" ht="60.75" customHeight="1">
      <c r="A18" s="489">
        <v>10</v>
      </c>
      <c r="B18" s="490" t="s">
        <v>310</v>
      </c>
      <c r="C18" s="310">
        <v>0</v>
      </c>
      <c r="D18" s="310">
        <v>0</v>
      </c>
    </row>
    <row r="19" spans="1:4" ht="60.75" customHeight="1">
      <c r="A19" s="489">
        <v>11</v>
      </c>
      <c r="B19" s="490" t="s">
        <v>313</v>
      </c>
      <c r="C19" s="310">
        <v>0</v>
      </c>
      <c r="D19" s="310">
        <v>0</v>
      </c>
    </row>
    <row r="20" spans="1:4" ht="60.75" customHeight="1">
      <c r="A20" s="489">
        <v>12</v>
      </c>
      <c r="B20" s="490" t="s">
        <v>316</v>
      </c>
      <c r="C20" s="310">
        <v>0</v>
      </c>
      <c r="D20" s="310" t="s">
        <v>1343</v>
      </c>
    </row>
    <row r="21" spans="1:4" ht="60.75" customHeight="1">
      <c r="A21" s="489">
        <v>13</v>
      </c>
      <c r="B21" s="490" t="s">
        <v>319</v>
      </c>
      <c r="C21" s="310">
        <v>0</v>
      </c>
      <c r="D21" s="310">
        <v>0</v>
      </c>
    </row>
    <row r="22" spans="1:4" ht="60.75" customHeight="1">
      <c r="A22" s="489">
        <v>14</v>
      </c>
      <c r="B22" s="490" t="s">
        <v>322</v>
      </c>
      <c r="C22" s="310">
        <v>0</v>
      </c>
      <c r="D22" s="310">
        <v>0</v>
      </c>
    </row>
    <row r="23" spans="1:4" ht="60.75" customHeight="1">
      <c r="A23" s="489">
        <v>15</v>
      </c>
      <c r="B23" s="490" t="s">
        <v>325</v>
      </c>
      <c r="C23" s="310">
        <v>0</v>
      </c>
      <c r="D23" s="310">
        <v>0</v>
      </c>
    </row>
    <row r="24" spans="1:4" ht="60.75" customHeight="1">
      <c r="A24" s="489">
        <v>16</v>
      </c>
      <c r="B24" s="490" t="s">
        <v>328</v>
      </c>
      <c r="C24" s="310">
        <v>0</v>
      </c>
      <c r="D24" s="310">
        <v>0</v>
      </c>
    </row>
    <row r="25" spans="1:4" ht="60.75" customHeight="1">
      <c r="A25" s="489">
        <v>17</v>
      </c>
      <c r="B25" s="490" t="s">
        <v>331</v>
      </c>
      <c r="C25" s="310">
        <v>0</v>
      </c>
      <c r="D25" s="310">
        <v>0</v>
      </c>
    </row>
    <row r="26" spans="1:4" ht="60.75" customHeight="1">
      <c r="A26" s="489">
        <v>18</v>
      </c>
      <c r="B26" s="490" t="s">
        <v>334</v>
      </c>
      <c r="C26" s="310">
        <v>0</v>
      </c>
      <c r="D26" s="310">
        <v>0</v>
      </c>
    </row>
    <row r="27" spans="1:4">
      <c r="A27" s="492"/>
      <c r="B27" s="492"/>
      <c r="C27" s="492"/>
      <c r="D27" s="493"/>
    </row>
    <row r="28" spans="1:4">
      <c r="A28" s="492"/>
      <c r="B28" s="492"/>
      <c r="C28" s="492"/>
      <c r="D28" s="493"/>
    </row>
    <row r="29" spans="1:4">
      <c r="A29" s="492"/>
      <c r="B29" s="492"/>
      <c r="C29" s="492"/>
      <c r="D29" s="493"/>
    </row>
    <row r="30" spans="1:4">
      <c r="A30" s="494"/>
      <c r="B30" s="492"/>
      <c r="C30" s="493"/>
      <c r="D30" s="493"/>
    </row>
    <row r="31" spans="1:4">
      <c r="A31" s="495"/>
      <c r="B31" s="495"/>
      <c r="C31" s="492"/>
      <c r="D31" s="493"/>
    </row>
  </sheetData>
  <sheetProtection password="D88B" sheet="1" objects="1" scenarios="1" formatColumns="0" formatRows="0"/>
  <pageMargins left="0.75" right="0.75" top="1" bottom="1" header="0.5" footer="0.5"/>
  <pageSetup scale="52" orientation="portrait" r:id="rId1"/>
  <headerFooter alignWithMargins="0">
    <oddFooter>&amp;CPage &amp;P of &amp;N&amp;R&amp;D</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W190"/>
  <sheetViews>
    <sheetView zoomScale="60" zoomScaleNormal="60" workbookViewId="0">
      <selection activeCell="E53" sqref="E53"/>
    </sheetView>
  </sheetViews>
  <sheetFormatPr defaultColWidth="9.42578125" defaultRowHeight="12.75"/>
  <cols>
    <col min="1" max="1" width="53" style="183" customWidth="1"/>
    <col min="2" max="2" width="15.140625" style="183" bestFit="1" customWidth="1"/>
    <col min="3" max="4" width="14.5703125" style="183" customWidth="1"/>
    <col min="5" max="5" width="16.140625" style="183" bestFit="1" customWidth="1"/>
    <col min="6" max="6" width="5.42578125" style="311" customWidth="1"/>
    <col min="7" max="7" width="9.42578125" style="311"/>
    <col min="8" max="8" width="15" style="311" bestFit="1" customWidth="1"/>
    <col min="9" max="23" width="9.42578125" style="311"/>
    <col min="24" max="16384" width="9.42578125" style="183"/>
  </cols>
  <sheetData>
    <row r="1" spans="1:23" s="177" customFormat="1" ht="21" customHeight="1">
      <c r="A1" s="17" t="s">
        <v>1344</v>
      </c>
      <c r="D1" s="659"/>
      <c r="E1" s="659"/>
      <c r="F1" s="620"/>
      <c r="G1" s="178"/>
      <c r="H1" s="178"/>
      <c r="I1" s="178"/>
      <c r="J1" s="178"/>
      <c r="K1" s="178"/>
      <c r="L1" s="178"/>
      <c r="M1" s="178"/>
      <c r="N1" s="178"/>
      <c r="O1" s="178"/>
      <c r="P1" s="178"/>
      <c r="Q1" s="178"/>
      <c r="R1" s="178"/>
      <c r="S1" s="178"/>
      <c r="T1" s="178"/>
      <c r="U1" s="178"/>
      <c r="V1" s="178"/>
      <c r="W1" s="178"/>
    </row>
    <row r="2" spans="1:23" s="177" customFormat="1" ht="21" customHeight="1">
      <c r="A2" s="15" t="s">
        <v>1303</v>
      </c>
      <c r="B2" s="377" t="str">
        <f>'Schedule 2_Balance Sheet'!C2</f>
        <v>CCA Senior Care Options-Commonwealth Care Alliance</v>
      </c>
      <c r="C2" s="378"/>
      <c r="D2" s="378"/>
      <c r="E2" s="378"/>
      <c r="F2" s="379"/>
      <c r="G2" s="178"/>
      <c r="H2" s="178"/>
      <c r="I2" s="178"/>
      <c r="J2" s="178"/>
      <c r="K2" s="178"/>
      <c r="L2" s="178"/>
      <c r="M2" s="178"/>
      <c r="N2" s="178"/>
      <c r="O2" s="178"/>
      <c r="P2" s="178"/>
      <c r="Q2" s="178"/>
      <c r="R2" s="178"/>
      <c r="S2" s="178"/>
      <c r="T2" s="178"/>
      <c r="U2" s="178"/>
      <c r="V2" s="178"/>
      <c r="W2" s="178"/>
    </row>
    <row r="3" spans="1:23" s="177" customFormat="1" ht="21" customHeight="1">
      <c r="A3" s="15" t="s">
        <v>1285</v>
      </c>
      <c r="B3" s="475" t="str">
        <f>'Schedule 2_Balance Sheet'!C3</f>
        <v>January 2024 - December 2024</v>
      </c>
      <c r="C3" s="476"/>
      <c r="D3" s="476"/>
      <c r="E3" s="476"/>
      <c r="F3" s="477"/>
      <c r="G3" s="178"/>
      <c r="H3" s="178"/>
      <c r="I3" s="178"/>
      <c r="J3" s="178"/>
      <c r="K3" s="178"/>
      <c r="L3" s="178"/>
      <c r="M3" s="178"/>
      <c r="N3" s="178"/>
      <c r="O3" s="178"/>
      <c r="P3" s="178"/>
      <c r="Q3" s="178"/>
      <c r="R3" s="178"/>
      <c r="S3" s="178"/>
      <c r="T3" s="178"/>
      <c r="U3" s="178"/>
      <c r="V3" s="178"/>
      <c r="W3" s="178"/>
    </row>
    <row r="4" spans="1:23" s="177" customFormat="1" ht="21" customHeight="1">
      <c r="A4" s="15" t="s">
        <v>1306</v>
      </c>
      <c r="B4" s="381">
        <f>'Schedule 2_Balance Sheet'!C4</f>
        <v>45657</v>
      </c>
      <c r="C4" s="378"/>
      <c r="D4" s="378"/>
      <c r="E4" s="378"/>
      <c r="F4" s="379"/>
      <c r="G4" s="178"/>
      <c r="H4" s="178"/>
      <c r="I4" s="178"/>
      <c r="J4" s="178"/>
      <c r="K4" s="178"/>
      <c r="L4" s="178"/>
      <c r="M4" s="178"/>
      <c r="N4" s="178"/>
      <c r="O4" s="178"/>
      <c r="P4" s="178"/>
      <c r="Q4" s="178"/>
      <c r="R4" s="178"/>
      <c r="S4" s="178"/>
      <c r="T4" s="178"/>
      <c r="U4" s="178"/>
      <c r="V4" s="178"/>
      <c r="W4" s="178"/>
    </row>
    <row r="5" spans="1:23" s="177" customFormat="1" ht="21" customHeight="1">
      <c r="A5" s="15" t="s">
        <v>1307</v>
      </c>
      <c r="B5" s="377" t="str">
        <f>'Schedule 2_Balance Sheet'!C5</f>
        <v>CCA</v>
      </c>
      <c r="C5" s="378"/>
      <c r="D5" s="378"/>
      <c r="E5" s="378"/>
      <c r="F5" s="379"/>
      <c r="G5" s="178"/>
      <c r="H5" s="178"/>
      <c r="I5" s="178"/>
      <c r="J5" s="178"/>
      <c r="K5" s="178"/>
      <c r="L5" s="178"/>
      <c r="M5" s="178"/>
      <c r="N5" s="178"/>
      <c r="O5" s="178"/>
      <c r="P5" s="178"/>
      <c r="Q5" s="178"/>
      <c r="R5" s="178"/>
      <c r="S5" s="178"/>
      <c r="T5" s="178"/>
      <c r="U5" s="178"/>
      <c r="V5" s="178"/>
      <c r="W5" s="178"/>
    </row>
    <row r="6" spans="1:23" s="177" customFormat="1" ht="21" customHeight="1">
      <c r="A6" s="15" t="s">
        <v>1288</v>
      </c>
      <c r="B6" s="381">
        <f>'Schedule 2_Balance Sheet'!C6</f>
        <v>45957</v>
      </c>
      <c r="C6" s="378"/>
      <c r="D6" s="378"/>
      <c r="E6" s="378"/>
      <c r="F6" s="379"/>
      <c r="G6" s="178"/>
      <c r="H6" s="178"/>
      <c r="I6" s="178"/>
      <c r="J6" s="178"/>
      <c r="K6" s="178"/>
      <c r="L6" s="178"/>
      <c r="M6" s="178"/>
      <c r="N6" s="178"/>
      <c r="O6" s="178"/>
      <c r="P6" s="178"/>
      <c r="Q6" s="178"/>
      <c r="R6" s="178"/>
      <c r="S6" s="178"/>
      <c r="T6" s="178"/>
      <c r="U6" s="178"/>
      <c r="V6" s="178"/>
      <c r="W6" s="178"/>
    </row>
    <row r="7" spans="1:23">
      <c r="A7" s="227" t="s">
        <v>1309</v>
      </c>
      <c r="B7" s="134"/>
      <c r="C7" s="134"/>
      <c r="D7" s="134"/>
      <c r="E7" s="134"/>
    </row>
    <row r="8" spans="1:23">
      <c r="A8" s="26"/>
      <c r="B8" s="74"/>
      <c r="C8" s="74"/>
      <c r="D8" s="74"/>
      <c r="E8" s="74"/>
    </row>
    <row r="9" spans="1:23">
      <c r="A9" s="134"/>
      <c r="B9" s="75" t="s">
        <v>1291</v>
      </c>
      <c r="C9" s="75" t="s">
        <v>1298</v>
      </c>
      <c r="D9" s="75" t="s">
        <v>1299</v>
      </c>
      <c r="E9" s="75" t="s">
        <v>1300</v>
      </c>
    </row>
    <row r="10" spans="1:23">
      <c r="A10" s="133" t="s">
        <v>1345</v>
      </c>
      <c r="B10" s="310">
        <v>-23294190.529999986</v>
      </c>
      <c r="C10" s="310">
        <v>-8115229.4707897417</v>
      </c>
      <c r="D10" s="310">
        <v>-33021746.900010116</v>
      </c>
      <c r="E10" s="310">
        <v>-76406784.430000037</v>
      </c>
    </row>
    <row r="11" spans="1:23">
      <c r="A11" s="133" t="s">
        <v>1346</v>
      </c>
      <c r="B11" s="310">
        <v>4481988.8599999994</v>
      </c>
      <c r="C11" s="310">
        <v>2469773.1500000004</v>
      </c>
      <c r="D11" s="310">
        <v>4769462.4399999995</v>
      </c>
      <c r="E11" s="310">
        <v>7239862.7600000007</v>
      </c>
    </row>
    <row r="12" spans="1:23">
      <c r="A12" s="134"/>
      <c r="B12" s="185" t="s">
        <v>1312</v>
      </c>
      <c r="C12" s="185" t="s">
        <v>1312</v>
      </c>
      <c r="D12" s="185" t="s">
        <v>1312</v>
      </c>
      <c r="E12" s="185" t="s">
        <v>1312</v>
      </c>
    </row>
    <row r="13" spans="1:23">
      <c r="A13" s="133" t="s">
        <v>1347</v>
      </c>
      <c r="B13" s="184">
        <f>+B10+B11</f>
        <v>-18812201.669999987</v>
      </c>
      <c r="C13" s="184">
        <f>+C10+C11</f>
        <v>-5645456.3207897414</v>
      </c>
      <c r="D13" s="184">
        <f>+D10+D11</f>
        <v>-28252284.460010119</v>
      </c>
      <c r="E13" s="184">
        <f>+E10+E11</f>
        <v>-69166921.670000032</v>
      </c>
      <c r="H13" s="312"/>
    </row>
    <row r="14" spans="1:23">
      <c r="A14" s="134"/>
      <c r="B14" s="181" t="s">
        <v>1312</v>
      </c>
      <c r="C14" s="181" t="s">
        <v>1312</v>
      </c>
      <c r="D14" s="181" t="s">
        <v>1312</v>
      </c>
      <c r="E14" s="181" t="s">
        <v>1312</v>
      </c>
    </row>
    <row r="15" spans="1:23">
      <c r="A15" s="133" t="s">
        <v>1348</v>
      </c>
      <c r="B15" s="185"/>
      <c r="C15" s="185"/>
      <c r="D15" s="185"/>
      <c r="E15" s="185"/>
    </row>
    <row r="16" spans="1:23">
      <c r="A16" s="186" t="s">
        <v>1349</v>
      </c>
      <c r="B16" s="310">
        <v>0</v>
      </c>
      <c r="C16" s="310">
        <v>7177281.2499999991</v>
      </c>
      <c r="D16" s="310">
        <v>0</v>
      </c>
      <c r="E16" s="310">
        <v>-11055572.949999999</v>
      </c>
    </row>
    <row r="17" spans="1:5">
      <c r="A17" s="186" t="s">
        <v>1350</v>
      </c>
      <c r="B17" s="310">
        <v>-25460988.410000015</v>
      </c>
      <c r="C17" s="310">
        <v>-11482628.140909851</v>
      </c>
      <c r="D17" s="310">
        <v>36884491.949999988</v>
      </c>
      <c r="E17" s="310">
        <v>62717187.100000083</v>
      </c>
    </row>
    <row r="18" spans="1:5">
      <c r="A18" s="186" t="s">
        <v>69</v>
      </c>
      <c r="B18" s="310">
        <v>-2282525.7400000002</v>
      </c>
      <c r="C18" s="310">
        <v>-8545508.2500000019</v>
      </c>
      <c r="D18" s="310">
        <v>-994475.89999999851</v>
      </c>
      <c r="E18" s="310">
        <v>-4936429.9699999988</v>
      </c>
    </row>
    <row r="19" spans="1:5">
      <c r="A19" s="186" t="s">
        <v>1313</v>
      </c>
      <c r="B19" s="310">
        <v>-3599001.6299999994</v>
      </c>
      <c r="C19" s="310">
        <v>2318872.280000004</v>
      </c>
      <c r="D19" s="310">
        <v>-5519553.7400000021</v>
      </c>
      <c r="E19" s="310">
        <v>-1543.8299999977462</v>
      </c>
    </row>
    <row r="20" spans="1:5">
      <c r="A20" s="186" t="s">
        <v>111</v>
      </c>
      <c r="B20" s="310">
        <v>-48080554.540000066</v>
      </c>
      <c r="C20" s="310">
        <v>-43748234.898400001</v>
      </c>
      <c r="D20" s="310">
        <v>211033.24999999488</v>
      </c>
      <c r="E20" s="310">
        <v>1018160.5900000306</v>
      </c>
    </row>
    <row r="21" spans="1:5">
      <c r="A21" s="186" t="s">
        <v>1351</v>
      </c>
      <c r="B21" s="310">
        <v>6123398.6799999932</v>
      </c>
      <c r="C21" s="310">
        <v>-4277607.4061000012</v>
      </c>
      <c r="D21" s="310">
        <v>38357465.529999986</v>
      </c>
      <c r="E21" s="310">
        <v>12476756.420000043</v>
      </c>
    </row>
    <row r="22" spans="1:5">
      <c r="A22" s="186" t="s">
        <v>125</v>
      </c>
      <c r="B22" s="310">
        <v>6916797.0199999958</v>
      </c>
      <c r="C22" s="310">
        <v>-1432769.9589000149</v>
      </c>
      <c r="D22" s="310">
        <v>-1557798.6999999965</v>
      </c>
      <c r="E22" s="310">
        <v>13899798.279999999</v>
      </c>
    </row>
    <row r="23" spans="1:5">
      <c r="A23" s="186" t="s">
        <v>1352</v>
      </c>
      <c r="B23" s="310">
        <v>-31545145.489999998</v>
      </c>
      <c r="C23" s="310">
        <v>39016130.470000118</v>
      </c>
      <c r="D23" s="310">
        <v>-14995508.310000069</v>
      </c>
      <c r="E23" s="310">
        <v>2286199.4499999955</v>
      </c>
    </row>
    <row r="24" spans="1:5">
      <c r="A24" s="134"/>
      <c r="B24" s="185" t="s">
        <v>1312</v>
      </c>
      <c r="C24" s="185" t="s">
        <v>1312</v>
      </c>
      <c r="D24" s="185" t="s">
        <v>1312</v>
      </c>
      <c r="E24" s="185" t="s">
        <v>1312</v>
      </c>
    </row>
    <row r="25" spans="1:5">
      <c r="A25" s="133" t="s">
        <v>1353</v>
      </c>
      <c r="B25" s="184">
        <f>SUM(B16:B23)</f>
        <v>-97928020.110000089</v>
      </c>
      <c r="C25" s="184">
        <f>SUM(C16:C23)</f>
        <v>-20974464.654309742</v>
      </c>
      <c r="D25" s="184">
        <f>SUM(D16:D23)</f>
        <v>52385654.079999901</v>
      </c>
      <c r="E25" s="184">
        <f>SUM(E16:E23)</f>
        <v>76404555.090000153</v>
      </c>
    </row>
    <row r="26" spans="1:5">
      <c r="A26" s="134"/>
      <c r="B26" s="185" t="s">
        <v>1312</v>
      </c>
      <c r="C26" s="185" t="s">
        <v>1312</v>
      </c>
      <c r="D26" s="185" t="s">
        <v>1312</v>
      </c>
      <c r="E26" s="185" t="s">
        <v>1312</v>
      </c>
    </row>
    <row r="27" spans="1:5">
      <c r="A27" s="133" t="s">
        <v>1354</v>
      </c>
      <c r="B27" s="184">
        <f>+B25+B13</f>
        <v>-116740221.78000008</v>
      </c>
      <c r="C27" s="184">
        <f>+C25+C13</f>
        <v>-26619920.975099482</v>
      </c>
      <c r="D27" s="184">
        <f>+D25+D13</f>
        <v>24133369.619989783</v>
      </c>
      <c r="E27" s="184">
        <f>+E25+E13</f>
        <v>7237633.420000121</v>
      </c>
    </row>
    <row r="28" spans="1:5">
      <c r="A28" s="134"/>
      <c r="B28" s="185" t="s">
        <v>1312</v>
      </c>
      <c r="C28" s="185" t="s">
        <v>1312</v>
      </c>
      <c r="D28" s="185" t="s">
        <v>1312</v>
      </c>
      <c r="E28" s="185" t="s">
        <v>1312</v>
      </c>
    </row>
    <row r="29" spans="1:5">
      <c r="A29" s="133" t="s">
        <v>1355</v>
      </c>
      <c r="B29" s="310">
        <v>4154440.7999999523</v>
      </c>
      <c r="C29" s="310">
        <v>18692314.250000004</v>
      </c>
      <c r="D29" s="310">
        <v>535748.24000002479</v>
      </c>
      <c r="E29" s="310">
        <v>108331207.31</v>
      </c>
    </row>
    <row r="30" spans="1:5">
      <c r="A30" s="133" t="s">
        <v>1356</v>
      </c>
      <c r="B30" s="310">
        <v>-2034086.669999992</v>
      </c>
      <c r="C30" s="310">
        <v>-3185242.4700000044</v>
      </c>
      <c r="D30" s="310">
        <v>-9754462.5099999942</v>
      </c>
      <c r="E30" s="310">
        <v>-5449197.9200000148</v>
      </c>
    </row>
    <row r="31" spans="1:5">
      <c r="A31" s="133" t="s">
        <v>1357</v>
      </c>
      <c r="B31" s="310">
        <v>75000000</v>
      </c>
      <c r="C31" s="310">
        <v>0</v>
      </c>
      <c r="D31" s="310">
        <v>0</v>
      </c>
      <c r="E31" s="310">
        <v>-120000000</v>
      </c>
    </row>
    <row r="32" spans="1:5">
      <c r="A32" s="133" t="s">
        <v>1358</v>
      </c>
      <c r="B32" s="310">
        <v>0</v>
      </c>
      <c r="C32" s="310">
        <v>0</v>
      </c>
      <c r="D32" s="310">
        <v>0</v>
      </c>
      <c r="E32" s="310">
        <v>0</v>
      </c>
    </row>
    <row r="33" spans="1:5">
      <c r="A33" s="134"/>
      <c r="B33" s="185" t="s">
        <v>1312</v>
      </c>
      <c r="C33" s="185" t="s">
        <v>1312</v>
      </c>
      <c r="D33" s="185" t="s">
        <v>1312</v>
      </c>
      <c r="E33" s="185" t="s">
        <v>1312</v>
      </c>
    </row>
    <row r="34" spans="1:5">
      <c r="A34" s="134"/>
      <c r="B34" s="176"/>
      <c r="C34" s="176"/>
      <c r="D34" s="176"/>
      <c r="E34" s="176"/>
    </row>
    <row r="35" spans="1:5">
      <c r="A35" s="134"/>
      <c r="B35" s="185" t="s">
        <v>1312</v>
      </c>
      <c r="C35" s="185" t="s">
        <v>1312</v>
      </c>
      <c r="D35" s="185" t="s">
        <v>1312</v>
      </c>
      <c r="E35" s="185" t="s">
        <v>1312</v>
      </c>
    </row>
    <row r="36" spans="1:5">
      <c r="A36" s="133" t="s">
        <v>1359</v>
      </c>
      <c r="B36" s="184">
        <f>SUM(B27:B35)</f>
        <v>-39619867.65000011</v>
      </c>
      <c r="C36" s="184">
        <f>SUM(C27:C35)</f>
        <v>-11112849.195099482</v>
      </c>
      <c r="D36" s="184">
        <f>SUM(D27:D35)</f>
        <v>14914655.349989813</v>
      </c>
      <c r="E36" s="184">
        <f>SUM(E27:E35)</f>
        <v>-9880357.1899998933</v>
      </c>
    </row>
    <row r="37" spans="1:5">
      <c r="A37" s="134"/>
      <c r="B37" s="182"/>
      <c r="C37" s="182"/>
      <c r="D37" s="182"/>
      <c r="E37" s="182"/>
    </row>
    <row r="38" spans="1:5">
      <c r="A38" s="134"/>
      <c r="B38" s="182"/>
      <c r="C38" s="182"/>
      <c r="D38" s="182"/>
      <c r="E38" s="182"/>
    </row>
    <row r="39" spans="1:5">
      <c r="A39" s="133" t="s">
        <v>1360</v>
      </c>
      <c r="B39" s="310">
        <v>56487953.419999994</v>
      </c>
      <c r="C39" s="184">
        <f>+B40</f>
        <v>16868085.769999884</v>
      </c>
      <c r="D39" s="184">
        <f>+C40</f>
        <v>5755236.5749004018</v>
      </c>
      <c r="E39" s="184">
        <f>+D40</f>
        <v>20669891.924890213</v>
      </c>
    </row>
    <row r="40" spans="1:5">
      <c r="A40" s="133" t="s">
        <v>1361</v>
      </c>
      <c r="B40" s="184">
        <f>+B39+B36</f>
        <v>16868085.769999884</v>
      </c>
      <c r="C40" s="184">
        <f>+C39+C36</f>
        <v>5755236.5749004018</v>
      </c>
      <c r="D40" s="184">
        <f>+D39+D36</f>
        <v>20669891.924890213</v>
      </c>
      <c r="E40" s="184">
        <f>+E39+E36</f>
        <v>10789534.734890319</v>
      </c>
    </row>
    <row r="41" spans="1:5" s="311" customFormat="1">
      <c r="A41" s="313"/>
      <c r="B41" s="314"/>
      <c r="C41" s="314"/>
      <c r="D41" s="314"/>
      <c r="E41" s="314"/>
    </row>
    <row r="42" spans="1:5" s="311" customFormat="1">
      <c r="A42" s="313"/>
    </row>
    <row r="43" spans="1:5" s="311" customFormat="1">
      <c r="B43" s="315"/>
      <c r="C43" s="315"/>
      <c r="D43" s="315"/>
      <c r="E43" s="315"/>
    </row>
    <row r="44" spans="1:5" s="311" customFormat="1"/>
    <row r="45" spans="1:5" s="311" customFormat="1">
      <c r="B45" s="315"/>
      <c r="C45" s="315"/>
      <c r="D45" s="315"/>
      <c r="E45" s="316"/>
    </row>
    <row r="46" spans="1:5" s="311" customFormat="1"/>
    <row r="47" spans="1:5" s="311" customFormat="1">
      <c r="B47" s="316"/>
      <c r="D47" s="316"/>
      <c r="E47" s="316"/>
    </row>
    <row r="48" spans="1:5" s="311" customFormat="1">
      <c r="C48" s="316"/>
    </row>
    <row r="49" spans="4:4" s="311" customFormat="1"/>
    <row r="50" spans="4:4" s="311" customFormat="1"/>
    <row r="51" spans="4:4" s="311" customFormat="1">
      <c r="D51" s="317"/>
    </row>
    <row r="52" spans="4:4" s="311" customFormat="1"/>
    <row r="53" spans="4:4" s="311" customFormat="1"/>
    <row r="54" spans="4:4" s="311" customFormat="1"/>
    <row r="55" spans="4:4" s="311" customFormat="1"/>
    <row r="56" spans="4:4" s="311" customFormat="1"/>
    <row r="57" spans="4:4" s="311" customFormat="1"/>
    <row r="58" spans="4:4" s="311" customFormat="1"/>
    <row r="59" spans="4:4" s="311" customFormat="1"/>
    <row r="60" spans="4:4" s="311" customFormat="1"/>
    <row r="61" spans="4:4" s="311" customFormat="1"/>
    <row r="62" spans="4:4" s="311" customFormat="1"/>
    <row r="63" spans="4:4" s="311" customFormat="1"/>
    <row r="64" spans="4:4" s="311" customFormat="1"/>
    <row r="65" s="311" customFormat="1"/>
    <row r="66" s="311" customFormat="1"/>
    <row r="67" s="311" customFormat="1"/>
    <row r="68" s="311" customFormat="1"/>
    <row r="69" s="311" customFormat="1"/>
    <row r="70" s="311" customFormat="1"/>
    <row r="71" s="311" customFormat="1"/>
    <row r="72" s="311" customFormat="1"/>
    <row r="73" s="311" customFormat="1"/>
    <row r="74" s="311" customFormat="1"/>
    <row r="75" s="311" customFormat="1"/>
    <row r="76" s="311" customFormat="1"/>
    <row r="77" s="311" customFormat="1"/>
    <row r="78" s="311" customFormat="1"/>
    <row r="79" s="311" customFormat="1"/>
    <row r="80" s="311" customFormat="1"/>
    <row r="81" s="311" customFormat="1"/>
    <row r="82" s="311" customFormat="1"/>
    <row r="83" s="311" customFormat="1"/>
    <row r="84" s="311" customFormat="1"/>
    <row r="85" s="311" customFormat="1"/>
    <row r="86" s="311" customFormat="1"/>
    <row r="87" s="311" customFormat="1"/>
    <row r="88" s="311" customFormat="1"/>
    <row r="89" s="311" customFormat="1"/>
    <row r="90" s="311" customFormat="1"/>
    <row r="91" s="311" customFormat="1"/>
    <row r="92" s="311" customFormat="1"/>
    <row r="93" s="311" customFormat="1"/>
    <row r="94" s="311" customFormat="1"/>
    <row r="95" s="311" customFormat="1"/>
    <row r="96" s="311" customFormat="1"/>
    <row r="97" s="311" customFormat="1"/>
    <row r="98" s="311" customFormat="1"/>
    <row r="99" s="311" customFormat="1"/>
    <row r="100" s="311" customFormat="1"/>
    <row r="101" s="311" customFormat="1"/>
    <row r="102" s="311" customFormat="1"/>
    <row r="103" s="311" customFormat="1"/>
    <row r="104" s="311" customFormat="1"/>
    <row r="105" s="311" customFormat="1"/>
    <row r="106" s="311" customFormat="1"/>
    <row r="107" s="311" customFormat="1"/>
    <row r="108" s="311" customFormat="1"/>
    <row r="109" s="311" customFormat="1"/>
    <row r="110" s="311" customFormat="1"/>
    <row r="111" s="311" customFormat="1"/>
    <row r="112" s="311" customFormat="1"/>
    <row r="113" s="311" customFormat="1"/>
    <row r="114" s="311" customFormat="1"/>
    <row r="115" s="311" customFormat="1"/>
    <row r="116" s="311" customFormat="1"/>
    <row r="117" s="311" customFormat="1"/>
    <row r="118" s="311" customFormat="1"/>
    <row r="119" s="311" customFormat="1"/>
    <row r="120" s="311" customFormat="1"/>
    <row r="121" s="311" customFormat="1"/>
    <row r="122" s="311" customFormat="1"/>
    <row r="123" s="311" customFormat="1"/>
    <row r="124" s="311" customFormat="1"/>
    <row r="125" s="311" customFormat="1"/>
    <row r="126" s="311" customFormat="1"/>
    <row r="127" s="311" customFormat="1"/>
    <row r="128" s="311" customFormat="1"/>
    <row r="129" s="311" customFormat="1"/>
    <row r="130" s="311" customFormat="1"/>
    <row r="131" s="311" customFormat="1"/>
    <row r="132" s="311" customFormat="1"/>
    <row r="133" s="311" customFormat="1"/>
    <row r="134" s="311" customFormat="1"/>
    <row r="135" s="311" customFormat="1"/>
    <row r="136" s="311" customFormat="1"/>
    <row r="137" s="311" customFormat="1"/>
    <row r="138" s="311" customFormat="1"/>
    <row r="139" s="311" customFormat="1"/>
    <row r="140" s="311" customFormat="1"/>
    <row r="141" s="311" customFormat="1"/>
    <row r="142" s="311" customFormat="1"/>
    <row r="143" s="311" customFormat="1"/>
    <row r="144" s="311" customFormat="1"/>
    <row r="145" s="311" customFormat="1"/>
    <row r="146" s="311" customFormat="1"/>
    <row r="147" s="311" customFormat="1"/>
    <row r="148" s="311" customFormat="1"/>
    <row r="149" s="311" customFormat="1"/>
    <row r="150" s="311" customFormat="1"/>
    <row r="151" s="311" customFormat="1"/>
    <row r="152" s="311" customFormat="1"/>
    <row r="153" s="311" customFormat="1"/>
    <row r="154" s="311" customFormat="1"/>
    <row r="155" s="311" customFormat="1"/>
    <row r="156" s="311" customFormat="1"/>
    <row r="157" s="311" customFormat="1"/>
    <row r="158" s="311" customFormat="1"/>
    <row r="159" s="311" customFormat="1"/>
    <row r="160" s="311" customFormat="1"/>
    <row r="161" s="311" customFormat="1"/>
    <row r="162" s="311" customFormat="1"/>
    <row r="163" s="311" customFormat="1"/>
    <row r="164" s="311" customFormat="1"/>
    <row r="165" s="311" customFormat="1"/>
    <row r="166" s="311" customFormat="1"/>
    <row r="167" s="311" customFormat="1"/>
    <row r="168" s="311" customFormat="1"/>
    <row r="169" s="311" customFormat="1"/>
    <row r="170" s="311" customFormat="1"/>
    <row r="171" s="311" customFormat="1"/>
    <row r="172" s="311" customFormat="1"/>
    <row r="173" s="311" customFormat="1"/>
    <row r="174" s="311" customFormat="1"/>
    <row r="175" s="311" customFormat="1"/>
    <row r="176" s="311" customFormat="1"/>
    <row r="177" s="311" customFormat="1"/>
    <row r="178" s="311" customFormat="1"/>
    <row r="179" s="311" customFormat="1"/>
    <row r="180" s="311" customFormat="1"/>
    <row r="181" s="311" customFormat="1"/>
    <row r="182" s="311" customFormat="1"/>
    <row r="183" s="311" customFormat="1"/>
    <row r="184" s="311" customFormat="1"/>
    <row r="185" s="311" customFormat="1"/>
    <row r="186" s="311" customFormat="1"/>
    <row r="187" s="311" customFormat="1"/>
    <row r="188" s="311" customFormat="1"/>
    <row r="189" s="311" customFormat="1"/>
    <row r="190" s="311" customFormat="1"/>
  </sheetData>
  <sheetProtection password="D88B" sheet="1" objects="1" scenarios="1" formatColumns="0"/>
  <mergeCells count="1">
    <mergeCell ref="D1:E1"/>
  </mergeCells>
  <phoneticPr fontId="0" type="noConversion"/>
  <pageMargins left="0.75" right="0.75" top="1" bottom="1" header="0.5" footer="0.5"/>
  <pageSetup scale="7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Y63"/>
  <sheetViews>
    <sheetView topLeftCell="BF21" zoomScale="90" zoomScaleNormal="90" workbookViewId="0">
      <selection activeCell="BK50" sqref="BK50"/>
    </sheetView>
  </sheetViews>
  <sheetFormatPr defaultColWidth="9.42578125" defaultRowHeight="12.75"/>
  <cols>
    <col min="1" max="1" width="6.5703125" style="325" customWidth="1"/>
    <col min="2" max="2" width="38.42578125" style="318" customWidth="1"/>
    <col min="3" max="3" width="11.5703125" style="318" bestFit="1" customWidth="1"/>
    <col min="4" max="4" width="14.5703125" style="318" customWidth="1"/>
    <col min="5" max="5" width="18.42578125" style="318" customWidth="1"/>
    <col min="6" max="7" width="14.5703125" style="318" customWidth="1"/>
    <col min="8" max="8" width="17.42578125" style="318" customWidth="1"/>
    <col min="9" max="19" width="14.5703125" style="318" customWidth="1"/>
    <col min="20" max="20" width="17.28515625" style="318" customWidth="1"/>
    <col min="21" max="22" width="14.5703125" style="318" customWidth="1"/>
    <col min="23" max="23" width="17.85546875" style="318" customWidth="1"/>
    <col min="24" max="34" width="14.5703125" style="318" customWidth="1"/>
    <col min="35" max="35" width="17.28515625" style="318" customWidth="1"/>
    <col min="36" max="37" width="14.5703125" style="318" customWidth="1"/>
    <col min="38" max="38" width="17.5703125" style="318" customWidth="1"/>
    <col min="39" max="49" width="14.5703125" style="318" customWidth="1"/>
    <col min="50" max="50" width="17.28515625" style="318" customWidth="1"/>
    <col min="51" max="52" width="14.5703125" style="318" customWidth="1"/>
    <col min="53" max="53" width="16.85546875" style="318" customWidth="1"/>
    <col min="54" max="64" width="14.5703125" style="318" customWidth="1"/>
    <col min="65" max="65" width="17.28515625" style="318" customWidth="1"/>
    <col min="66" max="67" width="14.5703125" style="318" customWidth="1"/>
    <col min="68" max="68" width="16.85546875" style="318" customWidth="1"/>
    <col min="69" max="77" width="14.5703125" style="318" customWidth="1"/>
    <col min="78" max="16384" width="9.42578125" style="318"/>
  </cols>
  <sheetData>
    <row r="1" spans="1:77" ht="15.75">
      <c r="A1" s="17" t="s">
        <v>1362</v>
      </c>
      <c r="B1" s="327"/>
      <c r="C1" s="327"/>
      <c r="D1" s="328"/>
      <c r="E1" s="328"/>
      <c r="F1" s="328"/>
      <c r="G1" s="328"/>
    </row>
    <row r="2" spans="1:77" ht="15.75">
      <c r="A2" s="329"/>
      <c r="B2" s="15" t="s">
        <v>1303</v>
      </c>
      <c r="C2" s="15"/>
      <c r="D2" s="377" t="str">
        <f>'Schedule 2_Balance Sheet'!C2</f>
        <v>CCA Senior Care Options-Commonwealth Care Alliance</v>
      </c>
      <c r="E2" s="378"/>
      <c r="F2" s="378"/>
      <c r="G2" s="378"/>
      <c r="H2" s="379"/>
    </row>
    <row r="3" spans="1:77" ht="15.75">
      <c r="A3" s="330"/>
      <c r="B3" s="15" t="s">
        <v>1285</v>
      </c>
      <c r="C3" s="15"/>
      <c r="D3" s="475" t="str">
        <f>'Schedule 2_Balance Sheet'!C3</f>
        <v>January 2024 - December 2024</v>
      </c>
      <c r="E3" s="476"/>
      <c r="F3" s="476"/>
      <c r="G3" s="476"/>
      <c r="H3" s="477"/>
    </row>
    <row r="4" spans="1:77" s="320" customFormat="1" ht="18" customHeight="1">
      <c r="A4" s="234"/>
      <c r="B4" s="15" t="s">
        <v>1306</v>
      </c>
      <c r="C4" s="15"/>
      <c r="D4" s="381">
        <f>'Schedule 2_Balance Sheet'!C4</f>
        <v>45657</v>
      </c>
      <c r="E4" s="378"/>
      <c r="F4" s="378"/>
      <c r="G4" s="378"/>
      <c r="H4" s="379"/>
      <c r="I4" s="319"/>
      <c r="J4" s="319"/>
      <c r="K4" s="319"/>
      <c r="L4" s="319"/>
      <c r="M4" s="319"/>
      <c r="U4" s="319"/>
      <c r="V4" s="319"/>
      <c r="X4" s="319"/>
      <c r="AF4" s="319"/>
      <c r="AG4" s="319"/>
      <c r="AI4" s="319"/>
      <c r="AP4" s="319"/>
      <c r="AQ4" s="319"/>
      <c r="AR4" s="319"/>
      <c r="AS4" s="319"/>
      <c r="AT4" s="319"/>
    </row>
    <row r="5" spans="1:77" s="320" customFormat="1" ht="15.75">
      <c r="A5" s="234"/>
      <c r="B5" s="15" t="s">
        <v>1307</v>
      </c>
      <c r="C5" s="15"/>
      <c r="D5" s="377" t="str">
        <f>'Schedule 2_Balance Sheet'!C5</f>
        <v>CCA</v>
      </c>
      <c r="E5" s="378"/>
      <c r="F5" s="378"/>
      <c r="G5" s="378"/>
      <c r="H5" s="379"/>
    </row>
    <row r="6" spans="1:77" s="320" customFormat="1" ht="15.75">
      <c r="A6" s="235"/>
      <c r="B6" s="15" t="s">
        <v>1288</v>
      </c>
      <c r="C6" s="15"/>
      <c r="D6" s="381">
        <f>'Schedule 2_Balance Sheet'!C6</f>
        <v>45957</v>
      </c>
      <c r="E6" s="378"/>
      <c r="F6" s="378"/>
      <c r="G6" s="378"/>
      <c r="H6" s="379"/>
    </row>
    <row r="7" spans="1:77" s="320" customFormat="1" ht="18" customHeight="1">
      <c r="A7" s="234" t="s">
        <v>1363</v>
      </c>
      <c r="B7" s="236"/>
      <c r="C7" s="236"/>
      <c r="D7" s="143"/>
      <c r="E7" s="143"/>
      <c r="F7" s="143"/>
      <c r="G7" s="143"/>
    </row>
    <row r="8" spans="1:77" s="320" customFormat="1" ht="18" customHeight="1">
      <c r="A8" s="234" t="s">
        <v>1364</v>
      </c>
      <c r="B8" s="236"/>
      <c r="C8" s="236"/>
      <c r="D8" s="143"/>
      <c r="E8" s="143"/>
      <c r="F8" s="143"/>
      <c r="G8" s="143"/>
    </row>
    <row r="9" spans="1:77" s="320" customFormat="1" ht="18" customHeight="1">
      <c r="A9" s="321" t="s">
        <v>1289</v>
      </c>
    </row>
    <row r="10" spans="1:77" s="320" customFormat="1" ht="11.25" customHeight="1">
      <c r="A10" s="322"/>
    </row>
    <row r="11" spans="1:77" s="320" customFormat="1" ht="14.25" customHeight="1">
      <c r="A11" s="321"/>
    </row>
    <row r="12" spans="1:77" s="320" customFormat="1" ht="15" customHeight="1">
      <c r="A12" s="322"/>
    </row>
    <row r="13" spans="1:77" s="320" customFormat="1" ht="15" customHeight="1">
      <c r="A13" s="225"/>
      <c r="B13" s="144"/>
      <c r="C13" s="565"/>
      <c r="D13" s="149" t="s">
        <v>1291</v>
      </c>
      <c r="E13" s="150"/>
      <c r="F13" s="150"/>
      <c r="G13" s="150"/>
      <c r="H13" s="150"/>
      <c r="I13" s="150"/>
      <c r="J13" s="150"/>
      <c r="K13" s="150"/>
      <c r="L13" s="150"/>
      <c r="M13" s="150"/>
      <c r="N13" s="150"/>
      <c r="O13" s="150"/>
      <c r="P13" s="568"/>
      <c r="Q13" s="568"/>
      <c r="R13" s="143"/>
      <c r="S13" s="145" t="s">
        <v>1298</v>
      </c>
      <c r="T13" s="146"/>
      <c r="U13" s="146"/>
      <c r="V13" s="146"/>
      <c r="W13" s="146"/>
      <c r="X13" s="146"/>
      <c r="Y13" s="146"/>
      <c r="Z13" s="146"/>
      <c r="AA13" s="146"/>
      <c r="AB13" s="146"/>
      <c r="AC13" s="146"/>
      <c r="AD13" s="146"/>
      <c r="AE13" s="147"/>
      <c r="AF13" s="568"/>
      <c r="AG13" s="143"/>
      <c r="AH13" s="145" t="s">
        <v>1299</v>
      </c>
      <c r="AI13" s="146"/>
      <c r="AJ13" s="146"/>
      <c r="AK13" s="146"/>
      <c r="AL13" s="146"/>
      <c r="AM13" s="146"/>
      <c r="AN13" s="146"/>
      <c r="AO13" s="146"/>
      <c r="AP13" s="146"/>
      <c r="AQ13" s="146"/>
      <c r="AR13" s="146"/>
      <c r="AS13" s="146"/>
      <c r="AT13" s="147"/>
      <c r="AU13" s="568"/>
      <c r="AV13" s="143"/>
      <c r="AW13" s="145" t="s">
        <v>1300</v>
      </c>
      <c r="AX13" s="146"/>
      <c r="AY13" s="146"/>
      <c r="AZ13" s="146"/>
      <c r="BA13" s="146"/>
      <c r="BB13" s="146"/>
      <c r="BC13" s="146"/>
      <c r="BD13" s="146"/>
      <c r="BE13" s="146"/>
      <c r="BF13" s="146"/>
      <c r="BG13" s="146"/>
      <c r="BH13" s="146"/>
      <c r="BI13" s="147"/>
      <c r="BJ13" s="568"/>
      <c r="BL13" s="145" t="s">
        <v>1301</v>
      </c>
      <c r="BM13" s="146"/>
      <c r="BN13" s="146"/>
      <c r="BO13" s="146"/>
      <c r="BP13" s="146"/>
      <c r="BQ13" s="146"/>
      <c r="BR13" s="146"/>
      <c r="BS13" s="146"/>
      <c r="BT13" s="146"/>
      <c r="BU13" s="146"/>
      <c r="BV13" s="146"/>
      <c r="BW13" s="146"/>
      <c r="BX13" s="147"/>
      <c r="BY13" s="568"/>
    </row>
    <row r="14" spans="1:77" s="323" customFormat="1" ht="15" customHeight="1">
      <c r="A14" s="123" t="s">
        <v>434</v>
      </c>
      <c r="B14" s="148"/>
      <c r="C14" s="148"/>
      <c r="D14" s="681" t="s">
        <v>1365</v>
      </c>
      <c r="E14" s="681" t="s">
        <v>343</v>
      </c>
      <c r="F14" s="681" t="s">
        <v>345</v>
      </c>
      <c r="G14" s="681" t="s">
        <v>1366</v>
      </c>
      <c r="H14" s="681" t="s">
        <v>349</v>
      </c>
      <c r="I14" s="681" t="s">
        <v>351</v>
      </c>
      <c r="J14" s="681" t="s">
        <v>353</v>
      </c>
      <c r="K14" s="149" t="s">
        <v>1367</v>
      </c>
      <c r="L14" s="150"/>
      <c r="M14" s="150"/>
      <c r="N14" s="150"/>
      <c r="O14" s="146"/>
      <c r="P14" s="683" t="s">
        <v>365</v>
      </c>
      <c r="Q14" s="685" t="s">
        <v>1368</v>
      </c>
      <c r="R14" s="151"/>
      <c r="S14" s="681" t="s">
        <v>1365</v>
      </c>
      <c r="T14" s="681" t="s">
        <v>343</v>
      </c>
      <c r="U14" s="681" t="s">
        <v>345</v>
      </c>
      <c r="V14" s="681" t="s">
        <v>1366</v>
      </c>
      <c r="W14" s="681" t="s">
        <v>349</v>
      </c>
      <c r="X14" s="681" t="s">
        <v>351</v>
      </c>
      <c r="Y14" s="681" t="s">
        <v>353</v>
      </c>
      <c r="Z14" s="149" t="s">
        <v>1367</v>
      </c>
      <c r="AA14" s="150"/>
      <c r="AB14" s="150"/>
      <c r="AC14" s="150"/>
      <c r="AD14" s="146"/>
      <c r="AE14" s="683" t="s">
        <v>365</v>
      </c>
      <c r="AF14" s="685" t="s">
        <v>1368</v>
      </c>
      <c r="AG14" s="151"/>
      <c r="AH14" s="681" t="s">
        <v>1365</v>
      </c>
      <c r="AI14" s="681" t="s">
        <v>343</v>
      </c>
      <c r="AJ14" s="681" t="s">
        <v>345</v>
      </c>
      <c r="AK14" s="681" t="s">
        <v>1366</v>
      </c>
      <c r="AL14" s="681" t="s">
        <v>349</v>
      </c>
      <c r="AM14" s="681" t="s">
        <v>351</v>
      </c>
      <c r="AN14" s="681" t="s">
        <v>353</v>
      </c>
      <c r="AO14" s="149" t="s">
        <v>1367</v>
      </c>
      <c r="AP14" s="150"/>
      <c r="AQ14" s="150"/>
      <c r="AR14" s="150"/>
      <c r="AS14" s="146"/>
      <c r="AT14" s="683" t="s">
        <v>365</v>
      </c>
      <c r="AU14" s="685" t="s">
        <v>1368</v>
      </c>
      <c r="AV14" s="151"/>
      <c r="AW14" s="681" t="s">
        <v>1365</v>
      </c>
      <c r="AX14" s="681" t="s">
        <v>343</v>
      </c>
      <c r="AY14" s="681" t="s">
        <v>345</v>
      </c>
      <c r="AZ14" s="681" t="s">
        <v>1366</v>
      </c>
      <c r="BA14" s="681" t="s">
        <v>349</v>
      </c>
      <c r="BB14" s="681" t="s">
        <v>351</v>
      </c>
      <c r="BC14" s="681" t="s">
        <v>353</v>
      </c>
      <c r="BD14" s="149" t="s">
        <v>1367</v>
      </c>
      <c r="BE14" s="150"/>
      <c r="BF14" s="150"/>
      <c r="BG14" s="150"/>
      <c r="BH14" s="146"/>
      <c r="BI14" s="683" t="s">
        <v>1369</v>
      </c>
      <c r="BJ14" s="685" t="s">
        <v>1368</v>
      </c>
      <c r="BL14" s="681" t="s">
        <v>1365</v>
      </c>
      <c r="BM14" s="681" t="s">
        <v>343</v>
      </c>
      <c r="BN14" s="681" t="s">
        <v>345</v>
      </c>
      <c r="BO14" s="681" t="s">
        <v>1366</v>
      </c>
      <c r="BP14" s="681" t="s">
        <v>349</v>
      </c>
      <c r="BQ14" s="681" t="s">
        <v>351</v>
      </c>
      <c r="BR14" s="681" t="s">
        <v>353</v>
      </c>
      <c r="BS14" s="149" t="s">
        <v>1367</v>
      </c>
      <c r="BT14" s="150"/>
      <c r="BU14" s="150"/>
      <c r="BV14" s="150"/>
      <c r="BW14" s="146"/>
      <c r="BX14" s="683" t="s">
        <v>1369</v>
      </c>
      <c r="BY14" s="685" t="s">
        <v>1368</v>
      </c>
    </row>
    <row r="15" spans="1:77" s="324" customFormat="1" ht="35.450000000000003" customHeight="1">
      <c r="A15" s="125" t="s">
        <v>437</v>
      </c>
      <c r="B15" s="152"/>
      <c r="C15" s="152"/>
      <c r="D15" s="682"/>
      <c r="E15" s="682"/>
      <c r="F15" s="682"/>
      <c r="G15" s="682"/>
      <c r="H15" s="682"/>
      <c r="I15" s="682"/>
      <c r="J15" s="682"/>
      <c r="K15" s="556" t="s">
        <v>355</v>
      </c>
      <c r="L15" s="570" t="s">
        <v>1370</v>
      </c>
      <c r="M15" s="556" t="s">
        <v>1371</v>
      </c>
      <c r="N15" s="556" t="s">
        <v>361</v>
      </c>
      <c r="O15" s="556" t="s">
        <v>1372</v>
      </c>
      <c r="P15" s="684"/>
      <c r="Q15" s="686"/>
      <c r="R15" s="153"/>
      <c r="S15" s="682"/>
      <c r="T15" s="682"/>
      <c r="U15" s="682"/>
      <c r="V15" s="682"/>
      <c r="W15" s="682"/>
      <c r="X15" s="682"/>
      <c r="Y15" s="682"/>
      <c r="Z15" s="556" t="s">
        <v>355</v>
      </c>
      <c r="AA15" s="570" t="s">
        <v>1370</v>
      </c>
      <c r="AB15" s="556" t="s">
        <v>1371</v>
      </c>
      <c r="AC15" s="556" t="s">
        <v>361</v>
      </c>
      <c r="AD15" s="556" t="s">
        <v>1372</v>
      </c>
      <c r="AE15" s="684"/>
      <c r="AF15" s="686"/>
      <c r="AG15" s="153"/>
      <c r="AH15" s="682"/>
      <c r="AI15" s="682"/>
      <c r="AJ15" s="682"/>
      <c r="AK15" s="682"/>
      <c r="AL15" s="682"/>
      <c r="AM15" s="682"/>
      <c r="AN15" s="682"/>
      <c r="AO15" s="556" t="s">
        <v>355</v>
      </c>
      <c r="AP15" s="570" t="s">
        <v>1370</v>
      </c>
      <c r="AQ15" s="556" t="s">
        <v>1371</v>
      </c>
      <c r="AR15" s="556" t="s">
        <v>361</v>
      </c>
      <c r="AS15" s="556" t="s">
        <v>1372</v>
      </c>
      <c r="AT15" s="684"/>
      <c r="AU15" s="686"/>
      <c r="AV15" s="153"/>
      <c r="AW15" s="682"/>
      <c r="AX15" s="682"/>
      <c r="AY15" s="682"/>
      <c r="AZ15" s="682"/>
      <c r="BA15" s="682"/>
      <c r="BB15" s="682"/>
      <c r="BC15" s="682"/>
      <c r="BD15" s="556" t="s">
        <v>355</v>
      </c>
      <c r="BE15" s="570" t="s">
        <v>1370</v>
      </c>
      <c r="BF15" s="556" t="s">
        <v>1371</v>
      </c>
      <c r="BG15" s="556" t="s">
        <v>361</v>
      </c>
      <c r="BH15" s="556" t="s">
        <v>1372</v>
      </c>
      <c r="BI15" s="684"/>
      <c r="BJ15" s="686"/>
      <c r="BL15" s="682"/>
      <c r="BM15" s="682"/>
      <c r="BN15" s="682"/>
      <c r="BO15" s="682"/>
      <c r="BP15" s="682"/>
      <c r="BQ15" s="682"/>
      <c r="BR15" s="682"/>
      <c r="BS15" s="556" t="s">
        <v>355</v>
      </c>
      <c r="BT15" s="570" t="s">
        <v>1370</v>
      </c>
      <c r="BU15" s="556" t="s">
        <v>1371</v>
      </c>
      <c r="BV15" s="556" t="s">
        <v>361</v>
      </c>
      <c r="BW15" s="556" t="s">
        <v>1372</v>
      </c>
      <c r="BX15" s="684"/>
      <c r="BY15" s="686"/>
    </row>
    <row r="16" spans="1:77" s="320" customFormat="1">
      <c r="A16" s="154"/>
      <c r="B16" s="155" t="s">
        <v>1373</v>
      </c>
      <c r="C16" s="167"/>
      <c r="D16" s="156"/>
      <c r="E16" s="156"/>
      <c r="F16" s="157"/>
      <c r="G16" s="156"/>
      <c r="H16" s="156"/>
      <c r="I16" s="157"/>
      <c r="J16" s="157"/>
      <c r="K16" s="158"/>
      <c r="L16" s="158"/>
      <c r="M16" s="158"/>
      <c r="N16" s="158"/>
      <c r="O16" s="158"/>
      <c r="P16" s="157"/>
      <c r="Q16" s="157"/>
      <c r="R16" s="143"/>
      <c r="S16" s="156"/>
      <c r="T16" s="156"/>
      <c r="U16" s="157"/>
      <c r="V16" s="156"/>
      <c r="W16" s="156"/>
      <c r="X16" s="157"/>
      <c r="Y16" s="157"/>
      <c r="Z16" s="158"/>
      <c r="AA16" s="158"/>
      <c r="AB16" s="158"/>
      <c r="AC16" s="158"/>
      <c r="AD16" s="158"/>
      <c r="AE16" s="157"/>
      <c r="AF16" s="868"/>
      <c r="AG16" s="143"/>
      <c r="AH16" s="156"/>
      <c r="AI16" s="156"/>
      <c r="AJ16" s="157"/>
      <c r="AK16" s="156"/>
      <c r="AL16" s="156"/>
      <c r="AM16" s="157"/>
      <c r="AN16" s="157"/>
      <c r="AO16" s="158"/>
      <c r="AP16" s="158"/>
      <c r="AQ16" s="158"/>
      <c r="AR16" s="158"/>
      <c r="AS16" s="158"/>
      <c r="AT16" s="157"/>
      <c r="AU16" s="868"/>
      <c r="AV16" s="143"/>
      <c r="AW16" s="156"/>
      <c r="AX16" s="156"/>
      <c r="AY16" s="157"/>
      <c r="AZ16" s="156"/>
      <c r="BA16" s="156"/>
      <c r="BB16" s="157"/>
      <c r="BC16" s="157"/>
      <c r="BD16" s="158"/>
      <c r="BE16" s="158"/>
      <c r="BF16" s="158"/>
      <c r="BG16" s="158"/>
      <c r="BH16" s="158"/>
      <c r="BI16" s="157"/>
      <c r="BJ16" s="868"/>
      <c r="BL16" s="156"/>
      <c r="BM16" s="156"/>
      <c r="BN16" s="157"/>
      <c r="BO16" s="156"/>
      <c r="BP16" s="156"/>
      <c r="BQ16" s="157"/>
      <c r="BR16" s="157"/>
      <c r="BS16" s="158"/>
      <c r="BT16" s="158"/>
      <c r="BU16" s="158"/>
      <c r="BV16" s="158"/>
      <c r="BW16" s="158"/>
      <c r="BX16" s="157"/>
      <c r="BY16" s="868"/>
    </row>
    <row r="17" spans="1:77" s="320" customFormat="1">
      <c r="A17" s="159"/>
      <c r="B17" s="160" t="s">
        <v>439</v>
      </c>
      <c r="C17" s="566"/>
      <c r="D17" s="161"/>
      <c r="E17" s="161"/>
      <c r="F17" s="162"/>
      <c r="G17" s="161"/>
      <c r="H17" s="161"/>
      <c r="I17" s="162"/>
      <c r="J17" s="162"/>
      <c r="K17" s="163"/>
      <c r="L17" s="163"/>
      <c r="M17" s="163"/>
      <c r="N17" s="163"/>
      <c r="O17" s="163"/>
      <c r="P17" s="162"/>
      <c r="Q17" s="162"/>
      <c r="R17" s="143"/>
      <c r="S17" s="161"/>
      <c r="T17" s="161"/>
      <c r="U17" s="162"/>
      <c r="V17" s="161"/>
      <c r="W17" s="161"/>
      <c r="X17" s="162"/>
      <c r="Y17" s="162"/>
      <c r="Z17" s="163"/>
      <c r="AA17" s="163"/>
      <c r="AB17" s="163"/>
      <c r="AC17" s="163"/>
      <c r="AD17" s="163"/>
      <c r="AE17" s="162"/>
      <c r="AF17" s="869"/>
      <c r="AG17" s="143"/>
      <c r="AH17" s="161"/>
      <c r="AI17" s="161"/>
      <c r="AJ17" s="162"/>
      <c r="AK17" s="161"/>
      <c r="AL17" s="161"/>
      <c r="AM17" s="162"/>
      <c r="AN17" s="162"/>
      <c r="AO17" s="163"/>
      <c r="AP17" s="163"/>
      <c r="AQ17" s="163"/>
      <c r="AR17" s="163"/>
      <c r="AS17" s="163"/>
      <c r="AT17" s="162"/>
      <c r="AU17" s="869"/>
      <c r="AV17" s="143"/>
      <c r="AW17" s="161"/>
      <c r="AX17" s="161"/>
      <c r="AY17" s="162"/>
      <c r="AZ17" s="161"/>
      <c r="BA17" s="161"/>
      <c r="BB17" s="162"/>
      <c r="BC17" s="162"/>
      <c r="BD17" s="163"/>
      <c r="BE17" s="163"/>
      <c r="BF17" s="163"/>
      <c r="BG17" s="163"/>
      <c r="BH17" s="163"/>
      <c r="BI17" s="162"/>
      <c r="BJ17" s="869"/>
      <c r="BL17" s="161"/>
      <c r="BM17" s="161"/>
      <c r="BN17" s="162"/>
      <c r="BO17" s="161"/>
      <c r="BP17" s="161"/>
      <c r="BQ17" s="162"/>
      <c r="BR17" s="162"/>
      <c r="BS17" s="163"/>
      <c r="BT17" s="163"/>
      <c r="BU17" s="163"/>
      <c r="BV17" s="163"/>
      <c r="BW17" s="163"/>
      <c r="BX17" s="162"/>
      <c r="BY17" s="869"/>
    </row>
    <row r="18" spans="1:77" s="320" customFormat="1">
      <c r="A18" s="164">
        <v>1</v>
      </c>
      <c r="B18" s="118" t="s">
        <v>197</v>
      </c>
      <c r="C18" s="118" t="s">
        <v>375</v>
      </c>
      <c r="D18" s="228">
        <v>25277131.761899997</v>
      </c>
      <c r="E18" s="228">
        <v>0</v>
      </c>
      <c r="F18" s="331">
        <f>SUM(D18:E18)</f>
        <v>25277131.761899997</v>
      </c>
      <c r="G18" s="228">
        <v>4409667.9980999986</v>
      </c>
      <c r="H18" s="228">
        <v>0</v>
      </c>
      <c r="I18" s="331">
        <f>SUM(G18:H18)</f>
        <v>4409667.9980999986</v>
      </c>
      <c r="J18" s="331">
        <f>F18+I18</f>
        <v>29686799.759999994</v>
      </c>
      <c r="K18" s="228">
        <v>-128878.39321865255</v>
      </c>
      <c r="L18" s="228">
        <v>0</v>
      </c>
      <c r="M18" s="228">
        <v>0</v>
      </c>
      <c r="N18" s="228">
        <v>0</v>
      </c>
      <c r="O18" s="572">
        <v>0</v>
      </c>
      <c r="P18" s="220">
        <f>SUM(J18:N18)</f>
        <v>29557921.366781343</v>
      </c>
      <c r="Q18" s="870">
        <f>P18-O18-'Schedule 3A_Income Statement'!CO35</f>
        <v>0</v>
      </c>
      <c r="R18" s="221"/>
      <c r="S18" s="228">
        <v>24045875.605999999</v>
      </c>
      <c r="T18" s="228">
        <v>0</v>
      </c>
      <c r="U18" s="331">
        <f>SUM(S18:T18)</f>
        <v>24045875.605999999</v>
      </c>
      <c r="V18" s="228">
        <v>3607458.6340000015</v>
      </c>
      <c r="W18" s="228">
        <v>0</v>
      </c>
      <c r="X18" s="331">
        <f>SUM(V18:W18)</f>
        <v>3607458.6340000015</v>
      </c>
      <c r="Y18" s="331">
        <f>U18+X18</f>
        <v>27653334.240000002</v>
      </c>
      <c r="Z18" s="228">
        <v>-73490.309409292036</v>
      </c>
      <c r="AA18" s="228">
        <v>0</v>
      </c>
      <c r="AB18" s="228">
        <v>0</v>
      </c>
      <c r="AC18" s="228">
        <v>0</v>
      </c>
      <c r="AD18" s="572">
        <v>0</v>
      </c>
      <c r="AE18" s="220">
        <f>SUM(Y18:AC18)</f>
        <v>27579843.930590712</v>
      </c>
      <c r="AF18" s="870">
        <f>AE18-AD18-'Schedule 3A_Income Statement'!CP35</f>
        <v>0</v>
      </c>
      <c r="AG18" s="221"/>
      <c r="AH18" s="228">
        <v>23979060.917399995</v>
      </c>
      <c r="AI18" s="228">
        <v>0</v>
      </c>
      <c r="AJ18" s="331">
        <f>SUM(AH18:AI18)</f>
        <v>23979060.917399995</v>
      </c>
      <c r="AK18" s="228">
        <v>3181765.8526000003</v>
      </c>
      <c r="AL18" s="228">
        <v>0</v>
      </c>
      <c r="AM18" s="331">
        <f>SUM(AK18:AL18)</f>
        <v>3181765.8526000003</v>
      </c>
      <c r="AN18" s="331">
        <f>AJ18+AM18</f>
        <v>27160826.769999996</v>
      </c>
      <c r="AO18" s="228">
        <v>49737.095589733042</v>
      </c>
      <c r="AP18" s="228">
        <v>0</v>
      </c>
      <c r="AQ18" s="228">
        <v>0</v>
      </c>
      <c r="AR18" s="228">
        <v>0</v>
      </c>
      <c r="AS18" s="572">
        <v>0</v>
      </c>
      <c r="AT18" s="220">
        <f>SUM(AN18:AR18)</f>
        <v>27210563.86558973</v>
      </c>
      <c r="AU18" s="870">
        <f>AT18-AS18-'Schedule 3A_Income Statement'!CQ35</f>
        <v>0</v>
      </c>
      <c r="AV18" s="221"/>
      <c r="AW18" s="228">
        <v>28448325.756300002</v>
      </c>
      <c r="AX18" s="228">
        <v>0</v>
      </c>
      <c r="AY18" s="331">
        <f>SUM(AW18:AX18)</f>
        <v>28448325.756300002</v>
      </c>
      <c r="AZ18" s="228">
        <v>3406543.3336999994</v>
      </c>
      <c r="BA18" s="228">
        <v>0</v>
      </c>
      <c r="BB18" s="331">
        <f>SUM(AZ18:BA18)</f>
        <v>3406543.3336999994</v>
      </c>
      <c r="BC18" s="331">
        <f>AY18+BB18</f>
        <v>31854869.090000004</v>
      </c>
      <c r="BD18" s="228">
        <v>51104.575865713938</v>
      </c>
      <c r="BE18" s="228">
        <v>0</v>
      </c>
      <c r="BF18" s="228">
        <v>0</v>
      </c>
      <c r="BG18" s="228">
        <v>0</v>
      </c>
      <c r="BH18" s="572">
        <v>0</v>
      </c>
      <c r="BI18" s="220">
        <f>SUM(BC18:BG18)</f>
        <v>31905973.665865719</v>
      </c>
      <c r="BJ18" s="870">
        <f>BI18-BH18-'Schedule 3A_Income Statement'!CR35</f>
        <v>0</v>
      </c>
      <c r="BL18" s="331">
        <f>D18+S18+AH18+AW18</f>
        <v>101750394.04159999</v>
      </c>
      <c r="BM18" s="331">
        <f t="shared" ref="BM18:BM45" si="0">E18+T18+AI18+AX18</f>
        <v>0</v>
      </c>
      <c r="BN18" s="331">
        <f t="shared" ref="BN18:BN45" si="1">F18+U18+AJ18+AY18</f>
        <v>101750394.04159999</v>
      </c>
      <c r="BO18" s="331">
        <f t="shared" ref="BO18:BO45" si="2">G18+V18+AK18+AZ18</f>
        <v>14605435.818399999</v>
      </c>
      <c r="BP18" s="331">
        <f t="shared" ref="BP18:BP45" si="3">H18+W18+AL18+BA18</f>
        <v>0</v>
      </c>
      <c r="BQ18" s="331">
        <f t="shared" ref="BQ18:BQ45" si="4">I18+X18+AM18+BB18</f>
        <v>14605435.818399999</v>
      </c>
      <c r="BR18" s="331">
        <f t="shared" ref="BR18:BR45" si="5">J18+Y18+AN18+BC18</f>
        <v>116355829.86</v>
      </c>
      <c r="BS18" s="331">
        <f t="shared" ref="BS18:BS45" si="6">K18+Z18+AO18+BD18</f>
        <v>-101527.03117249761</v>
      </c>
      <c r="BT18" s="331">
        <f t="shared" ref="BT18:BT45" si="7">L18+AA18+AP18+BE18</f>
        <v>0</v>
      </c>
      <c r="BU18" s="331">
        <f t="shared" ref="BU18:BU45" si="8">M18+AB18+AQ18+BF18</f>
        <v>0</v>
      </c>
      <c r="BV18" s="331">
        <f t="shared" ref="BV18:BV45" si="9">N18+AC18+AR18+BG18</f>
        <v>0</v>
      </c>
      <c r="BW18" s="331">
        <f t="shared" ref="BW18:BW45" si="10">O18+AD18+AS18+BH18</f>
        <v>0</v>
      </c>
      <c r="BX18" s="331">
        <f t="shared" ref="BX18:BX45" si="11">P18+AE18+AT18+BI18</f>
        <v>116254302.8288275</v>
      </c>
      <c r="BY18" s="331">
        <f t="shared" ref="BY18:BY45" si="12">Q18+AF18+AU18+BJ18</f>
        <v>0</v>
      </c>
    </row>
    <row r="19" spans="1:77" s="320" customFormat="1">
      <c r="A19" s="165">
        <v>2</v>
      </c>
      <c r="B19" s="120" t="s">
        <v>199</v>
      </c>
      <c r="C19" s="120" t="s">
        <v>375</v>
      </c>
      <c r="D19" s="228">
        <v>1360626.4704000002</v>
      </c>
      <c r="E19" s="228">
        <v>0</v>
      </c>
      <c r="F19" s="331">
        <f t="shared" ref="F19:F52" si="13">SUM(D19:E19)</f>
        <v>1360626.4704000002</v>
      </c>
      <c r="G19" s="228">
        <v>349922.57959999994</v>
      </c>
      <c r="H19" s="228">
        <v>0</v>
      </c>
      <c r="I19" s="331">
        <f t="shared" ref="I19:I45" si="14">SUM(G19:H19)</f>
        <v>349922.57959999994</v>
      </c>
      <c r="J19" s="331">
        <f t="shared" ref="J19:J45" si="15">F19+I19</f>
        <v>1710549.0500000003</v>
      </c>
      <c r="K19" s="228">
        <v>-7401.4495718118678</v>
      </c>
      <c r="L19" s="228">
        <v>0</v>
      </c>
      <c r="M19" s="228">
        <v>0</v>
      </c>
      <c r="N19" s="228">
        <v>0</v>
      </c>
      <c r="O19" s="572">
        <v>0</v>
      </c>
      <c r="P19" s="220">
        <f t="shared" ref="P19:P45" si="16">SUM(J19:N19)</f>
        <v>1703147.6004281885</v>
      </c>
      <c r="Q19" s="870">
        <f>P19-O19-'Schedule 3A_Income Statement'!CO36</f>
        <v>0</v>
      </c>
      <c r="R19" s="221"/>
      <c r="S19" s="228">
        <v>1707765.1793</v>
      </c>
      <c r="T19" s="228">
        <v>0</v>
      </c>
      <c r="U19" s="331">
        <f t="shared" ref="U19:U45" si="17">SUM(S19:T19)</f>
        <v>1707765.1793</v>
      </c>
      <c r="V19" s="228">
        <v>225896.69069999989</v>
      </c>
      <c r="W19" s="228">
        <v>0</v>
      </c>
      <c r="X19" s="331">
        <f t="shared" ref="X19:X45" si="18">SUM(V19:W19)</f>
        <v>225896.69069999989</v>
      </c>
      <c r="Y19" s="331">
        <f t="shared" ref="Y19:Y45" si="19">U19+X19</f>
        <v>1933661.8699999999</v>
      </c>
      <c r="Z19" s="228">
        <v>-5002.5149976963121</v>
      </c>
      <c r="AA19" s="228">
        <v>0</v>
      </c>
      <c r="AB19" s="228">
        <v>0</v>
      </c>
      <c r="AC19" s="228">
        <v>0</v>
      </c>
      <c r="AD19" s="572">
        <v>0</v>
      </c>
      <c r="AE19" s="220">
        <f t="shared" ref="AE19:AE45" si="20">SUM(Y19:AC19)</f>
        <v>1928659.3550023036</v>
      </c>
      <c r="AF19" s="870">
        <f>AE19-AD19-'Schedule 3A_Income Statement'!CP36</f>
        <v>0</v>
      </c>
      <c r="AG19" s="221"/>
      <c r="AH19" s="228">
        <v>1871196.0120999995</v>
      </c>
      <c r="AI19" s="228">
        <v>0</v>
      </c>
      <c r="AJ19" s="331">
        <f t="shared" ref="AJ19:AJ45" si="21">SUM(AH19:AI19)</f>
        <v>1871196.0120999995</v>
      </c>
      <c r="AK19" s="228">
        <v>276724.62790000002</v>
      </c>
      <c r="AL19" s="228">
        <v>0</v>
      </c>
      <c r="AM19" s="331">
        <f t="shared" ref="AM19:AM45" si="22">SUM(AK19:AL19)</f>
        <v>276724.62790000002</v>
      </c>
      <c r="AN19" s="331">
        <f t="shared" ref="AN19:AN45" si="23">AJ19+AM19</f>
        <v>2147920.6399999997</v>
      </c>
      <c r="AO19" s="228">
        <v>2697.0094043995068</v>
      </c>
      <c r="AP19" s="228">
        <v>0</v>
      </c>
      <c r="AQ19" s="228">
        <v>0</v>
      </c>
      <c r="AR19" s="228">
        <v>0</v>
      </c>
      <c r="AS19" s="572">
        <v>0</v>
      </c>
      <c r="AT19" s="220">
        <f t="shared" ref="AT19:AT45" si="24">SUM(AN19:AR19)</f>
        <v>2150617.6494043991</v>
      </c>
      <c r="AU19" s="870">
        <f>AT19-AS19-'Schedule 3A_Income Statement'!CQ36</f>
        <v>0</v>
      </c>
      <c r="AV19" s="221"/>
      <c r="AW19" s="228">
        <v>1800319.1173999996</v>
      </c>
      <c r="AX19" s="228">
        <v>0</v>
      </c>
      <c r="AY19" s="331">
        <f t="shared" ref="AY19:AY45" si="25">SUM(AW19:AX19)</f>
        <v>1800319.1173999996</v>
      </c>
      <c r="AZ19" s="228">
        <v>139248.3426</v>
      </c>
      <c r="BA19" s="228">
        <v>0</v>
      </c>
      <c r="BB19" s="331">
        <f t="shared" ref="BB19:BB45" si="26">SUM(AZ19:BA19)</f>
        <v>139248.3426</v>
      </c>
      <c r="BC19" s="331">
        <f t="shared" ref="BC19:BC45" si="27">AY19+BB19</f>
        <v>1939567.4599999997</v>
      </c>
      <c r="BD19" s="228">
        <v>1401.5966983522333</v>
      </c>
      <c r="BE19" s="228">
        <v>0</v>
      </c>
      <c r="BF19" s="228">
        <v>0</v>
      </c>
      <c r="BG19" s="228">
        <v>0</v>
      </c>
      <c r="BH19" s="572">
        <v>0</v>
      </c>
      <c r="BI19" s="220">
        <f t="shared" ref="BI19:BI45" si="28">SUM(BC19:BG19)</f>
        <v>1940969.0566983519</v>
      </c>
      <c r="BJ19" s="870">
        <f>BI19-BH19-'Schedule 3A_Income Statement'!CR36</f>
        <v>0</v>
      </c>
      <c r="BL19" s="331">
        <f t="shared" ref="BL19:BL45" si="29">D19+S19+AH19+AW19</f>
        <v>6739906.7791999988</v>
      </c>
      <c r="BM19" s="331">
        <f t="shared" si="0"/>
        <v>0</v>
      </c>
      <c r="BN19" s="331">
        <f t="shared" si="1"/>
        <v>6739906.7791999988</v>
      </c>
      <c r="BO19" s="331">
        <f t="shared" si="2"/>
        <v>991792.24079999991</v>
      </c>
      <c r="BP19" s="331">
        <f t="shared" si="3"/>
        <v>0</v>
      </c>
      <c r="BQ19" s="331">
        <f t="shared" si="4"/>
        <v>991792.24079999991</v>
      </c>
      <c r="BR19" s="331">
        <f t="shared" si="5"/>
        <v>7731699.0199999996</v>
      </c>
      <c r="BS19" s="331">
        <f t="shared" si="6"/>
        <v>-8305.3584667564392</v>
      </c>
      <c r="BT19" s="331">
        <f t="shared" si="7"/>
        <v>0</v>
      </c>
      <c r="BU19" s="331">
        <f t="shared" si="8"/>
        <v>0</v>
      </c>
      <c r="BV19" s="331">
        <f t="shared" si="9"/>
        <v>0</v>
      </c>
      <c r="BW19" s="331">
        <f t="shared" si="10"/>
        <v>0</v>
      </c>
      <c r="BX19" s="331">
        <f t="shared" si="11"/>
        <v>7723393.661533243</v>
      </c>
      <c r="BY19" s="331">
        <f t="shared" si="12"/>
        <v>0</v>
      </c>
    </row>
    <row r="20" spans="1:77" s="320" customFormat="1">
      <c r="A20" s="164">
        <v>3</v>
      </c>
      <c r="B20" s="118" t="s">
        <v>200</v>
      </c>
      <c r="C20" s="118" t="s">
        <v>381</v>
      </c>
      <c r="D20" s="228">
        <v>17489924.521300003</v>
      </c>
      <c r="E20" s="228">
        <v>0</v>
      </c>
      <c r="F20" s="331">
        <f t="shared" si="13"/>
        <v>17489924.521300003</v>
      </c>
      <c r="G20" s="228">
        <v>5168893.0786999986</v>
      </c>
      <c r="H20" s="228">
        <v>0</v>
      </c>
      <c r="I20" s="331">
        <f t="shared" si="14"/>
        <v>5168893.0786999986</v>
      </c>
      <c r="J20" s="331">
        <f t="shared" si="15"/>
        <v>22658817.600000001</v>
      </c>
      <c r="K20" s="228">
        <v>-98532.536925015811</v>
      </c>
      <c r="L20" s="228">
        <v>1049356.0386001766</v>
      </c>
      <c r="M20" s="228">
        <v>0</v>
      </c>
      <c r="N20" s="228">
        <v>0</v>
      </c>
      <c r="O20" s="572">
        <v>0</v>
      </c>
      <c r="P20" s="220">
        <f t="shared" si="16"/>
        <v>23609641.101675164</v>
      </c>
      <c r="Q20" s="870">
        <f>P20-O20-'Schedule 3A_Income Statement'!CO37</f>
        <v>0</v>
      </c>
      <c r="R20" s="221"/>
      <c r="S20" s="228">
        <v>20660392.064500034</v>
      </c>
      <c r="T20" s="228">
        <v>0</v>
      </c>
      <c r="U20" s="331">
        <f t="shared" si="17"/>
        <v>20660392.064500034</v>
      </c>
      <c r="V20" s="228">
        <v>4482369.5254999939</v>
      </c>
      <c r="W20" s="228">
        <v>0</v>
      </c>
      <c r="X20" s="331">
        <f t="shared" si="18"/>
        <v>4482369.5254999939</v>
      </c>
      <c r="Y20" s="331">
        <f t="shared" si="19"/>
        <v>25142761.590000026</v>
      </c>
      <c r="Z20" s="228">
        <v>-68590.566731369268</v>
      </c>
      <c r="AA20" s="228">
        <v>1066989.9800831978</v>
      </c>
      <c r="AB20" s="228">
        <v>0</v>
      </c>
      <c r="AC20" s="228">
        <v>0</v>
      </c>
      <c r="AD20" s="572">
        <v>0</v>
      </c>
      <c r="AE20" s="220">
        <f t="shared" si="20"/>
        <v>26141161.003351852</v>
      </c>
      <c r="AF20" s="870">
        <f>AE20-AD20-'Schedule 3A_Income Statement'!CP37</f>
        <v>0</v>
      </c>
      <c r="AG20" s="221"/>
      <c r="AH20" s="228">
        <v>21464381.88750001</v>
      </c>
      <c r="AI20" s="228">
        <v>0</v>
      </c>
      <c r="AJ20" s="331">
        <f t="shared" si="21"/>
        <v>21464381.88750001</v>
      </c>
      <c r="AK20" s="228">
        <v>4008347.662499995</v>
      </c>
      <c r="AL20" s="228">
        <v>0</v>
      </c>
      <c r="AM20" s="331">
        <f t="shared" si="22"/>
        <v>4008347.662499995</v>
      </c>
      <c r="AN20" s="331">
        <f t="shared" si="23"/>
        <v>25472729.550000004</v>
      </c>
      <c r="AO20" s="228">
        <v>28163.861707945034</v>
      </c>
      <c r="AP20" s="228">
        <v>1093373.9284085447</v>
      </c>
      <c r="AQ20" s="228">
        <v>0</v>
      </c>
      <c r="AR20" s="228">
        <v>0</v>
      </c>
      <c r="AS20" s="572">
        <v>0</v>
      </c>
      <c r="AT20" s="220">
        <f t="shared" si="24"/>
        <v>26594267.340116493</v>
      </c>
      <c r="AU20" s="870">
        <f>AT20-AS20-'Schedule 3A_Income Statement'!CQ37</f>
        <v>0</v>
      </c>
      <c r="AV20" s="221"/>
      <c r="AW20" s="228">
        <v>22102747.990699995</v>
      </c>
      <c r="AX20" s="228">
        <v>0</v>
      </c>
      <c r="AY20" s="331">
        <f t="shared" si="25"/>
        <v>22102747.990699995</v>
      </c>
      <c r="AZ20" s="228">
        <v>3808288.5092999889</v>
      </c>
      <c r="BA20" s="228">
        <v>0</v>
      </c>
      <c r="BB20" s="331">
        <f t="shared" si="26"/>
        <v>3808288.5092999889</v>
      </c>
      <c r="BC20" s="331">
        <f t="shared" si="27"/>
        <v>25911036.499999985</v>
      </c>
      <c r="BD20" s="228">
        <v>37562.35495807619</v>
      </c>
      <c r="BE20" s="228">
        <v>1117832.5529080846</v>
      </c>
      <c r="BF20" s="228">
        <v>0</v>
      </c>
      <c r="BG20" s="228">
        <v>0</v>
      </c>
      <c r="BH20" s="572">
        <v>0</v>
      </c>
      <c r="BI20" s="220">
        <f t="shared" si="28"/>
        <v>27066431.407866146</v>
      </c>
      <c r="BJ20" s="870">
        <f>BI20-BH20-'Schedule 3A_Income Statement'!CR37</f>
        <v>0</v>
      </c>
      <c r="BL20" s="331">
        <f t="shared" si="29"/>
        <v>81717446.464000046</v>
      </c>
      <c r="BM20" s="331">
        <f t="shared" si="0"/>
        <v>0</v>
      </c>
      <c r="BN20" s="331">
        <f t="shared" si="1"/>
        <v>81717446.464000046</v>
      </c>
      <c r="BO20" s="331">
        <f t="shared" si="2"/>
        <v>17467898.775999978</v>
      </c>
      <c r="BP20" s="331">
        <f t="shared" si="3"/>
        <v>0</v>
      </c>
      <c r="BQ20" s="331">
        <f t="shared" si="4"/>
        <v>17467898.775999978</v>
      </c>
      <c r="BR20" s="331">
        <f t="shared" si="5"/>
        <v>99185345.240000024</v>
      </c>
      <c r="BS20" s="331">
        <f t="shared" si="6"/>
        <v>-101396.88699036387</v>
      </c>
      <c r="BT20" s="331">
        <f t="shared" si="7"/>
        <v>4327552.5000000037</v>
      </c>
      <c r="BU20" s="331">
        <f t="shared" si="8"/>
        <v>0</v>
      </c>
      <c r="BV20" s="331">
        <f t="shared" si="9"/>
        <v>0</v>
      </c>
      <c r="BW20" s="331">
        <f t="shared" si="10"/>
        <v>0</v>
      </c>
      <c r="BX20" s="331">
        <f t="shared" si="11"/>
        <v>103411500.85300967</v>
      </c>
      <c r="BY20" s="331">
        <f t="shared" si="12"/>
        <v>0</v>
      </c>
    </row>
    <row r="21" spans="1:77" s="320" customFormat="1">
      <c r="A21" s="165">
        <v>4</v>
      </c>
      <c r="B21" s="120" t="s">
        <v>201</v>
      </c>
      <c r="C21" s="871" t="s">
        <v>202</v>
      </c>
      <c r="D21" s="228">
        <v>1241407.3160000017</v>
      </c>
      <c r="E21" s="230">
        <v>0</v>
      </c>
      <c r="F21" s="331">
        <f t="shared" si="13"/>
        <v>1241407.3160000017</v>
      </c>
      <c r="G21" s="230">
        <v>1052887.9839999999</v>
      </c>
      <c r="H21" s="230">
        <v>0</v>
      </c>
      <c r="I21" s="331">
        <f t="shared" si="14"/>
        <v>1052887.9839999999</v>
      </c>
      <c r="J21" s="331">
        <f t="shared" si="15"/>
        <v>2294295.3000000017</v>
      </c>
      <c r="K21" s="228">
        <v>-10536.740868450921</v>
      </c>
      <c r="L21" s="228">
        <v>0</v>
      </c>
      <c r="M21" s="228">
        <v>0</v>
      </c>
      <c r="N21" s="228">
        <v>0</v>
      </c>
      <c r="O21" s="572">
        <v>0</v>
      </c>
      <c r="P21" s="220">
        <f t="shared" si="16"/>
        <v>2283758.5591315506</v>
      </c>
      <c r="Q21" s="870">
        <f>P21-O21-'Schedule 3A_Income Statement'!CO38</f>
        <v>0</v>
      </c>
      <c r="R21" s="221"/>
      <c r="S21" s="228">
        <v>1543621.5960999986</v>
      </c>
      <c r="T21" s="230">
        <v>0</v>
      </c>
      <c r="U21" s="331">
        <f t="shared" si="17"/>
        <v>1543621.5960999986</v>
      </c>
      <c r="V21" s="230">
        <v>1087803.5639000002</v>
      </c>
      <c r="W21" s="230">
        <v>0</v>
      </c>
      <c r="X21" s="331">
        <f t="shared" si="18"/>
        <v>1087803.5639000002</v>
      </c>
      <c r="Y21" s="331">
        <f t="shared" si="19"/>
        <v>2631425.1599999988</v>
      </c>
      <c r="Z21" s="228">
        <v>-3248.948203364871</v>
      </c>
      <c r="AA21" s="228">
        <v>0</v>
      </c>
      <c r="AB21" s="228">
        <v>0</v>
      </c>
      <c r="AC21" s="228">
        <v>0</v>
      </c>
      <c r="AD21" s="572">
        <v>0</v>
      </c>
      <c r="AE21" s="220">
        <f t="shared" si="20"/>
        <v>2628176.2117966339</v>
      </c>
      <c r="AF21" s="870">
        <f>AE21-AD21-'Schedule 3A_Income Statement'!CP38</f>
        <v>0</v>
      </c>
      <c r="AG21" s="221"/>
      <c r="AH21" s="228">
        <v>1566392.0068000003</v>
      </c>
      <c r="AI21" s="230">
        <v>0</v>
      </c>
      <c r="AJ21" s="331">
        <f t="shared" si="21"/>
        <v>1566392.0068000003</v>
      </c>
      <c r="AK21" s="230">
        <v>1020812.2832000001</v>
      </c>
      <c r="AL21" s="230">
        <v>0</v>
      </c>
      <c r="AM21" s="331">
        <f t="shared" si="22"/>
        <v>1020812.2832000001</v>
      </c>
      <c r="AN21" s="331">
        <f t="shared" si="23"/>
        <v>2587204.2900000005</v>
      </c>
      <c r="AO21" s="228">
        <v>2517.7878080882542</v>
      </c>
      <c r="AP21" s="228">
        <v>0</v>
      </c>
      <c r="AQ21" s="228">
        <v>0</v>
      </c>
      <c r="AR21" s="228">
        <v>0</v>
      </c>
      <c r="AS21" s="572">
        <v>0</v>
      </c>
      <c r="AT21" s="220">
        <f t="shared" si="24"/>
        <v>2589722.0778080886</v>
      </c>
      <c r="AU21" s="870">
        <f>AT21-AS21-'Schedule 3A_Income Statement'!CQ38</f>
        <v>0</v>
      </c>
      <c r="AV21" s="221"/>
      <c r="AW21" s="228">
        <v>1637481.5113999976</v>
      </c>
      <c r="AX21" s="230">
        <v>0</v>
      </c>
      <c r="AY21" s="331">
        <f t="shared" si="25"/>
        <v>1637481.5113999976</v>
      </c>
      <c r="AZ21" s="230">
        <v>1041607.0585999993</v>
      </c>
      <c r="BA21" s="230">
        <v>0</v>
      </c>
      <c r="BB21" s="331">
        <f t="shared" si="26"/>
        <v>1041607.0585999993</v>
      </c>
      <c r="BC21" s="331">
        <f t="shared" si="27"/>
        <v>2679088.569999997</v>
      </c>
      <c r="BD21" s="228">
        <v>3168.3008878002056</v>
      </c>
      <c r="BE21" s="228">
        <v>0</v>
      </c>
      <c r="BF21" s="228">
        <v>0</v>
      </c>
      <c r="BG21" s="228">
        <v>0</v>
      </c>
      <c r="BH21" s="572">
        <v>0</v>
      </c>
      <c r="BI21" s="220">
        <f t="shared" si="28"/>
        <v>2682256.8708877973</v>
      </c>
      <c r="BJ21" s="870">
        <f>BI21-BH21-'Schedule 3A_Income Statement'!CR38</f>
        <v>0</v>
      </c>
      <c r="BL21" s="331">
        <f t="shared" si="29"/>
        <v>5988902.4302999983</v>
      </c>
      <c r="BM21" s="331">
        <f t="shared" si="0"/>
        <v>0</v>
      </c>
      <c r="BN21" s="331">
        <f t="shared" si="1"/>
        <v>5988902.4302999983</v>
      </c>
      <c r="BO21" s="331">
        <f t="shared" si="2"/>
        <v>4203110.8896999992</v>
      </c>
      <c r="BP21" s="331">
        <f t="shared" si="3"/>
        <v>0</v>
      </c>
      <c r="BQ21" s="331">
        <f t="shared" si="4"/>
        <v>4203110.8896999992</v>
      </c>
      <c r="BR21" s="331">
        <f t="shared" si="5"/>
        <v>10192013.319999998</v>
      </c>
      <c r="BS21" s="331">
        <f t="shared" si="6"/>
        <v>-8099.6003759273317</v>
      </c>
      <c r="BT21" s="331">
        <f t="shared" si="7"/>
        <v>0</v>
      </c>
      <c r="BU21" s="331">
        <f t="shared" si="8"/>
        <v>0</v>
      </c>
      <c r="BV21" s="331">
        <f t="shared" si="9"/>
        <v>0</v>
      </c>
      <c r="BW21" s="331">
        <f t="shared" si="10"/>
        <v>0</v>
      </c>
      <c r="BX21" s="331">
        <f t="shared" si="11"/>
        <v>10183913.71962407</v>
      </c>
      <c r="BY21" s="331">
        <f t="shared" si="12"/>
        <v>0</v>
      </c>
    </row>
    <row r="22" spans="1:77" s="320" customFormat="1">
      <c r="A22" s="164">
        <v>5</v>
      </c>
      <c r="B22" s="118" t="s">
        <v>202</v>
      </c>
      <c r="C22" s="604" t="s">
        <v>202</v>
      </c>
      <c r="D22" s="228">
        <v>6922415.4750999957</v>
      </c>
      <c r="E22" s="228">
        <v>235443.07695593292</v>
      </c>
      <c r="F22" s="331">
        <f t="shared" si="13"/>
        <v>7157858.5520559289</v>
      </c>
      <c r="G22" s="228">
        <v>2448849.7048999993</v>
      </c>
      <c r="H22" s="228">
        <v>45552.147379707691</v>
      </c>
      <c r="I22" s="331">
        <f t="shared" si="14"/>
        <v>2494401.8522797069</v>
      </c>
      <c r="J22" s="331">
        <f t="shared" si="15"/>
        <v>9652260.4043356366</v>
      </c>
      <c r="K22" s="228">
        <v>-42320.577035339607</v>
      </c>
      <c r="L22" s="228">
        <v>1540885.2342139001</v>
      </c>
      <c r="M22" s="228">
        <v>0</v>
      </c>
      <c r="N22" s="228">
        <v>0</v>
      </c>
      <c r="O22" s="572">
        <v>0</v>
      </c>
      <c r="P22" s="220">
        <f t="shared" si="16"/>
        <v>11150825.061514197</v>
      </c>
      <c r="Q22" s="870">
        <f>P22-O22-'Schedule 3A_Income Statement'!CO39</f>
        <v>0</v>
      </c>
      <c r="R22" s="221"/>
      <c r="S22" s="228">
        <v>8111427.8108000001</v>
      </c>
      <c r="T22" s="228">
        <v>238669.87359736927</v>
      </c>
      <c r="U22" s="331">
        <f t="shared" si="17"/>
        <v>8350097.6843973696</v>
      </c>
      <c r="V22" s="228">
        <v>1861440.7792</v>
      </c>
      <c r="W22" s="228">
        <v>47166.006737760821</v>
      </c>
      <c r="X22" s="331">
        <f t="shared" si="18"/>
        <v>1908606.7859377607</v>
      </c>
      <c r="Y22" s="331">
        <f t="shared" si="19"/>
        <v>10258704.47033513</v>
      </c>
      <c r="Z22" s="228">
        <v>-29012.01325366765</v>
      </c>
      <c r="AA22" s="228">
        <v>1567429.7969236665</v>
      </c>
      <c r="AB22" s="228">
        <v>0</v>
      </c>
      <c r="AC22" s="228">
        <v>0</v>
      </c>
      <c r="AD22" s="572">
        <v>0</v>
      </c>
      <c r="AE22" s="220">
        <f t="shared" si="20"/>
        <v>11797122.254005129</v>
      </c>
      <c r="AF22" s="870">
        <f>AE22-AD22-'Schedule 3A_Income Statement'!CP39</f>
        <v>0</v>
      </c>
      <c r="AG22" s="221"/>
      <c r="AH22" s="228">
        <v>8497364.9303000066</v>
      </c>
      <c r="AI22" s="228">
        <v>243920.52263139773</v>
      </c>
      <c r="AJ22" s="331">
        <f t="shared" si="21"/>
        <v>8741285.4529314041</v>
      </c>
      <c r="AK22" s="228">
        <v>1773640.7897000024</v>
      </c>
      <c r="AL22" s="228">
        <v>49089.221570398731</v>
      </c>
      <c r="AM22" s="331">
        <f t="shared" si="22"/>
        <v>1822730.0112704011</v>
      </c>
      <c r="AN22" s="331">
        <f t="shared" si="23"/>
        <v>10564015.464201804</v>
      </c>
      <c r="AO22" s="228">
        <v>8247.3146471585187</v>
      </c>
      <c r="AP22" s="228">
        <v>1606768.9028837124</v>
      </c>
      <c r="AQ22" s="228">
        <v>0</v>
      </c>
      <c r="AR22" s="228">
        <v>0</v>
      </c>
      <c r="AS22" s="572">
        <v>0</v>
      </c>
      <c r="AT22" s="220">
        <f t="shared" si="24"/>
        <v>12179031.681732675</v>
      </c>
      <c r="AU22" s="870">
        <f>AT22-AS22-'Schedule 3A_Income Statement'!CQ39</f>
        <v>0</v>
      </c>
      <c r="AV22" s="221"/>
      <c r="AW22" s="228">
        <v>9126240.3587000147</v>
      </c>
      <c r="AX22" s="228">
        <v>248984.53189885759</v>
      </c>
      <c r="AY22" s="331">
        <f t="shared" si="25"/>
        <v>9375224.8905988727</v>
      </c>
      <c r="AZ22" s="228">
        <v>1697677.2712999994</v>
      </c>
      <c r="BA22" s="228">
        <v>50643.619228576208</v>
      </c>
      <c r="BB22" s="331">
        <f t="shared" si="26"/>
        <v>1748320.8905285758</v>
      </c>
      <c r="BC22" s="331">
        <f t="shared" si="27"/>
        <v>11123545.781127449</v>
      </c>
      <c r="BD22" s="228">
        <v>13604.779882853931</v>
      </c>
      <c r="BE22" s="228">
        <v>1643062.0659787268</v>
      </c>
      <c r="BF22" s="228">
        <v>0</v>
      </c>
      <c r="BG22" s="228">
        <v>0</v>
      </c>
      <c r="BH22" s="572">
        <v>0</v>
      </c>
      <c r="BI22" s="220">
        <f t="shared" si="28"/>
        <v>12780212.626989029</v>
      </c>
      <c r="BJ22" s="870">
        <f>BI22-BH22-'Schedule 3A_Income Statement'!CR39</f>
        <v>0</v>
      </c>
      <c r="BL22" s="331">
        <f t="shared" si="29"/>
        <v>32657448.574900016</v>
      </c>
      <c r="BM22" s="331">
        <f t="shared" si="0"/>
        <v>967018.00508355745</v>
      </c>
      <c r="BN22" s="331">
        <f t="shared" si="1"/>
        <v>33624466.579983577</v>
      </c>
      <c r="BO22" s="331">
        <f t="shared" si="2"/>
        <v>7781608.5451000007</v>
      </c>
      <c r="BP22" s="331">
        <f t="shared" si="3"/>
        <v>192450.99491644342</v>
      </c>
      <c r="BQ22" s="331">
        <f t="shared" si="4"/>
        <v>7974059.5400164444</v>
      </c>
      <c r="BR22" s="331">
        <f t="shared" si="5"/>
        <v>41598526.12000002</v>
      </c>
      <c r="BS22" s="331">
        <f t="shared" si="6"/>
        <v>-49480.49575899481</v>
      </c>
      <c r="BT22" s="331">
        <f t="shared" si="7"/>
        <v>6358146.0000000056</v>
      </c>
      <c r="BU22" s="331">
        <f t="shared" si="8"/>
        <v>0</v>
      </c>
      <c r="BV22" s="331">
        <f t="shared" si="9"/>
        <v>0</v>
      </c>
      <c r="BW22" s="331">
        <f t="shared" si="10"/>
        <v>0</v>
      </c>
      <c r="BX22" s="331">
        <f t="shared" si="11"/>
        <v>47907191.624241032</v>
      </c>
      <c r="BY22" s="331">
        <f t="shared" si="12"/>
        <v>0</v>
      </c>
    </row>
    <row r="23" spans="1:77" s="320" customFormat="1">
      <c r="A23" s="164">
        <v>6</v>
      </c>
      <c r="B23" s="118" t="s">
        <v>203</v>
      </c>
      <c r="C23" s="604" t="s">
        <v>202</v>
      </c>
      <c r="D23" s="228">
        <v>464192.53223716654</v>
      </c>
      <c r="E23" s="228">
        <v>0</v>
      </c>
      <c r="F23" s="331">
        <f t="shared" si="13"/>
        <v>464192.53223716654</v>
      </c>
      <c r="G23" s="228">
        <v>288058.78874784108</v>
      </c>
      <c r="H23" s="228">
        <v>0</v>
      </c>
      <c r="I23" s="331">
        <f t="shared" si="14"/>
        <v>288058.78874784108</v>
      </c>
      <c r="J23" s="331">
        <f t="shared" si="15"/>
        <v>752251.32098500757</v>
      </c>
      <c r="K23" s="228">
        <v>-1607.5998403583233</v>
      </c>
      <c r="L23" s="228">
        <v>0</v>
      </c>
      <c r="M23" s="228">
        <v>0</v>
      </c>
      <c r="N23" s="228">
        <v>0</v>
      </c>
      <c r="O23" s="572">
        <v>0</v>
      </c>
      <c r="P23" s="220">
        <f t="shared" si="16"/>
        <v>750643.7211446492</v>
      </c>
      <c r="Q23" s="870">
        <f>P23-O23-'Schedule 3A_Income Statement'!CO40</f>
        <v>0</v>
      </c>
      <c r="R23" s="221"/>
      <c r="S23" s="228">
        <v>575895.10707156733</v>
      </c>
      <c r="T23" s="228">
        <v>0</v>
      </c>
      <c r="U23" s="331">
        <f t="shared" si="17"/>
        <v>575895.10707156733</v>
      </c>
      <c r="V23" s="228">
        <v>232558.83463179626</v>
      </c>
      <c r="W23" s="228">
        <v>0</v>
      </c>
      <c r="X23" s="331">
        <f t="shared" si="18"/>
        <v>232558.83463179626</v>
      </c>
      <c r="Y23" s="331">
        <f t="shared" si="19"/>
        <v>808453.94170336355</v>
      </c>
      <c r="Z23" s="228">
        <v>-1228.6919704322845</v>
      </c>
      <c r="AA23" s="228">
        <v>0</v>
      </c>
      <c r="AB23" s="228">
        <v>0</v>
      </c>
      <c r="AC23" s="228">
        <v>0</v>
      </c>
      <c r="AD23" s="572">
        <v>0</v>
      </c>
      <c r="AE23" s="220">
        <f t="shared" si="20"/>
        <v>807225.24973293126</v>
      </c>
      <c r="AF23" s="870">
        <f>AE23-AD23-'Schedule 3A_Income Statement'!CP40</f>
        <v>0</v>
      </c>
      <c r="AG23" s="221"/>
      <c r="AH23" s="228">
        <v>584697.25316188124</v>
      </c>
      <c r="AI23" s="228">
        <v>0</v>
      </c>
      <c r="AJ23" s="331">
        <f t="shared" si="21"/>
        <v>584697.25316188124</v>
      </c>
      <c r="AK23" s="228">
        <v>224946.02507353952</v>
      </c>
      <c r="AL23" s="228">
        <v>0</v>
      </c>
      <c r="AM23" s="331">
        <f t="shared" si="22"/>
        <v>224946.02507353952</v>
      </c>
      <c r="AN23" s="331">
        <f t="shared" si="23"/>
        <v>809643.27823542082</v>
      </c>
      <c r="AO23" s="228">
        <v>632.65494043971694</v>
      </c>
      <c r="AP23" s="228">
        <v>0</v>
      </c>
      <c r="AQ23" s="228">
        <v>0</v>
      </c>
      <c r="AR23" s="228">
        <v>0</v>
      </c>
      <c r="AS23" s="572">
        <v>0</v>
      </c>
      <c r="AT23" s="220">
        <f t="shared" si="24"/>
        <v>810275.93317586055</v>
      </c>
      <c r="AU23" s="870">
        <f>AT23-AS23-'Schedule 3A_Income Statement'!CQ40</f>
        <v>0</v>
      </c>
      <c r="AV23" s="221"/>
      <c r="AW23" s="228">
        <v>584135.3018978365</v>
      </c>
      <c r="AX23" s="228">
        <v>0</v>
      </c>
      <c r="AY23" s="331">
        <f t="shared" si="25"/>
        <v>584135.3018978365</v>
      </c>
      <c r="AZ23" s="228">
        <v>221892.56717837253</v>
      </c>
      <c r="BA23" s="228">
        <v>0</v>
      </c>
      <c r="BB23" s="331">
        <f t="shared" si="26"/>
        <v>221892.56717837253</v>
      </c>
      <c r="BC23" s="331">
        <f t="shared" si="27"/>
        <v>806027.86907620903</v>
      </c>
      <c r="BD23" s="228">
        <v>751.0785253351346</v>
      </c>
      <c r="BE23" s="228">
        <v>0</v>
      </c>
      <c r="BF23" s="228">
        <v>0</v>
      </c>
      <c r="BG23" s="228">
        <v>0</v>
      </c>
      <c r="BH23" s="572">
        <v>0</v>
      </c>
      <c r="BI23" s="220">
        <f t="shared" si="28"/>
        <v>806778.94760154421</v>
      </c>
      <c r="BJ23" s="870">
        <f>BI23-BH23-'Schedule 3A_Income Statement'!CR40</f>
        <v>0</v>
      </c>
      <c r="BL23" s="331">
        <f t="shared" si="29"/>
        <v>2208920.1943684514</v>
      </c>
      <c r="BM23" s="331">
        <f t="shared" si="0"/>
        <v>0</v>
      </c>
      <c r="BN23" s="331">
        <f t="shared" si="1"/>
        <v>2208920.1943684514</v>
      </c>
      <c r="BO23" s="331">
        <f t="shared" si="2"/>
        <v>967456.21563154948</v>
      </c>
      <c r="BP23" s="331">
        <f t="shared" si="3"/>
        <v>0</v>
      </c>
      <c r="BQ23" s="331">
        <f t="shared" si="4"/>
        <v>967456.21563154948</v>
      </c>
      <c r="BR23" s="331">
        <f t="shared" si="5"/>
        <v>3176376.4100000011</v>
      </c>
      <c r="BS23" s="331">
        <f t="shared" si="6"/>
        <v>-1452.5583450157565</v>
      </c>
      <c r="BT23" s="331">
        <f t="shared" si="7"/>
        <v>0</v>
      </c>
      <c r="BU23" s="331">
        <f t="shared" si="8"/>
        <v>0</v>
      </c>
      <c r="BV23" s="331">
        <f t="shared" si="9"/>
        <v>0</v>
      </c>
      <c r="BW23" s="331">
        <f t="shared" si="10"/>
        <v>0</v>
      </c>
      <c r="BX23" s="331">
        <f t="shared" si="11"/>
        <v>3174923.851654985</v>
      </c>
      <c r="BY23" s="331">
        <f t="shared" si="12"/>
        <v>0</v>
      </c>
    </row>
    <row r="24" spans="1:77" s="320" customFormat="1">
      <c r="A24" s="872">
        <v>7</v>
      </c>
      <c r="B24" s="120" t="s">
        <v>204</v>
      </c>
      <c r="C24" s="871" t="s">
        <v>204</v>
      </c>
      <c r="D24" s="228">
        <v>0</v>
      </c>
      <c r="E24" s="228">
        <v>0</v>
      </c>
      <c r="F24" s="331">
        <f t="shared" si="13"/>
        <v>0</v>
      </c>
      <c r="G24" s="228">
        <v>1672677.9299999997</v>
      </c>
      <c r="H24" s="228">
        <v>0</v>
      </c>
      <c r="I24" s="331">
        <f t="shared" si="14"/>
        <v>1672677.9299999997</v>
      </c>
      <c r="J24" s="331">
        <f t="shared" si="15"/>
        <v>1672677.9299999997</v>
      </c>
      <c r="K24" s="228">
        <v>0</v>
      </c>
      <c r="L24" s="228">
        <v>0</v>
      </c>
      <c r="M24" s="228">
        <v>0</v>
      </c>
      <c r="N24" s="228">
        <v>0</v>
      </c>
      <c r="O24" s="572">
        <v>0</v>
      </c>
      <c r="P24" s="220">
        <f t="shared" si="16"/>
        <v>1672677.9299999997</v>
      </c>
      <c r="Q24" s="870">
        <f>P24-O24-'Schedule 3A_Income Statement'!CO41</f>
        <v>0</v>
      </c>
      <c r="R24" s="221"/>
      <c r="S24" s="228">
        <v>0</v>
      </c>
      <c r="T24" s="228">
        <v>0</v>
      </c>
      <c r="U24" s="331">
        <f t="shared" si="17"/>
        <v>0</v>
      </c>
      <c r="V24" s="228">
        <v>2057136.0099999998</v>
      </c>
      <c r="W24" s="228">
        <v>0</v>
      </c>
      <c r="X24" s="331">
        <f t="shared" si="18"/>
        <v>2057136.0099999998</v>
      </c>
      <c r="Y24" s="331">
        <f t="shared" si="19"/>
        <v>2057136.0099999998</v>
      </c>
      <c r="Z24" s="228">
        <v>0</v>
      </c>
      <c r="AA24" s="228">
        <v>0</v>
      </c>
      <c r="AB24" s="228">
        <v>0</v>
      </c>
      <c r="AC24" s="228">
        <v>0</v>
      </c>
      <c r="AD24" s="572">
        <v>0</v>
      </c>
      <c r="AE24" s="220">
        <f t="shared" si="20"/>
        <v>2057136.0099999998</v>
      </c>
      <c r="AF24" s="870">
        <f>AE24-AD24-'Schedule 3A_Income Statement'!CP41</f>
        <v>0</v>
      </c>
      <c r="AG24" s="221"/>
      <c r="AH24" s="228">
        <v>0</v>
      </c>
      <c r="AI24" s="228">
        <v>0</v>
      </c>
      <c r="AJ24" s="331">
        <f t="shared" si="21"/>
        <v>0</v>
      </c>
      <c r="AK24" s="228">
        <v>2017109.5099999995</v>
      </c>
      <c r="AL24" s="228">
        <v>0</v>
      </c>
      <c r="AM24" s="331">
        <f t="shared" si="22"/>
        <v>2017109.5099999995</v>
      </c>
      <c r="AN24" s="331">
        <f t="shared" si="23"/>
        <v>2017109.5099999995</v>
      </c>
      <c r="AO24" s="228">
        <v>0</v>
      </c>
      <c r="AP24" s="228">
        <v>0</v>
      </c>
      <c r="AQ24" s="228">
        <v>0</v>
      </c>
      <c r="AR24" s="228">
        <v>0</v>
      </c>
      <c r="AS24" s="572">
        <v>0</v>
      </c>
      <c r="AT24" s="220">
        <f t="shared" si="24"/>
        <v>2017109.5099999995</v>
      </c>
      <c r="AU24" s="870">
        <f>AT24-AS24-'Schedule 3A_Income Statement'!CQ41</f>
        <v>0</v>
      </c>
      <c r="AV24" s="221"/>
      <c r="AW24" s="228">
        <v>0</v>
      </c>
      <c r="AX24" s="228">
        <v>0</v>
      </c>
      <c r="AY24" s="331">
        <f t="shared" si="25"/>
        <v>0</v>
      </c>
      <c r="AZ24" s="228">
        <v>2137642.0599999996</v>
      </c>
      <c r="BA24" s="228">
        <v>0</v>
      </c>
      <c r="BB24" s="331">
        <f t="shared" si="26"/>
        <v>2137642.0599999996</v>
      </c>
      <c r="BC24" s="331">
        <f t="shared" si="27"/>
        <v>2137642.0599999996</v>
      </c>
      <c r="BD24" s="228">
        <v>0</v>
      </c>
      <c r="BE24" s="228">
        <v>0</v>
      </c>
      <c r="BF24" s="228">
        <v>0</v>
      </c>
      <c r="BG24" s="228">
        <v>0</v>
      </c>
      <c r="BH24" s="572">
        <v>0</v>
      </c>
      <c r="BI24" s="220">
        <f t="shared" si="28"/>
        <v>2137642.0599999996</v>
      </c>
      <c r="BJ24" s="870">
        <f>BI24-BH24-'Schedule 3A_Income Statement'!CR41</f>
        <v>0</v>
      </c>
      <c r="BL24" s="331">
        <f t="shared" si="29"/>
        <v>0</v>
      </c>
      <c r="BM24" s="331">
        <f t="shared" si="0"/>
        <v>0</v>
      </c>
      <c r="BN24" s="331">
        <f t="shared" si="1"/>
        <v>0</v>
      </c>
      <c r="BO24" s="331">
        <f t="shared" si="2"/>
        <v>7884565.5099999988</v>
      </c>
      <c r="BP24" s="331">
        <f t="shared" si="3"/>
        <v>0</v>
      </c>
      <c r="BQ24" s="331">
        <f t="shared" si="4"/>
        <v>7884565.5099999988</v>
      </c>
      <c r="BR24" s="331">
        <f t="shared" si="5"/>
        <v>7884565.5099999988</v>
      </c>
      <c r="BS24" s="331">
        <f t="shared" si="6"/>
        <v>0</v>
      </c>
      <c r="BT24" s="331">
        <f t="shared" si="7"/>
        <v>0</v>
      </c>
      <c r="BU24" s="331">
        <f t="shared" si="8"/>
        <v>0</v>
      </c>
      <c r="BV24" s="331">
        <f t="shared" si="9"/>
        <v>0</v>
      </c>
      <c r="BW24" s="331">
        <f t="shared" si="10"/>
        <v>0</v>
      </c>
      <c r="BX24" s="331">
        <f t="shared" si="11"/>
        <v>7884565.5099999988</v>
      </c>
      <c r="BY24" s="331">
        <f t="shared" si="12"/>
        <v>0</v>
      </c>
    </row>
    <row r="25" spans="1:77" s="320" customFormat="1">
      <c r="A25" s="873">
        <v>8</v>
      </c>
      <c r="B25" s="118" t="s">
        <v>205</v>
      </c>
      <c r="C25" s="604" t="s">
        <v>202</v>
      </c>
      <c r="D25" s="228">
        <v>324705.95140000002</v>
      </c>
      <c r="E25" s="228">
        <v>0</v>
      </c>
      <c r="F25" s="331">
        <f t="shared" si="13"/>
        <v>324705.95140000002</v>
      </c>
      <c r="G25" s="228">
        <v>124923.39859999994</v>
      </c>
      <c r="H25" s="228">
        <v>0</v>
      </c>
      <c r="I25" s="331">
        <f t="shared" si="14"/>
        <v>124923.39859999994</v>
      </c>
      <c r="J25" s="331">
        <f t="shared" si="15"/>
        <v>449629.35</v>
      </c>
      <c r="K25" s="228">
        <v>-1975.628569672238</v>
      </c>
      <c r="L25" s="228">
        <v>0</v>
      </c>
      <c r="M25" s="228">
        <v>0</v>
      </c>
      <c r="N25" s="228">
        <v>0</v>
      </c>
      <c r="O25" s="572">
        <v>0</v>
      </c>
      <c r="P25" s="220">
        <f t="shared" si="16"/>
        <v>447653.72143032774</v>
      </c>
      <c r="Q25" s="870">
        <f>P25-O25-'Schedule 3A_Income Statement'!CO42</f>
        <v>0</v>
      </c>
      <c r="R25" s="221"/>
      <c r="S25" s="228">
        <v>370440.33229999995</v>
      </c>
      <c r="T25" s="228">
        <v>0</v>
      </c>
      <c r="U25" s="331">
        <f t="shared" si="17"/>
        <v>370440.33229999995</v>
      </c>
      <c r="V25" s="228">
        <v>122948.38770000008</v>
      </c>
      <c r="W25" s="228">
        <v>0</v>
      </c>
      <c r="X25" s="331">
        <f t="shared" si="18"/>
        <v>122948.38770000008</v>
      </c>
      <c r="Y25" s="331">
        <f t="shared" si="19"/>
        <v>493388.72000000003</v>
      </c>
      <c r="Z25" s="228">
        <v>-1302.8491835917291</v>
      </c>
      <c r="AA25" s="228">
        <v>0</v>
      </c>
      <c r="AB25" s="228">
        <v>0</v>
      </c>
      <c r="AC25" s="228">
        <v>0</v>
      </c>
      <c r="AD25" s="572">
        <v>0</v>
      </c>
      <c r="AE25" s="220">
        <f t="shared" si="20"/>
        <v>492085.87081640831</v>
      </c>
      <c r="AF25" s="870">
        <f>AE25-AD25-'Schedule 3A_Income Statement'!CP42</f>
        <v>0</v>
      </c>
      <c r="AG25" s="221"/>
      <c r="AH25" s="228">
        <v>340154.48570000008</v>
      </c>
      <c r="AI25" s="228">
        <v>0</v>
      </c>
      <c r="AJ25" s="331">
        <f t="shared" si="21"/>
        <v>340154.48570000008</v>
      </c>
      <c r="AK25" s="228">
        <v>122731.6743</v>
      </c>
      <c r="AL25" s="228">
        <v>0</v>
      </c>
      <c r="AM25" s="331">
        <f t="shared" si="22"/>
        <v>122731.6743</v>
      </c>
      <c r="AN25" s="331">
        <f t="shared" si="23"/>
        <v>462886.16000000009</v>
      </c>
      <c r="AO25" s="228">
        <v>522.58965207428434</v>
      </c>
      <c r="AP25" s="228">
        <v>0</v>
      </c>
      <c r="AQ25" s="228">
        <v>0</v>
      </c>
      <c r="AR25" s="228">
        <v>0</v>
      </c>
      <c r="AS25" s="572">
        <v>0</v>
      </c>
      <c r="AT25" s="220">
        <f t="shared" si="24"/>
        <v>463408.74965207436</v>
      </c>
      <c r="AU25" s="870">
        <f>AT25-AS25-'Schedule 3A_Income Statement'!CQ42</f>
        <v>0</v>
      </c>
      <c r="AV25" s="221"/>
      <c r="AW25" s="228">
        <v>304122.19800000021</v>
      </c>
      <c r="AX25" s="228">
        <v>0</v>
      </c>
      <c r="AY25" s="331">
        <f t="shared" si="25"/>
        <v>304122.19800000021</v>
      </c>
      <c r="AZ25" s="228">
        <v>112038.97199999997</v>
      </c>
      <c r="BA25" s="228">
        <v>0</v>
      </c>
      <c r="BB25" s="331">
        <f t="shared" si="26"/>
        <v>112038.97199999997</v>
      </c>
      <c r="BC25" s="331">
        <f t="shared" si="27"/>
        <v>416161.17000000016</v>
      </c>
      <c r="BD25" s="228">
        <v>573.18831710877998</v>
      </c>
      <c r="BE25" s="228">
        <v>0</v>
      </c>
      <c r="BF25" s="228">
        <v>0</v>
      </c>
      <c r="BG25" s="228">
        <v>0</v>
      </c>
      <c r="BH25" s="572">
        <v>0</v>
      </c>
      <c r="BI25" s="220">
        <f t="shared" si="28"/>
        <v>416734.35831710894</v>
      </c>
      <c r="BJ25" s="870">
        <f>BI25-BH25-'Schedule 3A_Income Statement'!CR42</f>
        <v>0</v>
      </c>
      <c r="BL25" s="331">
        <f t="shared" si="29"/>
        <v>1339422.9674000004</v>
      </c>
      <c r="BM25" s="331">
        <f t="shared" si="0"/>
        <v>0</v>
      </c>
      <c r="BN25" s="331">
        <f t="shared" si="1"/>
        <v>1339422.9674000004</v>
      </c>
      <c r="BO25" s="331">
        <f t="shared" si="2"/>
        <v>482642.4326</v>
      </c>
      <c r="BP25" s="331">
        <f t="shared" si="3"/>
        <v>0</v>
      </c>
      <c r="BQ25" s="331">
        <f t="shared" si="4"/>
        <v>482642.4326</v>
      </c>
      <c r="BR25" s="331">
        <f t="shared" si="5"/>
        <v>1822065.4000000004</v>
      </c>
      <c r="BS25" s="331">
        <f t="shared" si="6"/>
        <v>-2182.6997840809026</v>
      </c>
      <c r="BT25" s="331">
        <f t="shared" si="7"/>
        <v>0</v>
      </c>
      <c r="BU25" s="331">
        <f t="shared" si="8"/>
        <v>0</v>
      </c>
      <c r="BV25" s="331">
        <f t="shared" si="9"/>
        <v>0</v>
      </c>
      <c r="BW25" s="331">
        <f t="shared" si="10"/>
        <v>0</v>
      </c>
      <c r="BX25" s="331">
        <f t="shared" si="11"/>
        <v>1819882.7002159194</v>
      </c>
      <c r="BY25" s="331">
        <f t="shared" si="12"/>
        <v>0</v>
      </c>
    </row>
    <row r="26" spans="1:77" s="320" customFormat="1">
      <c r="A26" s="872">
        <v>9</v>
      </c>
      <c r="B26" s="541" t="s">
        <v>206</v>
      </c>
      <c r="C26" s="871" t="s">
        <v>383</v>
      </c>
      <c r="D26" s="228">
        <v>18252849.621488363</v>
      </c>
      <c r="E26" s="228">
        <v>0</v>
      </c>
      <c r="F26" s="331">
        <f t="shared" si="13"/>
        <v>18252849.621488363</v>
      </c>
      <c r="G26" s="228">
        <v>0</v>
      </c>
      <c r="H26" s="228">
        <v>0</v>
      </c>
      <c r="I26" s="331">
        <f t="shared" si="14"/>
        <v>0</v>
      </c>
      <c r="J26" s="331">
        <f t="shared" si="15"/>
        <v>18252849.621488363</v>
      </c>
      <c r="K26" s="228">
        <v>0</v>
      </c>
      <c r="L26" s="228">
        <v>0</v>
      </c>
      <c r="M26" s="228">
        <v>0</v>
      </c>
      <c r="N26" s="228">
        <v>0</v>
      </c>
      <c r="O26" s="572">
        <v>0</v>
      </c>
      <c r="P26" s="220">
        <f t="shared" si="16"/>
        <v>18252849.621488363</v>
      </c>
      <c r="Q26" s="870">
        <f>P26-O26-'Schedule 3A_Income Statement'!CO43</f>
        <v>0</v>
      </c>
      <c r="R26" s="221"/>
      <c r="S26" s="228">
        <v>22631803.446023975</v>
      </c>
      <c r="T26" s="228">
        <v>0</v>
      </c>
      <c r="U26" s="331">
        <f t="shared" si="17"/>
        <v>22631803.446023975</v>
      </c>
      <c r="V26" s="228">
        <v>0</v>
      </c>
      <c r="W26" s="228">
        <v>0</v>
      </c>
      <c r="X26" s="331">
        <f t="shared" si="18"/>
        <v>0</v>
      </c>
      <c r="Y26" s="331">
        <f t="shared" si="19"/>
        <v>22631803.446023975</v>
      </c>
      <c r="Z26" s="228">
        <v>0</v>
      </c>
      <c r="AA26" s="228">
        <v>0</v>
      </c>
      <c r="AB26" s="228">
        <v>0</v>
      </c>
      <c r="AC26" s="228">
        <v>0</v>
      </c>
      <c r="AD26" s="572">
        <v>0</v>
      </c>
      <c r="AE26" s="220">
        <f t="shared" si="20"/>
        <v>22631803.446023975</v>
      </c>
      <c r="AF26" s="870">
        <f>AE26-AD26-'Schedule 3A_Income Statement'!CP43</f>
        <v>0</v>
      </c>
      <c r="AG26" s="221"/>
      <c r="AH26" s="228">
        <v>26456684.42767125</v>
      </c>
      <c r="AI26" s="228">
        <v>0</v>
      </c>
      <c r="AJ26" s="331">
        <f t="shared" si="21"/>
        <v>26456684.42767125</v>
      </c>
      <c r="AK26" s="228">
        <v>0</v>
      </c>
      <c r="AL26" s="228">
        <v>0</v>
      </c>
      <c r="AM26" s="331">
        <f t="shared" si="22"/>
        <v>0</v>
      </c>
      <c r="AN26" s="331">
        <f t="shared" si="23"/>
        <v>26456684.42767125</v>
      </c>
      <c r="AO26" s="228">
        <v>0</v>
      </c>
      <c r="AP26" s="228">
        <v>0</v>
      </c>
      <c r="AQ26" s="228">
        <v>0</v>
      </c>
      <c r="AR26" s="228">
        <v>0</v>
      </c>
      <c r="AS26" s="572">
        <v>0</v>
      </c>
      <c r="AT26" s="220">
        <f t="shared" si="24"/>
        <v>26456684.42767125</v>
      </c>
      <c r="AU26" s="870">
        <f>AT26-AS26-'Schedule 3A_Income Statement'!CQ43</f>
        <v>0</v>
      </c>
      <c r="AV26" s="221"/>
      <c r="AW26" s="228">
        <v>28014372.294816419</v>
      </c>
      <c r="AX26" s="228">
        <v>0</v>
      </c>
      <c r="AY26" s="331">
        <f t="shared" si="25"/>
        <v>28014372.294816419</v>
      </c>
      <c r="AZ26" s="228">
        <v>0</v>
      </c>
      <c r="BA26" s="228">
        <v>0</v>
      </c>
      <c r="BB26" s="331">
        <f t="shared" si="26"/>
        <v>0</v>
      </c>
      <c r="BC26" s="331">
        <f t="shared" si="27"/>
        <v>28014372.294816419</v>
      </c>
      <c r="BD26" s="228">
        <v>0</v>
      </c>
      <c r="BE26" s="228">
        <v>0</v>
      </c>
      <c r="BF26" s="228">
        <v>0</v>
      </c>
      <c r="BG26" s="228">
        <v>0</v>
      </c>
      <c r="BH26" s="572">
        <v>0</v>
      </c>
      <c r="BI26" s="220">
        <f t="shared" si="28"/>
        <v>28014372.294816419</v>
      </c>
      <c r="BJ26" s="870">
        <f>BI26-BH26-'Schedule 3A_Income Statement'!CR43</f>
        <v>0</v>
      </c>
      <c r="BL26" s="331">
        <f t="shared" si="29"/>
        <v>95355709.790000007</v>
      </c>
      <c r="BM26" s="331">
        <f t="shared" si="0"/>
        <v>0</v>
      </c>
      <c r="BN26" s="331">
        <f t="shared" si="1"/>
        <v>95355709.790000007</v>
      </c>
      <c r="BO26" s="331">
        <f t="shared" si="2"/>
        <v>0</v>
      </c>
      <c r="BP26" s="331">
        <f t="shared" si="3"/>
        <v>0</v>
      </c>
      <c r="BQ26" s="331">
        <f t="shared" si="4"/>
        <v>0</v>
      </c>
      <c r="BR26" s="331">
        <f t="shared" si="5"/>
        <v>95355709.790000007</v>
      </c>
      <c r="BS26" s="331">
        <f t="shared" si="6"/>
        <v>0</v>
      </c>
      <c r="BT26" s="331">
        <f t="shared" si="7"/>
        <v>0</v>
      </c>
      <c r="BU26" s="331">
        <f t="shared" si="8"/>
        <v>0</v>
      </c>
      <c r="BV26" s="331">
        <f t="shared" si="9"/>
        <v>0</v>
      </c>
      <c r="BW26" s="331">
        <f t="shared" si="10"/>
        <v>0</v>
      </c>
      <c r="BX26" s="331">
        <f t="shared" si="11"/>
        <v>95355709.790000007</v>
      </c>
      <c r="BY26" s="331">
        <f t="shared" si="12"/>
        <v>0</v>
      </c>
    </row>
    <row r="27" spans="1:77" s="320" customFormat="1">
      <c r="A27" s="873" t="s">
        <v>449</v>
      </c>
      <c r="B27" s="541" t="s">
        <v>207</v>
      </c>
      <c r="C27" s="604" t="s">
        <v>383</v>
      </c>
      <c r="D27" s="228">
        <v>16142016.478511631</v>
      </c>
      <c r="E27" s="228">
        <v>0</v>
      </c>
      <c r="F27" s="331">
        <f t="shared" si="13"/>
        <v>16142016.478511631</v>
      </c>
      <c r="G27" s="228">
        <v>0</v>
      </c>
      <c r="H27" s="228">
        <v>0</v>
      </c>
      <c r="I27" s="331">
        <f t="shared" si="14"/>
        <v>0</v>
      </c>
      <c r="J27" s="331">
        <f t="shared" si="15"/>
        <v>16142016.478511631</v>
      </c>
      <c r="K27" s="228">
        <v>0</v>
      </c>
      <c r="L27" s="228">
        <v>31143.888769905447</v>
      </c>
      <c r="M27" s="228">
        <v>0</v>
      </c>
      <c r="N27" s="228">
        <v>0</v>
      </c>
      <c r="O27" s="572">
        <v>0</v>
      </c>
      <c r="P27" s="220">
        <f t="shared" si="16"/>
        <v>16173160.367281538</v>
      </c>
      <c r="Q27" s="870">
        <f>P27-O27-'Schedule 3A_Income Statement'!CO44</f>
        <v>0</v>
      </c>
      <c r="R27" s="221"/>
      <c r="S27" s="228">
        <v>14418527.833976027</v>
      </c>
      <c r="T27" s="228">
        <v>0</v>
      </c>
      <c r="U27" s="331">
        <f t="shared" si="17"/>
        <v>14418527.833976027</v>
      </c>
      <c r="V27" s="228">
        <v>0</v>
      </c>
      <c r="W27" s="228">
        <v>0</v>
      </c>
      <c r="X27" s="331">
        <f t="shared" si="18"/>
        <v>0</v>
      </c>
      <c r="Y27" s="331">
        <f t="shared" si="19"/>
        <v>14418527.833976027</v>
      </c>
      <c r="Z27" s="228">
        <v>0</v>
      </c>
      <c r="AA27" s="228">
        <v>31570.722283055671</v>
      </c>
      <c r="AB27" s="228">
        <v>0</v>
      </c>
      <c r="AC27" s="228">
        <v>0</v>
      </c>
      <c r="AD27" s="572">
        <v>0</v>
      </c>
      <c r="AE27" s="220">
        <f t="shared" si="20"/>
        <v>14450098.556259083</v>
      </c>
      <c r="AF27" s="870">
        <f>AE27-AD27-'Schedule 3A_Income Statement'!CP44</f>
        <v>0</v>
      </c>
      <c r="AG27" s="221"/>
      <c r="AH27" s="228">
        <v>13742874.362328749</v>
      </c>
      <c r="AI27" s="228">
        <v>0</v>
      </c>
      <c r="AJ27" s="331">
        <f t="shared" si="21"/>
        <v>13742874.362328749</v>
      </c>
      <c r="AK27" s="228">
        <v>0</v>
      </c>
      <c r="AL27" s="228">
        <v>0</v>
      </c>
      <c r="AM27" s="331">
        <f t="shared" si="22"/>
        <v>0</v>
      </c>
      <c r="AN27" s="331">
        <f t="shared" si="23"/>
        <v>13742874.362328749</v>
      </c>
      <c r="AO27" s="228">
        <v>0</v>
      </c>
      <c r="AP27" s="228">
        <v>32265.266508351371</v>
      </c>
      <c r="AQ27" s="228">
        <v>0</v>
      </c>
      <c r="AR27" s="228">
        <v>0</v>
      </c>
      <c r="AS27" s="572">
        <v>0</v>
      </c>
      <c r="AT27" s="220">
        <f t="shared" si="24"/>
        <v>13775139.628837101</v>
      </c>
      <c r="AU27" s="870">
        <f>AT27-AS27-'Schedule 3A_Income Statement'!CQ44</f>
        <v>0</v>
      </c>
      <c r="AV27" s="221"/>
      <c r="AW27" s="228">
        <v>14291406.045183584</v>
      </c>
      <c r="AX27" s="228">
        <v>0</v>
      </c>
      <c r="AY27" s="331">
        <f t="shared" si="25"/>
        <v>14291406.045183584</v>
      </c>
      <c r="AZ27" s="228">
        <v>0</v>
      </c>
      <c r="BA27" s="228">
        <v>0</v>
      </c>
      <c r="BB27" s="331">
        <f t="shared" si="26"/>
        <v>0</v>
      </c>
      <c r="BC27" s="331">
        <f t="shared" si="27"/>
        <v>14291406.045183584</v>
      </c>
      <c r="BD27" s="228">
        <v>0</v>
      </c>
      <c r="BE27" s="228">
        <v>32935.122438687598</v>
      </c>
      <c r="BF27" s="228">
        <v>0</v>
      </c>
      <c r="BG27" s="228">
        <v>0</v>
      </c>
      <c r="BH27" s="572">
        <v>0</v>
      </c>
      <c r="BI27" s="220">
        <f t="shared" si="28"/>
        <v>14324341.167622272</v>
      </c>
      <c r="BJ27" s="870">
        <f>BI27-BH27-'Schedule 3A_Income Statement'!CR44</f>
        <v>0</v>
      </c>
      <c r="BL27" s="331">
        <f t="shared" si="29"/>
        <v>58594824.719999991</v>
      </c>
      <c r="BM27" s="331">
        <f t="shared" si="0"/>
        <v>0</v>
      </c>
      <c r="BN27" s="331">
        <f t="shared" si="1"/>
        <v>58594824.719999991</v>
      </c>
      <c r="BO27" s="331">
        <f t="shared" si="2"/>
        <v>0</v>
      </c>
      <c r="BP27" s="331">
        <f t="shared" si="3"/>
        <v>0</v>
      </c>
      <c r="BQ27" s="331">
        <f t="shared" si="4"/>
        <v>0</v>
      </c>
      <c r="BR27" s="331">
        <f t="shared" si="5"/>
        <v>58594824.719999991</v>
      </c>
      <c r="BS27" s="331">
        <f t="shared" si="6"/>
        <v>0</v>
      </c>
      <c r="BT27" s="331">
        <f t="shared" si="7"/>
        <v>127915.00000000009</v>
      </c>
      <c r="BU27" s="331">
        <f t="shared" si="8"/>
        <v>0</v>
      </c>
      <c r="BV27" s="331">
        <f t="shared" si="9"/>
        <v>0</v>
      </c>
      <c r="BW27" s="331">
        <f t="shared" si="10"/>
        <v>0</v>
      </c>
      <c r="BX27" s="331">
        <f t="shared" si="11"/>
        <v>58722739.719999999</v>
      </c>
      <c r="BY27" s="331">
        <f t="shared" si="12"/>
        <v>0</v>
      </c>
    </row>
    <row r="28" spans="1:77" s="320" customFormat="1">
      <c r="A28" s="873" t="s">
        <v>451</v>
      </c>
      <c r="B28" s="539" t="s">
        <v>209</v>
      </c>
      <c r="C28" s="604" t="s">
        <v>1374</v>
      </c>
      <c r="D28" s="228">
        <v>8502797.693888396</v>
      </c>
      <c r="E28" s="228">
        <v>0</v>
      </c>
      <c r="F28" s="331">
        <f t="shared" si="13"/>
        <v>8502797.693888396</v>
      </c>
      <c r="G28" s="228">
        <v>0</v>
      </c>
      <c r="H28" s="228">
        <v>0</v>
      </c>
      <c r="I28" s="331">
        <f t="shared" si="14"/>
        <v>0</v>
      </c>
      <c r="J28" s="331">
        <f t="shared" si="15"/>
        <v>8502797.693888396</v>
      </c>
      <c r="K28" s="228">
        <v>0</v>
      </c>
      <c r="L28" s="228">
        <v>31143.888769905447</v>
      </c>
      <c r="M28" s="228">
        <v>0</v>
      </c>
      <c r="N28" s="228">
        <v>0</v>
      </c>
      <c r="O28" s="572">
        <v>0</v>
      </c>
      <c r="P28" s="220">
        <f t="shared" si="16"/>
        <v>8533941.582658302</v>
      </c>
      <c r="Q28" s="870">
        <f>P28-O28-'Schedule 3A_Income Statement'!CO45</f>
        <v>0</v>
      </c>
      <c r="R28" s="221"/>
      <c r="S28" s="228">
        <v>6189521.0436082743</v>
      </c>
      <c r="T28" s="228">
        <v>0</v>
      </c>
      <c r="U28" s="331">
        <f t="shared" si="17"/>
        <v>6189521.0436082743</v>
      </c>
      <c r="V28" s="228">
        <v>0</v>
      </c>
      <c r="W28" s="228">
        <v>0</v>
      </c>
      <c r="X28" s="331">
        <f t="shared" si="18"/>
        <v>0</v>
      </c>
      <c r="Y28" s="331">
        <f t="shared" si="19"/>
        <v>6189521.0436082743</v>
      </c>
      <c r="Z28" s="228">
        <v>0</v>
      </c>
      <c r="AA28" s="228">
        <v>31570.722283055671</v>
      </c>
      <c r="AB28" s="228">
        <v>0</v>
      </c>
      <c r="AC28" s="228">
        <v>0</v>
      </c>
      <c r="AD28" s="572">
        <v>0</v>
      </c>
      <c r="AE28" s="220">
        <f t="shared" si="20"/>
        <v>6221091.7658913303</v>
      </c>
      <c r="AF28" s="870">
        <f>AE28-AD28-'Schedule 3A_Income Statement'!CP45</f>
        <v>0</v>
      </c>
      <c r="AG28" s="221"/>
      <c r="AH28" s="228">
        <v>4814413.2440534867</v>
      </c>
      <c r="AI28" s="228">
        <v>0</v>
      </c>
      <c r="AJ28" s="331">
        <f t="shared" si="21"/>
        <v>4814413.2440534867</v>
      </c>
      <c r="AK28" s="228">
        <v>0</v>
      </c>
      <c r="AL28" s="228">
        <v>0</v>
      </c>
      <c r="AM28" s="331">
        <f t="shared" si="22"/>
        <v>0</v>
      </c>
      <c r="AN28" s="331">
        <f t="shared" si="23"/>
        <v>4814413.2440534867</v>
      </c>
      <c r="AO28" s="228">
        <v>0</v>
      </c>
      <c r="AP28" s="228">
        <v>32265.266508351371</v>
      </c>
      <c r="AQ28" s="228">
        <v>0</v>
      </c>
      <c r="AR28" s="228">
        <v>0</v>
      </c>
      <c r="AS28" s="572">
        <v>0</v>
      </c>
      <c r="AT28" s="220">
        <f t="shared" si="24"/>
        <v>4846678.5105618378</v>
      </c>
      <c r="AU28" s="870">
        <f>AT28-AS28-'Schedule 3A_Income Statement'!CQ45</f>
        <v>0</v>
      </c>
      <c r="AV28" s="221"/>
      <c r="AW28" s="228">
        <v>4895146.276257351</v>
      </c>
      <c r="AX28" s="228">
        <v>0</v>
      </c>
      <c r="AY28" s="331">
        <f t="shared" si="25"/>
        <v>4895146.276257351</v>
      </c>
      <c r="AZ28" s="228">
        <v>0</v>
      </c>
      <c r="BA28" s="228">
        <v>0</v>
      </c>
      <c r="BB28" s="331">
        <f t="shared" si="26"/>
        <v>0</v>
      </c>
      <c r="BC28" s="331">
        <f t="shared" si="27"/>
        <v>4895146.276257351</v>
      </c>
      <c r="BD28" s="228">
        <v>0</v>
      </c>
      <c r="BE28" s="228">
        <v>32935.122438687598</v>
      </c>
      <c r="BF28" s="228">
        <v>0</v>
      </c>
      <c r="BG28" s="228">
        <v>0</v>
      </c>
      <c r="BH28" s="572">
        <v>0</v>
      </c>
      <c r="BI28" s="220">
        <f t="shared" si="28"/>
        <v>4928081.3986960389</v>
      </c>
      <c r="BJ28" s="870">
        <f>BI28-BH28-'Schedule 3A_Income Statement'!CR45</f>
        <v>0</v>
      </c>
      <c r="BL28" s="331">
        <f t="shared" si="29"/>
        <v>24401878.257807508</v>
      </c>
      <c r="BM28" s="331">
        <f t="shared" si="0"/>
        <v>0</v>
      </c>
      <c r="BN28" s="331">
        <f t="shared" si="1"/>
        <v>24401878.257807508</v>
      </c>
      <c r="BO28" s="331">
        <f t="shared" si="2"/>
        <v>0</v>
      </c>
      <c r="BP28" s="331">
        <f t="shared" si="3"/>
        <v>0</v>
      </c>
      <c r="BQ28" s="331">
        <f t="shared" si="4"/>
        <v>0</v>
      </c>
      <c r="BR28" s="331">
        <f t="shared" si="5"/>
        <v>24401878.257807508</v>
      </c>
      <c r="BS28" s="331">
        <f t="shared" si="6"/>
        <v>0</v>
      </c>
      <c r="BT28" s="331">
        <f t="shared" si="7"/>
        <v>127915.00000000009</v>
      </c>
      <c r="BU28" s="331">
        <f t="shared" si="8"/>
        <v>0</v>
      </c>
      <c r="BV28" s="331">
        <f t="shared" si="9"/>
        <v>0</v>
      </c>
      <c r="BW28" s="331">
        <f t="shared" si="10"/>
        <v>0</v>
      </c>
      <c r="BX28" s="331">
        <f t="shared" si="11"/>
        <v>24529793.257807508</v>
      </c>
      <c r="BY28" s="331">
        <f t="shared" si="12"/>
        <v>0</v>
      </c>
    </row>
    <row r="29" spans="1:77" s="320" customFormat="1">
      <c r="A29" s="873" t="s">
        <v>453</v>
      </c>
      <c r="B29" s="539" t="s">
        <v>211</v>
      </c>
      <c r="C29" s="604" t="s">
        <v>383</v>
      </c>
      <c r="D29" s="228">
        <v>1941854.1039000002</v>
      </c>
      <c r="E29" s="228">
        <v>0</v>
      </c>
      <c r="F29" s="331">
        <f t="shared" si="13"/>
        <v>1941854.1039000002</v>
      </c>
      <c r="G29" s="228">
        <v>1830044.5161000001</v>
      </c>
      <c r="H29" s="228">
        <v>0</v>
      </c>
      <c r="I29" s="331">
        <f t="shared" si="14"/>
        <v>1830044.5161000001</v>
      </c>
      <c r="J29" s="331">
        <f t="shared" si="15"/>
        <v>3771898.62</v>
      </c>
      <c r="K29" s="228">
        <v>-2633.1682888208047</v>
      </c>
      <c r="L29" s="228">
        <v>0</v>
      </c>
      <c r="M29" s="228">
        <v>0</v>
      </c>
      <c r="N29" s="228">
        <v>0</v>
      </c>
      <c r="O29" s="572">
        <v>0</v>
      </c>
      <c r="P29" s="220">
        <f t="shared" si="16"/>
        <v>3769265.4517111792</v>
      </c>
      <c r="Q29" s="870">
        <f>P29-O29-'Schedule 3A_Income Statement'!CO46</f>
        <v>0</v>
      </c>
      <c r="R29" s="221"/>
      <c r="S29" s="228">
        <v>2314710.5112000001</v>
      </c>
      <c r="T29" s="228">
        <v>0</v>
      </c>
      <c r="U29" s="331">
        <f t="shared" si="17"/>
        <v>2314710.5112000001</v>
      </c>
      <c r="V29" s="228">
        <v>1967230.6988000022</v>
      </c>
      <c r="W29" s="228">
        <v>0</v>
      </c>
      <c r="X29" s="331">
        <f t="shared" si="18"/>
        <v>1967230.6988000022</v>
      </c>
      <c r="Y29" s="331">
        <f t="shared" si="19"/>
        <v>4281941.2100000028</v>
      </c>
      <c r="Z29" s="228">
        <v>-1826.2764099761121</v>
      </c>
      <c r="AA29" s="228">
        <v>0</v>
      </c>
      <c r="AB29" s="228">
        <v>0</v>
      </c>
      <c r="AC29" s="228">
        <v>0</v>
      </c>
      <c r="AD29" s="572">
        <v>0</v>
      </c>
      <c r="AE29" s="220">
        <f t="shared" si="20"/>
        <v>4280114.9335900266</v>
      </c>
      <c r="AF29" s="870">
        <f>AE29-AD29-'Schedule 3A_Income Statement'!CP46</f>
        <v>0</v>
      </c>
      <c r="AG29" s="221"/>
      <c r="AH29" s="228">
        <v>2931822.0071999994</v>
      </c>
      <c r="AI29" s="228">
        <v>0</v>
      </c>
      <c r="AJ29" s="331">
        <f t="shared" si="21"/>
        <v>2931822.0071999994</v>
      </c>
      <c r="AK29" s="228">
        <v>2300469.5327999992</v>
      </c>
      <c r="AL29" s="228">
        <v>0</v>
      </c>
      <c r="AM29" s="331">
        <f t="shared" si="22"/>
        <v>2300469.5327999992</v>
      </c>
      <c r="AN29" s="331">
        <f t="shared" si="23"/>
        <v>5232291.5399999991</v>
      </c>
      <c r="AO29" s="228">
        <v>1095.4723917392016</v>
      </c>
      <c r="AP29" s="228">
        <v>0</v>
      </c>
      <c r="AQ29" s="228">
        <v>0</v>
      </c>
      <c r="AR29" s="228">
        <v>0</v>
      </c>
      <c r="AS29" s="572">
        <v>0</v>
      </c>
      <c r="AT29" s="220">
        <f t="shared" si="24"/>
        <v>5233387.0123917386</v>
      </c>
      <c r="AU29" s="870">
        <f>AT29-AS29-'Schedule 3A_Income Statement'!CQ46</f>
        <v>0</v>
      </c>
      <c r="AV29" s="221"/>
      <c r="AW29" s="228">
        <v>3182213.0351999975</v>
      </c>
      <c r="AX29" s="228">
        <v>0</v>
      </c>
      <c r="AY29" s="331">
        <f t="shared" si="25"/>
        <v>3182213.0351999975</v>
      </c>
      <c r="AZ29" s="228">
        <v>2441447.8248000005</v>
      </c>
      <c r="BA29" s="228">
        <v>0</v>
      </c>
      <c r="BB29" s="331">
        <f t="shared" si="26"/>
        <v>2441447.8248000005</v>
      </c>
      <c r="BC29" s="331">
        <f t="shared" si="27"/>
        <v>5623660.8599999975</v>
      </c>
      <c r="BD29" s="228">
        <v>672.81174128607154</v>
      </c>
      <c r="BE29" s="228">
        <v>0</v>
      </c>
      <c r="BF29" s="228">
        <v>0</v>
      </c>
      <c r="BG29" s="228">
        <v>0</v>
      </c>
      <c r="BH29" s="572">
        <v>0</v>
      </c>
      <c r="BI29" s="220">
        <f t="shared" si="28"/>
        <v>5624333.6717412835</v>
      </c>
      <c r="BJ29" s="870">
        <f>BI29-BH29-'Schedule 3A_Income Statement'!CR46</f>
        <v>0</v>
      </c>
      <c r="BL29" s="331">
        <f t="shared" si="29"/>
        <v>10370599.657499997</v>
      </c>
      <c r="BM29" s="331">
        <f t="shared" si="0"/>
        <v>0</v>
      </c>
      <c r="BN29" s="331">
        <f t="shared" si="1"/>
        <v>10370599.657499997</v>
      </c>
      <c r="BO29" s="331">
        <f t="shared" si="2"/>
        <v>8539192.5725000016</v>
      </c>
      <c r="BP29" s="331">
        <f t="shared" si="3"/>
        <v>0</v>
      </c>
      <c r="BQ29" s="331">
        <f t="shared" si="4"/>
        <v>8539192.5725000016</v>
      </c>
      <c r="BR29" s="331">
        <f t="shared" si="5"/>
        <v>18909792.229999997</v>
      </c>
      <c r="BS29" s="331">
        <f t="shared" si="6"/>
        <v>-2691.1605657716436</v>
      </c>
      <c r="BT29" s="331">
        <f t="shared" si="7"/>
        <v>0</v>
      </c>
      <c r="BU29" s="331">
        <f t="shared" si="8"/>
        <v>0</v>
      </c>
      <c r="BV29" s="331">
        <f t="shared" si="9"/>
        <v>0</v>
      </c>
      <c r="BW29" s="331">
        <f t="shared" si="10"/>
        <v>0</v>
      </c>
      <c r="BX29" s="331">
        <f t="shared" si="11"/>
        <v>18907101.069434229</v>
      </c>
      <c r="BY29" s="331">
        <f t="shared" si="12"/>
        <v>0</v>
      </c>
    </row>
    <row r="30" spans="1:77" s="320" customFormat="1">
      <c r="A30" s="873" t="s">
        <v>455</v>
      </c>
      <c r="B30" s="539" t="s">
        <v>212</v>
      </c>
      <c r="C30" s="604" t="s">
        <v>1374</v>
      </c>
      <c r="D30" s="228">
        <v>1520539.0572226876</v>
      </c>
      <c r="E30" s="228">
        <v>0</v>
      </c>
      <c r="F30" s="331">
        <f t="shared" si="13"/>
        <v>1520539.0572226876</v>
      </c>
      <c r="G30" s="228">
        <v>1665388.5881264089</v>
      </c>
      <c r="H30" s="228">
        <v>0</v>
      </c>
      <c r="I30" s="331">
        <f t="shared" si="14"/>
        <v>1665388.5881264089</v>
      </c>
      <c r="J30" s="331">
        <f t="shared" si="15"/>
        <v>3185927.6453490965</v>
      </c>
      <c r="K30" s="228">
        <v>-2633.1682888208047</v>
      </c>
      <c r="L30" s="228">
        <v>0</v>
      </c>
      <c r="M30" s="228">
        <v>0</v>
      </c>
      <c r="N30" s="228">
        <v>0</v>
      </c>
      <c r="O30" s="572">
        <v>0</v>
      </c>
      <c r="P30" s="220">
        <f t="shared" si="16"/>
        <v>3183294.4770602756</v>
      </c>
      <c r="Q30" s="870">
        <f>P30-O30-'Schedule 3A_Income Statement'!CO47</f>
        <v>0</v>
      </c>
      <c r="R30" s="221"/>
      <c r="S30" s="228">
        <v>1815713.8748587053</v>
      </c>
      <c r="T30" s="228">
        <v>0</v>
      </c>
      <c r="U30" s="331">
        <f t="shared" si="17"/>
        <v>1815713.8748587053</v>
      </c>
      <c r="V30" s="228">
        <v>1769272.4350319284</v>
      </c>
      <c r="W30" s="228">
        <v>0</v>
      </c>
      <c r="X30" s="331">
        <f t="shared" si="18"/>
        <v>1769272.4350319284</v>
      </c>
      <c r="Y30" s="331">
        <f t="shared" si="19"/>
        <v>3584986.3098906334</v>
      </c>
      <c r="Z30" s="228">
        <v>-1826.2764099761121</v>
      </c>
      <c r="AA30" s="228">
        <v>0</v>
      </c>
      <c r="AB30" s="228">
        <v>0</v>
      </c>
      <c r="AC30" s="228">
        <v>0</v>
      </c>
      <c r="AD30" s="572">
        <v>0</v>
      </c>
      <c r="AE30" s="220">
        <f t="shared" si="20"/>
        <v>3583160.0334806573</v>
      </c>
      <c r="AF30" s="870">
        <f>AE30-AD30-'Schedule 3A_Income Statement'!CP47</f>
        <v>0</v>
      </c>
      <c r="AG30" s="221"/>
      <c r="AH30" s="228">
        <v>2303328.2283412595</v>
      </c>
      <c r="AI30" s="228">
        <v>0</v>
      </c>
      <c r="AJ30" s="331">
        <f t="shared" si="21"/>
        <v>2303328.2283412595</v>
      </c>
      <c r="AK30" s="228">
        <v>2058658.8567748161</v>
      </c>
      <c r="AL30" s="228">
        <v>0</v>
      </c>
      <c r="AM30" s="331">
        <f t="shared" si="22"/>
        <v>2058658.8567748161</v>
      </c>
      <c r="AN30" s="331">
        <f t="shared" si="23"/>
        <v>4361987.0851160754</v>
      </c>
      <c r="AO30" s="228">
        <v>1095.4723917392016</v>
      </c>
      <c r="AP30" s="228">
        <v>0</v>
      </c>
      <c r="AQ30" s="228">
        <v>0</v>
      </c>
      <c r="AR30" s="228">
        <v>0</v>
      </c>
      <c r="AS30" s="572">
        <v>0</v>
      </c>
      <c r="AT30" s="220">
        <f t="shared" si="24"/>
        <v>4363082.5575078148</v>
      </c>
      <c r="AU30" s="870">
        <f>AT30-AS30-'Schedule 3A_Income Statement'!CQ47</f>
        <v>0</v>
      </c>
      <c r="AV30" s="221"/>
      <c r="AW30" s="228">
        <v>2479052.8249090626</v>
      </c>
      <c r="AX30" s="228">
        <v>0</v>
      </c>
      <c r="AY30" s="331">
        <f t="shared" si="25"/>
        <v>2479052.8249090626</v>
      </c>
      <c r="AZ30" s="228">
        <v>2192142.3423094931</v>
      </c>
      <c r="BA30" s="228">
        <v>0</v>
      </c>
      <c r="BB30" s="331">
        <f t="shared" si="26"/>
        <v>2192142.3423094931</v>
      </c>
      <c r="BC30" s="331">
        <f t="shared" si="27"/>
        <v>4671195.1672185557</v>
      </c>
      <c r="BD30" s="228">
        <v>672.81174128607154</v>
      </c>
      <c r="BE30" s="228">
        <v>0</v>
      </c>
      <c r="BF30" s="228">
        <v>0</v>
      </c>
      <c r="BG30" s="228">
        <v>0</v>
      </c>
      <c r="BH30" s="572">
        <v>0</v>
      </c>
      <c r="BI30" s="220">
        <f t="shared" si="28"/>
        <v>4671867.9789598417</v>
      </c>
      <c r="BJ30" s="870">
        <f>BI30-BH30-'Schedule 3A_Income Statement'!CR47</f>
        <v>0</v>
      </c>
      <c r="BL30" s="331">
        <f t="shared" si="29"/>
        <v>8118633.985331716</v>
      </c>
      <c r="BM30" s="331">
        <f t="shared" si="0"/>
        <v>0</v>
      </c>
      <c r="BN30" s="331">
        <f t="shared" si="1"/>
        <v>8118633.985331716</v>
      </c>
      <c r="BO30" s="331">
        <f t="shared" si="2"/>
        <v>7685462.2222426459</v>
      </c>
      <c r="BP30" s="331">
        <f t="shared" si="3"/>
        <v>0</v>
      </c>
      <c r="BQ30" s="331">
        <f t="shared" si="4"/>
        <v>7685462.2222426459</v>
      </c>
      <c r="BR30" s="331">
        <f t="shared" si="5"/>
        <v>15804096.20757436</v>
      </c>
      <c r="BS30" s="331">
        <f t="shared" si="6"/>
        <v>-2691.1605657716436</v>
      </c>
      <c r="BT30" s="331">
        <f t="shared" si="7"/>
        <v>0</v>
      </c>
      <c r="BU30" s="331">
        <f t="shared" si="8"/>
        <v>0</v>
      </c>
      <c r="BV30" s="331">
        <f t="shared" si="9"/>
        <v>0</v>
      </c>
      <c r="BW30" s="331">
        <f t="shared" si="10"/>
        <v>0</v>
      </c>
      <c r="BX30" s="331">
        <f t="shared" si="11"/>
        <v>15801405.047008589</v>
      </c>
      <c r="BY30" s="331">
        <f t="shared" si="12"/>
        <v>0</v>
      </c>
    </row>
    <row r="31" spans="1:77" s="320" customFormat="1">
      <c r="A31" s="872">
        <v>12</v>
      </c>
      <c r="B31" s="118" t="s">
        <v>213</v>
      </c>
      <c r="C31" s="604" t="s">
        <v>381</v>
      </c>
      <c r="D31" s="228">
        <v>1526724.1110000014</v>
      </c>
      <c r="E31" s="228">
        <v>0</v>
      </c>
      <c r="F31" s="331">
        <f t="shared" si="13"/>
        <v>1526724.1110000014</v>
      </c>
      <c r="G31" s="228">
        <v>328920.73900000023</v>
      </c>
      <c r="H31" s="228">
        <v>0</v>
      </c>
      <c r="I31" s="331">
        <f t="shared" si="14"/>
        <v>328920.73900000023</v>
      </c>
      <c r="J31" s="331">
        <f t="shared" si="15"/>
        <v>1855644.8500000017</v>
      </c>
      <c r="K31" s="228">
        <v>-8131.9493012252033</v>
      </c>
      <c r="L31" s="228">
        <v>0</v>
      </c>
      <c r="M31" s="228">
        <v>0</v>
      </c>
      <c r="N31" s="228">
        <v>0</v>
      </c>
      <c r="O31" s="572">
        <v>0</v>
      </c>
      <c r="P31" s="220">
        <f t="shared" si="16"/>
        <v>1847512.9006987766</v>
      </c>
      <c r="Q31" s="870">
        <f>P31-O31-'Schedule 3A_Income Statement'!CO48</f>
        <v>0</v>
      </c>
      <c r="R31" s="221"/>
      <c r="S31" s="228">
        <v>1846733.1524999973</v>
      </c>
      <c r="T31" s="228">
        <v>0</v>
      </c>
      <c r="U31" s="331">
        <f t="shared" si="17"/>
        <v>1846733.1524999973</v>
      </c>
      <c r="V31" s="228">
        <v>272332.04749999975</v>
      </c>
      <c r="W31" s="228">
        <v>0</v>
      </c>
      <c r="X31" s="331">
        <f t="shared" si="18"/>
        <v>272332.04749999975</v>
      </c>
      <c r="Y31" s="331">
        <f t="shared" si="19"/>
        <v>2119065.1999999969</v>
      </c>
      <c r="Z31" s="228">
        <v>-5741.7199697516735</v>
      </c>
      <c r="AA31" s="228">
        <v>0</v>
      </c>
      <c r="AB31" s="228">
        <v>0</v>
      </c>
      <c r="AC31" s="228">
        <v>0</v>
      </c>
      <c r="AD31" s="572">
        <v>0</v>
      </c>
      <c r="AE31" s="220">
        <f t="shared" si="20"/>
        <v>2113323.4800302451</v>
      </c>
      <c r="AF31" s="870">
        <f>AE31-AD31-'Schedule 3A_Income Statement'!CP48</f>
        <v>-3.7252902984619141E-9</v>
      </c>
      <c r="AG31" s="221"/>
      <c r="AH31" s="228">
        <v>1917536.9341000011</v>
      </c>
      <c r="AI31" s="228">
        <v>0</v>
      </c>
      <c r="AJ31" s="331">
        <f t="shared" si="21"/>
        <v>1917536.9341000011</v>
      </c>
      <c r="AK31" s="228">
        <v>286298.14589999994</v>
      </c>
      <c r="AL31" s="228">
        <v>0</v>
      </c>
      <c r="AM31" s="331">
        <f t="shared" si="22"/>
        <v>286298.14589999994</v>
      </c>
      <c r="AN31" s="331">
        <f t="shared" si="23"/>
        <v>2203835.080000001</v>
      </c>
      <c r="AO31" s="228">
        <v>1902.932693296367</v>
      </c>
      <c r="AP31" s="228">
        <v>0</v>
      </c>
      <c r="AQ31" s="228">
        <v>0</v>
      </c>
      <c r="AR31" s="228">
        <v>0</v>
      </c>
      <c r="AS31" s="572">
        <v>0</v>
      </c>
      <c r="AT31" s="220">
        <f t="shared" si="24"/>
        <v>2205738.0126932976</v>
      </c>
      <c r="AU31" s="870">
        <f>AT31-AS31-'Schedule 3A_Income Statement'!CQ48</f>
        <v>0</v>
      </c>
      <c r="AV31" s="221"/>
      <c r="AW31" s="228">
        <v>1887786.467599998</v>
      </c>
      <c r="AX31" s="228">
        <v>0</v>
      </c>
      <c r="AY31" s="331">
        <f t="shared" si="25"/>
        <v>1887786.467599998</v>
      </c>
      <c r="AZ31" s="228">
        <v>262121.85239999977</v>
      </c>
      <c r="BA31" s="228">
        <v>0</v>
      </c>
      <c r="BB31" s="331">
        <f t="shared" si="26"/>
        <v>262121.85239999977</v>
      </c>
      <c r="BC31" s="331">
        <f t="shared" si="27"/>
        <v>2149908.319999998</v>
      </c>
      <c r="BD31" s="228">
        <v>5030.3730418587465</v>
      </c>
      <c r="BE31" s="228">
        <v>0</v>
      </c>
      <c r="BF31" s="228">
        <v>0</v>
      </c>
      <c r="BG31" s="228">
        <v>0</v>
      </c>
      <c r="BH31" s="572">
        <v>0</v>
      </c>
      <c r="BI31" s="220">
        <f t="shared" si="28"/>
        <v>2154938.6930418569</v>
      </c>
      <c r="BJ31" s="870">
        <f>BI31-BH31-'Schedule 3A_Income Statement'!CR48</f>
        <v>0</v>
      </c>
      <c r="BL31" s="331">
        <f t="shared" si="29"/>
        <v>7178780.6651999978</v>
      </c>
      <c r="BM31" s="331">
        <f t="shared" si="0"/>
        <v>0</v>
      </c>
      <c r="BN31" s="331">
        <f t="shared" si="1"/>
        <v>7178780.6651999978</v>
      </c>
      <c r="BO31" s="331">
        <f t="shared" si="2"/>
        <v>1149672.7847999996</v>
      </c>
      <c r="BP31" s="331">
        <f t="shared" si="3"/>
        <v>0</v>
      </c>
      <c r="BQ31" s="331">
        <f t="shared" si="4"/>
        <v>1149672.7847999996</v>
      </c>
      <c r="BR31" s="331">
        <f t="shared" si="5"/>
        <v>8328453.4499999974</v>
      </c>
      <c r="BS31" s="331">
        <f t="shared" si="6"/>
        <v>-6940.3635358217625</v>
      </c>
      <c r="BT31" s="331">
        <f t="shared" si="7"/>
        <v>0</v>
      </c>
      <c r="BU31" s="331">
        <f t="shared" si="8"/>
        <v>0</v>
      </c>
      <c r="BV31" s="331">
        <f t="shared" si="9"/>
        <v>0</v>
      </c>
      <c r="BW31" s="331">
        <f t="shared" si="10"/>
        <v>0</v>
      </c>
      <c r="BX31" s="331">
        <f t="shared" si="11"/>
        <v>8321513.086464176</v>
      </c>
      <c r="BY31" s="331">
        <f t="shared" si="12"/>
        <v>-3.7252902984619141E-9</v>
      </c>
    </row>
    <row r="32" spans="1:77" s="320" customFormat="1">
      <c r="A32" s="873">
        <v>13</v>
      </c>
      <c r="B32" s="120" t="s">
        <v>214</v>
      </c>
      <c r="C32" s="871" t="s">
        <v>377</v>
      </c>
      <c r="D32" s="228">
        <v>5910935.1104000015</v>
      </c>
      <c r="E32" s="228">
        <v>0</v>
      </c>
      <c r="F32" s="331">
        <f t="shared" si="13"/>
        <v>5910935.1104000015</v>
      </c>
      <c r="G32" s="228">
        <v>12455865.619600005</v>
      </c>
      <c r="H32" s="228">
        <v>0</v>
      </c>
      <c r="I32" s="331">
        <f t="shared" si="14"/>
        <v>12455865.619600005</v>
      </c>
      <c r="J32" s="331">
        <f t="shared" si="15"/>
        <v>18366800.730000008</v>
      </c>
      <c r="K32" s="228">
        <v>-84558.632337900024</v>
      </c>
      <c r="L32" s="228">
        <v>0</v>
      </c>
      <c r="M32" s="228">
        <v>0</v>
      </c>
      <c r="N32" s="228">
        <v>0</v>
      </c>
      <c r="O32" s="572">
        <v>0</v>
      </c>
      <c r="P32" s="220">
        <f t="shared" si="16"/>
        <v>18282242.097662106</v>
      </c>
      <c r="Q32" s="870">
        <f>P32-O32-'Schedule 3A_Income Statement'!CO49</f>
        <v>0</v>
      </c>
      <c r="R32" s="221"/>
      <c r="S32" s="228">
        <v>4892767.4683000026</v>
      </c>
      <c r="T32" s="228">
        <v>0</v>
      </c>
      <c r="U32" s="331">
        <f t="shared" si="17"/>
        <v>4892767.4683000026</v>
      </c>
      <c r="V32" s="228">
        <v>12498594.711699994</v>
      </c>
      <c r="W32" s="228">
        <v>0</v>
      </c>
      <c r="X32" s="331">
        <f t="shared" si="18"/>
        <v>12498594.711699994</v>
      </c>
      <c r="Y32" s="331">
        <f t="shared" si="19"/>
        <v>17391362.179999996</v>
      </c>
      <c r="Z32" s="228">
        <v>-30271.30008621082</v>
      </c>
      <c r="AA32" s="228">
        <v>0</v>
      </c>
      <c r="AB32" s="228">
        <v>0</v>
      </c>
      <c r="AC32" s="228">
        <v>0</v>
      </c>
      <c r="AD32" s="572">
        <v>0</v>
      </c>
      <c r="AE32" s="220">
        <f t="shared" si="20"/>
        <v>17361090.879913785</v>
      </c>
      <c r="AF32" s="870">
        <f>AE32-AD32-'Schedule 3A_Income Statement'!CP49</f>
        <v>0</v>
      </c>
      <c r="AG32" s="221"/>
      <c r="AH32" s="228">
        <v>5159536.6758000031</v>
      </c>
      <c r="AI32" s="228">
        <v>0</v>
      </c>
      <c r="AJ32" s="331">
        <f t="shared" si="21"/>
        <v>5159536.6758000031</v>
      </c>
      <c r="AK32" s="228">
        <v>12261234.494200004</v>
      </c>
      <c r="AL32" s="228">
        <v>0</v>
      </c>
      <c r="AM32" s="331">
        <f t="shared" si="22"/>
        <v>12261234.494200004</v>
      </c>
      <c r="AN32" s="331">
        <f t="shared" si="23"/>
        <v>17420771.170000009</v>
      </c>
      <c r="AO32" s="228">
        <v>13760.770782793843</v>
      </c>
      <c r="AP32" s="228">
        <v>0</v>
      </c>
      <c r="AQ32" s="228">
        <v>0</v>
      </c>
      <c r="AR32" s="228">
        <v>0</v>
      </c>
      <c r="AS32" s="572">
        <v>0</v>
      </c>
      <c r="AT32" s="220">
        <f t="shared" si="24"/>
        <v>17434531.940782804</v>
      </c>
      <c r="AU32" s="870">
        <f>AT32-AS32-'Schedule 3A_Income Statement'!CQ49</f>
        <v>0</v>
      </c>
      <c r="AV32" s="221"/>
      <c r="AW32" s="228">
        <v>5567150.4729000004</v>
      </c>
      <c r="AX32" s="228">
        <v>0</v>
      </c>
      <c r="AY32" s="331">
        <f t="shared" si="25"/>
        <v>5567150.4729000004</v>
      </c>
      <c r="AZ32" s="228">
        <v>12809299.927099999</v>
      </c>
      <c r="BA32" s="228">
        <v>0</v>
      </c>
      <c r="BB32" s="331">
        <f t="shared" si="26"/>
        <v>12809299.927099999</v>
      </c>
      <c r="BC32" s="331">
        <f t="shared" si="27"/>
        <v>18376450.399999999</v>
      </c>
      <c r="BD32" s="228">
        <v>-875.71566437166075</v>
      </c>
      <c r="BE32" s="228">
        <v>0</v>
      </c>
      <c r="BF32" s="228">
        <v>0</v>
      </c>
      <c r="BG32" s="228">
        <v>0</v>
      </c>
      <c r="BH32" s="572">
        <v>0</v>
      </c>
      <c r="BI32" s="220">
        <f t="shared" si="28"/>
        <v>18375574.684335627</v>
      </c>
      <c r="BJ32" s="870">
        <f>BI32-BH32-'Schedule 3A_Income Statement'!CR49</f>
        <v>0</v>
      </c>
      <c r="BL32" s="331">
        <f t="shared" si="29"/>
        <v>21530389.727400009</v>
      </c>
      <c r="BM32" s="331">
        <f t="shared" si="0"/>
        <v>0</v>
      </c>
      <c r="BN32" s="331">
        <f t="shared" si="1"/>
        <v>21530389.727400009</v>
      </c>
      <c r="BO32" s="331">
        <f t="shared" si="2"/>
        <v>50024994.752599999</v>
      </c>
      <c r="BP32" s="331">
        <f t="shared" si="3"/>
        <v>0</v>
      </c>
      <c r="BQ32" s="331">
        <f t="shared" si="4"/>
        <v>50024994.752599999</v>
      </c>
      <c r="BR32" s="331">
        <f t="shared" si="5"/>
        <v>71555384.480000019</v>
      </c>
      <c r="BS32" s="331">
        <f t="shared" si="6"/>
        <v>-101944.87730568866</v>
      </c>
      <c r="BT32" s="331">
        <f t="shared" si="7"/>
        <v>0</v>
      </c>
      <c r="BU32" s="331">
        <f t="shared" si="8"/>
        <v>0</v>
      </c>
      <c r="BV32" s="331">
        <f t="shared" si="9"/>
        <v>0</v>
      </c>
      <c r="BW32" s="331">
        <f t="shared" si="10"/>
        <v>0</v>
      </c>
      <c r="BX32" s="331">
        <f t="shared" si="11"/>
        <v>71453439.602694333</v>
      </c>
      <c r="BY32" s="331">
        <f t="shared" si="12"/>
        <v>0</v>
      </c>
    </row>
    <row r="33" spans="1:77" s="320" customFormat="1">
      <c r="A33" s="872">
        <v>14</v>
      </c>
      <c r="B33" s="118" t="s">
        <v>215</v>
      </c>
      <c r="C33" s="871" t="s">
        <v>202</v>
      </c>
      <c r="D33" s="228">
        <v>83360.886099999989</v>
      </c>
      <c r="E33" s="228">
        <v>0</v>
      </c>
      <c r="F33" s="331">
        <f t="shared" si="13"/>
        <v>83360.886099999989</v>
      </c>
      <c r="G33" s="228">
        <v>38251336.753899969</v>
      </c>
      <c r="H33" s="228">
        <v>0</v>
      </c>
      <c r="I33" s="331">
        <f t="shared" si="14"/>
        <v>38251336.753899969</v>
      </c>
      <c r="J33" s="331">
        <f t="shared" si="15"/>
        <v>38334697.639999971</v>
      </c>
      <c r="K33" s="228">
        <v>-9301.0307774915891</v>
      </c>
      <c r="L33" s="228">
        <v>0</v>
      </c>
      <c r="M33" s="228">
        <v>0</v>
      </c>
      <c r="N33" s="228">
        <v>0</v>
      </c>
      <c r="O33" s="572">
        <v>0</v>
      </c>
      <c r="P33" s="220">
        <f t="shared" si="16"/>
        <v>38325396.609222479</v>
      </c>
      <c r="Q33" s="870">
        <f>P33-O33-'Schedule 3A_Income Statement'!CO50</f>
        <v>0</v>
      </c>
      <c r="R33" s="221"/>
      <c r="S33" s="228">
        <v>11660.750000000002</v>
      </c>
      <c r="T33" s="228">
        <v>0</v>
      </c>
      <c r="U33" s="331">
        <f t="shared" si="17"/>
        <v>11660.750000000002</v>
      </c>
      <c r="V33" s="228">
        <v>40135957.740000017</v>
      </c>
      <c r="W33" s="228">
        <v>0</v>
      </c>
      <c r="X33" s="331">
        <f t="shared" si="18"/>
        <v>40135957.740000017</v>
      </c>
      <c r="Y33" s="331">
        <f t="shared" si="19"/>
        <v>40147618.490000017</v>
      </c>
      <c r="Z33" s="228">
        <v>-6016.9802385790617</v>
      </c>
      <c r="AA33" s="228">
        <v>0</v>
      </c>
      <c r="AB33" s="228">
        <v>0</v>
      </c>
      <c r="AC33" s="228">
        <v>0</v>
      </c>
      <c r="AD33" s="572">
        <v>0</v>
      </c>
      <c r="AE33" s="220">
        <f t="shared" si="20"/>
        <v>40141601.509761438</v>
      </c>
      <c r="AF33" s="870">
        <f>AE33-AD33-'Schedule 3A_Income Statement'!CP50</f>
        <v>0</v>
      </c>
      <c r="AG33" s="221"/>
      <c r="AH33" s="228">
        <v>4425.37</v>
      </c>
      <c r="AI33" s="228">
        <v>0</v>
      </c>
      <c r="AJ33" s="331">
        <f t="shared" si="21"/>
        <v>4425.37</v>
      </c>
      <c r="AK33" s="228">
        <v>43347980.049999967</v>
      </c>
      <c r="AL33" s="228">
        <v>0</v>
      </c>
      <c r="AM33" s="331">
        <f t="shared" si="22"/>
        <v>43347980.049999967</v>
      </c>
      <c r="AN33" s="331">
        <f t="shared" si="23"/>
        <v>43352405.419999965</v>
      </c>
      <c r="AO33" s="228">
        <v>2548.4487527481033</v>
      </c>
      <c r="AP33" s="228">
        <v>0</v>
      </c>
      <c r="AQ33" s="228">
        <v>0</v>
      </c>
      <c r="AR33" s="228">
        <v>0</v>
      </c>
      <c r="AS33" s="572">
        <v>0</v>
      </c>
      <c r="AT33" s="220">
        <f t="shared" si="24"/>
        <v>43354953.868752711</v>
      </c>
      <c r="AU33" s="870">
        <f>AT33-AS33-'Schedule 3A_Income Statement'!CQ50</f>
        <v>0</v>
      </c>
      <c r="AV33" s="221"/>
      <c r="AW33" s="228">
        <v>5564.71</v>
      </c>
      <c r="AX33" s="228">
        <v>0</v>
      </c>
      <c r="AY33" s="331">
        <f t="shared" si="25"/>
        <v>5564.71</v>
      </c>
      <c r="AZ33" s="228">
        <v>44549721.049999952</v>
      </c>
      <c r="BA33" s="228">
        <v>0</v>
      </c>
      <c r="BB33" s="331">
        <f t="shared" si="26"/>
        <v>44549721.049999952</v>
      </c>
      <c r="BC33" s="331">
        <f t="shared" si="27"/>
        <v>44555285.759999953</v>
      </c>
      <c r="BD33" s="228">
        <v>5156.8178114022476</v>
      </c>
      <c r="BE33" s="228">
        <v>0</v>
      </c>
      <c r="BF33" s="228">
        <v>0</v>
      </c>
      <c r="BG33" s="228">
        <v>0</v>
      </c>
      <c r="BH33" s="572">
        <v>0</v>
      </c>
      <c r="BI33" s="220">
        <f t="shared" si="28"/>
        <v>44560442.577811353</v>
      </c>
      <c r="BJ33" s="870">
        <f>BI33-BH33-'Schedule 3A_Income Statement'!CR50</f>
        <v>0</v>
      </c>
      <c r="BL33" s="331">
        <f t="shared" si="29"/>
        <v>105011.71609999999</v>
      </c>
      <c r="BM33" s="331">
        <f t="shared" si="0"/>
        <v>0</v>
      </c>
      <c r="BN33" s="331">
        <f t="shared" si="1"/>
        <v>105011.71609999999</v>
      </c>
      <c r="BO33" s="331">
        <f t="shared" si="2"/>
        <v>166284995.59389991</v>
      </c>
      <c r="BP33" s="331">
        <f t="shared" si="3"/>
        <v>0</v>
      </c>
      <c r="BQ33" s="331">
        <f t="shared" si="4"/>
        <v>166284995.59389991</v>
      </c>
      <c r="BR33" s="331">
        <f t="shared" si="5"/>
        <v>166390007.30999991</v>
      </c>
      <c r="BS33" s="331">
        <f t="shared" si="6"/>
        <v>-7612.7444519202991</v>
      </c>
      <c r="BT33" s="331">
        <f t="shared" si="7"/>
        <v>0</v>
      </c>
      <c r="BU33" s="331">
        <f t="shared" si="8"/>
        <v>0</v>
      </c>
      <c r="BV33" s="331">
        <f t="shared" si="9"/>
        <v>0</v>
      </c>
      <c r="BW33" s="331">
        <f t="shared" si="10"/>
        <v>0</v>
      </c>
      <c r="BX33" s="331">
        <f t="shared" si="11"/>
        <v>166382394.565548</v>
      </c>
      <c r="BY33" s="331">
        <f t="shared" si="12"/>
        <v>0</v>
      </c>
    </row>
    <row r="34" spans="1:77" s="320" customFormat="1">
      <c r="A34" s="873">
        <v>15</v>
      </c>
      <c r="B34" s="118" t="s">
        <v>216</v>
      </c>
      <c r="C34" s="871" t="s">
        <v>202</v>
      </c>
      <c r="D34" s="228">
        <v>12195483.223600008</v>
      </c>
      <c r="E34" s="228">
        <v>0</v>
      </c>
      <c r="F34" s="331">
        <f t="shared" ref="F34:F37" si="30">SUM(D34:E34)</f>
        <v>12195483.223600008</v>
      </c>
      <c r="G34" s="228">
        <v>2728784.6163999978</v>
      </c>
      <c r="H34" s="228">
        <v>0</v>
      </c>
      <c r="I34" s="331">
        <f t="shared" ref="I34:I37" si="31">SUM(G34:H34)</f>
        <v>2728784.6163999978</v>
      </c>
      <c r="J34" s="331">
        <f t="shared" ref="J34:J37" si="32">F34+I34</f>
        <v>14924267.840000005</v>
      </c>
      <c r="K34" s="228">
        <v>-61283.815087589057</v>
      </c>
      <c r="L34" s="228">
        <v>0</v>
      </c>
      <c r="M34" s="228">
        <v>0</v>
      </c>
      <c r="N34" s="228">
        <v>0</v>
      </c>
      <c r="O34" s="572">
        <v>0</v>
      </c>
      <c r="P34" s="220">
        <f t="shared" ref="P34:P37" si="33">SUM(J34:N34)</f>
        <v>14862984.024912417</v>
      </c>
      <c r="Q34" s="870">
        <f>P34-O34-'Schedule 3A_Income Statement'!CO51</f>
        <v>0</v>
      </c>
      <c r="R34" s="221"/>
      <c r="S34" s="228">
        <v>13705232.8268</v>
      </c>
      <c r="T34" s="228">
        <v>0</v>
      </c>
      <c r="U34" s="331">
        <f t="shared" ref="U34:U37" si="34">SUM(S34:T34)</f>
        <v>13705232.8268</v>
      </c>
      <c r="V34" s="228">
        <v>2602553.6531999996</v>
      </c>
      <c r="W34" s="228">
        <v>0</v>
      </c>
      <c r="X34" s="331">
        <f t="shared" ref="X34:X37" si="35">SUM(V34:W34)</f>
        <v>2602553.6531999996</v>
      </c>
      <c r="Y34" s="331">
        <f t="shared" ref="Y34:Y37" si="36">U34+X34</f>
        <v>16307786.48</v>
      </c>
      <c r="Z34" s="228">
        <v>-30952.288010289711</v>
      </c>
      <c r="AA34" s="228">
        <v>0</v>
      </c>
      <c r="AB34" s="228">
        <v>0</v>
      </c>
      <c r="AC34" s="228">
        <v>0</v>
      </c>
      <c r="AD34" s="572">
        <v>0</v>
      </c>
      <c r="AE34" s="220">
        <f t="shared" ref="AE34:AE37" si="37">SUM(Y34:AC34)</f>
        <v>16276834.191989711</v>
      </c>
      <c r="AF34" s="870">
        <f>AE34-AD34-'Schedule 3A_Income Statement'!CP51</f>
        <v>0</v>
      </c>
      <c r="AG34" s="221"/>
      <c r="AH34" s="228">
        <v>15553488.138900008</v>
      </c>
      <c r="AI34" s="228">
        <v>0</v>
      </c>
      <c r="AJ34" s="331">
        <f t="shared" ref="AJ34:AJ37" si="38">SUM(AH34:AI34)</f>
        <v>15553488.138900008</v>
      </c>
      <c r="AK34" s="228">
        <v>2381243.0511000003</v>
      </c>
      <c r="AL34" s="228">
        <v>0</v>
      </c>
      <c r="AM34" s="331">
        <f t="shared" ref="AM34:AM37" si="39">SUM(AK34:AL34)</f>
        <v>2381243.0511000003</v>
      </c>
      <c r="AN34" s="331">
        <f t="shared" ref="AN34:AN37" si="40">AJ34+AM34</f>
        <v>17934731.190000009</v>
      </c>
      <c r="AO34" s="228">
        <v>36079.686331416677</v>
      </c>
      <c r="AP34" s="228">
        <v>0</v>
      </c>
      <c r="AQ34" s="228">
        <v>0</v>
      </c>
      <c r="AR34" s="228">
        <v>0</v>
      </c>
      <c r="AS34" s="572">
        <v>0</v>
      </c>
      <c r="AT34" s="220">
        <f t="shared" ref="AT34:AT37" si="41">SUM(AN34:AR34)</f>
        <v>17970810.876331426</v>
      </c>
      <c r="AU34" s="870">
        <f>AT34-AS34-'Schedule 3A_Income Statement'!CQ51</f>
        <v>0</v>
      </c>
      <c r="AV34" s="221"/>
      <c r="AW34" s="228">
        <v>16606089.787999984</v>
      </c>
      <c r="AX34" s="228">
        <v>0</v>
      </c>
      <c r="AY34" s="331">
        <f t="shared" ref="AY34:AY37" si="42">SUM(AW34:AX34)</f>
        <v>16606089.787999984</v>
      </c>
      <c r="AZ34" s="228">
        <v>2178386.6219999981</v>
      </c>
      <c r="BA34" s="228">
        <v>0</v>
      </c>
      <c r="BB34" s="331">
        <f t="shared" ref="BB34:BB37" si="43">SUM(AZ34:BA34)</f>
        <v>2178386.6219999981</v>
      </c>
      <c r="BC34" s="331">
        <f t="shared" ref="BC34:BC37" si="44">AY34+BB34</f>
        <v>18784476.409999982</v>
      </c>
      <c r="BD34" s="228">
        <v>30143.410353465799</v>
      </c>
      <c r="BE34" s="228">
        <v>0</v>
      </c>
      <c r="BF34" s="228">
        <v>0</v>
      </c>
      <c r="BG34" s="228">
        <v>0</v>
      </c>
      <c r="BH34" s="572">
        <v>0</v>
      </c>
      <c r="BI34" s="220">
        <f t="shared" ref="BI34:BI37" si="45">SUM(BC34:BG34)</f>
        <v>18814619.820353448</v>
      </c>
      <c r="BJ34" s="870">
        <f>BI34-BH34-'Schedule 3A_Income Statement'!CR51</f>
        <v>0</v>
      </c>
      <c r="BL34" s="331">
        <f t="shared" si="29"/>
        <v>58060293.977300003</v>
      </c>
      <c r="BM34" s="331">
        <f t="shared" si="0"/>
        <v>0</v>
      </c>
      <c r="BN34" s="331">
        <f t="shared" si="1"/>
        <v>58060293.977300003</v>
      </c>
      <c r="BO34" s="331">
        <f t="shared" si="2"/>
        <v>9890967.9426999949</v>
      </c>
      <c r="BP34" s="331">
        <f t="shared" si="3"/>
        <v>0</v>
      </c>
      <c r="BQ34" s="331">
        <f t="shared" si="4"/>
        <v>9890967.9426999949</v>
      </c>
      <c r="BR34" s="331">
        <f t="shared" si="5"/>
        <v>67951261.920000002</v>
      </c>
      <c r="BS34" s="331">
        <f t="shared" si="6"/>
        <v>-26013.006412996299</v>
      </c>
      <c r="BT34" s="331">
        <f t="shared" si="7"/>
        <v>0</v>
      </c>
      <c r="BU34" s="331">
        <f t="shared" si="8"/>
        <v>0</v>
      </c>
      <c r="BV34" s="331">
        <f t="shared" si="9"/>
        <v>0</v>
      </c>
      <c r="BW34" s="331">
        <f t="shared" si="10"/>
        <v>0</v>
      </c>
      <c r="BX34" s="331">
        <f t="shared" si="11"/>
        <v>67925248.913587004</v>
      </c>
      <c r="BY34" s="331">
        <f t="shared" si="12"/>
        <v>0</v>
      </c>
    </row>
    <row r="35" spans="1:77" s="320" customFormat="1">
      <c r="A35" s="873">
        <v>16</v>
      </c>
      <c r="B35" s="118" t="s">
        <v>217</v>
      </c>
      <c r="C35" s="871" t="s">
        <v>202</v>
      </c>
      <c r="D35" s="228">
        <v>5976</v>
      </c>
      <c r="E35" s="228">
        <v>0</v>
      </c>
      <c r="F35" s="331">
        <f t="shared" si="30"/>
        <v>5976</v>
      </c>
      <c r="G35" s="228">
        <v>7848220.5300000058</v>
      </c>
      <c r="H35" s="228">
        <v>0</v>
      </c>
      <c r="I35" s="331">
        <f t="shared" si="31"/>
        <v>7848220.5300000058</v>
      </c>
      <c r="J35" s="331">
        <f t="shared" si="32"/>
        <v>7854196.5300000058</v>
      </c>
      <c r="K35" s="228">
        <v>-33672.773531606166</v>
      </c>
      <c r="L35" s="228">
        <v>0</v>
      </c>
      <c r="M35" s="228">
        <v>0</v>
      </c>
      <c r="N35" s="228">
        <v>0</v>
      </c>
      <c r="O35" s="572">
        <v>0</v>
      </c>
      <c r="P35" s="220">
        <f t="shared" si="33"/>
        <v>7820523.7564683994</v>
      </c>
      <c r="Q35" s="870">
        <f>P35-O35-'Schedule 3A_Income Statement'!CO52</f>
        <v>0</v>
      </c>
      <c r="R35" s="221"/>
      <c r="S35" s="228">
        <v>6435</v>
      </c>
      <c r="T35" s="228">
        <v>0</v>
      </c>
      <c r="U35" s="331">
        <f t="shared" si="34"/>
        <v>6435</v>
      </c>
      <c r="V35" s="228">
        <v>8748467.1399999931</v>
      </c>
      <c r="W35" s="228">
        <v>0</v>
      </c>
      <c r="X35" s="331">
        <f t="shared" si="35"/>
        <v>8748467.1399999931</v>
      </c>
      <c r="Y35" s="331">
        <f t="shared" si="36"/>
        <v>8754902.1399999931</v>
      </c>
      <c r="Z35" s="228">
        <v>-22873.435694294865</v>
      </c>
      <c r="AA35" s="228">
        <v>0</v>
      </c>
      <c r="AB35" s="228">
        <v>0</v>
      </c>
      <c r="AC35" s="228">
        <v>0</v>
      </c>
      <c r="AD35" s="572">
        <v>0</v>
      </c>
      <c r="AE35" s="220">
        <f t="shared" si="37"/>
        <v>8732028.7043056991</v>
      </c>
      <c r="AF35" s="870">
        <f>AE35-AD35-'Schedule 3A_Income Statement'!CP52</f>
        <v>0</v>
      </c>
      <c r="AG35" s="221"/>
      <c r="AH35" s="228">
        <v>5280</v>
      </c>
      <c r="AI35" s="228">
        <v>0</v>
      </c>
      <c r="AJ35" s="331">
        <f t="shared" si="38"/>
        <v>5280</v>
      </c>
      <c r="AK35" s="228">
        <v>9860602.5499999896</v>
      </c>
      <c r="AL35" s="228">
        <v>0</v>
      </c>
      <c r="AM35" s="331">
        <f t="shared" si="39"/>
        <v>9860602.5499999896</v>
      </c>
      <c r="AN35" s="331">
        <f t="shared" si="40"/>
        <v>9865882.5499999896</v>
      </c>
      <c r="AO35" s="228">
        <v>11403.414097816099</v>
      </c>
      <c r="AP35" s="228">
        <v>0</v>
      </c>
      <c r="AQ35" s="228">
        <v>0</v>
      </c>
      <c r="AR35" s="228">
        <v>0</v>
      </c>
      <c r="AS35" s="572">
        <v>0</v>
      </c>
      <c r="AT35" s="220">
        <f t="shared" si="41"/>
        <v>9877285.9640978053</v>
      </c>
      <c r="AU35" s="870">
        <f>AT35-AS35-'Schedule 3A_Income Statement'!CQ52</f>
        <v>0</v>
      </c>
      <c r="AV35" s="221"/>
      <c r="AW35" s="228">
        <v>2460</v>
      </c>
      <c r="AX35" s="228">
        <v>0</v>
      </c>
      <c r="AY35" s="331">
        <f t="shared" si="42"/>
        <v>2460</v>
      </c>
      <c r="AZ35" s="228">
        <v>11006552.030000007</v>
      </c>
      <c r="BA35" s="228">
        <v>0</v>
      </c>
      <c r="BB35" s="331">
        <f t="shared" si="43"/>
        <v>11006552.030000007</v>
      </c>
      <c r="BC35" s="331">
        <f t="shared" si="44"/>
        <v>11009012.030000007</v>
      </c>
      <c r="BD35" s="228">
        <v>8261.0101810645538</v>
      </c>
      <c r="BE35" s="228">
        <v>0</v>
      </c>
      <c r="BF35" s="228">
        <v>0</v>
      </c>
      <c r="BG35" s="228">
        <v>0</v>
      </c>
      <c r="BH35" s="572">
        <v>0</v>
      </c>
      <c r="BI35" s="220">
        <f t="shared" si="45"/>
        <v>11017273.040181071</v>
      </c>
      <c r="BJ35" s="870">
        <f>BI35-BH35-'Schedule 3A_Income Statement'!CR52</f>
        <v>0</v>
      </c>
      <c r="BL35" s="331">
        <f t="shared" si="29"/>
        <v>20151</v>
      </c>
      <c r="BM35" s="331">
        <f t="shared" si="0"/>
        <v>0</v>
      </c>
      <c r="BN35" s="331">
        <f t="shared" si="1"/>
        <v>20151</v>
      </c>
      <c r="BO35" s="331">
        <f t="shared" si="2"/>
        <v>37463842.249999993</v>
      </c>
      <c r="BP35" s="331">
        <f t="shared" si="3"/>
        <v>0</v>
      </c>
      <c r="BQ35" s="331">
        <f t="shared" si="4"/>
        <v>37463842.249999993</v>
      </c>
      <c r="BR35" s="331">
        <f t="shared" si="5"/>
        <v>37483993.249999993</v>
      </c>
      <c r="BS35" s="331">
        <f t="shared" si="6"/>
        <v>-36881.78494702038</v>
      </c>
      <c r="BT35" s="331">
        <f t="shared" si="7"/>
        <v>0</v>
      </c>
      <c r="BU35" s="331">
        <f t="shared" si="8"/>
        <v>0</v>
      </c>
      <c r="BV35" s="331">
        <f t="shared" si="9"/>
        <v>0</v>
      </c>
      <c r="BW35" s="331">
        <f t="shared" si="10"/>
        <v>0</v>
      </c>
      <c r="BX35" s="331">
        <f t="shared" si="11"/>
        <v>37447111.465052977</v>
      </c>
      <c r="BY35" s="331">
        <f t="shared" si="12"/>
        <v>0</v>
      </c>
    </row>
    <row r="36" spans="1:77" s="320" customFormat="1">
      <c r="A36" s="873">
        <v>17</v>
      </c>
      <c r="B36" s="118" t="s">
        <v>218</v>
      </c>
      <c r="C36" s="871" t="s">
        <v>202</v>
      </c>
      <c r="D36" s="228">
        <v>0</v>
      </c>
      <c r="E36" s="228">
        <v>0</v>
      </c>
      <c r="F36" s="331">
        <f t="shared" si="30"/>
        <v>0</v>
      </c>
      <c r="G36" s="228">
        <v>3759291.6400000025</v>
      </c>
      <c r="H36" s="228">
        <v>0</v>
      </c>
      <c r="I36" s="331">
        <f t="shared" si="31"/>
        <v>3759291.6400000025</v>
      </c>
      <c r="J36" s="331">
        <f t="shared" si="32"/>
        <v>3759291.6400000025</v>
      </c>
      <c r="K36" s="228">
        <v>-16322.959852273709</v>
      </c>
      <c r="L36" s="228">
        <v>0</v>
      </c>
      <c r="M36" s="228">
        <v>0</v>
      </c>
      <c r="N36" s="228">
        <v>0</v>
      </c>
      <c r="O36" s="572">
        <v>0</v>
      </c>
      <c r="P36" s="220">
        <f t="shared" si="33"/>
        <v>3742968.6801477289</v>
      </c>
      <c r="Q36" s="870">
        <f>P36-O36-'Schedule 3A_Income Statement'!CO53</f>
        <v>0</v>
      </c>
      <c r="R36" s="221"/>
      <c r="S36" s="228">
        <v>0</v>
      </c>
      <c r="T36" s="228">
        <v>0</v>
      </c>
      <c r="U36" s="331">
        <f t="shared" si="34"/>
        <v>0</v>
      </c>
      <c r="V36" s="228">
        <v>4427205.75</v>
      </c>
      <c r="W36" s="228">
        <v>0</v>
      </c>
      <c r="X36" s="331">
        <f t="shared" si="35"/>
        <v>4427205.75</v>
      </c>
      <c r="Y36" s="331">
        <f t="shared" si="36"/>
        <v>4427205.75</v>
      </c>
      <c r="Z36" s="228">
        <v>-11726.490773368221</v>
      </c>
      <c r="AA36" s="228">
        <v>0</v>
      </c>
      <c r="AB36" s="228">
        <v>0</v>
      </c>
      <c r="AC36" s="228">
        <v>0</v>
      </c>
      <c r="AD36" s="572">
        <v>0</v>
      </c>
      <c r="AE36" s="220">
        <f t="shared" si="37"/>
        <v>4415479.2592266314</v>
      </c>
      <c r="AF36" s="870">
        <f>AE36-AD36-'Schedule 3A_Income Statement'!CP53</f>
        <v>0</v>
      </c>
      <c r="AG36" s="221"/>
      <c r="AH36" s="228">
        <v>0</v>
      </c>
      <c r="AI36" s="228">
        <v>0</v>
      </c>
      <c r="AJ36" s="331">
        <f t="shared" si="38"/>
        <v>0</v>
      </c>
      <c r="AK36" s="228">
        <v>4901249.5599999996</v>
      </c>
      <c r="AL36" s="228">
        <v>0</v>
      </c>
      <c r="AM36" s="331">
        <f t="shared" si="39"/>
        <v>4901249.5599999996</v>
      </c>
      <c r="AN36" s="331">
        <f t="shared" si="40"/>
        <v>4901249.5599999996</v>
      </c>
      <c r="AO36" s="228">
        <v>5546.6163692593746</v>
      </c>
      <c r="AP36" s="228">
        <v>0</v>
      </c>
      <c r="AQ36" s="228">
        <v>0</v>
      </c>
      <c r="AR36" s="228">
        <v>0</v>
      </c>
      <c r="AS36" s="572">
        <v>0</v>
      </c>
      <c r="AT36" s="220">
        <f t="shared" si="41"/>
        <v>4906796.1763692591</v>
      </c>
      <c r="AU36" s="870">
        <f>AT36-AS36-'Schedule 3A_Income Statement'!CQ53</f>
        <v>0</v>
      </c>
      <c r="AV36" s="221"/>
      <c r="AW36" s="228">
        <v>0</v>
      </c>
      <c r="AX36" s="228">
        <v>0</v>
      </c>
      <c r="AY36" s="331">
        <f t="shared" si="42"/>
        <v>0</v>
      </c>
      <c r="AZ36" s="228">
        <v>4916489.47</v>
      </c>
      <c r="BA36" s="228">
        <v>0</v>
      </c>
      <c r="BB36" s="331">
        <f t="shared" si="43"/>
        <v>4916489.47</v>
      </c>
      <c r="BC36" s="331">
        <f t="shared" si="44"/>
        <v>4916489.47</v>
      </c>
      <c r="BD36" s="228">
        <v>3708.2947657375034</v>
      </c>
      <c r="BE36" s="228">
        <v>0</v>
      </c>
      <c r="BF36" s="228">
        <v>0</v>
      </c>
      <c r="BG36" s="228">
        <v>0</v>
      </c>
      <c r="BH36" s="572">
        <v>0</v>
      </c>
      <c r="BI36" s="220">
        <f t="shared" si="45"/>
        <v>4920197.7647657376</v>
      </c>
      <c r="BJ36" s="870">
        <f>BI36-BH36-'Schedule 3A_Income Statement'!CR53</f>
        <v>0</v>
      </c>
      <c r="BL36" s="331">
        <f t="shared" si="29"/>
        <v>0</v>
      </c>
      <c r="BM36" s="331">
        <f t="shared" si="0"/>
        <v>0</v>
      </c>
      <c r="BN36" s="331">
        <f t="shared" si="1"/>
        <v>0</v>
      </c>
      <c r="BO36" s="331">
        <f t="shared" si="2"/>
        <v>18004236.420000002</v>
      </c>
      <c r="BP36" s="331">
        <f t="shared" si="3"/>
        <v>0</v>
      </c>
      <c r="BQ36" s="331">
        <f t="shared" si="4"/>
        <v>18004236.420000002</v>
      </c>
      <c r="BR36" s="331">
        <f t="shared" si="5"/>
        <v>18004236.420000002</v>
      </c>
      <c r="BS36" s="331">
        <f t="shared" si="6"/>
        <v>-18794.539490645053</v>
      </c>
      <c r="BT36" s="331">
        <f t="shared" si="7"/>
        <v>0</v>
      </c>
      <c r="BU36" s="331">
        <f t="shared" si="8"/>
        <v>0</v>
      </c>
      <c r="BV36" s="331">
        <f t="shared" si="9"/>
        <v>0</v>
      </c>
      <c r="BW36" s="331">
        <f t="shared" si="10"/>
        <v>0</v>
      </c>
      <c r="BX36" s="331">
        <f t="shared" si="11"/>
        <v>17985441.880509354</v>
      </c>
      <c r="BY36" s="331">
        <f t="shared" si="12"/>
        <v>0</v>
      </c>
    </row>
    <row r="37" spans="1:77" s="320" customFormat="1">
      <c r="A37" s="873">
        <v>18</v>
      </c>
      <c r="B37" s="118" t="s">
        <v>219</v>
      </c>
      <c r="C37" s="871" t="s">
        <v>202</v>
      </c>
      <c r="D37" s="228">
        <v>7291.4974999999995</v>
      </c>
      <c r="E37" s="228">
        <v>0</v>
      </c>
      <c r="F37" s="331">
        <f t="shared" si="30"/>
        <v>7291.4974999999995</v>
      </c>
      <c r="G37" s="228">
        <v>117051.41250000003</v>
      </c>
      <c r="H37" s="228">
        <v>0</v>
      </c>
      <c r="I37" s="331">
        <f t="shared" si="31"/>
        <v>117051.41250000003</v>
      </c>
      <c r="J37" s="331">
        <f t="shared" si="32"/>
        <v>124342.91000000003</v>
      </c>
      <c r="K37" s="228">
        <v>-538.91243026203358</v>
      </c>
      <c r="L37" s="228">
        <v>0</v>
      </c>
      <c r="M37" s="228">
        <v>0</v>
      </c>
      <c r="N37" s="228">
        <v>0</v>
      </c>
      <c r="O37" s="572">
        <v>0</v>
      </c>
      <c r="P37" s="220">
        <f t="shared" si="33"/>
        <v>123803.997569738</v>
      </c>
      <c r="Q37" s="870">
        <f>P37-O37-'Schedule 3A_Income Statement'!CO54</f>
        <v>0</v>
      </c>
      <c r="R37" s="221"/>
      <c r="S37" s="228">
        <v>18.2272</v>
      </c>
      <c r="T37" s="228">
        <v>0</v>
      </c>
      <c r="U37" s="331">
        <f t="shared" si="34"/>
        <v>18.2272</v>
      </c>
      <c r="V37" s="228">
        <v>137683.47280000002</v>
      </c>
      <c r="W37" s="228">
        <v>0</v>
      </c>
      <c r="X37" s="331">
        <f t="shared" si="35"/>
        <v>137683.47280000002</v>
      </c>
      <c r="Y37" s="331">
        <f t="shared" si="36"/>
        <v>137701.70000000001</v>
      </c>
      <c r="Z37" s="228">
        <v>-363.40809430462707</v>
      </c>
      <c r="AA37" s="228">
        <v>0</v>
      </c>
      <c r="AB37" s="228">
        <v>0</v>
      </c>
      <c r="AC37" s="228">
        <v>0</v>
      </c>
      <c r="AD37" s="572">
        <v>0</v>
      </c>
      <c r="AE37" s="220">
        <f t="shared" si="37"/>
        <v>137338.2919056954</v>
      </c>
      <c r="AF37" s="870">
        <f>AE37-AD37-'Schedule 3A_Income Statement'!CP54</f>
        <v>0</v>
      </c>
      <c r="AG37" s="221"/>
      <c r="AH37" s="228">
        <v>6.3487999999999998</v>
      </c>
      <c r="AI37" s="228">
        <v>0</v>
      </c>
      <c r="AJ37" s="331">
        <f t="shared" si="38"/>
        <v>6.3487999999999998</v>
      </c>
      <c r="AK37" s="228">
        <v>165556.64120000007</v>
      </c>
      <c r="AL37" s="228">
        <v>0</v>
      </c>
      <c r="AM37" s="331">
        <f t="shared" si="39"/>
        <v>165556.64120000007</v>
      </c>
      <c r="AN37" s="331">
        <f t="shared" si="40"/>
        <v>165562.99000000008</v>
      </c>
      <c r="AO37" s="228">
        <v>191.5305639883411</v>
      </c>
      <c r="AP37" s="228">
        <v>0</v>
      </c>
      <c r="AQ37" s="228">
        <v>0</v>
      </c>
      <c r="AR37" s="228">
        <v>0</v>
      </c>
      <c r="AS37" s="572">
        <v>0</v>
      </c>
      <c r="AT37" s="220">
        <f t="shared" si="41"/>
        <v>165754.52056398842</v>
      </c>
      <c r="AU37" s="870">
        <f>AT37-AS37-'Schedule 3A_Income Statement'!CQ54</f>
        <v>0</v>
      </c>
      <c r="AV37" s="221"/>
      <c r="AW37" s="228">
        <v>0</v>
      </c>
      <c r="AX37" s="228">
        <v>0</v>
      </c>
      <c r="AY37" s="331">
        <f t="shared" si="42"/>
        <v>0</v>
      </c>
      <c r="AZ37" s="228">
        <v>170436.36000000019</v>
      </c>
      <c r="BA37" s="228">
        <v>0</v>
      </c>
      <c r="BB37" s="331">
        <f t="shared" si="43"/>
        <v>170436.36000000019</v>
      </c>
      <c r="BC37" s="331">
        <f t="shared" si="44"/>
        <v>170436.36000000019</v>
      </c>
      <c r="BD37" s="228">
        <v>131.91946935416897</v>
      </c>
      <c r="BE37" s="228">
        <v>0</v>
      </c>
      <c r="BF37" s="228">
        <v>0</v>
      </c>
      <c r="BG37" s="228">
        <v>0</v>
      </c>
      <c r="BH37" s="572">
        <v>0</v>
      </c>
      <c r="BI37" s="220">
        <f t="shared" si="45"/>
        <v>170568.27946935437</v>
      </c>
      <c r="BJ37" s="870">
        <f>BI37-BH37-'Schedule 3A_Income Statement'!CR54</f>
        <v>0</v>
      </c>
      <c r="BL37" s="331">
        <f t="shared" si="29"/>
        <v>7316.0734999999995</v>
      </c>
      <c r="BM37" s="331">
        <f t="shared" si="0"/>
        <v>0</v>
      </c>
      <c r="BN37" s="331">
        <f t="shared" si="1"/>
        <v>7316.0734999999995</v>
      </c>
      <c r="BO37" s="331">
        <f t="shared" si="2"/>
        <v>590727.88650000037</v>
      </c>
      <c r="BP37" s="331">
        <f t="shared" si="3"/>
        <v>0</v>
      </c>
      <c r="BQ37" s="331">
        <f t="shared" si="4"/>
        <v>590727.88650000037</v>
      </c>
      <c r="BR37" s="331">
        <f t="shared" si="5"/>
        <v>598043.96000000031</v>
      </c>
      <c r="BS37" s="331">
        <f t="shared" si="6"/>
        <v>-578.87049122415056</v>
      </c>
      <c r="BT37" s="331">
        <f t="shared" si="7"/>
        <v>0</v>
      </c>
      <c r="BU37" s="331">
        <f t="shared" si="8"/>
        <v>0</v>
      </c>
      <c r="BV37" s="331">
        <f t="shared" si="9"/>
        <v>0</v>
      </c>
      <c r="BW37" s="331">
        <f t="shared" si="10"/>
        <v>0</v>
      </c>
      <c r="BX37" s="331">
        <f t="shared" si="11"/>
        <v>597465.0895087762</v>
      </c>
      <c r="BY37" s="331">
        <f t="shared" si="12"/>
        <v>0</v>
      </c>
    </row>
    <row r="38" spans="1:77" s="320" customFormat="1">
      <c r="A38" s="873">
        <v>19</v>
      </c>
      <c r="B38" s="120" t="s">
        <v>220</v>
      </c>
      <c r="C38" s="871" t="s">
        <v>202</v>
      </c>
      <c r="D38" s="228">
        <v>61338.734100000031</v>
      </c>
      <c r="E38" s="228">
        <v>0</v>
      </c>
      <c r="F38" s="331">
        <f t="shared" si="13"/>
        <v>61338.734100000031</v>
      </c>
      <c r="G38" s="228">
        <v>13086450.325900007</v>
      </c>
      <c r="H38" s="228">
        <v>0</v>
      </c>
      <c r="I38" s="331">
        <f t="shared" si="14"/>
        <v>13086450.325900007</v>
      </c>
      <c r="J38" s="331">
        <f t="shared" si="15"/>
        <v>13147789.060000008</v>
      </c>
      <c r="K38" s="228">
        <v>-60187.732540255754</v>
      </c>
      <c r="L38" s="228">
        <v>0</v>
      </c>
      <c r="M38" s="228">
        <v>0</v>
      </c>
      <c r="N38" s="228">
        <v>0</v>
      </c>
      <c r="O38" s="572">
        <v>0</v>
      </c>
      <c r="P38" s="220">
        <f t="shared" si="16"/>
        <v>13087601.327459753</v>
      </c>
      <c r="Q38" s="870">
        <f>P38-O38-'Schedule 3A_Income Statement'!CO55</f>
        <v>0</v>
      </c>
      <c r="R38" s="221"/>
      <c r="S38" s="228">
        <v>78518.54389999999</v>
      </c>
      <c r="T38" s="228">
        <v>0</v>
      </c>
      <c r="U38" s="331">
        <f t="shared" si="17"/>
        <v>78518.54389999999</v>
      </c>
      <c r="V38" s="228">
        <v>14266418.27610003</v>
      </c>
      <c r="W38" s="228">
        <v>0</v>
      </c>
      <c r="X38" s="331">
        <f t="shared" si="18"/>
        <v>14266418.27610003</v>
      </c>
      <c r="Y38" s="331">
        <f t="shared" si="19"/>
        <v>14344936.82000003</v>
      </c>
      <c r="Z38" s="228">
        <v>-11814.019563180605</v>
      </c>
      <c r="AA38" s="228">
        <v>0</v>
      </c>
      <c r="AB38" s="228">
        <v>0</v>
      </c>
      <c r="AC38" s="228">
        <v>0</v>
      </c>
      <c r="AD38" s="572">
        <v>0</v>
      </c>
      <c r="AE38" s="220">
        <f t="shared" si="20"/>
        <v>14333122.800436849</v>
      </c>
      <c r="AF38" s="870">
        <f>AE38-AD38-'Schedule 3A_Income Statement'!CP55</f>
        <v>2.9802322387695313E-8</v>
      </c>
      <c r="AG38" s="221"/>
      <c r="AH38" s="228">
        <v>75055.984099999958</v>
      </c>
      <c r="AI38" s="228">
        <v>0</v>
      </c>
      <c r="AJ38" s="331">
        <f t="shared" si="21"/>
        <v>75055.984099999958</v>
      </c>
      <c r="AK38" s="228">
        <v>15346879.975900032</v>
      </c>
      <c r="AL38" s="228">
        <v>0</v>
      </c>
      <c r="AM38" s="331">
        <f t="shared" si="22"/>
        <v>15346879.975900032</v>
      </c>
      <c r="AN38" s="331">
        <f t="shared" si="23"/>
        <v>15421935.960000031</v>
      </c>
      <c r="AO38" s="228">
        <v>23053.341821652259</v>
      </c>
      <c r="AP38" s="228">
        <v>0</v>
      </c>
      <c r="AQ38" s="228">
        <v>0</v>
      </c>
      <c r="AR38" s="228">
        <v>0</v>
      </c>
      <c r="AS38" s="572">
        <v>0</v>
      </c>
      <c r="AT38" s="220">
        <f t="shared" si="24"/>
        <v>15444989.301821683</v>
      </c>
      <c r="AU38" s="870">
        <f>AT38-AS38-'Schedule 3A_Income Statement'!CQ55</f>
        <v>3.3527612686157227E-8</v>
      </c>
      <c r="AV38" s="221"/>
      <c r="AW38" s="228">
        <v>76051.606599999999</v>
      </c>
      <c r="AX38" s="228">
        <v>0</v>
      </c>
      <c r="AY38" s="331">
        <f t="shared" si="25"/>
        <v>76051.606599999999</v>
      </c>
      <c r="AZ38" s="228">
        <v>15989901.273399984</v>
      </c>
      <c r="BA38" s="228">
        <v>0</v>
      </c>
      <c r="BB38" s="331">
        <f t="shared" si="26"/>
        <v>15989901.273399984</v>
      </c>
      <c r="BC38" s="331">
        <f t="shared" si="27"/>
        <v>16065952.879999984</v>
      </c>
      <c r="BD38" s="228">
        <v>25514.909254108577</v>
      </c>
      <c r="BE38" s="228">
        <v>0</v>
      </c>
      <c r="BF38" s="228">
        <v>0</v>
      </c>
      <c r="BG38" s="228">
        <v>0</v>
      </c>
      <c r="BH38" s="572">
        <v>0</v>
      </c>
      <c r="BI38" s="220">
        <f t="shared" si="28"/>
        <v>16091467.789254094</v>
      </c>
      <c r="BJ38" s="870">
        <f>BI38-BH38-'Schedule 3A_Income Statement'!CR55</f>
        <v>-1.862645149230957E-8</v>
      </c>
      <c r="BL38" s="331">
        <f t="shared" si="29"/>
        <v>290964.86869999999</v>
      </c>
      <c r="BM38" s="331">
        <f t="shared" si="0"/>
        <v>0</v>
      </c>
      <c r="BN38" s="331">
        <f t="shared" si="1"/>
        <v>290964.86869999999</v>
      </c>
      <c r="BO38" s="331">
        <f t="shared" si="2"/>
        <v>58689649.851300053</v>
      </c>
      <c r="BP38" s="331">
        <f t="shared" si="3"/>
        <v>0</v>
      </c>
      <c r="BQ38" s="331">
        <f t="shared" si="4"/>
        <v>58689649.851300053</v>
      </c>
      <c r="BR38" s="331">
        <f t="shared" si="5"/>
        <v>58980614.720000058</v>
      </c>
      <c r="BS38" s="331">
        <f t="shared" si="6"/>
        <v>-23433.501027675527</v>
      </c>
      <c r="BT38" s="331">
        <f t="shared" si="7"/>
        <v>0</v>
      </c>
      <c r="BU38" s="331">
        <f t="shared" si="8"/>
        <v>0</v>
      </c>
      <c r="BV38" s="331">
        <f t="shared" si="9"/>
        <v>0</v>
      </c>
      <c r="BW38" s="331">
        <f t="shared" si="10"/>
        <v>0</v>
      </c>
      <c r="BX38" s="331">
        <f t="shared" si="11"/>
        <v>58957181.218972377</v>
      </c>
      <c r="BY38" s="331">
        <f t="shared" si="12"/>
        <v>4.4703483581542969E-8</v>
      </c>
    </row>
    <row r="39" spans="1:77" s="320" customFormat="1">
      <c r="A39" s="872">
        <v>20</v>
      </c>
      <c r="B39" s="118" t="s">
        <v>221</v>
      </c>
      <c r="C39" s="871" t="s">
        <v>202</v>
      </c>
      <c r="D39" s="228">
        <v>1612312.5127999997</v>
      </c>
      <c r="E39" s="228">
        <v>0</v>
      </c>
      <c r="F39" s="331">
        <f t="shared" si="13"/>
        <v>1612312.5127999997</v>
      </c>
      <c r="G39" s="228">
        <v>5448345.7271999996</v>
      </c>
      <c r="H39" s="228">
        <v>0</v>
      </c>
      <c r="I39" s="331">
        <f t="shared" si="14"/>
        <v>5448345.7271999996</v>
      </c>
      <c r="J39" s="331">
        <f t="shared" si="15"/>
        <v>7060658.2399999993</v>
      </c>
      <c r="K39" s="228">
        <v>-16835.39030207448</v>
      </c>
      <c r="L39" s="228">
        <v>0</v>
      </c>
      <c r="M39" s="228">
        <v>0</v>
      </c>
      <c r="N39" s="228">
        <v>0</v>
      </c>
      <c r="O39" s="572">
        <v>0</v>
      </c>
      <c r="P39" s="220">
        <f t="shared" si="16"/>
        <v>7043822.8496979252</v>
      </c>
      <c r="Q39" s="870">
        <f>P39-O39-'Schedule 3A_Income Statement'!CO56</f>
        <v>0</v>
      </c>
      <c r="R39" s="221"/>
      <c r="S39" s="228">
        <v>1761320.7173999995</v>
      </c>
      <c r="T39" s="228">
        <v>0</v>
      </c>
      <c r="U39" s="331">
        <f t="shared" si="17"/>
        <v>1761320.7173999995</v>
      </c>
      <c r="V39" s="228">
        <v>5947448.2425999986</v>
      </c>
      <c r="W39" s="228">
        <v>0</v>
      </c>
      <c r="X39" s="331">
        <f t="shared" si="18"/>
        <v>5947448.2425999986</v>
      </c>
      <c r="Y39" s="331">
        <f t="shared" si="19"/>
        <v>7708768.9599999981</v>
      </c>
      <c r="Z39" s="228">
        <v>-12363.080864672389</v>
      </c>
      <c r="AA39" s="228">
        <v>0</v>
      </c>
      <c r="AB39" s="228">
        <v>0</v>
      </c>
      <c r="AC39" s="228">
        <v>0</v>
      </c>
      <c r="AD39" s="572">
        <v>0</v>
      </c>
      <c r="AE39" s="220">
        <f t="shared" si="20"/>
        <v>7696405.8791353256</v>
      </c>
      <c r="AF39" s="870">
        <f>AE39-AD39-'Schedule 3A_Income Statement'!CP56</f>
        <v>0</v>
      </c>
      <c r="AG39" s="221"/>
      <c r="AH39" s="228">
        <v>1909451.745700001</v>
      </c>
      <c r="AI39" s="228">
        <v>0</v>
      </c>
      <c r="AJ39" s="331">
        <f t="shared" si="21"/>
        <v>1909451.745700001</v>
      </c>
      <c r="AK39" s="228">
        <v>6249686.834300003</v>
      </c>
      <c r="AL39" s="228">
        <v>0</v>
      </c>
      <c r="AM39" s="331">
        <f t="shared" si="22"/>
        <v>6249686.834300003</v>
      </c>
      <c r="AN39" s="331">
        <f t="shared" si="23"/>
        <v>8159138.5800000038</v>
      </c>
      <c r="AO39" s="228">
        <v>4906.0974362514071</v>
      </c>
      <c r="AP39" s="228">
        <v>0</v>
      </c>
      <c r="AQ39" s="228">
        <v>0</v>
      </c>
      <c r="AR39" s="228">
        <v>0</v>
      </c>
      <c r="AS39" s="572">
        <v>0</v>
      </c>
      <c r="AT39" s="220">
        <f t="shared" si="24"/>
        <v>8164044.6774362549</v>
      </c>
      <c r="AU39" s="870">
        <f>AT39-AS39-'Schedule 3A_Income Statement'!CQ56</f>
        <v>0</v>
      </c>
      <c r="AV39" s="221"/>
      <c r="AW39" s="228">
        <v>2020256.0632</v>
      </c>
      <c r="AX39" s="228">
        <v>0</v>
      </c>
      <c r="AY39" s="331">
        <f t="shared" si="25"/>
        <v>2020256.0632</v>
      </c>
      <c r="AZ39" s="228">
        <v>6285514.8668000046</v>
      </c>
      <c r="BA39" s="228">
        <v>0</v>
      </c>
      <c r="BB39" s="331">
        <f t="shared" si="26"/>
        <v>6285514.8668000046</v>
      </c>
      <c r="BC39" s="331">
        <f t="shared" si="27"/>
        <v>8305770.9300000044</v>
      </c>
      <c r="BD39" s="228">
        <v>2401.2562135374037</v>
      </c>
      <c r="BE39" s="228">
        <v>0</v>
      </c>
      <c r="BF39" s="228">
        <v>0</v>
      </c>
      <c r="BG39" s="228">
        <v>0</v>
      </c>
      <c r="BH39" s="572">
        <v>0</v>
      </c>
      <c r="BI39" s="220">
        <f t="shared" si="28"/>
        <v>8308172.1862135418</v>
      </c>
      <c r="BJ39" s="870">
        <f>BI39-BH39-'Schedule 3A_Income Statement'!CR56</f>
        <v>0</v>
      </c>
      <c r="BL39" s="331">
        <f t="shared" si="29"/>
        <v>7303341.0390999997</v>
      </c>
      <c r="BM39" s="331">
        <f t="shared" si="0"/>
        <v>0</v>
      </c>
      <c r="BN39" s="331">
        <f t="shared" si="1"/>
        <v>7303341.0390999997</v>
      </c>
      <c r="BO39" s="331">
        <f t="shared" si="2"/>
        <v>23930995.67090001</v>
      </c>
      <c r="BP39" s="331">
        <f t="shared" si="3"/>
        <v>0</v>
      </c>
      <c r="BQ39" s="331">
        <f t="shared" si="4"/>
        <v>23930995.67090001</v>
      </c>
      <c r="BR39" s="331">
        <f t="shared" si="5"/>
        <v>31234336.710000005</v>
      </c>
      <c r="BS39" s="331">
        <f t="shared" si="6"/>
        <v>-21891.11751695806</v>
      </c>
      <c r="BT39" s="331">
        <f t="shared" si="7"/>
        <v>0</v>
      </c>
      <c r="BU39" s="331">
        <f t="shared" si="8"/>
        <v>0</v>
      </c>
      <c r="BV39" s="331">
        <f t="shared" si="9"/>
        <v>0</v>
      </c>
      <c r="BW39" s="331">
        <f t="shared" si="10"/>
        <v>0</v>
      </c>
      <c r="BX39" s="331">
        <f t="shared" si="11"/>
        <v>31212445.592483047</v>
      </c>
      <c r="BY39" s="331">
        <f t="shared" si="12"/>
        <v>0</v>
      </c>
    </row>
    <row r="40" spans="1:77" s="320" customFormat="1">
      <c r="A40" s="873">
        <v>21</v>
      </c>
      <c r="B40" s="120" t="s">
        <v>222</v>
      </c>
      <c r="C40" s="871" t="s">
        <v>202</v>
      </c>
      <c r="D40" s="228">
        <v>1538943.0984999985</v>
      </c>
      <c r="E40" s="228">
        <v>0</v>
      </c>
      <c r="F40" s="331">
        <f t="shared" si="13"/>
        <v>1538943.0984999985</v>
      </c>
      <c r="G40" s="228">
        <v>1486739.5715000017</v>
      </c>
      <c r="H40" s="228">
        <v>0</v>
      </c>
      <c r="I40" s="331">
        <f t="shared" si="14"/>
        <v>1486739.5715000017</v>
      </c>
      <c r="J40" s="331">
        <f t="shared" si="15"/>
        <v>3025682.67</v>
      </c>
      <c r="K40" s="228">
        <v>-14023.316857414491</v>
      </c>
      <c r="L40" s="228">
        <v>33384.377301874316</v>
      </c>
      <c r="M40" s="228">
        <v>0</v>
      </c>
      <c r="N40" s="228">
        <v>0</v>
      </c>
      <c r="O40" s="572">
        <v>0</v>
      </c>
      <c r="P40" s="220">
        <f t="shared" si="16"/>
        <v>3045043.7304444597</v>
      </c>
      <c r="Q40" s="870">
        <f>P40-O40-'Schedule 3A_Income Statement'!CO57</f>
        <v>0</v>
      </c>
      <c r="R40" s="221"/>
      <c r="S40" s="228">
        <v>1891062.1530999993</v>
      </c>
      <c r="T40" s="228">
        <v>0</v>
      </c>
      <c r="U40" s="331">
        <f t="shared" si="17"/>
        <v>1891062.1530999993</v>
      </c>
      <c r="V40" s="228">
        <v>1489160.786900003</v>
      </c>
      <c r="W40" s="228">
        <v>0</v>
      </c>
      <c r="X40" s="331">
        <f t="shared" si="18"/>
        <v>1489160.786900003</v>
      </c>
      <c r="Y40" s="331">
        <f t="shared" si="19"/>
        <v>3380222.9400000023</v>
      </c>
      <c r="Z40" s="228">
        <v>-10749.775709307953</v>
      </c>
      <c r="AA40" s="228">
        <v>34163.237403740815</v>
      </c>
      <c r="AB40" s="228">
        <v>0</v>
      </c>
      <c r="AC40" s="228">
        <v>0</v>
      </c>
      <c r="AD40" s="572">
        <v>0</v>
      </c>
      <c r="AE40" s="220">
        <f t="shared" si="20"/>
        <v>3403636.4016944352</v>
      </c>
      <c r="AF40" s="870">
        <f>AE40-AD40-'Schedule 3A_Income Statement'!CP57</f>
        <v>0</v>
      </c>
      <c r="AG40" s="221"/>
      <c r="AH40" s="228">
        <v>1811076.1459000008</v>
      </c>
      <c r="AI40" s="228">
        <v>0</v>
      </c>
      <c r="AJ40" s="331">
        <f t="shared" si="21"/>
        <v>1811076.1459000008</v>
      </c>
      <c r="AK40" s="228">
        <v>1523067.2641000005</v>
      </c>
      <c r="AL40" s="228">
        <v>0</v>
      </c>
      <c r="AM40" s="331">
        <f t="shared" si="22"/>
        <v>1523067.2641000005</v>
      </c>
      <c r="AN40" s="331">
        <f t="shared" si="23"/>
        <v>3334143.4100000011</v>
      </c>
      <c r="AO40" s="228">
        <v>4296.9992157851948</v>
      </c>
      <c r="AP40" s="228">
        <v>35202.373582270782</v>
      </c>
      <c r="AQ40" s="228">
        <v>0</v>
      </c>
      <c r="AR40" s="228">
        <v>0</v>
      </c>
      <c r="AS40" s="572">
        <v>0</v>
      </c>
      <c r="AT40" s="220">
        <f t="shared" si="24"/>
        <v>3373642.7827980574</v>
      </c>
      <c r="AU40" s="870">
        <f>AT40-AS40-'Schedule 3A_Income Statement'!CQ57</f>
        <v>0</v>
      </c>
      <c r="AV40" s="221"/>
      <c r="AW40" s="228">
        <v>1950453.4349000002</v>
      </c>
      <c r="AX40" s="228">
        <v>0</v>
      </c>
      <c r="AY40" s="331">
        <f t="shared" si="25"/>
        <v>1950453.4349000002</v>
      </c>
      <c r="AZ40" s="228">
        <v>1707476.2350999985</v>
      </c>
      <c r="BA40" s="228">
        <v>0</v>
      </c>
      <c r="BB40" s="331">
        <f t="shared" si="26"/>
        <v>1707476.2350999985</v>
      </c>
      <c r="BC40" s="331">
        <f t="shared" si="27"/>
        <v>3657929.669999999</v>
      </c>
      <c r="BD40" s="228">
        <v>6827.9549957643685</v>
      </c>
      <c r="BE40" s="228">
        <v>36107.011712114232</v>
      </c>
      <c r="BF40" s="228">
        <v>0</v>
      </c>
      <c r="BG40" s="228">
        <v>0</v>
      </c>
      <c r="BH40" s="572">
        <v>0</v>
      </c>
      <c r="BI40" s="220">
        <f t="shared" si="28"/>
        <v>3700864.6367078777</v>
      </c>
      <c r="BJ40" s="870">
        <f>BI40-BH40-'Schedule 3A_Income Statement'!CR57</f>
        <v>0</v>
      </c>
      <c r="BL40" s="331">
        <f t="shared" si="29"/>
        <v>7191534.8323999997</v>
      </c>
      <c r="BM40" s="331">
        <f t="shared" si="0"/>
        <v>0</v>
      </c>
      <c r="BN40" s="331">
        <f t="shared" si="1"/>
        <v>7191534.8323999997</v>
      </c>
      <c r="BO40" s="331">
        <f t="shared" si="2"/>
        <v>6206443.8576000035</v>
      </c>
      <c r="BP40" s="331">
        <f t="shared" si="3"/>
        <v>0</v>
      </c>
      <c r="BQ40" s="331">
        <f t="shared" si="4"/>
        <v>6206443.8576000035</v>
      </c>
      <c r="BR40" s="331">
        <f t="shared" si="5"/>
        <v>13397978.690000001</v>
      </c>
      <c r="BS40" s="331">
        <f t="shared" si="6"/>
        <v>-13648.13835517288</v>
      </c>
      <c r="BT40" s="331">
        <f t="shared" si="7"/>
        <v>138857.00000000015</v>
      </c>
      <c r="BU40" s="331">
        <f t="shared" si="8"/>
        <v>0</v>
      </c>
      <c r="BV40" s="331">
        <f t="shared" si="9"/>
        <v>0</v>
      </c>
      <c r="BW40" s="331">
        <f t="shared" si="10"/>
        <v>0</v>
      </c>
      <c r="BX40" s="331">
        <f t="shared" si="11"/>
        <v>13523187.55164483</v>
      </c>
      <c r="BY40" s="331">
        <f t="shared" si="12"/>
        <v>0</v>
      </c>
    </row>
    <row r="41" spans="1:77" s="320" customFormat="1">
      <c r="A41" s="872">
        <v>22</v>
      </c>
      <c r="B41" s="118" t="s">
        <v>223</v>
      </c>
      <c r="C41" s="604" t="s">
        <v>381</v>
      </c>
      <c r="D41" s="228">
        <v>72157.429199999999</v>
      </c>
      <c r="E41" s="228">
        <v>0</v>
      </c>
      <c r="F41" s="331">
        <f t="shared" si="13"/>
        <v>72157.429199999999</v>
      </c>
      <c r="G41" s="228">
        <v>80645.000799999994</v>
      </c>
      <c r="H41" s="228">
        <v>0</v>
      </c>
      <c r="I41" s="331">
        <f t="shared" si="14"/>
        <v>80645.000799999994</v>
      </c>
      <c r="J41" s="331">
        <f t="shared" si="15"/>
        <v>152802.43</v>
      </c>
      <c r="K41" s="228">
        <v>-660.42537372832476</v>
      </c>
      <c r="L41" s="228">
        <v>0</v>
      </c>
      <c r="M41" s="228">
        <v>0</v>
      </c>
      <c r="N41" s="228">
        <v>0</v>
      </c>
      <c r="O41" s="572">
        <v>0</v>
      </c>
      <c r="P41" s="220">
        <f t="shared" si="16"/>
        <v>152142.00462627166</v>
      </c>
      <c r="Q41" s="870">
        <f>P41-O41-'Schedule 3A_Income Statement'!CO58</f>
        <v>0</v>
      </c>
      <c r="R41" s="221"/>
      <c r="S41" s="228">
        <v>45339.089999999989</v>
      </c>
      <c r="T41" s="228">
        <v>0</v>
      </c>
      <c r="U41" s="331">
        <f t="shared" si="17"/>
        <v>45339.089999999989</v>
      </c>
      <c r="V41" s="228">
        <v>71180.25999999998</v>
      </c>
      <c r="W41" s="228">
        <v>0</v>
      </c>
      <c r="X41" s="331">
        <f t="shared" si="18"/>
        <v>71180.25999999998</v>
      </c>
      <c r="Y41" s="331">
        <f t="shared" si="19"/>
        <v>116519.34999999998</v>
      </c>
      <c r="Z41" s="228">
        <v>-303.91312102974393</v>
      </c>
      <c r="AA41" s="228">
        <v>0</v>
      </c>
      <c r="AB41" s="228">
        <v>0</v>
      </c>
      <c r="AC41" s="228">
        <v>0</v>
      </c>
      <c r="AD41" s="572">
        <v>0</v>
      </c>
      <c r="AE41" s="220">
        <f t="shared" si="20"/>
        <v>116215.43687897023</v>
      </c>
      <c r="AF41" s="870">
        <f>AE41-AD41-'Schedule 3A_Income Statement'!CP58</f>
        <v>0</v>
      </c>
      <c r="AG41" s="221"/>
      <c r="AH41" s="228">
        <v>24921.989999999998</v>
      </c>
      <c r="AI41" s="228">
        <v>0</v>
      </c>
      <c r="AJ41" s="331">
        <f t="shared" si="21"/>
        <v>24921.989999999998</v>
      </c>
      <c r="AK41" s="228">
        <v>91452.499999999985</v>
      </c>
      <c r="AL41" s="228">
        <v>0</v>
      </c>
      <c r="AM41" s="331">
        <f t="shared" si="22"/>
        <v>91452.499999999985</v>
      </c>
      <c r="AN41" s="331">
        <f t="shared" si="23"/>
        <v>116374.48999999999</v>
      </c>
      <c r="AO41" s="228">
        <v>133.08278415086932</v>
      </c>
      <c r="AP41" s="228">
        <v>0</v>
      </c>
      <c r="AQ41" s="228">
        <v>0</v>
      </c>
      <c r="AR41" s="228">
        <v>0</v>
      </c>
      <c r="AS41" s="572">
        <v>0</v>
      </c>
      <c r="AT41" s="220">
        <f t="shared" si="24"/>
        <v>116507.57278415086</v>
      </c>
      <c r="AU41" s="870">
        <f>AT41-AS41-'Schedule 3A_Income Statement'!CQ58</f>
        <v>0</v>
      </c>
      <c r="AV41" s="221"/>
      <c r="AW41" s="228">
        <v>30617.17</v>
      </c>
      <c r="AX41" s="228">
        <v>0</v>
      </c>
      <c r="AY41" s="331">
        <f t="shared" si="25"/>
        <v>30617.17</v>
      </c>
      <c r="AZ41" s="228">
        <v>109112.56999999999</v>
      </c>
      <c r="BA41" s="228">
        <v>0</v>
      </c>
      <c r="BB41" s="331">
        <f t="shared" si="26"/>
        <v>109112.56999999999</v>
      </c>
      <c r="BC41" s="331">
        <f t="shared" si="27"/>
        <v>139729.74</v>
      </c>
      <c r="BD41" s="228">
        <v>113.61041616877019</v>
      </c>
      <c r="BE41" s="228">
        <v>0</v>
      </c>
      <c r="BF41" s="228">
        <v>0</v>
      </c>
      <c r="BG41" s="228">
        <v>0</v>
      </c>
      <c r="BH41" s="572">
        <v>0</v>
      </c>
      <c r="BI41" s="220">
        <f t="shared" si="28"/>
        <v>139843.35041616877</v>
      </c>
      <c r="BJ41" s="870">
        <f>BI41-BH41-'Schedule 3A_Income Statement'!CR58</f>
        <v>0</v>
      </c>
      <c r="BL41" s="331">
        <f t="shared" si="29"/>
        <v>173035.67919999996</v>
      </c>
      <c r="BM41" s="331">
        <f t="shared" si="0"/>
        <v>0</v>
      </c>
      <c r="BN41" s="331">
        <f t="shared" si="1"/>
        <v>173035.67919999996</v>
      </c>
      <c r="BO41" s="331">
        <f t="shared" si="2"/>
        <v>352390.3308</v>
      </c>
      <c r="BP41" s="331">
        <f t="shared" si="3"/>
        <v>0</v>
      </c>
      <c r="BQ41" s="331">
        <f t="shared" si="4"/>
        <v>352390.3308</v>
      </c>
      <c r="BR41" s="331">
        <f t="shared" si="5"/>
        <v>525426.01</v>
      </c>
      <c r="BS41" s="331">
        <f t="shared" si="6"/>
        <v>-717.64529443842923</v>
      </c>
      <c r="BT41" s="331">
        <f t="shared" si="7"/>
        <v>0</v>
      </c>
      <c r="BU41" s="331">
        <f t="shared" si="8"/>
        <v>0</v>
      </c>
      <c r="BV41" s="331">
        <f t="shared" si="9"/>
        <v>0</v>
      </c>
      <c r="BW41" s="331">
        <f t="shared" si="10"/>
        <v>0</v>
      </c>
      <c r="BX41" s="331">
        <f t="shared" si="11"/>
        <v>524708.36470556154</v>
      </c>
      <c r="BY41" s="331">
        <f t="shared" si="12"/>
        <v>0</v>
      </c>
    </row>
    <row r="42" spans="1:77" s="320" customFormat="1">
      <c r="A42" s="873">
        <v>23</v>
      </c>
      <c r="B42" s="120" t="s">
        <v>224</v>
      </c>
      <c r="C42" s="871" t="s">
        <v>202</v>
      </c>
      <c r="D42" s="228">
        <v>0</v>
      </c>
      <c r="E42" s="228">
        <v>2616073.102633121</v>
      </c>
      <c r="F42" s="331">
        <f t="shared" si="13"/>
        <v>2616073.102633121</v>
      </c>
      <c r="G42" s="228">
        <v>0</v>
      </c>
      <c r="H42" s="228">
        <v>779266.5879186336</v>
      </c>
      <c r="I42" s="331">
        <f t="shared" si="14"/>
        <v>779266.5879186336</v>
      </c>
      <c r="J42" s="331">
        <f t="shared" si="15"/>
        <v>3395339.6905517546</v>
      </c>
      <c r="K42" s="228">
        <v>0</v>
      </c>
      <c r="L42" s="228">
        <v>0</v>
      </c>
      <c r="M42" s="228">
        <v>0</v>
      </c>
      <c r="N42" s="228">
        <v>0</v>
      </c>
      <c r="O42" s="572">
        <v>0</v>
      </c>
      <c r="P42" s="220">
        <f t="shared" si="16"/>
        <v>3395339.6905517546</v>
      </c>
      <c r="Q42" s="870">
        <f>P42-O42-'Schedule 3A_Income Statement'!CO59</f>
        <v>0</v>
      </c>
      <c r="R42" s="221"/>
      <c r="S42" s="228">
        <v>0</v>
      </c>
      <c r="T42" s="228">
        <v>2658993.0030846787</v>
      </c>
      <c r="U42" s="331">
        <f t="shared" si="17"/>
        <v>2658993.0030846787</v>
      </c>
      <c r="V42" s="228">
        <v>0</v>
      </c>
      <c r="W42" s="228">
        <v>790591.42780063418</v>
      </c>
      <c r="X42" s="331">
        <f t="shared" si="18"/>
        <v>790591.42780063418</v>
      </c>
      <c r="Y42" s="331">
        <f t="shared" si="19"/>
        <v>3449584.4308853131</v>
      </c>
      <c r="Z42" s="228">
        <v>0</v>
      </c>
      <c r="AA42" s="228">
        <v>0</v>
      </c>
      <c r="AB42" s="228">
        <v>0</v>
      </c>
      <c r="AC42" s="228">
        <v>0</v>
      </c>
      <c r="AD42" s="572">
        <v>0</v>
      </c>
      <c r="AE42" s="220">
        <f t="shared" si="20"/>
        <v>3449584.4308853131</v>
      </c>
      <c r="AF42" s="870">
        <f>AE42-AD42-'Schedule 3A_Income Statement'!CP59</f>
        <v>0</v>
      </c>
      <c r="AG42" s="221"/>
      <c r="AH42" s="228">
        <v>0</v>
      </c>
      <c r="AI42" s="228">
        <v>2659669.8826478641</v>
      </c>
      <c r="AJ42" s="331">
        <f t="shared" si="21"/>
        <v>2659669.8826478641</v>
      </c>
      <c r="AK42" s="228">
        <v>216</v>
      </c>
      <c r="AL42" s="228">
        <v>789288.19607224502</v>
      </c>
      <c r="AM42" s="331">
        <f t="shared" si="22"/>
        <v>789504.19607224502</v>
      </c>
      <c r="AN42" s="331">
        <f t="shared" si="23"/>
        <v>3449174.0787201091</v>
      </c>
      <c r="AO42" s="228">
        <v>0.27720531728700115</v>
      </c>
      <c r="AP42" s="228">
        <v>0</v>
      </c>
      <c r="AQ42" s="228">
        <v>0</v>
      </c>
      <c r="AR42" s="228">
        <v>0</v>
      </c>
      <c r="AS42" s="572">
        <v>0</v>
      </c>
      <c r="AT42" s="220">
        <f t="shared" si="24"/>
        <v>3449174.3559254264</v>
      </c>
      <c r="AU42" s="870">
        <f>AT42-AS42-'Schedule 3A_Income Statement'!CQ59</f>
        <v>2.2817403078079224E-8</v>
      </c>
      <c r="AV42" s="221"/>
      <c r="AW42" s="228">
        <v>0</v>
      </c>
      <c r="AX42" s="228">
        <v>2595095.80146005</v>
      </c>
      <c r="AY42" s="331">
        <f t="shared" si="25"/>
        <v>2595095.80146005</v>
      </c>
      <c r="AZ42" s="228">
        <v>325.26</v>
      </c>
      <c r="BA42" s="228">
        <v>767229.5510485305</v>
      </c>
      <c r="BB42" s="331">
        <f t="shared" si="26"/>
        <v>767554.81104853051</v>
      </c>
      <c r="BC42" s="331">
        <f t="shared" si="27"/>
        <v>3362650.6125085806</v>
      </c>
      <c r="BD42" s="228">
        <v>0.32887925879443985</v>
      </c>
      <c r="BE42" s="228">
        <v>0</v>
      </c>
      <c r="BF42" s="228">
        <v>0</v>
      </c>
      <c r="BG42" s="228">
        <v>0</v>
      </c>
      <c r="BH42" s="572">
        <v>0</v>
      </c>
      <c r="BI42" s="220">
        <f t="shared" si="28"/>
        <v>3362650.9413878391</v>
      </c>
      <c r="BJ42" s="870">
        <f>BI42-BH42-'Schedule 3A_Income Statement'!CR59</f>
        <v>4.0512531995773315E-8</v>
      </c>
      <c r="BL42" s="331">
        <f t="shared" si="29"/>
        <v>0</v>
      </c>
      <c r="BM42" s="331">
        <f t="shared" si="0"/>
        <v>10529831.789825713</v>
      </c>
      <c r="BN42" s="331">
        <f t="shared" si="1"/>
        <v>10529831.789825713</v>
      </c>
      <c r="BO42" s="331">
        <f t="shared" si="2"/>
        <v>541.26</v>
      </c>
      <c r="BP42" s="331">
        <f t="shared" si="3"/>
        <v>3126375.7628400428</v>
      </c>
      <c r="BQ42" s="331">
        <f t="shared" si="4"/>
        <v>3126917.0228400431</v>
      </c>
      <c r="BR42" s="331">
        <f t="shared" si="5"/>
        <v>13656748.812665757</v>
      </c>
      <c r="BS42" s="331">
        <f t="shared" si="6"/>
        <v>0.60608457608144106</v>
      </c>
      <c r="BT42" s="331">
        <f t="shared" si="7"/>
        <v>0</v>
      </c>
      <c r="BU42" s="331">
        <f t="shared" si="8"/>
        <v>0</v>
      </c>
      <c r="BV42" s="331">
        <f t="shared" si="9"/>
        <v>0</v>
      </c>
      <c r="BW42" s="331">
        <f t="shared" si="10"/>
        <v>0</v>
      </c>
      <c r="BX42" s="331">
        <f t="shared" si="11"/>
        <v>13656749.418750333</v>
      </c>
      <c r="BY42" s="331">
        <f t="shared" si="12"/>
        <v>6.3329935073852539E-8</v>
      </c>
    </row>
    <row r="43" spans="1:77" s="320" customFormat="1" ht="15" customHeight="1">
      <c r="A43" s="872">
        <v>24</v>
      </c>
      <c r="B43" s="539" t="s">
        <v>372</v>
      </c>
      <c r="C43" s="118" t="s">
        <v>202</v>
      </c>
      <c r="D43" s="228">
        <v>0</v>
      </c>
      <c r="E43" s="228">
        <v>0</v>
      </c>
      <c r="F43" s="331">
        <f t="shared" si="13"/>
        <v>0</v>
      </c>
      <c r="G43" s="228">
        <v>0</v>
      </c>
      <c r="H43" s="228">
        <v>0</v>
      </c>
      <c r="I43" s="331">
        <f t="shared" si="14"/>
        <v>0</v>
      </c>
      <c r="J43" s="331">
        <f t="shared" si="15"/>
        <v>0</v>
      </c>
      <c r="K43" s="228">
        <v>0</v>
      </c>
      <c r="L43" s="228">
        <v>4452665.1846719394</v>
      </c>
      <c r="M43" s="228">
        <v>0</v>
      </c>
      <c r="N43" s="228">
        <v>0</v>
      </c>
      <c r="O43" s="572">
        <v>0</v>
      </c>
      <c r="P43" s="220">
        <f t="shared" si="16"/>
        <v>4452665.1846719394</v>
      </c>
      <c r="Q43" s="870">
        <f>P43-O43-'Schedule 3A_Income Statement'!CO60</f>
        <v>0</v>
      </c>
      <c r="R43" s="221"/>
      <c r="S43" s="228">
        <v>0</v>
      </c>
      <c r="T43" s="228">
        <v>0</v>
      </c>
      <c r="U43" s="331">
        <f t="shared" si="17"/>
        <v>0</v>
      </c>
      <c r="V43" s="228">
        <v>0</v>
      </c>
      <c r="W43" s="228">
        <v>0</v>
      </c>
      <c r="X43" s="331">
        <f t="shared" si="18"/>
        <v>0</v>
      </c>
      <c r="Y43" s="331">
        <f t="shared" si="19"/>
        <v>0</v>
      </c>
      <c r="Z43" s="228">
        <v>0</v>
      </c>
      <c r="AA43" s="228">
        <v>4610417.9096238529</v>
      </c>
      <c r="AB43" s="228">
        <v>0</v>
      </c>
      <c r="AC43" s="228">
        <v>0</v>
      </c>
      <c r="AD43" s="572">
        <v>0</v>
      </c>
      <c r="AE43" s="220">
        <f t="shared" si="20"/>
        <v>4610417.9096238529</v>
      </c>
      <c r="AF43" s="870">
        <f>AE43-AD43-'Schedule 3A_Income Statement'!CP60</f>
        <v>0</v>
      </c>
      <c r="AG43" s="221"/>
      <c r="AH43" s="228">
        <v>0</v>
      </c>
      <c r="AI43" s="228">
        <v>0</v>
      </c>
      <c r="AJ43" s="331">
        <f t="shared" si="21"/>
        <v>0</v>
      </c>
      <c r="AK43" s="228">
        <v>0</v>
      </c>
      <c r="AL43" s="228">
        <v>0</v>
      </c>
      <c r="AM43" s="331">
        <f t="shared" si="22"/>
        <v>0</v>
      </c>
      <c r="AN43" s="331">
        <f t="shared" si="23"/>
        <v>0</v>
      </c>
      <c r="AO43" s="228">
        <v>0</v>
      </c>
      <c r="AP43" s="228">
        <v>4798409.7436102852</v>
      </c>
      <c r="AQ43" s="228">
        <v>0</v>
      </c>
      <c r="AR43" s="228">
        <v>0</v>
      </c>
      <c r="AS43" s="572">
        <v>0</v>
      </c>
      <c r="AT43" s="220">
        <f t="shared" si="24"/>
        <v>4798409.7436102852</v>
      </c>
      <c r="AU43" s="870">
        <f>AT43-AS43-'Schedule 3A_Income Statement'!CQ60</f>
        <v>0</v>
      </c>
      <c r="AV43" s="221"/>
      <c r="AW43" s="228">
        <v>0</v>
      </c>
      <c r="AX43" s="228">
        <v>0</v>
      </c>
      <c r="AY43" s="331">
        <f t="shared" si="25"/>
        <v>0</v>
      </c>
      <c r="AZ43" s="228">
        <v>0</v>
      </c>
      <c r="BA43" s="228">
        <v>0</v>
      </c>
      <c r="BB43" s="331">
        <f t="shared" si="26"/>
        <v>0</v>
      </c>
      <c r="BC43" s="331">
        <f t="shared" si="27"/>
        <v>0</v>
      </c>
      <c r="BD43" s="228">
        <v>0</v>
      </c>
      <c r="BE43" s="228">
        <v>4950350.1620939495</v>
      </c>
      <c r="BF43" s="228">
        <v>0</v>
      </c>
      <c r="BG43" s="228">
        <v>0</v>
      </c>
      <c r="BH43" s="572">
        <v>0</v>
      </c>
      <c r="BI43" s="220">
        <f t="shared" si="28"/>
        <v>4950350.1620939495</v>
      </c>
      <c r="BJ43" s="870">
        <f>BI43-BH43-'Schedule 3A_Income Statement'!CR60</f>
        <v>0</v>
      </c>
      <c r="BL43" s="331">
        <f t="shared" si="29"/>
        <v>0</v>
      </c>
      <c r="BM43" s="331">
        <f t="shared" si="0"/>
        <v>0</v>
      </c>
      <c r="BN43" s="331">
        <f t="shared" si="1"/>
        <v>0</v>
      </c>
      <c r="BO43" s="331">
        <f t="shared" si="2"/>
        <v>0</v>
      </c>
      <c r="BP43" s="331">
        <f t="shared" si="3"/>
        <v>0</v>
      </c>
      <c r="BQ43" s="331">
        <f t="shared" si="4"/>
        <v>0</v>
      </c>
      <c r="BR43" s="331">
        <f t="shared" si="5"/>
        <v>0</v>
      </c>
      <c r="BS43" s="331">
        <f t="shared" si="6"/>
        <v>0</v>
      </c>
      <c r="BT43" s="331">
        <f t="shared" si="7"/>
        <v>18811843.000000026</v>
      </c>
      <c r="BU43" s="331">
        <f t="shared" si="8"/>
        <v>0</v>
      </c>
      <c r="BV43" s="331">
        <f t="shared" si="9"/>
        <v>0</v>
      </c>
      <c r="BW43" s="331">
        <f t="shared" si="10"/>
        <v>0</v>
      </c>
      <c r="BX43" s="331">
        <f t="shared" si="11"/>
        <v>18811843.000000026</v>
      </c>
      <c r="BY43" s="331">
        <f t="shared" si="12"/>
        <v>0</v>
      </c>
    </row>
    <row r="44" spans="1:77" s="320" customFormat="1">
      <c r="A44" s="872">
        <v>25</v>
      </c>
      <c r="B44" s="118" t="s">
        <v>226</v>
      </c>
      <c r="C44" s="567" t="s">
        <v>202</v>
      </c>
      <c r="D44" s="228">
        <v>159360.75330000001</v>
      </c>
      <c r="E44" s="228">
        <v>0</v>
      </c>
      <c r="F44" s="331">
        <f t="shared" si="13"/>
        <v>159360.75330000001</v>
      </c>
      <c r="G44" s="228">
        <v>190857.48670000001</v>
      </c>
      <c r="H44" s="228">
        <v>0</v>
      </c>
      <c r="I44" s="331">
        <f t="shared" si="14"/>
        <v>190857.48670000001</v>
      </c>
      <c r="J44" s="331">
        <f t="shared" si="15"/>
        <v>350218.23999999999</v>
      </c>
      <c r="K44" s="228">
        <v>-1520.6400529596704</v>
      </c>
      <c r="L44" s="228">
        <v>6706831.3941188296</v>
      </c>
      <c r="M44" s="228">
        <v>245464.78424365504</v>
      </c>
      <c r="N44" s="228">
        <v>0</v>
      </c>
      <c r="O44" s="572">
        <v>0</v>
      </c>
      <c r="P44" s="220">
        <f t="shared" si="16"/>
        <v>7300993.778309525</v>
      </c>
      <c r="Q44" s="870">
        <f>P44-O44-'Schedule 3A_Income Statement'!CO61</f>
        <v>245464.78424365539</v>
      </c>
      <c r="R44" s="221"/>
      <c r="S44" s="228">
        <v>97688.456799999927</v>
      </c>
      <c r="T44" s="228">
        <v>0</v>
      </c>
      <c r="U44" s="331">
        <f t="shared" si="17"/>
        <v>97688.456799999927</v>
      </c>
      <c r="V44" s="228">
        <v>252386.33319999996</v>
      </c>
      <c r="W44" s="228">
        <v>0</v>
      </c>
      <c r="X44" s="331">
        <f t="shared" si="18"/>
        <v>252386.33319999996</v>
      </c>
      <c r="Y44" s="331">
        <f t="shared" si="19"/>
        <v>350074.78999999992</v>
      </c>
      <c r="Z44" s="228">
        <v>-924.65894408377608</v>
      </c>
      <c r="AA44" s="228">
        <v>6798263.1787735661</v>
      </c>
      <c r="AB44" s="228">
        <v>251661.06297167524</v>
      </c>
      <c r="AC44" s="228">
        <v>0</v>
      </c>
      <c r="AD44" s="572">
        <v>0</v>
      </c>
      <c r="AE44" s="220">
        <f t="shared" si="20"/>
        <v>7399074.3728011567</v>
      </c>
      <c r="AF44" s="870">
        <f>AE44-AD44-'Schedule 3A_Income Statement'!CP61</f>
        <v>251661.06297167297</v>
      </c>
      <c r="AG44" s="221"/>
      <c r="AH44" s="228">
        <v>124516.49889999986</v>
      </c>
      <c r="AI44" s="228">
        <v>0</v>
      </c>
      <c r="AJ44" s="331">
        <f t="shared" si="21"/>
        <v>124516.49889999986</v>
      </c>
      <c r="AK44" s="228">
        <v>209278.72110000002</v>
      </c>
      <c r="AL44" s="228">
        <v>0</v>
      </c>
      <c r="AM44" s="331">
        <f t="shared" si="22"/>
        <v>209278.72110000002</v>
      </c>
      <c r="AN44" s="331">
        <f t="shared" si="23"/>
        <v>333795.21999999986</v>
      </c>
      <c r="AO44" s="228">
        <v>325.4875100044643</v>
      </c>
      <c r="AP44" s="228">
        <v>6947386.8581096977</v>
      </c>
      <c r="AQ44" s="228">
        <v>259732.06021608444</v>
      </c>
      <c r="AR44" s="228">
        <v>0</v>
      </c>
      <c r="AS44" s="572">
        <v>0</v>
      </c>
      <c r="AT44" s="220">
        <f t="shared" si="24"/>
        <v>7541239.6258357866</v>
      </c>
      <c r="AU44" s="870">
        <f>AT44-AS44-'Schedule 3A_Income Statement'!CQ61</f>
        <v>259732.06021608505</v>
      </c>
      <c r="AV44" s="221"/>
      <c r="AW44" s="228">
        <v>145193.9117</v>
      </c>
      <c r="AX44" s="228">
        <v>0</v>
      </c>
      <c r="AY44" s="331">
        <f t="shared" si="25"/>
        <v>145193.9117</v>
      </c>
      <c r="AZ44" s="228">
        <v>181556.23830000008</v>
      </c>
      <c r="BA44" s="228">
        <v>0</v>
      </c>
      <c r="BB44" s="331">
        <f t="shared" si="26"/>
        <v>181556.23830000008</v>
      </c>
      <c r="BC44" s="331">
        <f t="shared" si="27"/>
        <v>326750.15000000008</v>
      </c>
      <c r="BD44" s="228">
        <v>206.4251195470456</v>
      </c>
      <c r="BE44" s="228">
        <v>7091357.5689979224</v>
      </c>
      <c r="BF44" s="228">
        <v>266656.2590685747</v>
      </c>
      <c r="BG44" s="228">
        <v>0</v>
      </c>
      <c r="BH44" s="572">
        <v>0</v>
      </c>
      <c r="BI44" s="220">
        <f t="shared" si="28"/>
        <v>7684970.4031860447</v>
      </c>
      <c r="BJ44" s="870">
        <f>BI44-BH44-'Schedule 3A_Income Statement'!CR61</f>
        <v>266656.25906857289</v>
      </c>
      <c r="BL44" s="331">
        <f t="shared" si="29"/>
        <v>526759.62069999985</v>
      </c>
      <c r="BM44" s="331">
        <f t="shared" si="0"/>
        <v>0</v>
      </c>
      <c r="BN44" s="331">
        <f t="shared" si="1"/>
        <v>526759.62069999985</v>
      </c>
      <c r="BO44" s="331">
        <f t="shared" si="2"/>
        <v>834078.77930000005</v>
      </c>
      <c r="BP44" s="331">
        <f t="shared" si="3"/>
        <v>0</v>
      </c>
      <c r="BQ44" s="331">
        <f t="shared" si="4"/>
        <v>834078.77930000005</v>
      </c>
      <c r="BR44" s="331">
        <f t="shared" si="5"/>
        <v>1360838.4</v>
      </c>
      <c r="BS44" s="331">
        <f t="shared" si="6"/>
        <v>-1913.3863674919367</v>
      </c>
      <c r="BT44" s="331">
        <f t="shared" si="7"/>
        <v>27543839.000000019</v>
      </c>
      <c r="BU44" s="331">
        <f t="shared" si="8"/>
        <v>1023514.1664999893</v>
      </c>
      <c r="BV44" s="331">
        <f t="shared" si="9"/>
        <v>0</v>
      </c>
      <c r="BW44" s="331">
        <f t="shared" si="10"/>
        <v>0</v>
      </c>
      <c r="BX44" s="331">
        <f t="shared" si="11"/>
        <v>29926278.180132516</v>
      </c>
      <c r="BY44" s="331">
        <f t="shared" si="12"/>
        <v>1023514.1664999863</v>
      </c>
    </row>
    <row r="45" spans="1:77" s="320" customFormat="1" ht="15" customHeight="1">
      <c r="A45" s="873">
        <v>26</v>
      </c>
      <c r="B45" s="120" t="s">
        <v>54</v>
      </c>
      <c r="C45" s="120"/>
      <c r="D45" s="222">
        <f>SUM(D18:D44)-D27-D29</f>
        <v>104530473.75743659</v>
      </c>
      <c r="E45" s="222">
        <f t="shared" ref="E45:H45" si="46">SUM(E18:E44)-E27-E29</f>
        <v>2851516.1795890541</v>
      </c>
      <c r="F45" s="222">
        <f t="shared" si="13"/>
        <v>107381989.93702564</v>
      </c>
      <c r="G45" s="222">
        <f t="shared" ref="G45:O45" si="47">SUM(G18:G44)-G27-G29</f>
        <v>102963779.47427422</v>
      </c>
      <c r="H45" s="222">
        <f t="shared" si="46"/>
        <v>824818.73529834126</v>
      </c>
      <c r="I45" s="222">
        <f t="shared" si="14"/>
        <v>103788598.20957255</v>
      </c>
      <c r="J45" s="222">
        <f t="shared" si="15"/>
        <v>211170588.14659819</v>
      </c>
      <c r="K45" s="222">
        <f t="shared" si="47"/>
        <v>-600923.67276290245</v>
      </c>
      <c r="L45" s="222">
        <f t="shared" si="47"/>
        <v>13814266.117676623</v>
      </c>
      <c r="M45" s="222">
        <f t="shared" si="47"/>
        <v>245464.78424365504</v>
      </c>
      <c r="N45" s="222">
        <f t="shared" si="47"/>
        <v>0</v>
      </c>
      <c r="O45" s="222">
        <f t="shared" si="47"/>
        <v>0</v>
      </c>
      <c r="P45" s="222">
        <f t="shared" si="16"/>
        <v>224629395.37575555</v>
      </c>
      <c r="Q45" s="874">
        <f>P45-O45-(SUM('Schedule 3A_Income Statement'!$CO$35:$CO$61)-'Schedule 3A_Income Statement'!$CO$44-'Schedule 3A_Income Statement'!$CO$46)</f>
        <v>245464.78424352407</v>
      </c>
      <c r="R45" s="221"/>
      <c r="S45" s="222">
        <f>SUM(S18:S44)-S27-S29</f>
        <v>111989232.44656257</v>
      </c>
      <c r="T45" s="222">
        <f t="shared" ref="T45" si="48">SUM(T18:T44)-T27-T29</f>
        <v>2897662.8766820477</v>
      </c>
      <c r="U45" s="222">
        <f t="shared" si="17"/>
        <v>114886895.32324462</v>
      </c>
      <c r="V45" s="222">
        <f t="shared" ref="V45" si="49">SUM(V18:V44)-V27-V29</f>
        <v>106296273.27466373</v>
      </c>
      <c r="W45" s="222">
        <f t="shared" ref="W45" si="50">SUM(W18:W44)-W27-W29</f>
        <v>837757.43453839503</v>
      </c>
      <c r="X45" s="222">
        <f t="shared" si="18"/>
        <v>107134030.70920213</v>
      </c>
      <c r="Y45" s="222">
        <f t="shared" si="19"/>
        <v>222020926.03244674</v>
      </c>
      <c r="Z45" s="222">
        <f t="shared" ref="Z45:AC45" si="51">SUM(Z18:Z44)-Z27-Z29</f>
        <v>-327803.24122846377</v>
      </c>
      <c r="AA45" s="222">
        <f t="shared" si="51"/>
        <v>14108834.825091081</v>
      </c>
      <c r="AB45" s="222">
        <f t="shared" si="51"/>
        <v>251661.06297167524</v>
      </c>
      <c r="AC45" s="222">
        <f t="shared" si="51"/>
        <v>0</v>
      </c>
      <c r="AD45" s="222">
        <f t="shared" ref="AD45" si="52">SUM(AD18:AD44)-AD27-AD29</f>
        <v>0</v>
      </c>
      <c r="AE45" s="222">
        <f t="shared" si="20"/>
        <v>236053618.67928106</v>
      </c>
      <c r="AF45" s="874">
        <f>AE45-AD45-(SUM('Schedule 3A_Income Statement'!$CP$35:$CP$61)-'Schedule 3A_Income Statement'!$CP$44-'Schedule 3A_Income Statement'!$CP$46)</f>
        <v>251661.06297168136</v>
      </c>
      <c r="AG45" s="221"/>
      <c r="AH45" s="222">
        <f>SUM(AH18:AH44)-AH27-AH29</f>
        <v>118462969.22522794</v>
      </c>
      <c r="AI45" s="222">
        <f t="shared" ref="AI45" si="53">SUM(AI18:AI44)-AI27-AI29</f>
        <v>2903590.405279262</v>
      </c>
      <c r="AJ45" s="222">
        <f t="shared" si="21"/>
        <v>121366559.6305072</v>
      </c>
      <c r="AK45" s="222">
        <f t="shared" ref="AK45" si="54">SUM(AK18:AK44)-AK27-AK29</f>
        <v>111309483.06984834</v>
      </c>
      <c r="AL45" s="222">
        <f t="shared" ref="AL45" si="55">SUM(AL18:AL44)-AL27-AL29</f>
        <v>838377.41764264379</v>
      </c>
      <c r="AM45" s="222">
        <f t="shared" si="22"/>
        <v>112147860.48749098</v>
      </c>
      <c r="AN45" s="222">
        <f t="shared" si="23"/>
        <v>233514420.11799818</v>
      </c>
      <c r="AO45" s="222">
        <f t="shared" ref="AO45:AR45" si="56">SUM(AO18:AO44)-AO27-AO29</f>
        <v>197762.47170605784</v>
      </c>
      <c r="AP45" s="222">
        <f t="shared" si="56"/>
        <v>14513407.073102862</v>
      </c>
      <c r="AQ45" s="222">
        <f t="shared" si="56"/>
        <v>259732.06021608444</v>
      </c>
      <c r="AR45" s="222">
        <f t="shared" si="56"/>
        <v>0</v>
      </c>
      <c r="AS45" s="222">
        <f t="shared" ref="AS45" si="57">SUM(AS18:AS44)-AS27-AS29</f>
        <v>0</v>
      </c>
      <c r="AT45" s="222">
        <f t="shared" si="24"/>
        <v>248485321.72302321</v>
      </c>
      <c r="AU45" s="874">
        <f>AT45-AS45-(SUM('Schedule 3A_Income Statement'!$CQ$35:$CQ$61)-'Schedule 3A_Income Statement'!$CQ$44-'Schedule 3A_Income Statement'!$CQ$46)</f>
        <v>259732.06021612883</v>
      </c>
      <c r="AV45" s="221"/>
      <c r="AW45" s="222">
        <f>SUM(AW18:AW44)-AW27-AW29</f>
        <v>127683567.25528063</v>
      </c>
      <c r="AX45" s="222">
        <f t="shared" ref="AX45" si="58">SUM(AX18:AX44)-AX27-AX29</f>
        <v>2844080.3333589076</v>
      </c>
      <c r="AY45" s="222">
        <f t="shared" si="25"/>
        <v>130527647.58863954</v>
      </c>
      <c r="AZ45" s="222">
        <f t="shared" ref="AZ45" si="59">SUM(AZ18:AZ44)-AZ27-AZ29</f>
        <v>114923974.21208778</v>
      </c>
      <c r="BA45" s="222">
        <f t="shared" ref="BA45" si="60">SUM(BA18:BA44)-BA27-BA29</f>
        <v>817873.17027710669</v>
      </c>
      <c r="BB45" s="222">
        <f t="shared" si="26"/>
        <v>115741847.38236488</v>
      </c>
      <c r="BC45" s="222">
        <f t="shared" si="27"/>
        <v>246269494.97100443</v>
      </c>
      <c r="BD45" s="222">
        <f t="shared" ref="BD45:BG45" si="61">SUM(BD18:BD44)-BD27-BD29</f>
        <v>195459.28171342285</v>
      </c>
      <c r="BE45" s="222">
        <f t="shared" si="61"/>
        <v>14871644.484129485</v>
      </c>
      <c r="BF45" s="222">
        <f t="shared" si="61"/>
        <v>266656.2590685747</v>
      </c>
      <c r="BG45" s="222">
        <f t="shared" si="61"/>
        <v>0</v>
      </c>
      <c r="BH45" s="222">
        <f t="shared" ref="BH45" si="62">SUM(BH18:BH44)-BH27-BH29</f>
        <v>0</v>
      </c>
      <c r="BI45" s="222">
        <f t="shared" si="28"/>
        <v>261603254.99591592</v>
      </c>
      <c r="BJ45" s="874">
        <f>BI45-BH45-(SUM('Schedule 3A_Income Statement'!$CR$35:$CR$61)-'Schedule 3A_Income Statement'!$CR$44-'Schedule 3A_Income Statement'!$CR$46)</f>
        <v>266656.25906854868</v>
      </c>
      <c r="BL45" s="331">
        <f t="shared" si="29"/>
        <v>462666242.68450773</v>
      </c>
      <c r="BM45" s="331">
        <f t="shared" si="0"/>
        <v>11496849.794909272</v>
      </c>
      <c r="BN45" s="331">
        <f t="shared" si="1"/>
        <v>474163092.47941703</v>
      </c>
      <c r="BO45" s="331">
        <f t="shared" si="2"/>
        <v>435493510.03087413</v>
      </c>
      <c r="BP45" s="331">
        <f t="shared" si="3"/>
        <v>3318826.7577564865</v>
      </c>
      <c r="BQ45" s="331">
        <f t="shared" si="4"/>
        <v>438812336.78863049</v>
      </c>
      <c r="BR45" s="331">
        <f t="shared" si="5"/>
        <v>912975429.26804757</v>
      </c>
      <c r="BS45" s="331">
        <f t="shared" si="6"/>
        <v>-535505.16057188553</v>
      </c>
      <c r="BT45" s="331">
        <f t="shared" si="7"/>
        <v>57308152.500000045</v>
      </c>
      <c r="BU45" s="331">
        <f t="shared" si="8"/>
        <v>1023514.1664999893</v>
      </c>
      <c r="BV45" s="331">
        <f t="shared" si="9"/>
        <v>0</v>
      </c>
      <c r="BW45" s="331">
        <f t="shared" si="10"/>
        <v>0</v>
      </c>
      <c r="BX45" s="331">
        <f t="shared" si="11"/>
        <v>970771590.77397573</v>
      </c>
      <c r="BY45" s="331">
        <f t="shared" si="12"/>
        <v>1023514.1664998829</v>
      </c>
    </row>
    <row r="46" spans="1:77" s="320" customFormat="1" ht="15" customHeight="1">
      <c r="A46" s="544"/>
      <c r="B46" s="231"/>
      <c r="C46" s="231"/>
      <c r="D46" s="143"/>
      <c r="E46" s="143"/>
      <c r="F46" s="143"/>
      <c r="G46" s="143"/>
      <c r="H46" s="143"/>
      <c r="I46" s="143"/>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L46" s="143"/>
      <c r="BM46" s="143"/>
      <c r="BN46" s="143"/>
      <c r="BO46" s="143"/>
      <c r="BP46" s="143"/>
      <c r="BQ46" s="143"/>
      <c r="BR46" s="143"/>
      <c r="BS46" s="143"/>
      <c r="BT46" s="143"/>
      <c r="BU46" s="143"/>
      <c r="BV46" s="143"/>
      <c r="BW46" s="143"/>
      <c r="BX46" s="143"/>
      <c r="BY46" s="143"/>
    </row>
    <row r="47" spans="1:77" s="320" customFormat="1">
      <c r="A47" s="542">
        <v>27</v>
      </c>
      <c r="B47" s="120" t="s">
        <v>204</v>
      </c>
      <c r="C47" s="120" t="s">
        <v>204</v>
      </c>
      <c r="D47" s="331">
        <f t="shared" ref="D47:H52" si="63">SUMIF($C$18:$C$45,$C47,D$18:D$45)</f>
        <v>0</v>
      </c>
      <c r="E47" s="331">
        <f t="shared" si="63"/>
        <v>0</v>
      </c>
      <c r="F47" s="331">
        <f t="shared" si="13"/>
        <v>0</v>
      </c>
      <c r="G47" s="331">
        <f t="shared" si="63"/>
        <v>1672677.9299999997</v>
      </c>
      <c r="H47" s="331">
        <f t="shared" si="63"/>
        <v>0</v>
      </c>
      <c r="I47" s="331">
        <f t="shared" ref="I47:I52" si="64">SUM(G47:H47)</f>
        <v>1672677.9299999997</v>
      </c>
      <c r="J47" s="331">
        <f t="shared" ref="J47:J52" si="65">F47+I47</f>
        <v>1672677.9299999997</v>
      </c>
      <c r="K47" s="331">
        <f t="shared" ref="K47:O52" si="66">SUMIF($C$18:$C$45,$C47,K$18:K$45)</f>
        <v>0</v>
      </c>
      <c r="L47" s="331">
        <f t="shared" si="66"/>
        <v>0</v>
      </c>
      <c r="M47" s="331">
        <f t="shared" si="66"/>
        <v>0</v>
      </c>
      <c r="N47" s="331">
        <f t="shared" si="66"/>
        <v>0</v>
      </c>
      <c r="O47" s="331">
        <f t="shared" si="66"/>
        <v>0</v>
      </c>
      <c r="P47" s="332">
        <f t="shared" ref="P47:P52" si="67">SUM(J47:N47)</f>
        <v>1672677.9299999997</v>
      </c>
      <c r="Q47" s="569"/>
      <c r="R47" s="143"/>
      <c r="S47" s="331">
        <f t="shared" ref="S47:W52" si="68">SUMIF($C$18:$C$45,$C47,S$18:S$45)</f>
        <v>0</v>
      </c>
      <c r="T47" s="331">
        <f t="shared" si="68"/>
        <v>0</v>
      </c>
      <c r="U47" s="331">
        <f t="shared" ref="U47:U52" si="69">SUM(S47:T47)</f>
        <v>0</v>
      </c>
      <c r="V47" s="331">
        <f t="shared" si="68"/>
        <v>2057136.0099999998</v>
      </c>
      <c r="W47" s="331">
        <f t="shared" si="68"/>
        <v>0</v>
      </c>
      <c r="X47" s="331">
        <f t="shared" ref="X47:X52" si="70">SUM(V47:W47)</f>
        <v>2057136.0099999998</v>
      </c>
      <c r="Y47" s="331">
        <f t="shared" ref="Y47:Y52" si="71">U47+X47</f>
        <v>2057136.0099999998</v>
      </c>
      <c r="Z47" s="331">
        <f t="shared" ref="Z47:AD52" si="72">SUMIF($C$18:$C$45,$C47,Z$18:Z$45)</f>
        <v>0</v>
      </c>
      <c r="AA47" s="331">
        <f t="shared" si="72"/>
        <v>0</v>
      </c>
      <c r="AB47" s="331">
        <f t="shared" si="72"/>
        <v>0</v>
      </c>
      <c r="AC47" s="331">
        <f t="shared" si="72"/>
        <v>0</v>
      </c>
      <c r="AD47" s="331">
        <f t="shared" si="72"/>
        <v>0</v>
      </c>
      <c r="AE47" s="332">
        <f t="shared" ref="AE47:AE52" si="73">SUM(Y47:AC47)</f>
        <v>2057136.0099999998</v>
      </c>
      <c r="AF47" s="569"/>
      <c r="AG47" s="143"/>
      <c r="AH47" s="331">
        <f t="shared" ref="AH47:AL52" si="74">SUMIF($C$18:$C$45,$C47,AH$18:AH$45)</f>
        <v>0</v>
      </c>
      <c r="AI47" s="331">
        <f t="shared" si="74"/>
        <v>0</v>
      </c>
      <c r="AJ47" s="331">
        <f t="shared" ref="AJ47:AJ52" si="75">SUM(AH47:AI47)</f>
        <v>0</v>
      </c>
      <c r="AK47" s="331">
        <f t="shared" si="74"/>
        <v>2017109.5099999995</v>
      </c>
      <c r="AL47" s="331">
        <f t="shared" si="74"/>
        <v>0</v>
      </c>
      <c r="AM47" s="331">
        <f t="shared" ref="AM47:AM52" si="76">SUM(AK47:AL47)</f>
        <v>2017109.5099999995</v>
      </c>
      <c r="AN47" s="331">
        <f t="shared" ref="AN47:AN52" si="77">AJ47+AM47</f>
        <v>2017109.5099999995</v>
      </c>
      <c r="AO47" s="331">
        <f t="shared" ref="AO47:AS52" si="78">SUMIF($C$18:$C$45,$C47,AO$18:AO$45)</f>
        <v>0</v>
      </c>
      <c r="AP47" s="331">
        <f t="shared" si="78"/>
        <v>0</v>
      </c>
      <c r="AQ47" s="331">
        <f t="shared" si="78"/>
        <v>0</v>
      </c>
      <c r="AR47" s="331">
        <f t="shared" si="78"/>
        <v>0</v>
      </c>
      <c r="AS47" s="331">
        <f t="shared" si="78"/>
        <v>0</v>
      </c>
      <c r="AT47" s="332">
        <f t="shared" ref="AT47:AT52" si="79">SUM(AN47:AR47)</f>
        <v>2017109.5099999995</v>
      </c>
      <c r="AU47" s="569"/>
      <c r="AV47" s="143"/>
      <c r="AW47" s="331">
        <f t="shared" ref="AW47:BA52" si="80">SUMIF($C$18:$C$45,$C47,AW$18:AW$45)</f>
        <v>0</v>
      </c>
      <c r="AX47" s="331">
        <f t="shared" si="80"/>
        <v>0</v>
      </c>
      <c r="AY47" s="331">
        <f t="shared" ref="AY47:AY52" si="81">SUM(AW47:AX47)</f>
        <v>0</v>
      </c>
      <c r="AZ47" s="331">
        <f t="shared" si="80"/>
        <v>2137642.0599999996</v>
      </c>
      <c r="BA47" s="331">
        <f t="shared" si="80"/>
        <v>0</v>
      </c>
      <c r="BB47" s="331">
        <f t="shared" ref="BB47:BB52" si="82">SUM(AZ47:BA47)</f>
        <v>2137642.0599999996</v>
      </c>
      <c r="BC47" s="331">
        <f t="shared" ref="BC47:BC52" si="83">AY47+BB47</f>
        <v>2137642.0599999996</v>
      </c>
      <c r="BD47" s="331">
        <f t="shared" ref="BD47:BH52" si="84">SUMIF($C$18:$C$45,$C47,BD$18:BD$45)</f>
        <v>0</v>
      </c>
      <c r="BE47" s="331">
        <f t="shared" si="84"/>
        <v>0</v>
      </c>
      <c r="BF47" s="331">
        <f t="shared" si="84"/>
        <v>0</v>
      </c>
      <c r="BG47" s="331">
        <f t="shared" si="84"/>
        <v>0</v>
      </c>
      <c r="BH47" s="331">
        <f t="shared" si="84"/>
        <v>0</v>
      </c>
      <c r="BI47" s="332">
        <f t="shared" ref="BI47:BI52" si="85">SUM(BC47:BG47)</f>
        <v>2137642.0599999996</v>
      </c>
      <c r="BJ47" s="569"/>
      <c r="BL47" s="331">
        <f t="shared" ref="BL47:BL52" si="86">D47+S47+AH47+AW47</f>
        <v>0</v>
      </c>
      <c r="BM47" s="331">
        <f t="shared" ref="BM47:BM52" si="87">E47+T47+AI47+AX47</f>
        <v>0</v>
      </c>
      <c r="BN47" s="331">
        <f t="shared" ref="BN47:BN52" si="88">F47+U47+AJ47+AY47</f>
        <v>0</v>
      </c>
      <c r="BO47" s="331">
        <f t="shared" ref="BO47:BO52" si="89">G47+V47+AK47+AZ47</f>
        <v>7884565.5099999988</v>
      </c>
      <c r="BP47" s="331">
        <f t="shared" ref="BP47:BP52" si="90">H47+W47+AL47+BA47</f>
        <v>0</v>
      </c>
      <c r="BQ47" s="331">
        <f t="shared" ref="BQ47:BQ52" si="91">I47+X47+AM47+BB47</f>
        <v>7884565.5099999988</v>
      </c>
      <c r="BR47" s="331">
        <f t="shared" ref="BR47:BR52" si="92">J47+Y47+AN47+BC47</f>
        <v>7884565.5099999988</v>
      </c>
      <c r="BS47" s="331">
        <f t="shared" ref="BS47:BS52" si="93">K47+Z47+AO47+BD47</f>
        <v>0</v>
      </c>
      <c r="BT47" s="331">
        <f t="shared" ref="BT47:BT52" si="94">L47+AA47+AP47+BE47</f>
        <v>0</v>
      </c>
      <c r="BU47" s="331">
        <f t="shared" ref="BU47:BU52" si="95">M47+AB47+AQ47+BF47</f>
        <v>0</v>
      </c>
      <c r="BV47" s="331">
        <f t="shared" ref="BV47:BV52" si="96">N47+AC47+AR47+BG47</f>
        <v>0</v>
      </c>
      <c r="BW47" s="331">
        <f t="shared" ref="BW47:BW52" si="97">O47+AD47+AS47+BH47</f>
        <v>0</v>
      </c>
      <c r="BX47" s="331">
        <f t="shared" ref="BX47:BX52" si="98">P47+AE47+AT47+BI47</f>
        <v>7884565.5099999988</v>
      </c>
      <c r="BY47" s="569"/>
    </row>
    <row r="48" spans="1:77" s="320" customFormat="1">
      <c r="A48" s="542">
        <v>28</v>
      </c>
      <c r="B48" s="118" t="s">
        <v>375</v>
      </c>
      <c r="C48" s="118" t="s">
        <v>375</v>
      </c>
      <c r="D48" s="331">
        <f t="shared" si="63"/>
        <v>26637758.232299998</v>
      </c>
      <c r="E48" s="331">
        <f t="shared" si="63"/>
        <v>0</v>
      </c>
      <c r="F48" s="331">
        <f t="shared" si="13"/>
        <v>26637758.232299998</v>
      </c>
      <c r="G48" s="331">
        <f t="shared" si="63"/>
        <v>4759590.5776999984</v>
      </c>
      <c r="H48" s="331">
        <f t="shared" si="63"/>
        <v>0</v>
      </c>
      <c r="I48" s="331">
        <f t="shared" si="64"/>
        <v>4759590.5776999984</v>
      </c>
      <c r="J48" s="331">
        <f t="shared" si="65"/>
        <v>31397348.809999995</v>
      </c>
      <c r="K48" s="331">
        <f t="shared" si="66"/>
        <v>-136279.8427904644</v>
      </c>
      <c r="L48" s="331">
        <f t="shared" si="66"/>
        <v>0</v>
      </c>
      <c r="M48" s="331">
        <f t="shared" si="66"/>
        <v>0</v>
      </c>
      <c r="N48" s="331">
        <f t="shared" si="66"/>
        <v>0</v>
      </c>
      <c r="O48" s="331">
        <f t="shared" si="66"/>
        <v>0</v>
      </c>
      <c r="P48" s="333">
        <f t="shared" si="67"/>
        <v>31261068.967209529</v>
      </c>
      <c r="Q48" s="569"/>
      <c r="R48" s="143"/>
      <c r="S48" s="331">
        <f t="shared" si="68"/>
        <v>25753640.785299998</v>
      </c>
      <c r="T48" s="331">
        <f t="shared" si="68"/>
        <v>0</v>
      </c>
      <c r="U48" s="331">
        <f t="shared" si="69"/>
        <v>25753640.785299998</v>
      </c>
      <c r="V48" s="331">
        <f t="shared" si="68"/>
        <v>3833355.3247000012</v>
      </c>
      <c r="W48" s="331">
        <f t="shared" si="68"/>
        <v>0</v>
      </c>
      <c r="X48" s="331">
        <f t="shared" si="70"/>
        <v>3833355.3247000012</v>
      </c>
      <c r="Y48" s="331">
        <f t="shared" si="71"/>
        <v>29586996.109999999</v>
      </c>
      <c r="Z48" s="331">
        <f t="shared" si="72"/>
        <v>-78492.824406988351</v>
      </c>
      <c r="AA48" s="331">
        <f t="shared" si="72"/>
        <v>0</v>
      </c>
      <c r="AB48" s="331">
        <f t="shared" si="72"/>
        <v>0</v>
      </c>
      <c r="AC48" s="331">
        <f t="shared" si="72"/>
        <v>0</v>
      </c>
      <c r="AD48" s="331">
        <f t="shared" si="72"/>
        <v>0</v>
      </c>
      <c r="AE48" s="333">
        <f t="shared" si="73"/>
        <v>29508503.28559301</v>
      </c>
      <c r="AF48" s="569"/>
      <c r="AG48" s="143"/>
      <c r="AH48" s="331">
        <f t="shared" si="74"/>
        <v>25850256.929499995</v>
      </c>
      <c r="AI48" s="331">
        <f t="shared" si="74"/>
        <v>0</v>
      </c>
      <c r="AJ48" s="331">
        <f t="shared" si="75"/>
        <v>25850256.929499995</v>
      </c>
      <c r="AK48" s="331">
        <f t="shared" si="74"/>
        <v>3458490.4805000005</v>
      </c>
      <c r="AL48" s="331">
        <f t="shared" si="74"/>
        <v>0</v>
      </c>
      <c r="AM48" s="331">
        <f t="shared" si="76"/>
        <v>3458490.4805000005</v>
      </c>
      <c r="AN48" s="331">
        <f t="shared" si="77"/>
        <v>29308747.409999996</v>
      </c>
      <c r="AO48" s="331">
        <f t="shared" si="78"/>
        <v>52434.104994132547</v>
      </c>
      <c r="AP48" s="331">
        <f t="shared" si="78"/>
        <v>0</v>
      </c>
      <c r="AQ48" s="331">
        <f t="shared" si="78"/>
        <v>0</v>
      </c>
      <c r="AR48" s="331">
        <f t="shared" si="78"/>
        <v>0</v>
      </c>
      <c r="AS48" s="331">
        <f t="shared" si="78"/>
        <v>0</v>
      </c>
      <c r="AT48" s="333">
        <f t="shared" si="79"/>
        <v>29361181.51499413</v>
      </c>
      <c r="AU48" s="569"/>
      <c r="AV48" s="143"/>
      <c r="AW48" s="331">
        <f t="shared" si="80"/>
        <v>30248644.8737</v>
      </c>
      <c r="AX48" s="331">
        <f t="shared" si="80"/>
        <v>0</v>
      </c>
      <c r="AY48" s="331">
        <f t="shared" si="81"/>
        <v>30248644.8737</v>
      </c>
      <c r="AZ48" s="331">
        <f t="shared" si="80"/>
        <v>3545791.6762999995</v>
      </c>
      <c r="BA48" s="331">
        <f t="shared" si="80"/>
        <v>0</v>
      </c>
      <c r="BB48" s="331">
        <f t="shared" si="82"/>
        <v>3545791.6762999995</v>
      </c>
      <c r="BC48" s="331">
        <f t="shared" si="83"/>
        <v>33794436.549999997</v>
      </c>
      <c r="BD48" s="331">
        <f t="shared" si="84"/>
        <v>52506.172564066168</v>
      </c>
      <c r="BE48" s="331">
        <f t="shared" si="84"/>
        <v>0</v>
      </c>
      <c r="BF48" s="331">
        <f t="shared" si="84"/>
        <v>0</v>
      </c>
      <c r="BG48" s="331">
        <f t="shared" si="84"/>
        <v>0</v>
      </c>
      <c r="BH48" s="331">
        <f t="shared" si="84"/>
        <v>0</v>
      </c>
      <c r="BI48" s="333">
        <f t="shared" si="85"/>
        <v>33846942.722564064</v>
      </c>
      <c r="BJ48" s="569"/>
      <c r="BL48" s="331">
        <f t="shared" si="86"/>
        <v>108490300.82080001</v>
      </c>
      <c r="BM48" s="331">
        <f t="shared" si="87"/>
        <v>0</v>
      </c>
      <c r="BN48" s="331">
        <f t="shared" si="88"/>
        <v>108490300.82080001</v>
      </c>
      <c r="BO48" s="331">
        <f t="shared" si="89"/>
        <v>15597228.0592</v>
      </c>
      <c r="BP48" s="331">
        <f t="shared" si="90"/>
        <v>0</v>
      </c>
      <c r="BQ48" s="331">
        <f t="shared" si="91"/>
        <v>15597228.0592</v>
      </c>
      <c r="BR48" s="331">
        <f t="shared" si="92"/>
        <v>124087528.87999998</v>
      </c>
      <c r="BS48" s="331">
        <f t="shared" si="93"/>
        <v>-109832.38963925405</v>
      </c>
      <c r="BT48" s="331">
        <f t="shared" si="94"/>
        <v>0</v>
      </c>
      <c r="BU48" s="331">
        <f t="shared" si="95"/>
        <v>0</v>
      </c>
      <c r="BV48" s="331">
        <f t="shared" si="96"/>
        <v>0</v>
      </c>
      <c r="BW48" s="331">
        <f t="shared" si="97"/>
        <v>0</v>
      </c>
      <c r="BX48" s="331">
        <f t="shared" si="98"/>
        <v>123977696.49036074</v>
      </c>
      <c r="BY48" s="569"/>
    </row>
    <row r="49" spans="1:77" s="320" customFormat="1">
      <c r="A49" s="542">
        <v>29</v>
      </c>
      <c r="B49" s="120" t="s">
        <v>377</v>
      </c>
      <c r="C49" s="120" t="s">
        <v>377</v>
      </c>
      <c r="D49" s="331">
        <f t="shared" si="63"/>
        <v>5910935.1104000015</v>
      </c>
      <c r="E49" s="331">
        <f t="shared" si="63"/>
        <v>0</v>
      </c>
      <c r="F49" s="331">
        <f t="shared" si="13"/>
        <v>5910935.1104000015</v>
      </c>
      <c r="G49" s="331">
        <f t="shared" si="63"/>
        <v>12455865.619600005</v>
      </c>
      <c r="H49" s="331">
        <f t="shared" si="63"/>
        <v>0</v>
      </c>
      <c r="I49" s="331">
        <f t="shared" si="64"/>
        <v>12455865.619600005</v>
      </c>
      <c r="J49" s="331">
        <f t="shared" si="65"/>
        <v>18366800.730000008</v>
      </c>
      <c r="K49" s="331">
        <f t="shared" si="66"/>
        <v>-84558.632337900024</v>
      </c>
      <c r="L49" s="331">
        <f t="shared" si="66"/>
        <v>0</v>
      </c>
      <c r="M49" s="331">
        <f t="shared" si="66"/>
        <v>0</v>
      </c>
      <c r="N49" s="331">
        <f t="shared" si="66"/>
        <v>0</v>
      </c>
      <c r="O49" s="331">
        <f t="shared" si="66"/>
        <v>0</v>
      </c>
      <c r="P49" s="333">
        <f t="shared" si="67"/>
        <v>18282242.097662106</v>
      </c>
      <c r="Q49" s="569"/>
      <c r="R49" s="143"/>
      <c r="S49" s="331">
        <f t="shared" si="68"/>
        <v>4892767.4683000026</v>
      </c>
      <c r="T49" s="331">
        <f t="shared" si="68"/>
        <v>0</v>
      </c>
      <c r="U49" s="331">
        <f t="shared" si="69"/>
        <v>4892767.4683000026</v>
      </c>
      <c r="V49" s="331">
        <f t="shared" si="68"/>
        <v>12498594.711699994</v>
      </c>
      <c r="W49" s="331">
        <f t="shared" si="68"/>
        <v>0</v>
      </c>
      <c r="X49" s="331">
        <f t="shared" si="70"/>
        <v>12498594.711699994</v>
      </c>
      <c r="Y49" s="331">
        <f t="shared" si="71"/>
        <v>17391362.179999996</v>
      </c>
      <c r="Z49" s="331">
        <f t="shared" si="72"/>
        <v>-30271.30008621082</v>
      </c>
      <c r="AA49" s="331">
        <f t="shared" si="72"/>
        <v>0</v>
      </c>
      <c r="AB49" s="331">
        <f t="shared" si="72"/>
        <v>0</v>
      </c>
      <c r="AC49" s="331">
        <f t="shared" si="72"/>
        <v>0</v>
      </c>
      <c r="AD49" s="331">
        <f t="shared" si="72"/>
        <v>0</v>
      </c>
      <c r="AE49" s="333">
        <f t="shared" si="73"/>
        <v>17361090.879913785</v>
      </c>
      <c r="AF49" s="569"/>
      <c r="AG49" s="143"/>
      <c r="AH49" s="331">
        <f t="shared" si="74"/>
        <v>5159536.6758000031</v>
      </c>
      <c r="AI49" s="331">
        <f t="shared" si="74"/>
        <v>0</v>
      </c>
      <c r="AJ49" s="331">
        <f t="shared" si="75"/>
        <v>5159536.6758000031</v>
      </c>
      <c r="AK49" s="331">
        <f t="shared" si="74"/>
        <v>12261234.494200004</v>
      </c>
      <c r="AL49" s="331">
        <f t="shared" si="74"/>
        <v>0</v>
      </c>
      <c r="AM49" s="331">
        <f t="shared" si="76"/>
        <v>12261234.494200004</v>
      </c>
      <c r="AN49" s="331">
        <f t="shared" si="77"/>
        <v>17420771.170000009</v>
      </c>
      <c r="AO49" s="331">
        <f t="shared" si="78"/>
        <v>13760.770782793843</v>
      </c>
      <c r="AP49" s="331">
        <f t="shared" si="78"/>
        <v>0</v>
      </c>
      <c r="AQ49" s="331">
        <f t="shared" si="78"/>
        <v>0</v>
      </c>
      <c r="AR49" s="331">
        <f t="shared" si="78"/>
        <v>0</v>
      </c>
      <c r="AS49" s="331">
        <f t="shared" si="78"/>
        <v>0</v>
      </c>
      <c r="AT49" s="333">
        <f t="shared" si="79"/>
        <v>17434531.940782804</v>
      </c>
      <c r="AU49" s="569"/>
      <c r="AV49" s="143"/>
      <c r="AW49" s="331">
        <f t="shared" si="80"/>
        <v>5567150.4729000004</v>
      </c>
      <c r="AX49" s="331">
        <f t="shared" si="80"/>
        <v>0</v>
      </c>
      <c r="AY49" s="331">
        <f t="shared" si="81"/>
        <v>5567150.4729000004</v>
      </c>
      <c r="AZ49" s="331">
        <f t="shared" si="80"/>
        <v>12809299.927099999</v>
      </c>
      <c r="BA49" s="331">
        <f t="shared" si="80"/>
        <v>0</v>
      </c>
      <c r="BB49" s="331">
        <f t="shared" si="82"/>
        <v>12809299.927099999</v>
      </c>
      <c r="BC49" s="331">
        <f t="shared" si="83"/>
        <v>18376450.399999999</v>
      </c>
      <c r="BD49" s="331">
        <f t="shared" si="84"/>
        <v>-875.71566437166075</v>
      </c>
      <c r="BE49" s="331">
        <f t="shared" si="84"/>
        <v>0</v>
      </c>
      <c r="BF49" s="331">
        <f t="shared" si="84"/>
        <v>0</v>
      </c>
      <c r="BG49" s="331">
        <f t="shared" si="84"/>
        <v>0</v>
      </c>
      <c r="BH49" s="331">
        <f t="shared" si="84"/>
        <v>0</v>
      </c>
      <c r="BI49" s="333">
        <f t="shared" si="85"/>
        <v>18375574.684335627</v>
      </c>
      <c r="BJ49" s="569"/>
      <c r="BL49" s="331">
        <f t="shared" si="86"/>
        <v>21530389.727400009</v>
      </c>
      <c r="BM49" s="331">
        <f t="shared" si="87"/>
        <v>0</v>
      </c>
      <c r="BN49" s="331">
        <f t="shared" si="88"/>
        <v>21530389.727400009</v>
      </c>
      <c r="BO49" s="331">
        <f t="shared" si="89"/>
        <v>50024994.752599999</v>
      </c>
      <c r="BP49" s="331">
        <f t="shared" si="90"/>
        <v>0</v>
      </c>
      <c r="BQ49" s="331">
        <f t="shared" si="91"/>
        <v>50024994.752599999</v>
      </c>
      <c r="BR49" s="331">
        <f t="shared" si="92"/>
        <v>71555384.480000019</v>
      </c>
      <c r="BS49" s="331">
        <f t="shared" si="93"/>
        <v>-101944.87730568866</v>
      </c>
      <c r="BT49" s="331">
        <f t="shared" si="94"/>
        <v>0</v>
      </c>
      <c r="BU49" s="331">
        <f t="shared" si="95"/>
        <v>0</v>
      </c>
      <c r="BV49" s="331">
        <f t="shared" si="96"/>
        <v>0</v>
      </c>
      <c r="BW49" s="331">
        <f t="shared" si="97"/>
        <v>0</v>
      </c>
      <c r="BX49" s="331">
        <f t="shared" si="98"/>
        <v>71453439.602694333</v>
      </c>
      <c r="BY49" s="569"/>
    </row>
    <row r="50" spans="1:77" s="320" customFormat="1">
      <c r="A50" s="542">
        <v>30</v>
      </c>
      <c r="B50" s="118" t="s">
        <v>379</v>
      </c>
      <c r="C50" s="118" t="s">
        <v>202</v>
      </c>
      <c r="D50" s="331">
        <f t="shared" si="63"/>
        <v>24616787.98063717</v>
      </c>
      <c r="E50" s="331">
        <f t="shared" si="63"/>
        <v>2851516.1795890541</v>
      </c>
      <c r="F50" s="331">
        <f t="shared" si="13"/>
        <v>27468304.160226226</v>
      </c>
      <c r="G50" s="331">
        <f t="shared" si="63"/>
        <v>76831797.940347821</v>
      </c>
      <c r="H50" s="331">
        <f t="shared" si="63"/>
        <v>824818.73529834126</v>
      </c>
      <c r="I50" s="331">
        <f t="shared" si="64"/>
        <v>77656616.675646156</v>
      </c>
      <c r="J50" s="331">
        <f t="shared" si="65"/>
        <v>105124920.83587238</v>
      </c>
      <c r="K50" s="331">
        <f t="shared" si="66"/>
        <v>-270127.11774574808</v>
      </c>
      <c r="L50" s="331">
        <f t="shared" si="66"/>
        <v>12733766.190306544</v>
      </c>
      <c r="M50" s="331">
        <f t="shared" si="66"/>
        <v>245464.78424365504</v>
      </c>
      <c r="N50" s="331">
        <f t="shared" si="66"/>
        <v>0</v>
      </c>
      <c r="O50" s="331">
        <f t="shared" si="66"/>
        <v>0</v>
      </c>
      <c r="P50" s="333">
        <f t="shared" si="67"/>
        <v>117834024.69267684</v>
      </c>
      <c r="Q50" s="569"/>
      <c r="R50" s="143"/>
      <c r="S50" s="331">
        <f t="shared" si="68"/>
        <v>28153321.521471564</v>
      </c>
      <c r="T50" s="331">
        <f t="shared" si="68"/>
        <v>2897662.8766820477</v>
      </c>
      <c r="U50" s="331">
        <f t="shared" si="69"/>
        <v>31050984.398153611</v>
      </c>
      <c r="V50" s="331">
        <f t="shared" si="68"/>
        <v>81312032.960231826</v>
      </c>
      <c r="W50" s="331">
        <f t="shared" si="68"/>
        <v>837757.43453839503</v>
      </c>
      <c r="X50" s="331">
        <f t="shared" si="70"/>
        <v>82149790.39477022</v>
      </c>
      <c r="Y50" s="331">
        <f t="shared" si="71"/>
        <v>113200774.79292384</v>
      </c>
      <c r="Z50" s="331">
        <f t="shared" si="72"/>
        <v>-142576.64050313775</v>
      </c>
      <c r="AA50" s="331">
        <f t="shared" si="72"/>
        <v>13010274.122724827</v>
      </c>
      <c r="AB50" s="331">
        <f t="shared" si="72"/>
        <v>251661.06297167524</v>
      </c>
      <c r="AC50" s="331">
        <f t="shared" si="72"/>
        <v>0</v>
      </c>
      <c r="AD50" s="331">
        <f t="shared" si="72"/>
        <v>0</v>
      </c>
      <c r="AE50" s="333">
        <f t="shared" si="73"/>
        <v>126320133.33811721</v>
      </c>
      <c r="AF50" s="569"/>
      <c r="AG50" s="143"/>
      <c r="AH50" s="331">
        <f t="shared" si="74"/>
        <v>30471908.908261895</v>
      </c>
      <c r="AI50" s="331">
        <f t="shared" si="74"/>
        <v>2903590.405279262</v>
      </c>
      <c r="AJ50" s="331">
        <f t="shared" si="75"/>
        <v>33375499.313541159</v>
      </c>
      <c r="AK50" s="331">
        <f t="shared" si="74"/>
        <v>87127891.419973522</v>
      </c>
      <c r="AL50" s="331">
        <f t="shared" si="74"/>
        <v>838377.41764264379</v>
      </c>
      <c r="AM50" s="331">
        <f t="shared" si="76"/>
        <v>87966268.837616161</v>
      </c>
      <c r="AN50" s="331">
        <f t="shared" si="77"/>
        <v>121341768.15115732</v>
      </c>
      <c r="AO50" s="331">
        <f t="shared" si="78"/>
        <v>100272.24635199997</v>
      </c>
      <c r="AP50" s="331">
        <f t="shared" si="78"/>
        <v>13387767.878185965</v>
      </c>
      <c r="AQ50" s="331">
        <f t="shared" si="78"/>
        <v>259732.06021608444</v>
      </c>
      <c r="AR50" s="331">
        <f t="shared" si="78"/>
        <v>0</v>
      </c>
      <c r="AS50" s="331">
        <f t="shared" si="78"/>
        <v>0</v>
      </c>
      <c r="AT50" s="333">
        <f t="shared" si="79"/>
        <v>135089540.33591139</v>
      </c>
      <c r="AU50" s="569"/>
      <c r="AV50" s="143"/>
      <c r="AW50" s="331">
        <f t="shared" si="80"/>
        <v>32458048.884397835</v>
      </c>
      <c r="AX50" s="331">
        <f t="shared" si="80"/>
        <v>2844080.3333589076</v>
      </c>
      <c r="AY50" s="331">
        <f t="shared" si="81"/>
        <v>35302129.217756741</v>
      </c>
      <c r="AZ50" s="331">
        <f t="shared" si="80"/>
        <v>90059575.27467832</v>
      </c>
      <c r="BA50" s="331">
        <f t="shared" si="80"/>
        <v>817873.17027710669</v>
      </c>
      <c r="BB50" s="331">
        <f t="shared" si="82"/>
        <v>90877448.444955423</v>
      </c>
      <c r="BC50" s="331">
        <f t="shared" si="83"/>
        <v>126179577.66271216</v>
      </c>
      <c r="BD50" s="331">
        <f t="shared" si="84"/>
        <v>100449.67465633851</v>
      </c>
      <c r="BE50" s="331">
        <f t="shared" si="84"/>
        <v>13720876.808782712</v>
      </c>
      <c r="BF50" s="331">
        <f t="shared" si="84"/>
        <v>266656.2590685747</v>
      </c>
      <c r="BG50" s="331">
        <f t="shared" si="84"/>
        <v>0</v>
      </c>
      <c r="BH50" s="331">
        <f t="shared" si="84"/>
        <v>0</v>
      </c>
      <c r="BI50" s="333">
        <f t="shared" si="85"/>
        <v>140267560.40521976</v>
      </c>
      <c r="BJ50" s="569"/>
      <c r="BL50" s="331">
        <f t="shared" si="86"/>
        <v>115700067.29476847</v>
      </c>
      <c r="BM50" s="331">
        <f t="shared" si="87"/>
        <v>11496849.794909272</v>
      </c>
      <c r="BN50" s="331">
        <f t="shared" si="88"/>
        <v>127196917.08967775</v>
      </c>
      <c r="BO50" s="331">
        <f t="shared" si="89"/>
        <v>335331297.59523147</v>
      </c>
      <c r="BP50" s="331">
        <f t="shared" si="90"/>
        <v>3318826.7577564865</v>
      </c>
      <c r="BQ50" s="331">
        <f t="shared" si="91"/>
        <v>338650124.35298795</v>
      </c>
      <c r="BR50" s="331">
        <f t="shared" si="92"/>
        <v>465847041.4426657</v>
      </c>
      <c r="BS50" s="331">
        <f t="shared" si="93"/>
        <v>-211981.83724054735</v>
      </c>
      <c r="BT50" s="331">
        <f t="shared" si="94"/>
        <v>52852685.000000045</v>
      </c>
      <c r="BU50" s="331">
        <f t="shared" si="95"/>
        <v>1023514.1664999893</v>
      </c>
      <c r="BV50" s="331">
        <f t="shared" si="96"/>
        <v>0</v>
      </c>
      <c r="BW50" s="331">
        <f t="shared" si="97"/>
        <v>0</v>
      </c>
      <c r="BX50" s="331">
        <f t="shared" si="98"/>
        <v>519511258.77192521</v>
      </c>
      <c r="BY50" s="569"/>
    </row>
    <row r="51" spans="1:77" s="320" customFormat="1">
      <c r="A51" s="542">
        <v>31</v>
      </c>
      <c r="B51" s="120" t="s">
        <v>381</v>
      </c>
      <c r="C51" s="120" t="s">
        <v>381</v>
      </c>
      <c r="D51" s="331">
        <f t="shared" si="63"/>
        <v>19088806.061500005</v>
      </c>
      <c r="E51" s="331">
        <f t="shared" si="63"/>
        <v>0</v>
      </c>
      <c r="F51" s="331">
        <f t="shared" si="13"/>
        <v>19088806.061500005</v>
      </c>
      <c r="G51" s="331">
        <f t="shared" si="63"/>
        <v>5578458.8184999982</v>
      </c>
      <c r="H51" s="331">
        <f t="shared" si="63"/>
        <v>0</v>
      </c>
      <c r="I51" s="331">
        <f t="shared" si="64"/>
        <v>5578458.8184999982</v>
      </c>
      <c r="J51" s="331">
        <f t="shared" si="65"/>
        <v>24667264.880000003</v>
      </c>
      <c r="K51" s="331">
        <f t="shared" si="66"/>
        <v>-107324.91159996935</v>
      </c>
      <c r="L51" s="331">
        <f t="shared" si="66"/>
        <v>1049356.0386001766</v>
      </c>
      <c r="M51" s="331">
        <f t="shared" si="66"/>
        <v>0</v>
      </c>
      <c r="N51" s="331">
        <f t="shared" si="66"/>
        <v>0</v>
      </c>
      <c r="O51" s="331">
        <f t="shared" si="66"/>
        <v>0</v>
      </c>
      <c r="P51" s="333">
        <f t="shared" si="67"/>
        <v>25609296.007000212</v>
      </c>
      <c r="Q51" s="569"/>
      <c r="R51" s="143"/>
      <c r="S51" s="331">
        <f t="shared" si="68"/>
        <v>22552464.30700003</v>
      </c>
      <c r="T51" s="331">
        <f t="shared" si="68"/>
        <v>0</v>
      </c>
      <c r="U51" s="331">
        <f t="shared" si="69"/>
        <v>22552464.30700003</v>
      </c>
      <c r="V51" s="331">
        <f t="shared" si="68"/>
        <v>4825881.8329999931</v>
      </c>
      <c r="W51" s="331">
        <f t="shared" si="68"/>
        <v>0</v>
      </c>
      <c r="X51" s="331">
        <f t="shared" si="70"/>
        <v>4825881.8329999931</v>
      </c>
      <c r="Y51" s="331">
        <f t="shared" si="71"/>
        <v>27378346.140000023</v>
      </c>
      <c r="Z51" s="331">
        <f t="shared" si="72"/>
        <v>-74636.199822150695</v>
      </c>
      <c r="AA51" s="331">
        <f t="shared" si="72"/>
        <v>1066989.9800831978</v>
      </c>
      <c r="AB51" s="331">
        <f t="shared" si="72"/>
        <v>0</v>
      </c>
      <c r="AC51" s="331">
        <f t="shared" si="72"/>
        <v>0</v>
      </c>
      <c r="AD51" s="331">
        <f t="shared" si="72"/>
        <v>0</v>
      </c>
      <c r="AE51" s="333">
        <f t="shared" si="73"/>
        <v>28370699.92026107</v>
      </c>
      <c r="AF51" s="569"/>
      <c r="AG51" s="143"/>
      <c r="AH51" s="331">
        <f t="shared" si="74"/>
        <v>23406840.811600011</v>
      </c>
      <c r="AI51" s="331">
        <f t="shared" si="74"/>
        <v>0</v>
      </c>
      <c r="AJ51" s="331">
        <f t="shared" si="75"/>
        <v>23406840.811600011</v>
      </c>
      <c r="AK51" s="331">
        <f t="shared" si="74"/>
        <v>4386098.3083999949</v>
      </c>
      <c r="AL51" s="331">
        <f t="shared" si="74"/>
        <v>0</v>
      </c>
      <c r="AM51" s="331">
        <f t="shared" si="76"/>
        <v>4386098.3083999949</v>
      </c>
      <c r="AN51" s="331">
        <f t="shared" si="77"/>
        <v>27792939.120000005</v>
      </c>
      <c r="AO51" s="331">
        <f t="shared" si="78"/>
        <v>30199.87718539227</v>
      </c>
      <c r="AP51" s="331">
        <f t="shared" si="78"/>
        <v>1093373.9284085447</v>
      </c>
      <c r="AQ51" s="331">
        <f t="shared" si="78"/>
        <v>0</v>
      </c>
      <c r="AR51" s="331">
        <f t="shared" si="78"/>
        <v>0</v>
      </c>
      <c r="AS51" s="331">
        <f t="shared" si="78"/>
        <v>0</v>
      </c>
      <c r="AT51" s="333">
        <f t="shared" si="79"/>
        <v>28916512.925593942</v>
      </c>
      <c r="AU51" s="569"/>
      <c r="AV51" s="143"/>
      <c r="AW51" s="331">
        <f t="shared" si="80"/>
        <v>24021151.628299996</v>
      </c>
      <c r="AX51" s="331">
        <f t="shared" si="80"/>
        <v>0</v>
      </c>
      <c r="AY51" s="331">
        <f t="shared" si="81"/>
        <v>24021151.628299996</v>
      </c>
      <c r="AZ51" s="331">
        <f t="shared" si="80"/>
        <v>4179522.9316999884</v>
      </c>
      <c r="BA51" s="331">
        <f t="shared" si="80"/>
        <v>0</v>
      </c>
      <c r="BB51" s="331">
        <f t="shared" si="82"/>
        <v>4179522.9316999884</v>
      </c>
      <c r="BC51" s="331">
        <f t="shared" si="83"/>
        <v>28200674.559999984</v>
      </c>
      <c r="BD51" s="331">
        <f t="shared" si="84"/>
        <v>42706.338416103703</v>
      </c>
      <c r="BE51" s="331">
        <f t="shared" si="84"/>
        <v>1117832.5529080846</v>
      </c>
      <c r="BF51" s="331">
        <f t="shared" si="84"/>
        <v>0</v>
      </c>
      <c r="BG51" s="331">
        <f t="shared" si="84"/>
        <v>0</v>
      </c>
      <c r="BH51" s="331">
        <f t="shared" si="84"/>
        <v>0</v>
      </c>
      <c r="BI51" s="333">
        <f t="shared" si="85"/>
        <v>29361213.451324172</v>
      </c>
      <c r="BJ51" s="569"/>
      <c r="BL51" s="331">
        <f t="shared" si="86"/>
        <v>89069262.80840005</v>
      </c>
      <c r="BM51" s="331">
        <f t="shared" si="87"/>
        <v>0</v>
      </c>
      <c r="BN51" s="331">
        <f t="shared" si="88"/>
        <v>89069262.80840005</v>
      </c>
      <c r="BO51" s="331">
        <f t="shared" si="89"/>
        <v>18969961.891599972</v>
      </c>
      <c r="BP51" s="331">
        <f t="shared" si="90"/>
        <v>0</v>
      </c>
      <c r="BQ51" s="331">
        <f t="shared" si="91"/>
        <v>18969961.891599972</v>
      </c>
      <c r="BR51" s="331">
        <f t="shared" si="92"/>
        <v>108039224.70000002</v>
      </c>
      <c r="BS51" s="331">
        <f t="shared" si="93"/>
        <v>-109054.89582062405</v>
      </c>
      <c r="BT51" s="331">
        <f t="shared" si="94"/>
        <v>4327552.5000000037</v>
      </c>
      <c r="BU51" s="331">
        <f t="shared" si="95"/>
        <v>0</v>
      </c>
      <c r="BV51" s="331">
        <f t="shared" si="96"/>
        <v>0</v>
      </c>
      <c r="BW51" s="331">
        <f t="shared" si="97"/>
        <v>0</v>
      </c>
      <c r="BX51" s="331">
        <f t="shared" si="98"/>
        <v>112257722.3041794</v>
      </c>
      <c r="BY51" s="569"/>
    </row>
    <row r="52" spans="1:77" s="320" customFormat="1">
      <c r="A52" s="542">
        <v>32</v>
      </c>
      <c r="B52" s="120" t="s">
        <v>383</v>
      </c>
      <c r="C52" s="120" t="s">
        <v>383</v>
      </c>
      <c r="D52" s="331">
        <f t="shared" si="63"/>
        <v>36336720.203899994</v>
      </c>
      <c r="E52" s="331">
        <f t="shared" si="63"/>
        <v>0</v>
      </c>
      <c r="F52" s="331">
        <f t="shared" si="13"/>
        <v>36336720.203899994</v>
      </c>
      <c r="G52" s="331">
        <f t="shared" si="63"/>
        <v>1830044.5161000001</v>
      </c>
      <c r="H52" s="331">
        <f t="shared" si="63"/>
        <v>0</v>
      </c>
      <c r="I52" s="331">
        <f t="shared" si="64"/>
        <v>1830044.5161000001</v>
      </c>
      <c r="J52" s="331">
        <f t="shared" si="65"/>
        <v>38166764.719999991</v>
      </c>
      <c r="K52" s="331">
        <f t="shared" si="66"/>
        <v>-2633.1682888208047</v>
      </c>
      <c r="L52" s="331">
        <f t="shared" si="66"/>
        <v>31143.888769905447</v>
      </c>
      <c r="M52" s="331">
        <f t="shared" si="66"/>
        <v>0</v>
      </c>
      <c r="N52" s="331">
        <f t="shared" si="66"/>
        <v>0</v>
      </c>
      <c r="O52" s="331">
        <f t="shared" si="66"/>
        <v>0</v>
      </c>
      <c r="P52" s="333">
        <f t="shared" si="67"/>
        <v>38195275.440481074</v>
      </c>
      <c r="Q52" s="569"/>
      <c r="R52" s="143"/>
      <c r="S52" s="331">
        <f t="shared" si="68"/>
        <v>39365041.791200005</v>
      </c>
      <c r="T52" s="331">
        <f t="shared" si="68"/>
        <v>0</v>
      </c>
      <c r="U52" s="331">
        <f t="shared" si="69"/>
        <v>39365041.791200005</v>
      </c>
      <c r="V52" s="331">
        <f t="shared" si="68"/>
        <v>1967230.6988000022</v>
      </c>
      <c r="W52" s="331">
        <f t="shared" si="68"/>
        <v>0</v>
      </c>
      <c r="X52" s="331">
        <f t="shared" si="70"/>
        <v>1967230.6988000022</v>
      </c>
      <c r="Y52" s="331">
        <f t="shared" si="71"/>
        <v>41332272.49000001</v>
      </c>
      <c r="Z52" s="331">
        <f t="shared" si="72"/>
        <v>-1826.2764099761121</v>
      </c>
      <c r="AA52" s="331">
        <f t="shared" si="72"/>
        <v>31570.722283055671</v>
      </c>
      <c r="AB52" s="331">
        <f t="shared" si="72"/>
        <v>0</v>
      </c>
      <c r="AC52" s="331">
        <f t="shared" si="72"/>
        <v>0</v>
      </c>
      <c r="AD52" s="331">
        <f t="shared" si="72"/>
        <v>0</v>
      </c>
      <c r="AE52" s="333">
        <f t="shared" si="73"/>
        <v>41362016.935873091</v>
      </c>
      <c r="AF52" s="569"/>
      <c r="AG52" s="143"/>
      <c r="AH52" s="331">
        <f t="shared" si="74"/>
        <v>43131380.797200002</v>
      </c>
      <c r="AI52" s="331">
        <f t="shared" si="74"/>
        <v>0</v>
      </c>
      <c r="AJ52" s="331">
        <f t="shared" si="75"/>
        <v>43131380.797200002</v>
      </c>
      <c r="AK52" s="331">
        <f t="shared" si="74"/>
        <v>2300469.5327999992</v>
      </c>
      <c r="AL52" s="331">
        <f t="shared" si="74"/>
        <v>0</v>
      </c>
      <c r="AM52" s="331">
        <f t="shared" si="76"/>
        <v>2300469.5327999992</v>
      </c>
      <c r="AN52" s="331">
        <f t="shared" si="77"/>
        <v>45431850.329999998</v>
      </c>
      <c r="AO52" s="331">
        <f t="shared" si="78"/>
        <v>1095.4723917392016</v>
      </c>
      <c r="AP52" s="331">
        <f t="shared" si="78"/>
        <v>32265.266508351371</v>
      </c>
      <c r="AQ52" s="331">
        <f t="shared" si="78"/>
        <v>0</v>
      </c>
      <c r="AR52" s="331">
        <f t="shared" si="78"/>
        <v>0</v>
      </c>
      <c r="AS52" s="331">
        <f t="shared" si="78"/>
        <v>0</v>
      </c>
      <c r="AT52" s="333">
        <f t="shared" si="79"/>
        <v>45465211.068900086</v>
      </c>
      <c r="AU52" s="569"/>
      <c r="AV52" s="143"/>
      <c r="AW52" s="331">
        <f t="shared" si="80"/>
        <v>45487991.375200003</v>
      </c>
      <c r="AX52" s="331">
        <f t="shared" si="80"/>
        <v>0</v>
      </c>
      <c r="AY52" s="331">
        <f t="shared" si="81"/>
        <v>45487991.375200003</v>
      </c>
      <c r="AZ52" s="331">
        <f t="shared" si="80"/>
        <v>2441447.8248000005</v>
      </c>
      <c r="BA52" s="331">
        <f t="shared" si="80"/>
        <v>0</v>
      </c>
      <c r="BB52" s="331">
        <f t="shared" si="82"/>
        <v>2441447.8248000005</v>
      </c>
      <c r="BC52" s="331">
        <f t="shared" si="83"/>
        <v>47929439.200000003</v>
      </c>
      <c r="BD52" s="331">
        <f t="shared" si="84"/>
        <v>672.81174128607154</v>
      </c>
      <c r="BE52" s="331">
        <f t="shared" si="84"/>
        <v>32935.122438687598</v>
      </c>
      <c r="BF52" s="331">
        <f t="shared" si="84"/>
        <v>0</v>
      </c>
      <c r="BG52" s="331">
        <f t="shared" si="84"/>
        <v>0</v>
      </c>
      <c r="BH52" s="331">
        <f t="shared" si="84"/>
        <v>0</v>
      </c>
      <c r="BI52" s="333">
        <f t="shared" si="85"/>
        <v>47963047.134179972</v>
      </c>
      <c r="BJ52" s="569"/>
      <c r="BL52" s="331">
        <f t="shared" si="86"/>
        <v>164321134.16749999</v>
      </c>
      <c r="BM52" s="331">
        <f t="shared" si="87"/>
        <v>0</v>
      </c>
      <c r="BN52" s="331">
        <f t="shared" si="88"/>
        <v>164321134.16749999</v>
      </c>
      <c r="BO52" s="331">
        <f t="shared" si="89"/>
        <v>8539192.5725000016</v>
      </c>
      <c r="BP52" s="331">
        <f t="shared" si="90"/>
        <v>0</v>
      </c>
      <c r="BQ52" s="331">
        <f t="shared" si="91"/>
        <v>8539192.5725000016</v>
      </c>
      <c r="BR52" s="331">
        <f t="shared" si="92"/>
        <v>172860326.74000001</v>
      </c>
      <c r="BS52" s="331">
        <f t="shared" si="93"/>
        <v>-2691.1605657716436</v>
      </c>
      <c r="BT52" s="331">
        <f t="shared" si="94"/>
        <v>127915.00000000009</v>
      </c>
      <c r="BU52" s="331">
        <f t="shared" si="95"/>
        <v>0</v>
      </c>
      <c r="BV52" s="331">
        <f t="shared" si="96"/>
        <v>0</v>
      </c>
      <c r="BW52" s="331">
        <f t="shared" si="97"/>
        <v>0</v>
      </c>
      <c r="BX52" s="331">
        <f t="shared" si="98"/>
        <v>172985550.57943422</v>
      </c>
      <c r="BY52" s="569"/>
    </row>
    <row r="53" spans="1:77">
      <c r="A53" s="543"/>
      <c r="B53" s="328"/>
      <c r="C53" s="328"/>
      <c r="D53" s="328"/>
      <c r="E53" s="328"/>
      <c r="F53" s="328"/>
      <c r="G53" s="328"/>
      <c r="H53" s="328"/>
      <c r="I53" s="328"/>
      <c r="J53" s="328"/>
      <c r="K53" s="328"/>
      <c r="L53" s="328"/>
      <c r="M53" s="328"/>
      <c r="N53" s="328"/>
      <c r="O53" s="328"/>
      <c r="P53" s="328"/>
      <c r="Q53" s="328"/>
      <c r="R53" s="328"/>
      <c r="S53" s="328"/>
      <c r="T53" s="328"/>
      <c r="U53" s="328"/>
      <c r="V53" s="328"/>
      <c r="W53" s="328"/>
      <c r="X53" s="328"/>
      <c r="Y53" s="328"/>
      <c r="Z53" s="328"/>
      <c r="AA53" s="328"/>
      <c r="AB53" s="328"/>
      <c r="AC53" s="328"/>
      <c r="AD53" s="328"/>
      <c r="AE53" s="328"/>
      <c r="AF53" s="328"/>
      <c r="AG53" s="328"/>
      <c r="AH53" s="328"/>
      <c r="AI53" s="328"/>
      <c r="AJ53" s="328"/>
      <c r="AK53" s="328"/>
      <c r="AL53" s="328"/>
      <c r="AM53" s="328"/>
      <c r="AN53" s="328"/>
      <c r="AO53" s="328"/>
      <c r="AP53" s="328"/>
      <c r="AQ53" s="328"/>
      <c r="AR53" s="328"/>
      <c r="AS53" s="328"/>
    </row>
    <row r="54" spans="1:77" s="320" customFormat="1" ht="15" customHeight="1">
      <c r="A54" s="232"/>
      <c r="B54" s="167" t="s">
        <v>1375</v>
      </c>
      <c r="C54" s="167"/>
      <c r="D54" s="143"/>
      <c r="E54" s="143"/>
      <c r="F54" s="143"/>
      <c r="G54" s="143"/>
      <c r="H54" s="143"/>
      <c r="I54" s="143"/>
      <c r="J54" s="143"/>
      <c r="K54" s="143"/>
      <c r="L54" s="143"/>
      <c r="M54" s="143"/>
      <c r="N54" s="143"/>
      <c r="O54" s="143"/>
      <c r="P54" s="143"/>
      <c r="Q54" s="143"/>
      <c r="R54" s="143"/>
      <c r="S54" s="143"/>
      <c r="T54" s="143"/>
      <c r="U54" s="143"/>
      <c r="V54" s="143"/>
      <c r="W54" s="143"/>
      <c r="X54" s="143"/>
      <c r="Y54" s="143"/>
      <c r="Z54" s="143"/>
      <c r="AA54" s="143"/>
      <c r="AB54" s="143"/>
      <c r="AC54" s="143"/>
      <c r="AD54" s="143"/>
      <c r="AE54" s="143"/>
      <c r="AF54" s="143"/>
      <c r="AG54" s="143"/>
      <c r="AH54" s="143"/>
      <c r="AI54" s="143"/>
      <c r="AJ54" s="143"/>
      <c r="AK54" s="143"/>
      <c r="AL54" s="143"/>
      <c r="AM54" s="143"/>
      <c r="AN54" s="143"/>
      <c r="AO54" s="143"/>
      <c r="AP54" s="143"/>
      <c r="AQ54" s="143"/>
      <c r="AR54" s="143"/>
      <c r="AS54" s="143"/>
    </row>
    <row r="55" spans="1:77" s="320" customFormat="1" ht="15" customHeight="1">
      <c r="A55" s="233"/>
      <c r="B55" s="143" t="s">
        <v>1376</v>
      </c>
      <c r="C55" s="143"/>
      <c r="D55" s="143"/>
      <c r="E55" s="143"/>
      <c r="F55" s="143"/>
      <c r="G55" s="143"/>
      <c r="H55" s="143"/>
      <c r="I55" s="143"/>
      <c r="J55" s="143"/>
      <c r="K55" s="143"/>
      <c r="L55" s="143"/>
      <c r="M55" s="143"/>
      <c r="N55" s="143"/>
      <c r="O55" s="143"/>
      <c r="P55" s="143"/>
      <c r="Q55" s="143"/>
      <c r="R55" s="143"/>
      <c r="S55" s="143"/>
      <c r="T55" s="143"/>
      <c r="U55" s="143"/>
      <c r="V55" s="143"/>
      <c r="W55" s="143"/>
      <c r="X55" s="143"/>
      <c r="Y55" s="143"/>
      <c r="Z55" s="143"/>
      <c r="AA55" s="143"/>
      <c r="AB55" s="143"/>
      <c r="AC55" s="143"/>
      <c r="AD55" s="143"/>
      <c r="AE55" s="143"/>
      <c r="AF55" s="143"/>
      <c r="AG55" s="143"/>
      <c r="AH55" s="143"/>
      <c r="AI55" s="143"/>
      <c r="AJ55" s="143"/>
      <c r="AK55" s="143"/>
      <c r="AL55" s="143"/>
      <c r="AM55" s="143"/>
      <c r="AN55" s="143"/>
      <c r="AO55" s="143"/>
      <c r="AP55" s="143"/>
      <c r="AQ55" s="143"/>
      <c r="AR55" s="143"/>
      <c r="AS55" s="143"/>
    </row>
    <row r="56" spans="1:77" s="320" customFormat="1">
      <c r="A56" s="166"/>
      <c r="B56" s="143" t="s">
        <v>1377</v>
      </c>
      <c r="C56" s="143"/>
      <c r="D56" s="143"/>
      <c r="E56" s="143"/>
      <c r="F56" s="143"/>
      <c r="G56" s="143"/>
      <c r="H56" s="143"/>
      <c r="I56" s="143"/>
      <c r="J56" s="143"/>
      <c r="K56" s="143"/>
      <c r="L56" s="143"/>
      <c r="M56" s="143"/>
      <c r="N56" s="143"/>
      <c r="O56" s="143"/>
      <c r="P56" s="143"/>
      <c r="Q56" s="143"/>
      <c r="R56" s="143"/>
      <c r="S56" s="143"/>
      <c r="T56" s="143"/>
      <c r="U56" s="143"/>
      <c r="V56" s="143"/>
      <c r="W56" s="143"/>
      <c r="X56" s="143"/>
      <c r="Y56" s="143"/>
      <c r="Z56" s="143"/>
      <c r="AA56" s="143"/>
      <c r="AB56" s="143"/>
      <c r="AC56" s="143"/>
      <c r="AD56" s="143"/>
      <c r="AE56" s="143"/>
      <c r="AF56" s="143"/>
      <c r="AG56" s="143"/>
      <c r="AH56" s="143"/>
      <c r="AI56" s="143"/>
      <c r="AJ56" s="143"/>
      <c r="AK56" s="143"/>
      <c r="AL56" s="143"/>
      <c r="AM56" s="143"/>
      <c r="AN56" s="143"/>
      <c r="AO56" s="143"/>
      <c r="AP56" s="143"/>
      <c r="AQ56" s="143"/>
      <c r="AR56" s="143"/>
      <c r="AS56" s="143"/>
    </row>
    <row r="57" spans="1:77" s="320" customFormat="1">
      <c r="A57" s="166"/>
      <c r="B57" s="143" t="s">
        <v>356</v>
      </c>
      <c r="C57" s="143"/>
      <c r="D57" s="143"/>
      <c r="E57" s="143"/>
      <c r="F57" s="143"/>
      <c r="G57" s="143"/>
      <c r="H57" s="143"/>
      <c r="I57" s="143"/>
      <c r="J57" s="143"/>
      <c r="K57" s="143"/>
      <c r="L57" s="143"/>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143"/>
      <c r="AM57" s="143"/>
      <c r="AN57" s="143"/>
      <c r="AO57" s="143"/>
      <c r="AP57" s="143"/>
      <c r="AQ57" s="143"/>
      <c r="AR57" s="143"/>
      <c r="AS57" s="143"/>
    </row>
    <row r="58" spans="1:77" s="320" customFormat="1">
      <c r="A58" s="166"/>
      <c r="B58" s="143" t="s">
        <v>1378</v>
      </c>
      <c r="C58" s="143"/>
      <c r="D58" s="143"/>
      <c r="E58" s="143"/>
      <c r="F58" s="143"/>
      <c r="G58" s="143"/>
      <c r="H58" s="143"/>
      <c r="I58" s="143"/>
      <c r="J58" s="143"/>
      <c r="K58" s="143"/>
      <c r="L58" s="143"/>
      <c r="M58" s="143"/>
      <c r="N58" s="143"/>
      <c r="O58" s="143"/>
      <c r="P58" s="143"/>
      <c r="Q58" s="143"/>
      <c r="R58" s="143"/>
      <c r="S58" s="143"/>
      <c r="T58" s="143"/>
      <c r="U58" s="143"/>
      <c r="V58" s="143"/>
      <c r="W58" s="143"/>
      <c r="X58" s="143"/>
      <c r="Y58" s="143"/>
      <c r="Z58" s="143"/>
      <c r="AA58" s="143"/>
      <c r="AB58" s="143"/>
      <c r="AC58" s="143"/>
      <c r="AD58" s="143"/>
      <c r="AE58" s="143"/>
      <c r="AF58" s="143"/>
      <c r="AG58" s="143"/>
      <c r="AH58" s="143"/>
      <c r="AI58" s="143"/>
      <c r="AJ58" s="143"/>
      <c r="AK58" s="143"/>
      <c r="AL58" s="143"/>
      <c r="AM58" s="143"/>
      <c r="AN58" s="143"/>
      <c r="AO58" s="143"/>
      <c r="AP58" s="143"/>
      <c r="AQ58" s="143"/>
      <c r="AR58" s="143"/>
      <c r="AS58" s="143"/>
    </row>
    <row r="59" spans="1:77" s="320" customFormat="1">
      <c r="A59" s="166"/>
      <c r="B59" s="143" t="s">
        <v>1379</v>
      </c>
      <c r="C59" s="143"/>
      <c r="D59" s="143"/>
      <c r="E59" s="143"/>
      <c r="F59" s="143"/>
      <c r="G59" s="143"/>
      <c r="H59" s="143"/>
      <c r="I59" s="143"/>
      <c r="J59" s="143"/>
      <c r="K59" s="143"/>
      <c r="L59" s="143"/>
      <c r="M59" s="143"/>
      <c r="N59" s="143"/>
      <c r="O59" s="143"/>
      <c r="P59" s="143"/>
      <c r="Q59" s="143"/>
      <c r="R59" s="143"/>
      <c r="S59" s="143"/>
      <c r="T59" s="143"/>
      <c r="U59" s="143"/>
      <c r="V59" s="143"/>
      <c r="W59" s="143"/>
      <c r="X59" s="143"/>
      <c r="Y59" s="143"/>
      <c r="Z59" s="143"/>
      <c r="AA59" s="143"/>
      <c r="AB59" s="143"/>
      <c r="AC59" s="143"/>
      <c r="AD59" s="143"/>
      <c r="AE59" s="143"/>
      <c r="AF59" s="143"/>
      <c r="AG59" s="143"/>
      <c r="AH59" s="143"/>
      <c r="AI59" s="143"/>
      <c r="AJ59" s="143"/>
      <c r="AK59" s="143"/>
      <c r="AL59" s="143"/>
      <c r="AM59" s="143"/>
      <c r="AN59" s="143"/>
      <c r="AO59" s="143"/>
      <c r="AP59" s="143"/>
      <c r="AQ59" s="143"/>
      <c r="AR59" s="143"/>
      <c r="AS59" s="143"/>
    </row>
    <row r="60" spans="1:77" s="320" customFormat="1">
      <c r="A60" s="166"/>
      <c r="B60" s="143" t="s">
        <v>362</v>
      </c>
      <c r="C60" s="143"/>
      <c r="D60" s="143"/>
      <c r="E60" s="143"/>
      <c r="F60" s="143"/>
      <c r="G60" s="143"/>
      <c r="H60" s="143"/>
      <c r="I60" s="143"/>
      <c r="J60" s="143"/>
      <c r="K60" s="143"/>
      <c r="L60" s="143"/>
      <c r="M60" s="143"/>
      <c r="N60" s="143"/>
      <c r="O60" s="143"/>
      <c r="P60" s="143"/>
      <c r="Q60" s="143"/>
      <c r="R60" s="143"/>
      <c r="S60" s="143"/>
      <c r="T60" s="143"/>
      <c r="U60" s="143"/>
      <c r="V60" s="143"/>
      <c r="W60" s="143"/>
      <c r="X60" s="143"/>
      <c r="Y60" s="143"/>
      <c r="Z60" s="143"/>
      <c r="AA60" s="143"/>
      <c r="AB60" s="143"/>
      <c r="AC60" s="143"/>
      <c r="AD60" s="143"/>
      <c r="AE60" s="143"/>
      <c r="AF60" s="143"/>
      <c r="AG60" s="143"/>
      <c r="AH60" s="143"/>
      <c r="AI60" s="143"/>
      <c r="AJ60" s="143"/>
      <c r="AK60" s="143"/>
      <c r="AL60" s="143"/>
      <c r="AM60" s="143"/>
      <c r="AN60" s="143"/>
      <c r="AO60" s="143"/>
      <c r="AP60" s="143"/>
      <c r="AQ60" s="143"/>
      <c r="AR60" s="143"/>
      <c r="AS60" s="143"/>
    </row>
    <row r="61" spans="1:77" s="320" customFormat="1">
      <c r="A61" s="166"/>
      <c r="B61" s="143" t="s">
        <v>364</v>
      </c>
      <c r="C61" s="143"/>
      <c r="D61" s="143"/>
      <c r="E61" s="143"/>
      <c r="F61" s="143"/>
      <c r="G61" s="143"/>
      <c r="H61" s="143"/>
      <c r="I61" s="143"/>
      <c r="J61" s="143"/>
      <c r="K61" s="143"/>
      <c r="L61" s="143"/>
      <c r="M61" s="143"/>
      <c r="N61" s="143"/>
      <c r="O61" s="143"/>
      <c r="P61" s="143"/>
      <c r="Q61" s="143"/>
      <c r="R61" s="143"/>
      <c r="S61" s="143"/>
      <c r="T61" s="143"/>
      <c r="U61" s="143"/>
      <c r="V61" s="143"/>
      <c r="W61" s="143"/>
      <c r="X61" s="143"/>
      <c r="Y61" s="143"/>
      <c r="Z61" s="143"/>
      <c r="AA61" s="143"/>
      <c r="AB61" s="143"/>
      <c r="AC61" s="143"/>
      <c r="AD61" s="143"/>
      <c r="AE61" s="143"/>
      <c r="AF61" s="143"/>
      <c r="AG61" s="143"/>
      <c r="AH61" s="143"/>
      <c r="AI61" s="143"/>
      <c r="AJ61" s="143"/>
      <c r="AK61" s="143"/>
      <c r="AL61" s="143"/>
      <c r="AM61" s="143"/>
      <c r="AN61" s="143"/>
      <c r="AO61" s="143"/>
      <c r="AP61" s="143"/>
      <c r="AQ61" s="143"/>
      <c r="AR61" s="143"/>
      <c r="AS61" s="143"/>
    </row>
    <row r="62" spans="1:77">
      <c r="B62" s="875" t="s">
        <v>1380</v>
      </c>
      <c r="C62" s="326"/>
    </row>
    <row r="63" spans="1:77">
      <c r="B63" s="318" t="s">
        <v>1381</v>
      </c>
    </row>
  </sheetData>
  <sheetProtection formatColumns="0"/>
  <mergeCells count="45">
    <mergeCell ref="BQ14:BQ15"/>
    <mergeCell ref="BR14:BR15"/>
    <mergeCell ref="BX14:BX15"/>
    <mergeCell ref="BY14:BY15"/>
    <mergeCell ref="BL14:BL15"/>
    <mergeCell ref="BM14:BM15"/>
    <mergeCell ref="BN14:BN15"/>
    <mergeCell ref="BO14:BO15"/>
    <mergeCell ref="BP14:BP15"/>
    <mergeCell ref="AW14:AW15"/>
    <mergeCell ref="AZ14:AZ15"/>
    <mergeCell ref="BC14:BC15"/>
    <mergeCell ref="AU14:AU15"/>
    <mergeCell ref="BJ14:BJ15"/>
    <mergeCell ref="BI14:BI15"/>
    <mergeCell ref="BA14:BA15"/>
    <mergeCell ref="AX14:AX15"/>
    <mergeCell ref="BB14:BB15"/>
    <mergeCell ref="AY14:AY15"/>
    <mergeCell ref="D14:D15"/>
    <mergeCell ref="G14:G15"/>
    <mergeCell ref="J14:J15"/>
    <mergeCell ref="P14:P15"/>
    <mergeCell ref="S14:S15"/>
    <mergeCell ref="Q14:Q15"/>
    <mergeCell ref="H14:H15"/>
    <mergeCell ref="E14:E15"/>
    <mergeCell ref="I14:I15"/>
    <mergeCell ref="F14:F15"/>
    <mergeCell ref="AN14:AN15"/>
    <mergeCell ref="AT14:AT15"/>
    <mergeCell ref="V14:V15"/>
    <mergeCell ref="Y14:Y15"/>
    <mergeCell ref="AE14:AE15"/>
    <mergeCell ref="AH14:AH15"/>
    <mergeCell ref="AK14:AK15"/>
    <mergeCell ref="AF14:AF15"/>
    <mergeCell ref="W14:W15"/>
    <mergeCell ref="AL14:AL15"/>
    <mergeCell ref="T14:T15"/>
    <mergeCell ref="X14:X15"/>
    <mergeCell ref="U14:U15"/>
    <mergeCell ref="AI14:AI15"/>
    <mergeCell ref="AM14:AM15"/>
    <mergeCell ref="AJ14:AJ15"/>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R31"/>
  <sheetViews>
    <sheetView zoomScale="60" zoomScaleNormal="60" workbookViewId="0">
      <selection activeCell="J17" sqref="J17"/>
    </sheetView>
  </sheetViews>
  <sheetFormatPr defaultRowHeight="12.75"/>
  <cols>
    <col min="1" max="1" width="52.42578125" style="336" bestFit="1" customWidth="1"/>
    <col min="2" max="11" width="12.42578125" style="344" customWidth="1"/>
    <col min="12" max="16" width="16.42578125" style="345" customWidth="1"/>
    <col min="17" max="21" width="9.42578125" style="346"/>
    <col min="22" max="26" width="13" style="346" customWidth="1"/>
    <col min="27" max="31" width="13.42578125" style="346" customWidth="1"/>
    <col min="32" max="36" width="15.42578125" style="335" customWidth="1"/>
    <col min="37" max="41" width="12.5703125" style="335" customWidth="1"/>
    <col min="42" max="43" width="9.42578125" style="336"/>
    <col min="44" max="44" width="9.42578125" style="337"/>
    <col min="45" max="287" width="9.42578125" style="336"/>
    <col min="288" max="288" width="11.42578125" style="336" customWidth="1"/>
    <col min="289" max="289" width="39.42578125" style="336" customWidth="1"/>
    <col min="290" max="291" width="12.42578125" style="336" customWidth="1"/>
    <col min="292" max="292" width="16.42578125" style="336" customWidth="1"/>
    <col min="293" max="293" width="9.42578125" style="336"/>
    <col min="294" max="294" width="13" style="336" customWidth="1"/>
    <col min="295" max="295" width="13.42578125" style="336" bestFit="1" customWidth="1"/>
    <col min="296" max="296" width="15.42578125" style="336" bestFit="1" customWidth="1"/>
    <col min="297" max="297" width="12.5703125" style="336" bestFit="1" customWidth="1"/>
    <col min="298" max="543" width="9.42578125" style="336"/>
    <col min="544" max="544" width="11.42578125" style="336" customWidth="1"/>
    <col min="545" max="545" width="39.42578125" style="336" customWidth="1"/>
    <col min="546" max="547" width="12.42578125" style="336" customWidth="1"/>
    <col min="548" max="548" width="16.42578125" style="336" customWidth="1"/>
    <col min="549" max="549" width="9.42578125" style="336"/>
    <col min="550" max="550" width="13" style="336" customWidth="1"/>
    <col min="551" max="551" width="13.42578125" style="336" bestFit="1" customWidth="1"/>
    <col min="552" max="552" width="15.42578125" style="336" bestFit="1" customWidth="1"/>
    <col min="553" max="553" width="12.5703125" style="336" bestFit="1" customWidth="1"/>
    <col min="554" max="799" width="9.42578125" style="336"/>
    <col min="800" max="800" width="11.42578125" style="336" customWidth="1"/>
    <col min="801" max="801" width="39.42578125" style="336" customWidth="1"/>
    <col min="802" max="803" width="12.42578125" style="336" customWidth="1"/>
    <col min="804" max="804" width="16.42578125" style="336" customWidth="1"/>
    <col min="805" max="805" width="9.42578125" style="336"/>
    <col min="806" max="806" width="13" style="336" customWidth="1"/>
    <col min="807" max="807" width="13.42578125" style="336" bestFit="1" customWidth="1"/>
    <col min="808" max="808" width="15.42578125" style="336" bestFit="1" customWidth="1"/>
    <col min="809" max="809" width="12.5703125" style="336" bestFit="1" customWidth="1"/>
    <col min="810" max="1055" width="9.42578125" style="336"/>
    <col min="1056" max="1056" width="11.42578125" style="336" customWidth="1"/>
    <col min="1057" max="1057" width="39.42578125" style="336" customWidth="1"/>
    <col min="1058" max="1059" width="12.42578125" style="336" customWidth="1"/>
    <col min="1060" max="1060" width="16.42578125" style="336" customWidth="1"/>
    <col min="1061" max="1061" width="9.42578125" style="336"/>
    <col min="1062" max="1062" width="13" style="336" customWidth="1"/>
    <col min="1063" max="1063" width="13.42578125" style="336" bestFit="1" customWidth="1"/>
    <col min="1064" max="1064" width="15.42578125" style="336" bestFit="1" customWidth="1"/>
    <col min="1065" max="1065" width="12.5703125" style="336" bestFit="1" customWidth="1"/>
    <col min="1066" max="1311" width="9.42578125" style="336"/>
    <col min="1312" max="1312" width="11.42578125" style="336" customWidth="1"/>
    <col min="1313" max="1313" width="39.42578125" style="336" customWidth="1"/>
    <col min="1314" max="1315" width="12.42578125" style="336" customWidth="1"/>
    <col min="1316" max="1316" width="16.42578125" style="336" customWidth="1"/>
    <col min="1317" max="1317" width="9.42578125" style="336"/>
    <col min="1318" max="1318" width="13" style="336" customWidth="1"/>
    <col min="1319" max="1319" width="13.42578125" style="336" bestFit="1" customWidth="1"/>
    <col min="1320" max="1320" width="15.42578125" style="336" bestFit="1" customWidth="1"/>
    <col min="1321" max="1321" width="12.5703125" style="336" bestFit="1" customWidth="1"/>
    <col min="1322" max="1567" width="9.42578125" style="336"/>
    <col min="1568" max="1568" width="11.42578125" style="336" customWidth="1"/>
    <col min="1569" max="1569" width="39.42578125" style="336" customWidth="1"/>
    <col min="1570" max="1571" width="12.42578125" style="336" customWidth="1"/>
    <col min="1572" max="1572" width="16.42578125" style="336" customWidth="1"/>
    <col min="1573" max="1573" width="9.42578125" style="336"/>
    <col min="1574" max="1574" width="13" style="336" customWidth="1"/>
    <col min="1575" max="1575" width="13.42578125" style="336" bestFit="1" customWidth="1"/>
    <col min="1576" max="1576" width="15.42578125" style="336" bestFit="1" customWidth="1"/>
    <col min="1577" max="1577" width="12.5703125" style="336" bestFit="1" customWidth="1"/>
    <col min="1578" max="1823" width="9.42578125" style="336"/>
    <col min="1824" max="1824" width="11.42578125" style="336" customWidth="1"/>
    <col min="1825" max="1825" width="39.42578125" style="336" customWidth="1"/>
    <col min="1826" max="1827" width="12.42578125" style="336" customWidth="1"/>
    <col min="1828" max="1828" width="16.42578125" style="336" customWidth="1"/>
    <col min="1829" max="1829" width="9.42578125" style="336"/>
    <col min="1830" max="1830" width="13" style="336" customWidth="1"/>
    <col min="1831" max="1831" width="13.42578125" style="336" bestFit="1" customWidth="1"/>
    <col min="1832" max="1832" width="15.42578125" style="336" bestFit="1" customWidth="1"/>
    <col min="1833" max="1833" width="12.5703125" style="336" bestFit="1" customWidth="1"/>
    <col min="1834" max="2079" width="9.42578125" style="336"/>
    <col min="2080" max="2080" width="11.42578125" style="336" customWidth="1"/>
    <col min="2081" max="2081" width="39.42578125" style="336" customWidth="1"/>
    <col min="2082" max="2083" width="12.42578125" style="336" customWidth="1"/>
    <col min="2084" max="2084" width="16.42578125" style="336" customWidth="1"/>
    <col min="2085" max="2085" width="9.42578125" style="336"/>
    <col min="2086" max="2086" width="13" style="336" customWidth="1"/>
    <col min="2087" max="2087" width="13.42578125" style="336" bestFit="1" customWidth="1"/>
    <col min="2088" max="2088" width="15.42578125" style="336" bestFit="1" customWidth="1"/>
    <col min="2089" max="2089" width="12.5703125" style="336" bestFit="1" customWidth="1"/>
    <col min="2090" max="2335" width="9.42578125" style="336"/>
    <col min="2336" max="2336" width="11.42578125" style="336" customWidth="1"/>
    <col min="2337" max="2337" width="39.42578125" style="336" customWidth="1"/>
    <col min="2338" max="2339" width="12.42578125" style="336" customWidth="1"/>
    <col min="2340" max="2340" width="16.42578125" style="336" customWidth="1"/>
    <col min="2341" max="2341" width="9.42578125" style="336"/>
    <col min="2342" max="2342" width="13" style="336" customWidth="1"/>
    <col min="2343" max="2343" width="13.42578125" style="336" bestFit="1" customWidth="1"/>
    <col min="2344" max="2344" width="15.42578125" style="336" bestFit="1" customWidth="1"/>
    <col min="2345" max="2345" width="12.5703125" style="336" bestFit="1" customWidth="1"/>
    <col min="2346" max="2591" width="9.42578125" style="336"/>
    <col min="2592" max="2592" width="11.42578125" style="336" customWidth="1"/>
    <col min="2593" max="2593" width="39.42578125" style="336" customWidth="1"/>
    <col min="2594" max="2595" width="12.42578125" style="336" customWidth="1"/>
    <col min="2596" max="2596" width="16.42578125" style="336" customWidth="1"/>
    <col min="2597" max="2597" width="9.42578125" style="336"/>
    <col min="2598" max="2598" width="13" style="336" customWidth="1"/>
    <col min="2599" max="2599" width="13.42578125" style="336" bestFit="1" customWidth="1"/>
    <col min="2600" max="2600" width="15.42578125" style="336" bestFit="1" customWidth="1"/>
    <col min="2601" max="2601" width="12.5703125" style="336" bestFit="1" customWidth="1"/>
    <col min="2602" max="2847" width="9.42578125" style="336"/>
    <col min="2848" max="2848" width="11.42578125" style="336" customWidth="1"/>
    <col min="2849" max="2849" width="39.42578125" style="336" customWidth="1"/>
    <col min="2850" max="2851" width="12.42578125" style="336" customWidth="1"/>
    <col min="2852" max="2852" width="16.42578125" style="336" customWidth="1"/>
    <col min="2853" max="2853" width="9.42578125" style="336"/>
    <col min="2854" max="2854" width="13" style="336" customWidth="1"/>
    <col min="2855" max="2855" width="13.42578125" style="336" bestFit="1" customWidth="1"/>
    <col min="2856" max="2856" width="15.42578125" style="336" bestFit="1" customWidth="1"/>
    <col min="2857" max="2857" width="12.5703125" style="336" bestFit="1" customWidth="1"/>
    <col min="2858" max="3103" width="9.42578125" style="336"/>
    <col min="3104" max="3104" width="11.42578125" style="336" customWidth="1"/>
    <col min="3105" max="3105" width="39.42578125" style="336" customWidth="1"/>
    <col min="3106" max="3107" width="12.42578125" style="336" customWidth="1"/>
    <col min="3108" max="3108" width="16.42578125" style="336" customWidth="1"/>
    <col min="3109" max="3109" width="9.42578125" style="336"/>
    <col min="3110" max="3110" width="13" style="336" customWidth="1"/>
    <col min="3111" max="3111" width="13.42578125" style="336" bestFit="1" customWidth="1"/>
    <col min="3112" max="3112" width="15.42578125" style="336" bestFit="1" customWidth="1"/>
    <col min="3113" max="3113" width="12.5703125" style="336" bestFit="1" customWidth="1"/>
    <col min="3114" max="3359" width="9.42578125" style="336"/>
    <col min="3360" max="3360" width="11.42578125" style="336" customWidth="1"/>
    <col min="3361" max="3361" width="39.42578125" style="336" customWidth="1"/>
    <col min="3362" max="3363" width="12.42578125" style="336" customWidth="1"/>
    <col min="3364" max="3364" width="16.42578125" style="336" customWidth="1"/>
    <col min="3365" max="3365" width="9.42578125" style="336"/>
    <col min="3366" max="3366" width="13" style="336" customWidth="1"/>
    <col min="3367" max="3367" width="13.42578125" style="336" bestFit="1" customWidth="1"/>
    <col min="3368" max="3368" width="15.42578125" style="336" bestFit="1" customWidth="1"/>
    <col min="3369" max="3369" width="12.5703125" style="336" bestFit="1" customWidth="1"/>
    <col min="3370" max="3615" width="9.42578125" style="336"/>
    <col min="3616" max="3616" width="11.42578125" style="336" customWidth="1"/>
    <col min="3617" max="3617" width="39.42578125" style="336" customWidth="1"/>
    <col min="3618" max="3619" width="12.42578125" style="336" customWidth="1"/>
    <col min="3620" max="3620" width="16.42578125" style="336" customWidth="1"/>
    <col min="3621" max="3621" width="9.42578125" style="336"/>
    <col min="3622" max="3622" width="13" style="336" customWidth="1"/>
    <col min="3623" max="3623" width="13.42578125" style="336" bestFit="1" customWidth="1"/>
    <col min="3624" max="3624" width="15.42578125" style="336" bestFit="1" customWidth="1"/>
    <col min="3625" max="3625" width="12.5703125" style="336" bestFit="1" customWidth="1"/>
    <col min="3626" max="3871" width="9.42578125" style="336"/>
    <col min="3872" max="3872" width="11.42578125" style="336" customWidth="1"/>
    <col min="3873" max="3873" width="39.42578125" style="336" customWidth="1"/>
    <col min="3874" max="3875" width="12.42578125" style="336" customWidth="1"/>
    <col min="3876" max="3876" width="16.42578125" style="336" customWidth="1"/>
    <col min="3877" max="3877" width="9.42578125" style="336"/>
    <col min="3878" max="3878" width="13" style="336" customWidth="1"/>
    <col min="3879" max="3879" width="13.42578125" style="336" bestFit="1" customWidth="1"/>
    <col min="3880" max="3880" width="15.42578125" style="336" bestFit="1" customWidth="1"/>
    <col min="3881" max="3881" width="12.5703125" style="336" bestFit="1" customWidth="1"/>
    <col min="3882" max="4127" width="9.42578125" style="336"/>
    <col min="4128" max="4128" width="11.42578125" style="336" customWidth="1"/>
    <col min="4129" max="4129" width="39.42578125" style="336" customWidth="1"/>
    <col min="4130" max="4131" width="12.42578125" style="336" customWidth="1"/>
    <col min="4132" max="4132" width="16.42578125" style="336" customWidth="1"/>
    <col min="4133" max="4133" width="9.42578125" style="336"/>
    <col min="4134" max="4134" width="13" style="336" customWidth="1"/>
    <col min="4135" max="4135" width="13.42578125" style="336" bestFit="1" customWidth="1"/>
    <col min="4136" max="4136" width="15.42578125" style="336" bestFit="1" customWidth="1"/>
    <col min="4137" max="4137" width="12.5703125" style="336" bestFit="1" customWidth="1"/>
    <col min="4138" max="4383" width="9.42578125" style="336"/>
    <col min="4384" max="4384" width="11.42578125" style="336" customWidth="1"/>
    <col min="4385" max="4385" width="39.42578125" style="336" customWidth="1"/>
    <col min="4386" max="4387" width="12.42578125" style="336" customWidth="1"/>
    <col min="4388" max="4388" width="16.42578125" style="336" customWidth="1"/>
    <col min="4389" max="4389" width="9.42578125" style="336"/>
    <col min="4390" max="4390" width="13" style="336" customWidth="1"/>
    <col min="4391" max="4391" width="13.42578125" style="336" bestFit="1" customWidth="1"/>
    <col min="4392" max="4392" width="15.42578125" style="336" bestFit="1" customWidth="1"/>
    <col min="4393" max="4393" width="12.5703125" style="336" bestFit="1" customWidth="1"/>
    <col min="4394" max="4639" width="9.42578125" style="336"/>
    <col min="4640" max="4640" width="11.42578125" style="336" customWidth="1"/>
    <col min="4641" max="4641" width="39.42578125" style="336" customWidth="1"/>
    <col min="4642" max="4643" width="12.42578125" style="336" customWidth="1"/>
    <col min="4644" max="4644" width="16.42578125" style="336" customWidth="1"/>
    <col min="4645" max="4645" width="9.42578125" style="336"/>
    <col min="4646" max="4646" width="13" style="336" customWidth="1"/>
    <col min="4647" max="4647" width="13.42578125" style="336" bestFit="1" customWidth="1"/>
    <col min="4648" max="4648" width="15.42578125" style="336" bestFit="1" customWidth="1"/>
    <col min="4649" max="4649" width="12.5703125" style="336" bestFit="1" customWidth="1"/>
    <col min="4650" max="4895" width="9.42578125" style="336"/>
    <col min="4896" max="4896" width="11.42578125" style="336" customWidth="1"/>
    <col min="4897" max="4897" width="39.42578125" style="336" customWidth="1"/>
    <col min="4898" max="4899" width="12.42578125" style="336" customWidth="1"/>
    <col min="4900" max="4900" width="16.42578125" style="336" customWidth="1"/>
    <col min="4901" max="4901" width="9.42578125" style="336"/>
    <col min="4902" max="4902" width="13" style="336" customWidth="1"/>
    <col min="4903" max="4903" width="13.42578125" style="336" bestFit="1" customWidth="1"/>
    <col min="4904" max="4904" width="15.42578125" style="336" bestFit="1" customWidth="1"/>
    <col min="4905" max="4905" width="12.5703125" style="336" bestFit="1" customWidth="1"/>
    <col min="4906" max="5151" width="9.42578125" style="336"/>
    <col min="5152" max="5152" width="11.42578125" style="336" customWidth="1"/>
    <col min="5153" max="5153" width="39.42578125" style="336" customWidth="1"/>
    <col min="5154" max="5155" width="12.42578125" style="336" customWidth="1"/>
    <col min="5156" max="5156" width="16.42578125" style="336" customWidth="1"/>
    <col min="5157" max="5157" width="9.42578125" style="336"/>
    <col min="5158" max="5158" width="13" style="336" customWidth="1"/>
    <col min="5159" max="5159" width="13.42578125" style="336" bestFit="1" customWidth="1"/>
    <col min="5160" max="5160" width="15.42578125" style="336" bestFit="1" customWidth="1"/>
    <col min="5161" max="5161" width="12.5703125" style="336" bestFit="1" customWidth="1"/>
    <col min="5162" max="5407" width="9.42578125" style="336"/>
    <col min="5408" max="5408" width="11.42578125" style="336" customWidth="1"/>
    <col min="5409" max="5409" width="39.42578125" style="336" customWidth="1"/>
    <col min="5410" max="5411" width="12.42578125" style="336" customWidth="1"/>
    <col min="5412" max="5412" width="16.42578125" style="336" customWidth="1"/>
    <col min="5413" max="5413" width="9.42578125" style="336"/>
    <col min="5414" max="5414" width="13" style="336" customWidth="1"/>
    <col min="5415" max="5415" width="13.42578125" style="336" bestFit="1" customWidth="1"/>
    <col min="5416" max="5416" width="15.42578125" style="336" bestFit="1" customWidth="1"/>
    <col min="5417" max="5417" width="12.5703125" style="336" bestFit="1" customWidth="1"/>
    <col min="5418" max="5663" width="9.42578125" style="336"/>
    <col min="5664" max="5664" width="11.42578125" style="336" customWidth="1"/>
    <col min="5665" max="5665" width="39.42578125" style="336" customWidth="1"/>
    <col min="5666" max="5667" width="12.42578125" style="336" customWidth="1"/>
    <col min="5668" max="5668" width="16.42578125" style="336" customWidth="1"/>
    <col min="5669" max="5669" width="9.42578125" style="336"/>
    <col min="5670" max="5670" width="13" style="336" customWidth="1"/>
    <col min="5671" max="5671" width="13.42578125" style="336" bestFit="1" customWidth="1"/>
    <col min="5672" max="5672" width="15.42578125" style="336" bestFit="1" customWidth="1"/>
    <col min="5673" max="5673" width="12.5703125" style="336" bestFit="1" customWidth="1"/>
    <col min="5674" max="5919" width="9.42578125" style="336"/>
    <col min="5920" max="5920" width="11.42578125" style="336" customWidth="1"/>
    <col min="5921" max="5921" width="39.42578125" style="336" customWidth="1"/>
    <col min="5922" max="5923" width="12.42578125" style="336" customWidth="1"/>
    <col min="5924" max="5924" width="16.42578125" style="336" customWidth="1"/>
    <col min="5925" max="5925" width="9.42578125" style="336"/>
    <col min="5926" max="5926" width="13" style="336" customWidth="1"/>
    <col min="5927" max="5927" width="13.42578125" style="336" bestFit="1" customWidth="1"/>
    <col min="5928" max="5928" width="15.42578125" style="336" bestFit="1" customWidth="1"/>
    <col min="5929" max="5929" width="12.5703125" style="336" bestFit="1" customWidth="1"/>
    <col min="5930" max="6175" width="9.42578125" style="336"/>
    <col min="6176" max="6176" width="11.42578125" style="336" customWidth="1"/>
    <col min="6177" max="6177" width="39.42578125" style="336" customWidth="1"/>
    <col min="6178" max="6179" width="12.42578125" style="336" customWidth="1"/>
    <col min="6180" max="6180" width="16.42578125" style="336" customWidth="1"/>
    <col min="6181" max="6181" width="9.42578125" style="336"/>
    <col min="6182" max="6182" width="13" style="336" customWidth="1"/>
    <col min="6183" max="6183" width="13.42578125" style="336" bestFit="1" customWidth="1"/>
    <col min="6184" max="6184" width="15.42578125" style="336" bestFit="1" customWidth="1"/>
    <col min="6185" max="6185" width="12.5703125" style="336" bestFit="1" customWidth="1"/>
    <col min="6186" max="6431" width="9.42578125" style="336"/>
    <col min="6432" max="6432" width="11.42578125" style="336" customWidth="1"/>
    <col min="6433" max="6433" width="39.42578125" style="336" customWidth="1"/>
    <col min="6434" max="6435" width="12.42578125" style="336" customWidth="1"/>
    <col min="6436" max="6436" width="16.42578125" style="336" customWidth="1"/>
    <col min="6437" max="6437" width="9.42578125" style="336"/>
    <col min="6438" max="6438" width="13" style="336" customWidth="1"/>
    <col min="6439" max="6439" width="13.42578125" style="336" bestFit="1" customWidth="1"/>
    <col min="6440" max="6440" width="15.42578125" style="336" bestFit="1" customWidth="1"/>
    <col min="6441" max="6441" width="12.5703125" style="336" bestFit="1" customWidth="1"/>
    <col min="6442" max="6687" width="9.42578125" style="336"/>
    <col min="6688" max="6688" width="11.42578125" style="336" customWidth="1"/>
    <col min="6689" max="6689" width="39.42578125" style="336" customWidth="1"/>
    <col min="6690" max="6691" width="12.42578125" style="336" customWidth="1"/>
    <col min="6692" max="6692" width="16.42578125" style="336" customWidth="1"/>
    <col min="6693" max="6693" width="9.42578125" style="336"/>
    <col min="6694" max="6694" width="13" style="336" customWidth="1"/>
    <col min="6695" max="6695" width="13.42578125" style="336" bestFit="1" customWidth="1"/>
    <col min="6696" max="6696" width="15.42578125" style="336" bestFit="1" customWidth="1"/>
    <col min="6697" max="6697" width="12.5703125" style="336" bestFit="1" customWidth="1"/>
    <col min="6698" max="6943" width="9.42578125" style="336"/>
    <col min="6944" max="6944" width="11.42578125" style="336" customWidth="1"/>
    <col min="6945" max="6945" width="39.42578125" style="336" customWidth="1"/>
    <col min="6946" max="6947" width="12.42578125" style="336" customWidth="1"/>
    <col min="6948" max="6948" width="16.42578125" style="336" customWidth="1"/>
    <col min="6949" max="6949" width="9.42578125" style="336"/>
    <col min="6950" max="6950" width="13" style="336" customWidth="1"/>
    <col min="6951" max="6951" width="13.42578125" style="336" bestFit="1" customWidth="1"/>
    <col min="6952" max="6952" width="15.42578125" style="336" bestFit="1" customWidth="1"/>
    <col min="6953" max="6953" width="12.5703125" style="336" bestFit="1" customWidth="1"/>
    <col min="6954" max="7199" width="9.42578125" style="336"/>
    <col min="7200" max="7200" width="11.42578125" style="336" customWidth="1"/>
    <col min="7201" max="7201" width="39.42578125" style="336" customWidth="1"/>
    <col min="7202" max="7203" width="12.42578125" style="336" customWidth="1"/>
    <col min="7204" max="7204" width="16.42578125" style="336" customWidth="1"/>
    <col min="7205" max="7205" width="9.42578125" style="336"/>
    <col min="7206" max="7206" width="13" style="336" customWidth="1"/>
    <col min="7207" max="7207" width="13.42578125" style="336" bestFit="1" customWidth="1"/>
    <col min="7208" max="7208" width="15.42578125" style="336" bestFit="1" customWidth="1"/>
    <col min="7209" max="7209" width="12.5703125" style="336" bestFit="1" customWidth="1"/>
    <col min="7210" max="7455" width="9.42578125" style="336"/>
    <col min="7456" max="7456" width="11.42578125" style="336" customWidth="1"/>
    <col min="7457" max="7457" width="39.42578125" style="336" customWidth="1"/>
    <col min="7458" max="7459" width="12.42578125" style="336" customWidth="1"/>
    <col min="7460" max="7460" width="16.42578125" style="336" customWidth="1"/>
    <col min="7461" max="7461" width="9.42578125" style="336"/>
    <col min="7462" max="7462" width="13" style="336" customWidth="1"/>
    <col min="7463" max="7463" width="13.42578125" style="336" bestFit="1" customWidth="1"/>
    <col min="7464" max="7464" width="15.42578125" style="336" bestFit="1" customWidth="1"/>
    <col min="7465" max="7465" width="12.5703125" style="336" bestFit="1" customWidth="1"/>
    <col min="7466" max="7711" width="9.42578125" style="336"/>
    <col min="7712" max="7712" width="11.42578125" style="336" customWidth="1"/>
    <col min="7713" max="7713" width="39.42578125" style="336" customWidth="1"/>
    <col min="7714" max="7715" width="12.42578125" style="336" customWidth="1"/>
    <col min="7716" max="7716" width="16.42578125" style="336" customWidth="1"/>
    <col min="7717" max="7717" width="9.42578125" style="336"/>
    <col min="7718" max="7718" width="13" style="336" customWidth="1"/>
    <col min="7719" max="7719" width="13.42578125" style="336" bestFit="1" customWidth="1"/>
    <col min="7720" max="7720" width="15.42578125" style="336" bestFit="1" customWidth="1"/>
    <col min="7721" max="7721" width="12.5703125" style="336" bestFit="1" customWidth="1"/>
    <col min="7722" max="7967" width="9.42578125" style="336"/>
    <col min="7968" max="7968" width="11.42578125" style="336" customWidth="1"/>
    <col min="7969" max="7969" width="39.42578125" style="336" customWidth="1"/>
    <col min="7970" max="7971" width="12.42578125" style="336" customWidth="1"/>
    <col min="7972" max="7972" width="16.42578125" style="336" customWidth="1"/>
    <col min="7973" max="7973" width="9.42578125" style="336"/>
    <col min="7974" max="7974" width="13" style="336" customWidth="1"/>
    <col min="7975" max="7975" width="13.42578125" style="336" bestFit="1" customWidth="1"/>
    <col min="7976" max="7976" width="15.42578125" style="336" bestFit="1" customWidth="1"/>
    <col min="7977" max="7977" width="12.5703125" style="336" bestFit="1" customWidth="1"/>
    <col min="7978" max="8223" width="9.42578125" style="336"/>
    <col min="8224" max="8224" width="11.42578125" style="336" customWidth="1"/>
    <col min="8225" max="8225" width="39.42578125" style="336" customWidth="1"/>
    <col min="8226" max="8227" width="12.42578125" style="336" customWidth="1"/>
    <col min="8228" max="8228" width="16.42578125" style="336" customWidth="1"/>
    <col min="8229" max="8229" width="9.42578125" style="336"/>
    <col min="8230" max="8230" width="13" style="336" customWidth="1"/>
    <col min="8231" max="8231" width="13.42578125" style="336" bestFit="1" customWidth="1"/>
    <col min="8232" max="8232" width="15.42578125" style="336" bestFit="1" customWidth="1"/>
    <col min="8233" max="8233" width="12.5703125" style="336" bestFit="1" customWidth="1"/>
    <col min="8234" max="8479" width="9.42578125" style="336"/>
    <col min="8480" max="8480" width="11.42578125" style="336" customWidth="1"/>
    <col min="8481" max="8481" width="39.42578125" style="336" customWidth="1"/>
    <col min="8482" max="8483" width="12.42578125" style="336" customWidth="1"/>
    <col min="8484" max="8484" width="16.42578125" style="336" customWidth="1"/>
    <col min="8485" max="8485" width="9.42578125" style="336"/>
    <col min="8486" max="8486" width="13" style="336" customWidth="1"/>
    <col min="8487" max="8487" width="13.42578125" style="336" bestFit="1" customWidth="1"/>
    <col min="8488" max="8488" width="15.42578125" style="336" bestFit="1" customWidth="1"/>
    <col min="8489" max="8489" width="12.5703125" style="336" bestFit="1" customWidth="1"/>
    <col min="8490" max="8735" width="9.42578125" style="336"/>
    <col min="8736" max="8736" width="11.42578125" style="336" customWidth="1"/>
    <col min="8737" max="8737" width="39.42578125" style="336" customWidth="1"/>
    <col min="8738" max="8739" width="12.42578125" style="336" customWidth="1"/>
    <col min="8740" max="8740" width="16.42578125" style="336" customWidth="1"/>
    <col min="8741" max="8741" width="9.42578125" style="336"/>
    <col min="8742" max="8742" width="13" style="336" customWidth="1"/>
    <col min="8743" max="8743" width="13.42578125" style="336" bestFit="1" customWidth="1"/>
    <col min="8744" max="8744" width="15.42578125" style="336" bestFit="1" customWidth="1"/>
    <col min="8745" max="8745" width="12.5703125" style="336" bestFit="1" customWidth="1"/>
    <col min="8746" max="8991" width="9.42578125" style="336"/>
    <col min="8992" max="8992" width="11.42578125" style="336" customWidth="1"/>
    <col min="8993" max="8993" width="39.42578125" style="336" customWidth="1"/>
    <col min="8994" max="8995" width="12.42578125" style="336" customWidth="1"/>
    <col min="8996" max="8996" width="16.42578125" style="336" customWidth="1"/>
    <col min="8997" max="8997" width="9.42578125" style="336"/>
    <col min="8998" max="8998" width="13" style="336" customWidth="1"/>
    <col min="8999" max="8999" width="13.42578125" style="336" bestFit="1" customWidth="1"/>
    <col min="9000" max="9000" width="15.42578125" style="336" bestFit="1" customWidth="1"/>
    <col min="9001" max="9001" width="12.5703125" style="336" bestFit="1" customWidth="1"/>
    <col min="9002" max="9247" width="9.42578125" style="336"/>
    <col min="9248" max="9248" width="11.42578125" style="336" customWidth="1"/>
    <col min="9249" max="9249" width="39.42578125" style="336" customWidth="1"/>
    <col min="9250" max="9251" width="12.42578125" style="336" customWidth="1"/>
    <col min="9252" max="9252" width="16.42578125" style="336" customWidth="1"/>
    <col min="9253" max="9253" width="9.42578125" style="336"/>
    <col min="9254" max="9254" width="13" style="336" customWidth="1"/>
    <col min="9255" max="9255" width="13.42578125" style="336" bestFit="1" customWidth="1"/>
    <col min="9256" max="9256" width="15.42578125" style="336" bestFit="1" customWidth="1"/>
    <col min="9257" max="9257" width="12.5703125" style="336" bestFit="1" customWidth="1"/>
    <col min="9258" max="9503" width="9.42578125" style="336"/>
    <col min="9504" max="9504" width="11.42578125" style="336" customWidth="1"/>
    <col min="9505" max="9505" width="39.42578125" style="336" customWidth="1"/>
    <col min="9506" max="9507" width="12.42578125" style="336" customWidth="1"/>
    <col min="9508" max="9508" width="16.42578125" style="336" customWidth="1"/>
    <col min="9509" max="9509" width="9.42578125" style="336"/>
    <col min="9510" max="9510" width="13" style="336" customWidth="1"/>
    <col min="9511" max="9511" width="13.42578125" style="336" bestFit="1" customWidth="1"/>
    <col min="9512" max="9512" width="15.42578125" style="336" bestFit="1" customWidth="1"/>
    <col min="9513" max="9513" width="12.5703125" style="336" bestFit="1" customWidth="1"/>
    <col min="9514" max="9759" width="9.42578125" style="336"/>
    <col min="9760" max="9760" width="11.42578125" style="336" customWidth="1"/>
    <col min="9761" max="9761" width="39.42578125" style="336" customWidth="1"/>
    <col min="9762" max="9763" width="12.42578125" style="336" customWidth="1"/>
    <col min="9764" max="9764" width="16.42578125" style="336" customWidth="1"/>
    <col min="9765" max="9765" width="9.42578125" style="336"/>
    <col min="9766" max="9766" width="13" style="336" customWidth="1"/>
    <col min="9767" max="9767" width="13.42578125" style="336" bestFit="1" customWidth="1"/>
    <col min="9768" max="9768" width="15.42578125" style="336" bestFit="1" customWidth="1"/>
    <col min="9769" max="9769" width="12.5703125" style="336" bestFit="1" customWidth="1"/>
    <col min="9770" max="10015" width="9.42578125" style="336"/>
    <col min="10016" max="10016" width="11.42578125" style="336" customWidth="1"/>
    <col min="10017" max="10017" width="39.42578125" style="336" customWidth="1"/>
    <col min="10018" max="10019" width="12.42578125" style="336" customWidth="1"/>
    <col min="10020" max="10020" width="16.42578125" style="336" customWidth="1"/>
    <col min="10021" max="10021" width="9.42578125" style="336"/>
    <col min="10022" max="10022" width="13" style="336" customWidth="1"/>
    <col min="10023" max="10023" width="13.42578125" style="336" bestFit="1" customWidth="1"/>
    <col min="10024" max="10024" width="15.42578125" style="336" bestFit="1" customWidth="1"/>
    <col min="10025" max="10025" width="12.5703125" style="336" bestFit="1" customWidth="1"/>
    <col min="10026" max="10271" width="9.42578125" style="336"/>
    <col min="10272" max="10272" width="11.42578125" style="336" customWidth="1"/>
    <col min="10273" max="10273" width="39.42578125" style="336" customWidth="1"/>
    <col min="10274" max="10275" width="12.42578125" style="336" customWidth="1"/>
    <col min="10276" max="10276" width="16.42578125" style="336" customWidth="1"/>
    <col min="10277" max="10277" width="9.42578125" style="336"/>
    <col min="10278" max="10278" width="13" style="336" customWidth="1"/>
    <col min="10279" max="10279" width="13.42578125" style="336" bestFit="1" customWidth="1"/>
    <col min="10280" max="10280" width="15.42578125" style="336" bestFit="1" customWidth="1"/>
    <col min="10281" max="10281" width="12.5703125" style="336" bestFit="1" customWidth="1"/>
    <col min="10282" max="10527" width="9.42578125" style="336"/>
    <col min="10528" max="10528" width="11.42578125" style="336" customWidth="1"/>
    <col min="10529" max="10529" width="39.42578125" style="336" customWidth="1"/>
    <col min="10530" max="10531" width="12.42578125" style="336" customWidth="1"/>
    <col min="10532" max="10532" width="16.42578125" style="336" customWidth="1"/>
    <col min="10533" max="10533" width="9.42578125" style="336"/>
    <col min="10534" max="10534" width="13" style="336" customWidth="1"/>
    <col min="10535" max="10535" width="13.42578125" style="336" bestFit="1" customWidth="1"/>
    <col min="10536" max="10536" width="15.42578125" style="336" bestFit="1" customWidth="1"/>
    <col min="10537" max="10537" width="12.5703125" style="336" bestFit="1" customWidth="1"/>
    <col min="10538" max="10783" width="9.42578125" style="336"/>
    <col min="10784" max="10784" width="11.42578125" style="336" customWidth="1"/>
    <col min="10785" max="10785" width="39.42578125" style="336" customWidth="1"/>
    <col min="10786" max="10787" width="12.42578125" style="336" customWidth="1"/>
    <col min="10788" max="10788" width="16.42578125" style="336" customWidth="1"/>
    <col min="10789" max="10789" width="9.42578125" style="336"/>
    <col min="10790" max="10790" width="13" style="336" customWidth="1"/>
    <col min="10791" max="10791" width="13.42578125" style="336" bestFit="1" customWidth="1"/>
    <col min="10792" max="10792" width="15.42578125" style="336" bestFit="1" customWidth="1"/>
    <col min="10793" max="10793" width="12.5703125" style="336" bestFit="1" customWidth="1"/>
    <col min="10794" max="11039" width="9.42578125" style="336"/>
    <col min="11040" max="11040" width="11.42578125" style="336" customWidth="1"/>
    <col min="11041" max="11041" width="39.42578125" style="336" customWidth="1"/>
    <col min="11042" max="11043" width="12.42578125" style="336" customWidth="1"/>
    <col min="11044" max="11044" width="16.42578125" style="336" customWidth="1"/>
    <col min="11045" max="11045" width="9.42578125" style="336"/>
    <col min="11046" max="11046" width="13" style="336" customWidth="1"/>
    <col min="11047" max="11047" width="13.42578125" style="336" bestFit="1" customWidth="1"/>
    <col min="11048" max="11048" width="15.42578125" style="336" bestFit="1" customWidth="1"/>
    <col min="11049" max="11049" width="12.5703125" style="336" bestFit="1" customWidth="1"/>
    <col min="11050" max="11295" width="9.42578125" style="336"/>
    <col min="11296" max="11296" width="11.42578125" style="336" customWidth="1"/>
    <col min="11297" max="11297" width="39.42578125" style="336" customWidth="1"/>
    <col min="11298" max="11299" width="12.42578125" style="336" customWidth="1"/>
    <col min="11300" max="11300" width="16.42578125" style="336" customWidth="1"/>
    <col min="11301" max="11301" width="9.42578125" style="336"/>
    <col min="11302" max="11302" width="13" style="336" customWidth="1"/>
    <col min="11303" max="11303" width="13.42578125" style="336" bestFit="1" customWidth="1"/>
    <col min="11304" max="11304" width="15.42578125" style="336" bestFit="1" customWidth="1"/>
    <col min="11305" max="11305" width="12.5703125" style="336" bestFit="1" customWidth="1"/>
    <col min="11306" max="11551" width="9.42578125" style="336"/>
    <col min="11552" max="11552" width="11.42578125" style="336" customWidth="1"/>
    <col min="11553" max="11553" width="39.42578125" style="336" customWidth="1"/>
    <col min="11554" max="11555" width="12.42578125" style="336" customWidth="1"/>
    <col min="11556" max="11556" width="16.42578125" style="336" customWidth="1"/>
    <col min="11557" max="11557" width="9.42578125" style="336"/>
    <col min="11558" max="11558" width="13" style="336" customWidth="1"/>
    <col min="11559" max="11559" width="13.42578125" style="336" bestFit="1" customWidth="1"/>
    <col min="11560" max="11560" width="15.42578125" style="336" bestFit="1" customWidth="1"/>
    <col min="11561" max="11561" width="12.5703125" style="336" bestFit="1" customWidth="1"/>
    <col min="11562" max="11807" width="9.42578125" style="336"/>
    <col min="11808" max="11808" width="11.42578125" style="336" customWidth="1"/>
    <col min="11809" max="11809" width="39.42578125" style="336" customWidth="1"/>
    <col min="11810" max="11811" width="12.42578125" style="336" customWidth="1"/>
    <col min="11812" max="11812" width="16.42578125" style="336" customWidth="1"/>
    <col min="11813" max="11813" width="9.42578125" style="336"/>
    <col min="11814" max="11814" width="13" style="336" customWidth="1"/>
    <col min="11815" max="11815" width="13.42578125" style="336" bestFit="1" customWidth="1"/>
    <col min="11816" max="11816" width="15.42578125" style="336" bestFit="1" customWidth="1"/>
    <col min="11817" max="11817" width="12.5703125" style="336" bestFit="1" customWidth="1"/>
    <col min="11818" max="12063" width="9.42578125" style="336"/>
    <col min="12064" max="12064" width="11.42578125" style="336" customWidth="1"/>
    <col min="12065" max="12065" width="39.42578125" style="336" customWidth="1"/>
    <col min="12066" max="12067" width="12.42578125" style="336" customWidth="1"/>
    <col min="12068" max="12068" width="16.42578125" style="336" customWidth="1"/>
    <col min="12069" max="12069" width="9.42578125" style="336"/>
    <col min="12070" max="12070" width="13" style="336" customWidth="1"/>
    <col min="12071" max="12071" width="13.42578125" style="336" bestFit="1" customWidth="1"/>
    <col min="12072" max="12072" width="15.42578125" style="336" bestFit="1" customWidth="1"/>
    <col min="12073" max="12073" width="12.5703125" style="336" bestFit="1" customWidth="1"/>
    <col min="12074" max="12319" width="9.42578125" style="336"/>
    <col min="12320" max="12320" width="11.42578125" style="336" customWidth="1"/>
    <col min="12321" max="12321" width="39.42578125" style="336" customWidth="1"/>
    <col min="12322" max="12323" width="12.42578125" style="336" customWidth="1"/>
    <col min="12324" max="12324" width="16.42578125" style="336" customWidth="1"/>
    <col min="12325" max="12325" width="9.42578125" style="336"/>
    <col min="12326" max="12326" width="13" style="336" customWidth="1"/>
    <col min="12327" max="12327" width="13.42578125" style="336" bestFit="1" customWidth="1"/>
    <col min="12328" max="12328" width="15.42578125" style="336" bestFit="1" customWidth="1"/>
    <col min="12329" max="12329" width="12.5703125" style="336" bestFit="1" customWidth="1"/>
    <col min="12330" max="12575" width="9.42578125" style="336"/>
    <col min="12576" max="12576" width="11.42578125" style="336" customWidth="1"/>
    <col min="12577" max="12577" width="39.42578125" style="336" customWidth="1"/>
    <col min="12578" max="12579" width="12.42578125" style="336" customWidth="1"/>
    <col min="12580" max="12580" width="16.42578125" style="336" customWidth="1"/>
    <col min="12581" max="12581" width="9.42578125" style="336"/>
    <col min="12582" max="12582" width="13" style="336" customWidth="1"/>
    <col min="12583" max="12583" width="13.42578125" style="336" bestFit="1" customWidth="1"/>
    <col min="12584" max="12584" width="15.42578125" style="336" bestFit="1" customWidth="1"/>
    <col min="12585" max="12585" width="12.5703125" style="336" bestFit="1" customWidth="1"/>
    <col min="12586" max="12831" width="9.42578125" style="336"/>
    <col min="12832" max="12832" width="11.42578125" style="336" customWidth="1"/>
    <col min="12833" max="12833" width="39.42578125" style="336" customWidth="1"/>
    <col min="12834" max="12835" width="12.42578125" style="336" customWidth="1"/>
    <col min="12836" max="12836" width="16.42578125" style="336" customWidth="1"/>
    <col min="12837" max="12837" width="9.42578125" style="336"/>
    <col min="12838" max="12838" width="13" style="336" customWidth="1"/>
    <col min="12839" max="12839" width="13.42578125" style="336" bestFit="1" customWidth="1"/>
    <col min="12840" max="12840" width="15.42578125" style="336" bestFit="1" customWidth="1"/>
    <col min="12841" max="12841" width="12.5703125" style="336" bestFit="1" customWidth="1"/>
    <col min="12842" max="13087" width="9.42578125" style="336"/>
    <col min="13088" max="13088" width="11.42578125" style="336" customWidth="1"/>
    <col min="13089" max="13089" width="39.42578125" style="336" customWidth="1"/>
    <col min="13090" max="13091" width="12.42578125" style="336" customWidth="1"/>
    <col min="13092" max="13092" width="16.42578125" style="336" customWidth="1"/>
    <col min="13093" max="13093" width="9.42578125" style="336"/>
    <col min="13094" max="13094" width="13" style="336" customWidth="1"/>
    <col min="13095" max="13095" width="13.42578125" style="336" bestFit="1" customWidth="1"/>
    <col min="13096" max="13096" width="15.42578125" style="336" bestFit="1" customWidth="1"/>
    <col min="13097" max="13097" width="12.5703125" style="336" bestFit="1" customWidth="1"/>
    <col min="13098" max="13343" width="9.42578125" style="336"/>
    <col min="13344" max="13344" width="11.42578125" style="336" customWidth="1"/>
    <col min="13345" max="13345" width="39.42578125" style="336" customWidth="1"/>
    <col min="13346" max="13347" width="12.42578125" style="336" customWidth="1"/>
    <col min="13348" max="13348" width="16.42578125" style="336" customWidth="1"/>
    <col min="13349" max="13349" width="9.42578125" style="336"/>
    <col min="13350" max="13350" width="13" style="336" customWidth="1"/>
    <col min="13351" max="13351" width="13.42578125" style="336" bestFit="1" customWidth="1"/>
    <col min="13352" max="13352" width="15.42578125" style="336" bestFit="1" customWidth="1"/>
    <col min="13353" max="13353" width="12.5703125" style="336" bestFit="1" customWidth="1"/>
    <col min="13354" max="13599" width="9.42578125" style="336"/>
    <col min="13600" max="13600" width="11.42578125" style="336" customWidth="1"/>
    <col min="13601" max="13601" width="39.42578125" style="336" customWidth="1"/>
    <col min="13602" max="13603" width="12.42578125" style="336" customWidth="1"/>
    <col min="13604" max="13604" width="16.42578125" style="336" customWidth="1"/>
    <col min="13605" max="13605" width="9.42578125" style="336"/>
    <col min="13606" max="13606" width="13" style="336" customWidth="1"/>
    <col min="13607" max="13607" width="13.42578125" style="336" bestFit="1" customWidth="1"/>
    <col min="13608" max="13608" width="15.42578125" style="336" bestFit="1" customWidth="1"/>
    <col min="13609" max="13609" width="12.5703125" style="336" bestFit="1" customWidth="1"/>
    <col min="13610" max="13855" width="9.42578125" style="336"/>
    <col min="13856" max="13856" width="11.42578125" style="336" customWidth="1"/>
    <col min="13857" max="13857" width="39.42578125" style="336" customWidth="1"/>
    <col min="13858" max="13859" width="12.42578125" style="336" customWidth="1"/>
    <col min="13860" max="13860" width="16.42578125" style="336" customWidth="1"/>
    <col min="13861" max="13861" width="9.42578125" style="336"/>
    <col min="13862" max="13862" width="13" style="336" customWidth="1"/>
    <col min="13863" max="13863" width="13.42578125" style="336" bestFit="1" customWidth="1"/>
    <col min="13864" max="13864" width="15.42578125" style="336" bestFit="1" customWidth="1"/>
    <col min="13865" max="13865" width="12.5703125" style="336" bestFit="1" customWidth="1"/>
    <col min="13866" max="14111" width="9.42578125" style="336"/>
    <col min="14112" max="14112" width="11.42578125" style="336" customWidth="1"/>
    <col min="14113" max="14113" width="39.42578125" style="336" customWidth="1"/>
    <col min="14114" max="14115" width="12.42578125" style="336" customWidth="1"/>
    <col min="14116" max="14116" width="16.42578125" style="336" customWidth="1"/>
    <col min="14117" max="14117" width="9.42578125" style="336"/>
    <col min="14118" max="14118" width="13" style="336" customWidth="1"/>
    <col min="14119" max="14119" width="13.42578125" style="336" bestFit="1" customWidth="1"/>
    <col min="14120" max="14120" width="15.42578125" style="336" bestFit="1" customWidth="1"/>
    <col min="14121" max="14121" width="12.5703125" style="336" bestFit="1" customWidth="1"/>
    <col min="14122" max="14367" width="9.42578125" style="336"/>
    <col min="14368" max="14368" width="11.42578125" style="336" customWidth="1"/>
    <col min="14369" max="14369" width="39.42578125" style="336" customWidth="1"/>
    <col min="14370" max="14371" width="12.42578125" style="336" customWidth="1"/>
    <col min="14372" max="14372" width="16.42578125" style="336" customWidth="1"/>
    <col min="14373" max="14373" width="9.42578125" style="336"/>
    <col min="14374" max="14374" width="13" style="336" customWidth="1"/>
    <col min="14375" max="14375" width="13.42578125" style="336" bestFit="1" customWidth="1"/>
    <col min="14376" max="14376" width="15.42578125" style="336" bestFit="1" customWidth="1"/>
    <col min="14377" max="14377" width="12.5703125" style="336" bestFit="1" customWidth="1"/>
    <col min="14378" max="14623" width="9.42578125" style="336"/>
    <col min="14624" max="14624" width="11.42578125" style="336" customWidth="1"/>
    <col min="14625" max="14625" width="39.42578125" style="336" customWidth="1"/>
    <col min="14626" max="14627" width="12.42578125" style="336" customWidth="1"/>
    <col min="14628" max="14628" width="16.42578125" style="336" customWidth="1"/>
    <col min="14629" max="14629" width="9.42578125" style="336"/>
    <col min="14630" max="14630" width="13" style="336" customWidth="1"/>
    <col min="14631" max="14631" width="13.42578125" style="336" bestFit="1" customWidth="1"/>
    <col min="14632" max="14632" width="15.42578125" style="336" bestFit="1" customWidth="1"/>
    <col min="14633" max="14633" width="12.5703125" style="336" bestFit="1" customWidth="1"/>
    <col min="14634" max="14879" width="9.42578125" style="336"/>
    <col min="14880" max="14880" width="11.42578125" style="336" customWidth="1"/>
    <col min="14881" max="14881" width="39.42578125" style="336" customWidth="1"/>
    <col min="14882" max="14883" width="12.42578125" style="336" customWidth="1"/>
    <col min="14884" max="14884" width="16.42578125" style="336" customWidth="1"/>
    <col min="14885" max="14885" width="9.42578125" style="336"/>
    <col min="14886" max="14886" width="13" style="336" customWidth="1"/>
    <col min="14887" max="14887" width="13.42578125" style="336" bestFit="1" customWidth="1"/>
    <col min="14888" max="14888" width="15.42578125" style="336" bestFit="1" customWidth="1"/>
    <col min="14889" max="14889" width="12.5703125" style="336" bestFit="1" customWidth="1"/>
    <col min="14890" max="15135" width="9.42578125" style="336"/>
    <col min="15136" max="15136" width="11.42578125" style="336" customWidth="1"/>
    <col min="15137" max="15137" width="39.42578125" style="336" customWidth="1"/>
    <col min="15138" max="15139" width="12.42578125" style="336" customWidth="1"/>
    <col min="15140" max="15140" width="16.42578125" style="336" customWidth="1"/>
    <col min="15141" max="15141" width="9.42578125" style="336"/>
    <col min="15142" max="15142" width="13" style="336" customWidth="1"/>
    <col min="15143" max="15143" width="13.42578125" style="336" bestFit="1" customWidth="1"/>
    <col min="15144" max="15144" width="15.42578125" style="336" bestFit="1" customWidth="1"/>
    <col min="15145" max="15145" width="12.5703125" style="336" bestFit="1" customWidth="1"/>
    <col min="15146" max="15391" width="9.42578125" style="336"/>
    <col min="15392" max="15392" width="11.42578125" style="336" customWidth="1"/>
    <col min="15393" max="15393" width="39.42578125" style="336" customWidth="1"/>
    <col min="15394" max="15395" width="12.42578125" style="336" customWidth="1"/>
    <col min="15396" max="15396" width="16.42578125" style="336" customWidth="1"/>
    <col min="15397" max="15397" width="9.42578125" style="336"/>
    <col min="15398" max="15398" width="13" style="336" customWidth="1"/>
    <col min="15399" max="15399" width="13.42578125" style="336" bestFit="1" customWidth="1"/>
    <col min="15400" max="15400" width="15.42578125" style="336" bestFit="1" customWidth="1"/>
    <col min="15401" max="15401" width="12.5703125" style="336" bestFit="1" customWidth="1"/>
    <col min="15402" max="15647" width="9.42578125" style="336"/>
    <col min="15648" max="15648" width="11.42578125" style="336" customWidth="1"/>
    <col min="15649" max="15649" width="39.42578125" style="336" customWidth="1"/>
    <col min="15650" max="15651" width="12.42578125" style="336" customWidth="1"/>
    <col min="15652" max="15652" width="16.42578125" style="336" customWidth="1"/>
    <col min="15653" max="15653" width="9.42578125" style="336"/>
    <col min="15654" max="15654" width="13" style="336" customWidth="1"/>
    <col min="15655" max="15655" width="13.42578125" style="336" bestFit="1" customWidth="1"/>
    <col min="15656" max="15656" width="15.42578125" style="336" bestFit="1" customWidth="1"/>
    <col min="15657" max="15657" width="12.5703125" style="336" bestFit="1" customWidth="1"/>
    <col min="15658" max="15903" width="9.42578125" style="336"/>
    <col min="15904" max="15904" width="11.42578125" style="336" customWidth="1"/>
    <col min="15905" max="15905" width="39.42578125" style="336" customWidth="1"/>
    <col min="15906" max="15907" width="12.42578125" style="336" customWidth="1"/>
    <col min="15908" max="15908" width="16.42578125" style="336" customWidth="1"/>
    <col min="15909" max="15909" width="9.42578125" style="336"/>
    <col min="15910" max="15910" width="13" style="336" customWidth="1"/>
    <col min="15911" max="15911" width="13.42578125" style="336" bestFit="1" customWidth="1"/>
    <col min="15912" max="15912" width="15.42578125" style="336" bestFit="1" customWidth="1"/>
    <col min="15913" max="15913" width="12.5703125" style="336" bestFit="1" customWidth="1"/>
    <col min="15914" max="16159" width="9.42578125" style="336"/>
    <col min="16160" max="16160" width="11.42578125" style="336" customWidth="1"/>
    <col min="16161" max="16161" width="39.42578125" style="336" customWidth="1"/>
    <col min="16162" max="16163" width="12.42578125" style="336" customWidth="1"/>
    <col min="16164" max="16164" width="16.42578125" style="336" customWidth="1"/>
    <col min="16165" max="16165" width="9.42578125" style="336"/>
    <col min="16166" max="16166" width="13" style="336" customWidth="1"/>
    <col min="16167" max="16167" width="13.42578125" style="336" bestFit="1" customWidth="1"/>
    <col min="16168" max="16168" width="15.42578125" style="336" bestFit="1" customWidth="1"/>
    <col min="16169" max="16169" width="12.5703125" style="336" bestFit="1" customWidth="1"/>
    <col min="16170" max="16384" width="9.42578125" style="336"/>
  </cols>
  <sheetData>
    <row r="1" spans="1:44" s="178" customFormat="1" ht="21" customHeight="1">
      <c r="A1" s="17" t="s">
        <v>1382</v>
      </c>
      <c r="B1" s="177"/>
      <c r="C1" s="177"/>
      <c r="D1" s="659"/>
      <c r="E1" s="659"/>
    </row>
    <row r="2" spans="1:44" s="178" customFormat="1" ht="21" customHeight="1">
      <c r="A2" s="15" t="s">
        <v>1303</v>
      </c>
      <c r="B2" s="377" t="str">
        <f>'Schedule 2_Balance Sheet'!C2</f>
        <v>CCA Senior Care Options-Commonwealth Care Alliance</v>
      </c>
      <c r="C2" s="378"/>
      <c r="D2" s="378"/>
      <c r="E2" s="378"/>
      <c r="F2" s="379"/>
    </row>
    <row r="3" spans="1:44" s="178" customFormat="1" ht="21" customHeight="1">
      <c r="A3" s="15" t="s">
        <v>1285</v>
      </c>
      <c r="B3" s="475" t="str">
        <f>'Schedule 2_Balance Sheet'!C3</f>
        <v>January 2024 - December 2024</v>
      </c>
      <c r="C3" s="476"/>
      <c r="D3" s="476"/>
      <c r="E3" s="476"/>
      <c r="F3" s="477"/>
    </row>
    <row r="4" spans="1:44" s="178" customFormat="1" ht="21" customHeight="1">
      <c r="A4" s="15" t="s">
        <v>1306</v>
      </c>
      <c r="B4" s="381">
        <f>'Schedule 2_Balance Sheet'!C4</f>
        <v>45657</v>
      </c>
      <c r="C4" s="378"/>
      <c r="D4" s="378"/>
      <c r="E4" s="378"/>
      <c r="F4" s="379"/>
    </row>
    <row r="5" spans="1:44" s="178" customFormat="1" ht="21" customHeight="1">
      <c r="A5" s="15" t="s">
        <v>1307</v>
      </c>
      <c r="B5" s="377" t="str">
        <f>'Schedule 2_Balance Sheet'!C5</f>
        <v>CCA</v>
      </c>
      <c r="C5" s="378"/>
      <c r="D5" s="378"/>
      <c r="E5" s="378"/>
      <c r="F5" s="379"/>
    </row>
    <row r="6" spans="1:44" s="178" customFormat="1" ht="21" customHeight="1">
      <c r="A6" s="15" t="s">
        <v>1288</v>
      </c>
      <c r="B6" s="381">
        <f>'Schedule 2_Balance Sheet'!C6</f>
        <v>45957</v>
      </c>
      <c r="C6" s="378"/>
      <c r="D6" s="378"/>
      <c r="E6" s="378"/>
      <c r="F6" s="379"/>
      <c r="H6" s="334"/>
      <c r="M6" s="334"/>
      <c r="O6" s="334"/>
    </row>
    <row r="7" spans="1:44" ht="13.5" thickBot="1">
      <c r="A7" s="177" t="s">
        <v>1289</v>
      </c>
      <c r="B7" s="177"/>
      <c r="C7" s="177"/>
      <c r="D7" s="177"/>
      <c r="E7" s="177"/>
      <c r="F7" s="178"/>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row>
    <row r="8" spans="1:44" ht="13.5" thickBot="1">
      <c r="A8" s="876" t="s">
        <v>1383</v>
      </c>
      <c r="B8" s="877">
        <f>'Schedule 1_Enrollment'!L15</f>
        <v>48347</v>
      </c>
      <c r="C8" s="877">
        <f>'Schedule 1_Enrollment'!L22</f>
        <v>49953</v>
      </c>
      <c r="D8" s="877">
        <f>'Schedule 1_Enrollment'!L29</f>
        <v>51927</v>
      </c>
      <c r="E8" s="877">
        <f>'Schedule 1_Enrollment'!L36</f>
        <v>53561</v>
      </c>
      <c r="F8" s="878">
        <f>B8+C8+D8+E8</f>
        <v>203788</v>
      </c>
      <c r="G8" s="177"/>
      <c r="H8" s="177"/>
      <c r="I8" s="177"/>
      <c r="J8" s="177"/>
      <c r="K8" s="177"/>
      <c r="L8" s="177"/>
      <c r="M8" s="177"/>
      <c r="N8" s="177"/>
      <c r="O8" s="177"/>
      <c r="P8" s="177"/>
      <c r="Q8" s="177"/>
      <c r="R8" s="177"/>
      <c r="S8" s="177"/>
      <c r="T8" s="177"/>
      <c r="U8" s="177"/>
      <c r="V8" s="177"/>
      <c r="W8" s="177"/>
      <c r="X8" s="177"/>
      <c r="Y8" s="177"/>
      <c r="Z8" s="177"/>
      <c r="AA8" s="177"/>
      <c r="AB8" s="177"/>
      <c r="AC8" s="177"/>
      <c r="AD8" s="177"/>
      <c r="AE8" s="177"/>
      <c r="AF8" s="177"/>
      <c r="AG8" s="177"/>
      <c r="AH8" s="177"/>
      <c r="AI8" s="177"/>
      <c r="AJ8" s="177"/>
      <c r="AK8" s="177"/>
      <c r="AL8" s="177"/>
      <c r="AM8" s="177"/>
      <c r="AN8" s="177"/>
      <c r="AO8" s="177"/>
    </row>
    <row r="9" spans="1:44" s="338" customFormat="1" ht="13.5" customHeight="1" thickBot="1">
      <c r="A9" s="879"/>
      <c r="B9" s="880" t="s">
        <v>1384</v>
      </c>
      <c r="C9" s="880"/>
      <c r="D9" s="880"/>
      <c r="E9" s="880"/>
      <c r="F9" s="881"/>
      <c r="G9" s="882" t="s">
        <v>1385</v>
      </c>
      <c r="H9" s="880"/>
      <c r="I9" s="880"/>
      <c r="J9" s="880"/>
      <c r="K9" s="881"/>
      <c r="L9" s="883" t="s">
        <v>1386</v>
      </c>
      <c r="M9" s="884"/>
      <c r="N9" s="884"/>
      <c r="O9" s="884"/>
      <c r="P9" s="885"/>
      <c r="Q9" s="886" t="s">
        <v>1387</v>
      </c>
      <c r="R9" s="887"/>
      <c r="S9" s="887"/>
      <c r="T9" s="887"/>
      <c r="U9" s="888"/>
      <c r="V9" s="886" t="s">
        <v>1388</v>
      </c>
      <c r="W9" s="887"/>
      <c r="X9" s="887"/>
      <c r="Y9" s="887"/>
      <c r="Z9" s="888"/>
      <c r="AA9" s="886" t="s">
        <v>1389</v>
      </c>
      <c r="AB9" s="887"/>
      <c r="AC9" s="887"/>
      <c r="AD9" s="887"/>
      <c r="AE9" s="888"/>
      <c r="AF9" s="889" t="s">
        <v>1390</v>
      </c>
      <c r="AG9" s="890"/>
      <c r="AH9" s="890"/>
      <c r="AI9" s="890"/>
      <c r="AJ9" s="891"/>
      <c r="AK9" s="892" t="s">
        <v>1391</v>
      </c>
      <c r="AL9" s="890"/>
      <c r="AM9" s="890"/>
      <c r="AN9" s="890"/>
      <c r="AO9" s="891"/>
      <c r="AR9" s="339"/>
    </row>
    <row r="10" spans="1:44" s="338" customFormat="1">
      <c r="A10" s="893" t="s">
        <v>1392</v>
      </c>
      <c r="B10" s="894" t="s">
        <v>1291</v>
      </c>
      <c r="C10" s="894" t="s">
        <v>1298</v>
      </c>
      <c r="D10" s="894" t="s">
        <v>1299</v>
      </c>
      <c r="E10" s="894" t="s">
        <v>1300</v>
      </c>
      <c r="F10" s="894" t="s">
        <v>54</v>
      </c>
      <c r="G10" s="894" t="str">
        <f>B10</f>
        <v>Q1</v>
      </c>
      <c r="H10" s="894" t="str">
        <f>C10</f>
        <v>Q2</v>
      </c>
      <c r="I10" s="894" t="str">
        <f>D10</f>
        <v>Q3</v>
      </c>
      <c r="J10" s="894" t="str">
        <f>E10</f>
        <v>Q4</v>
      </c>
      <c r="K10" s="894" t="s">
        <v>54</v>
      </c>
      <c r="L10" s="894" t="str">
        <f>G10</f>
        <v>Q1</v>
      </c>
      <c r="M10" s="894" t="str">
        <f>H10</f>
        <v>Q2</v>
      </c>
      <c r="N10" s="894" t="str">
        <f>I10</f>
        <v>Q3</v>
      </c>
      <c r="O10" s="894" t="str">
        <f>J10</f>
        <v>Q4</v>
      </c>
      <c r="P10" s="894" t="s">
        <v>54</v>
      </c>
      <c r="Q10" s="894" t="str">
        <f>L10</f>
        <v>Q1</v>
      </c>
      <c r="R10" s="894" t="str">
        <f>M10</f>
        <v>Q2</v>
      </c>
      <c r="S10" s="894" t="str">
        <f>N10</f>
        <v>Q3</v>
      </c>
      <c r="T10" s="894" t="str">
        <f>O10</f>
        <v>Q4</v>
      </c>
      <c r="U10" s="894" t="s">
        <v>54</v>
      </c>
      <c r="V10" s="894" t="str">
        <f>Q10</f>
        <v>Q1</v>
      </c>
      <c r="W10" s="894" t="str">
        <f>R10</f>
        <v>Q2</v>
      </c>
      <c r="X10" s="894" t="str">
        <f>S10</f>
        <v>Q3</v>
      </c>
      <c r="Y10" s="894" t="str">
        <f>T10</f>
        <v>Q4</v>
      </c>
      <c r="Z10" s="894" t="s">
        <v>54</v>
      </c>
      <c r="AA10" s="894" t="str">
        <f>V10</f>
        <v>Q1</v>
      </c>
      <c r="AB10" s="894" t="str">
        <f>W10</f>
        <v>Q2</v>
      </c>
      <c r="AC10" s="894" t="str">
        <f>X10</f>
        <v>Q3</v>
      </c>
      <c r="AD10" s="894" t="str">
        <f>Y10</f>
        <v>Q4</v>
      </c>
      <c r="AE10" s="894" t="s">
        <v>54</v>
      </c>
      <c r="AF10" s="894" t="str">
        <f>AA10</f>
        <v>Q1</v>
      </c>
      <c r="AG10" s="894" t="str">
        <f>AB10</f>
        <v>Q2</v>
      </c>
      <c r="AH10" s="894" t="str">
        <f>AC10</f>
        <v>Q3</v>
      </c>
      <c r="AI10" s="894" t="str">
        <f>AD10</f>
        <v>Q4</v>
      </c>
      <c r="AJ10" s="894" t="s">
        <v>54</v>
      </c>
      <c r="AK10" s="108" t="str">
        <f t="shared" ref="AK10:AN10" si="0">AF10</f>
        <v>Q1</v>
      </c>
      <c r="AL10" s="108" t="str">
        <f t="shared" si="0"/>
        <v>Q2</v>
      </c>
      <c r="AM10" s="108" t="str">
        <f t="shared" si="0"/>
        <v>Q3</v>
      </c>
      <c r="AN10" s="108" t="str">
        <f t="shared" si="0"/>
        <v>Q4</v>
      </c>
      <c r="AO10" s="109" t="s">
        <v>54</v>
      </c>
      <c r="AR10" s="339"/>
    </row>
    <row r="11" spans="1:44" s="340" customFormat="1">
      <c r="A11" s="267" t="s">
        <v>1393</v>
      </c>
      <c r="B11" s="281"/>
      <c r="C11" s="281"/>
      <c r="D11" s="281"/>
      <c r="E11" s="281"/>
      <c r="F11" s="281"/>
      <c r="G11" s="281"/>
      <c r="H11" s="281"/>
      <c r="I11" s="281"/>
      <c r="J11" s="281"/>
      <c r="K11" s="281"/>
      <c r="L11" s="282"/>
      <c r="M11" s="282"/>
      <c r="N11" s="282"/>
      <c r="O11" s="282"/>
      <c r="P11" s="282"/>
      <c r="Q11" s="283"/>
      <c r="R11" s="283"/>
      <c r="S11" s="283"/>
      <c r="T11" s="283"/>
      <c r="U11" s="283"/>
      <c r="V11" s="283"/>
      <c r="W11" s="283"/>
      <c r="X11" s="283"/>
      <c r="Y11" s="283"/>
      <c r="Z11" s="283"/>
      <c r="AA11" s="283"/>
      <c r="AB11" s="283"/>
      <c r="AC11" s="283"/>
      <c r="AD11" s="283"/>
      <c r="AE11" s="283"/>
      <c r="AF11" s="284"/>
      <c r="AG11" s="284"/>
      <c r="AH11" s="284"/>
      <c r="AI11" s="284"/>
      <c r="AJ11" s="284"/>
      <c r="AK11" s="285"/>
      <c r="AL11" s="285"/>
      <c r="AM11" s="285"/>
      <c r="AN11" s="286"/>
      <c r="AO11" s="287"/>
      <c r="AR11" s="341"/>
    </row>
    <row r="12" spans="1:44" s="340" customFormat="1">
      <c r="A12" s="267"/>
      <c r="B12" s="281"/>
      <c r="C12" s="281"/>
      <c r="D12" s="281"/>
      <c r="E12" s="281"/>
      <c r="F12" s="281"/>
      <c r="G12" s="281"/>
      <c r="H12" s="281"/>
      <c r="I12" s="281"/>
      <c r="J12" s="281"/>
      <c r="K12" s="281"/>
      <c r="L12" s="282"/>
      <c r="M12" s="282"/>
      <c r="N12" s="282"/>
      <c r="O12" s="282"/>
      <c r="P12" s="282"/>
      <c r="Q12" s="283"/>
      <c r="R12" s="283"/>
      <c r="S12" s="283"/>
      <c r="T12" s="283"/>
      <c r="U12" s="283"/>
      <c r="V12" s="283"/>
      <c r="W12" s="283"/>
      <c r="X12" s="283"/>
      <c r="Y12" s="283"/>
      <c r="Z12" s="283"/>
      <c r="AA12" s="283"/>
      <c r="AB12" s="283"/>
      <c r="AC12" s="283"/>
      <c r="AD12" s="283"/>
      <c r="AE12" s="283"/>
      <c r="AF12" s="284"/>
      <c r="AG12" s="284"/>
      <c r="AH12" s="284"/>
      <c r="AI12" s="284"/>
      <c r="AJ12" s="284"/>
      <c r="AK12" s="285"/>
      <c r="AL12" s="285"/>
      <c r="AM12" s="285"/>
      <c r="AN12" s="286"/>
      <c r="AO12" s="287"/>
      <c r="AR12" s="341"/>
    </row>
    <row r="13" spans="1:44">
      <c r="A13" s="268" t="s">
        <v>197</v>
      </c>
      <c r="B13" s="342">
        <v>1839</v>
      </c>
      <c r="C13" s="342">
        <v>1848</v>
      </c>
      <c r="D13" s="342">
        <v>1878</v>
      </c>
      <c r="E13" s="342">
        <v>2002</v>
      </c>
      <c r="F13" s="110">
        <f>SUM(B13:E13)</f>
        <v>7567</v>
      </c>
      <c r="G13" s="342">
        <v>11130</v>
      </c>
      <c r="H13" s="342">
        <v>10157</v>
      </c>
      <c r="I13" s="342">
        <v>10660</v>
      </c>
      <c r="J13" s="342">
        <v>11940</v>
      </c>
      <c r="K13" s="110">
        <f t="shared" ref="K13:K26" si="1">SUM(G13:J13)</f>
        <v>43887</v>
      </c>
      <c r="L13" s="104">
        <f>'Schedule 3A_Income Statement'!CO35</f>
        <v>29557921.366781346</v>
      </c>
      <c r="M13" s="104">
        <f>'Schedule 3A_Income Statement'!CP35</f>
        <v>27579843.930590708</v>
      </c>
      <c r="N13" s="104">
        <f>'Schedule 3A_Income Statement'!CQ35</f>
        <v>27210563.86558973</v>
      </c>
      <c r="O13" s="104">
        <f>'Schedule 3A_Income Statement'!CR35</f>
        <v>31905973.665865716</v>
      </c>
      <c r="P13" s="104">
        <f t="shared" ref="P13:P20" si="2">SUM(L13:O13)</f>
        <v>116254302.8288275</v>
      </c>
      <c r="Q13" s="111">
        <f>IF(B8=0,0,(B13/$B$8)*12000)</f>
        <v>456.45024510310873</v>
      </c>
      <c r="R13" s="111">
        <f>IF(C8=0,0,(C13/$C$8)*12000)</f>
        <v>443.93730106299921</v>
      </c>
      <c r="S13" s="111">
        <f>IF(D8=0,0,(D13/$D$8)*12000)</f>
        <v>433.99387601825634</v>
      </c>
      <c r="T13" s="111">
        <f>IF(E8=0,0,(E13/$E$8)*12000)</f>
        <v>448.53531487462891</v>
      </c>
      <c r="U13" s="111">
        <f>IF(F8=0,0,(F13/$F$8)*12000)</f>
        <v>445.58070151333743</v>
      </c>
      <c r="V13" s="112">
        <f t="shared" ref="V13:Z28" si="3">IF(B13=0,0,G13/B13)</f>
        <v>6.0522022838499181</v>
      </c>
      <c r="W13" s="112">
        <f t="shared" si="3"/>
        <v>5.4962121212121211</v>
      </c>
      <c r="X13" s="112">
        <f t="shared" si="3"/>
        <v>5.6762513312034075</v>
      </c>
      <c r="Y13" s="112">
        <f t="shared" si="3"/>
        <v>5.9640359640359639</v>
      </c>
      <c r="Z13" s="112">
        <f t="shared" si="3"/>
        <v>5.7997885555702391</v>
      </c>
      <c r="AA13" s="111">
        <f>IF($B$8=0,0,(G13/$B$8)*12000)</f>
        <v>2762.5292158768898</v>
      </c>
      <c r="AB13" s="111">
        <f>IF($C$8=0,0,(H13/$C$8)*12000)</f>
        <v>2439.9735751606509</v>
      </c>
      <c r="AC13" s="111">
        <f>IF($D$8=0,0,(I13/$D$8)*12000)</f>
        <v>2463.4583164827545</v>
      </c>
      <c r="AD13" s="111">
        <f>IF($E$8=0,0,(J13/$E$8)*12000)</f>
        <v>2675.0807490524821</v>
      </c>
      <c r="AE13" s="111">
        <f>IF($F$8=0,0,(K13/$F$8)*12000)</f>
        <v>2584.2738532200128</v>
      </c>
      <c r="AF13" s="105">
        <f t="shared" ref="AF13:AJ13" si="4">IF(G13=0,0,L13/G13)</f>
        <v>2655.6982360091056</v>
      </c>
      <c r="AG13" s="105">
        <f t="shared" si="4"/>
        <v>2715.353345534184</v>
      </c>
      <c r="AH13" s="105">
        <f t="shared" si="4"/>
        <v>2552.5857284793369</v>
      </c>
      <c r="AI13" s="105">
        <f t="shared" si="4"/>
        <v>2672.1920993187368</v>
      </c>
      <c r="AJ13" s="106">
        <f t="shared" si="4"/>
        <v>2648.9462216334564</v>
      </c>
      <c r="AK13" s="105">
        <f>IF(B$8=0,0,L13/B$8)</f>
        <v>611.37033046065619</v>
      </c>
      <c r="AL13" s="105">
        <f>IF(C$8=0,0,M13/C$8)</f>
        <v>552.11586752728977</v>
      </c>
      <c r="AM13" s="105">
        <f>IF(D$8=0,0,N13/D$8)</f>
        <v>524.01571177980111</v>
      </c>
      <c r="AN13" s="105">
        <f>IF(E$8=0,0,O13/E$8)</f>
        <v>595.69413688814086</v>
      </c>
      <c r="AO13" s="107">
        <f>IF(F$8=0,0,P13/F$8)</f>
        <v>570.46687159610724</v>
      </c>
    </row>
    <row r="14" spans="1:44">
      <c r="A14" s="268" t="s">
        <v>199</v>
      </c>
      <c r="B14" s="342">
        <v>81</v>
      </c>
      <c r="C14" s="342">
        <v>115</v>
      </c>
      <c r="D14" s="342">
        <v>113</v>
      </c>
      <c r="E14" s="342">
        <v>93</v>
      </c>
      <c r="F14" s="110">
        <f>SUM(B14:E14)</f>
        <v>402</v>
      </c>
      <c r="G14" s="342">
        <v>1391</v>
      </c>
      <c r="H14" s="342">
        <v>1573</v>
      </c>
      <c r="I14" s="342">
        <v>1676</v>
      </c>
      <c r="J14" s="342">
        <v>1474</v>
      </c>
      <c r="K14" s="110">
        <f t="shared" si="1"/>
        <v>6114</v>
      </c>
      <c r="L14" s="104">
        <f>'Schedule 3A_Income Statement'!CO36</f>
        <v>1703147.6004281882</v>
      </c>
      <c r="M14" s="104">
        <f>'Schedule 3A_Income Statement'!CP36</f>
        <v>1928659.3550023036</v>
      </c>
      <c r="N14" s="104">
        <f>'Schedule 3A_Income Statement'!CQ36</f>
        <v>2150617.6494043996</v>
      </c>
      <c r="O14" s="104">
        <f>'Schedule 3A_Income Statement'!CR36</f>
        <v>1940969.0566983523</v>
      </c>
      <c r="P14" s="104">
        <f t="shared" si="2"/>
        <v>7723393.661533244</v>
      </c>
      <c r="Q14" s="111">
        <f>IF(B8=0,0,(B14/$B$8)*12000)</f>
        <v>20.104660061637745</v>
      </c>
      <c r="R14" s="111">
        <f>IF(C8=0,0,(C14/$C$8)*12000)</f>
        <v>27.625968410305688</v>
      </c>
      <c r="S14" s="111">
        <f>IF(D8=0,0,(D14/$D$8)*12000)</f>
        <v>26.113582529320009</v>
      </c>
      <c r="T14" s="111">
        <f>IF(E8=0,0,(E14/$E$8)*12000)</f>
        <v>20.836056085584659</v>
      </c>
      <c r="U14" s="111">
        <f>IF(F8=0,0,(F14/$F$8)*12000)</f>
        <v>23.671658782656486</v>
      </c>
      <c r="V14" s="112">
        <f t="shared" ref="V14" si="5">IF(B14=0,0,G14/B14)</f>
        <v>17.172839506172838</v>
      </c>
      <c r="W14" s="112">
        <f t="shared" ref="W14" si="6">IF(C14=0,0,H14/C14)</f>
        <v>13.678260869565218</v>
      </c>
      <c r="X14" s="112">
        <f t="shared" ref="X14" si="7">IF(D14=0,0,I14/D14)</f>
        <v>14.831858407079647</v>
      </c>
      <c r="Y14" s="112">
        <f t="shared" ref="Y14" si="8">IF(E14=0,0,J14/E14)</f>
        <v>15.849462365591398</v>
      </c>
      <c r="Z14" s="112">
        <f t="shared" ref="Z14" si="9">IF(F14=0,0,K14/F14)</f>
        <v>15.208955223880597</v>
      </c>
      <c r="AA14" s="111">
        <f t="shared" ref="AA14:AA31" si="10">IF($B$8=0,0,(G14/$B$8)*12000)</f>
        <v>345.25410056466791</v>
      </c>
      <c r="AB14" s="111">
        <f t="shared" ref="AB14:AB30" si="11">IF($C$8=0,0,(H14/$C$8)*12000)</f>
        <v>377.87520269052914</v>
      </c>
      <c r="AC14" s="111">
        <f t="shared" ref="AC14:AC30" si="12">IF($D$8=0,0,(I14/$D$8)*12000)</f>
        <v>387.31295857646313</v>
      </c>
      <c r="AD14" s="111">
        <f t="shared" ref="AD14:AD30" si="13">IF($E$8=0,0,(J14/$E$8)*12000)</f>
        <v>330.24028677582572</v>
      </c>
      <c r="AE14" s="111">
        <f t="shared" ref="AE14:AE30" si="14">IF($F$8=0,0,(K14/$F$8)*12000)</f>
        <v>360.02119850040236</v>
      </c>
      <c r="AF14" s="105">
        <f t="shared" ref="AF14:AF31" si="15">IF(G14=0,0,L14/G14)</f>
        <v>1224.4051764401065</v>
      </c>
      <c r="AG14" s="105">
        <f t="shared" ref="AG14:AG31" si="16">IF(H14=0,0,M14/H14)</f>
        <v>1226.1025778781332</v>
      </c>
      <c r="AH14" s="105">
        <f t="shared" ref="AH14:AH31" si="17">IF(I14=0,0,N14/I14)</f>
        <v>1283.1847550145583</v>
      </c>
      <c r="AI14" s="105">
        <f t="shared" ref="AI14:AI31" si="18">IF(J14=0,0,O14/J14)</f>
        <v>1316.8039733367384</v>
      </c>
      <c r="AJ14" s="106">
        <f t="shared" ref="AJ14:AJ31" si="19">IF(K14=0,0,P14/K14)</f>
        <v>1263.2308900119797</v>
      </c>
      <c r="AK14" s="105">
        <f t="shared" ref="AK14:AK30" si="20">IF(B$8=0,0,L14/B$8)</f>
        <v>35.227575659879378</v>
      </c>
      <c r="AL14" s="105">
        <f t="shared" ref="AL14:AL30" si="21">IF(C$8=0,0,M14/C$8)</f>
        <v>38.60948001125665</v>
      </c>
      <c r="AM14" s="105">
        <f t="shared" ref="AM14:AM30" si="22">IF(D$8=0,0,N14/D$8)</f>
        <v>41.416173655408549</v>
      </c>
      <c r="AN14" s="105">
        <f t="shared" ref="AN14:AN30" si="23">IF(E$8=0,0,O14/E$8)</f>
        <v>36.238476815189266</v>
      </c>
      <c r="AO14" s="107">
        <f t="shared" ref="AO14:AO30" si="24">IF(F$8=0,0,P14/F$8)</f>
        <v>37.899158250403573</v>
      </c>
    </row>
    <row r="15" spans="1:44">
      <c r="A15" s="268" t="s">
        <v>200</v>
      </c>
      <c r="B15" s="279"/>
      <c r="C15" s="279"/>
      <c r="D15" s="279"/>
      <c r="E15" s="279"/>
      <c r="F15" s="279"/>
      <c r="G15" s="342">
        <v>646644</v>
      </c>
      <c r="H15" s="342">
        <v>725862</v>
      </c>
      <c r="I15" s="342">
        <v>717287</v>
      </c>
      <c r="J15" s="342">
        <v>840652</v>
      </c>
      <c r="K15" s="110">
        <f>SUM(G15:J15)</f>
        <v>2930445</v>
      </c>
      <c r="L15" s="104">
        <f>'Schedule 3A_Income Statement'!CO37</f>
        <v>23609641.10167516</v>
      </c>
      <c r="M15" s="104">
        <f>'Schedule 3A_Income Statement'!CP37</f>
        <v>26141161.003351826</v>
      </c>
      <c r="N15" s="104">
        <f>'Schedule 3A_Income Statement'!CQ37</f>
        <v>26594267.340116501</v>
      </c>
      <c r="O15" s="104">
        <f>'Schedule 3A_Income Statement'!CR37</f>
        <v>27066431.407866143</v>
      </c>
      <c r="P15" s="104">
        <f>SUM(L15:O15)</f>
        <v>103411500.85300964</v>
      </c>
      <c r="Q15" s="277"/>
      <c r="R15" s="277"/>
      <c r="S15" s="277"/>
      <c r="T15" s="277"/>
      <c r="U15" s="277"/>
      <c r="V15" s="112">
        <f>IF(B15=0,0,G15/B15)</f>
        <v>0</v>
      </c>
      <c r="W15" s="112">
        <f>IF(C15=0,0,H15/C15)</f>
        <v>0</v>
      </c>
      <c r="X15" s="112">
        <f>IF(D15=0,0,I15/D15)</f>
        <v>0</v>
      </c>
      <c r="Y15" s="112">
        <f>IF(E15=0,0,J15/E15)</f>
        <v>0</v>
      </c>
      <c r="Z15" s="112">
        <f>IF(F15=0,0,K15/F15)</f>
        <v>0</v>
      </c>
      <c r="AA15" s="111">
        <f t="shared" si="10"/>
        <v>160500.71359132935</v>
      </c>
      <c r="AB15" s="111">
        <f t="shared" si="11"/>
        <v>174370.78854122874</v>
      </c>
      <c r="AC15" s="111">
        <f t="shared" si="12"/>
        <v>165760.47143104742</v>
      </c>
      <c r="AD15" s="111">
        <f t="shared" si="13"/>
        <v>188342.71204794533</v>
      </c>
      <c r="AE15" s="111">
        <f t="shared" si="14"/>
        <v>172558.4430879149</v>
      </c>
      <c r="AF15" s="105">
        <f>IF(G15=0,0,L15/G15)</f>
        <v>36.511034049144754</v>
      </c>
      <c r="AG15" s="105">
        <f>IF(H15=0,0,M15/H15)</f>
        <v>36.01395444774878</v>
      </c>
      <c r="AH15" s="105">
        <f>IF(I15=0,0,N15/I15)</f>
        <v>37.076187551310007</v>
      </c>
      <c r="AI15" s="105">
        <f>IF(J15=0,0,O15/J15)</f>
        <v>32.196951185349164</v>
      </c>
      <c r="AJ15" s="106">
        <f>IF(K15=0,0,P15/K15)</f>
        <v>35.288668053148804</v>
      </c>
      <c r="AK15" s="105">
        <f t="shared" si="20"/>
        <v>488.33725157042136</v>
      </c>
      <c r="AL15" s="105">
        <f t="shared" si="21"/>
        <v>523.31513629515393</v>
      </c>
      <c r="AM15" s="105">
        <f t="shared" si="22"/>
        <v>512.14719394758993</v>
      </c>
      <c r="AN15" s="105">
        <f t="shared" si="23"/>
        <v>505.33842549366409</v>
      </c>
      <c r="AO15" s="107">
        <f t="shared" si="24"/>
        <v>507.44646815813314</v>
      </c>
    </row>
    <row r="16" spans="1:44">
      <c r="A16" s="268" t="s">
        <v>201</v>
      </c>
      <c r="B16" s="279"/>
      <c r="C16" s="279"/>
      <c r="D16" s="279"/>
      <c r="E16" s="279"/>
      <c r="F16" s="279"/>
      <c r="G16" s="342">
        <v>25305</v>
      </c>
      <c r="H16" s="342">
        <v>30109</v>
      </c>
      <c r="I16" s="342">
        <v>29305</v>
      </c>
      <c r="J16" s="342">
        <v>28149</v>
      </c>
      <c r="K16" s="110">
        <f t="shared" ref="K16" si="25">SUM(G16:J16)</f>
        <v>112868</v>
      </c>
      <c r="L16" s="104">
        <f>'Schedule 3A_Income Statement'!CO38</f>
        <v>2283758.5591315487</v>
      </c>
      <c r="M16" s="104">
        <f>'Schedule 3A_Income Statement'!CP38</f>
        <v>2628176.2117966353</v>
      </c>
      <c r="N16" s="104">
        <f>'Schedule 3A_Income Statement'!CQ38</f>
        <v>2589722.0778080882</v>
      </c>
      <c r="O16" s="104">
        <f>'Schedule 3A_Income Statement'!CR38</f>
        <v>2682256.8708878001</v>
      </c>
      <c r="P16" s="104">
        <f t="shared" ref="P16" si="26">SUM(L16:O16)</f>
        <v>10183913.719624072</v>
      </c>
      <c r="Q16" s="277"/>
      <c r="R16" s="277"/>
      <c r="S16" s="277"/>
      <c r="T16" s="277"/>
      <c r="U16" s="277"/>
      <c r="V16" s="112">
        <f t="shared" ref="V16" si="27">IF(B16=0,0,G16/B16)</f>
        <v>0</v>
      </c>
      <c r="W16" s="112">
        <f t="shared" ref="W16" si="28">IF(C16=0,0,H16/C16)</f>
        <v>0</v>
      </c>
      <c r="X16" s="112">
        <f t="shared" ref="X16" si="29">IF(D16=0,0,I16/D16)</f>
        <v>0</v>
      </c>
      <c r="Y16" s="112">
        <f t="shared" ref="Y16" si="30">IF(E16=0,0,J16/E16)</f>
        <v>0</v>
      </c>
      <c r="Z16" s="112">
        <f t="shared" ref="Z16" si="31">IF(F16=0,0,K16/F16)</f>
        <v>0</v>
      </c>
      <c r="AA16" s="111">
        <f t="shared" si="10"/>
        <v>6280.8447266634948</v>
      </c>
      <c r="AB16" s="111">
        <f t="shared" si="11"/>
        <v>7232.9589814425563</v>
      </c>
      <c r="AC16" s="111">
        <f t="shared" si="12"/>
        <v>6772.1994338205559</v>
      </c>
      <c r="AD16" s="111">
        <f t="shared" si="13"/>
        <v>6306.603685517447</v>
      </c>
      <c r="AE16" s="111">
        <f t="shared" si="14"/>
        <v>6646.2009539325181</v>
      </c>
      <c r="AF16" s="105">
        <f t="shared" ref="AF16" si="32">IF(G16=0,0,L16/G16)</f>
        <v>90.249300894350867</v>
      </c>
      <c r="AG16" s="105">
        <f t="shared" ref="AG16" si="33">IF(H16=0,0,M16/H16)</f>
        <v>87.28872469350145</v>
      </c>
      <c r="AH16" s="105">
        <f t="shared" ref="AH16" si="34">IF(I16=0,0,N16/I16)</f>
        <v>88.371338604609733</v>
      </c>
      <c r="AI16" s="105">
        <f t="shared" ref="AI16" si="35">IF(J16=0,0,O16/J16)</f>
        <v>95.28782091327578</v>
      </c>
      <c r="AJ16" s="106">
        <f t="shared" ref="AJ16" si="36">IF(K16=0,0,P16/K16)</f>
        <v>90.228529960875292</v>
      </c>
      <c r="AK16" s="105">
        <f t="shared" si="20"/>
        <v>47.236820467279223</v>
      </c>
      <c r="AL16" s="105">
        <f t="shared" si="21"/>
        <v>52.612980437543996</v>
      </c>
      <c r="AM16" s="105">
        <f t="shared" si="22"/>
        <v>49.872360772008555</v>
      </c>
      <c r="AN16" s="105">
        <f t="shared" si="23"/>
        <v>50.078543546382633</v>
      </c>
      <c r="AO16" s="107">
        <f t="shared" si="24"/>
        <v>49.973078491491513</v>
      </c>
    </row>
    <row r="17" spans="1:44">
      <c r="A17" s="268" t="s">
        <v>202</v>
      </c>
      <c r="B17" s="279"/>
      <c r="C17" s="279"/>
      <c r="D17" s="279"/>
      <c r="E17" s="279"/>
      <c r="F17" s="279"/>
      <c r="G17" s="342">
        <v>266327</v>
      </c>
      <c r="H17" s="342">
        <v>297461</v>
      </c>
      <c r="I17" s="342">
        <v>281563</v>
      </c>
      <c r="J17" s="342">
        <v>316322</v>
      </c>
      <c r="K17" s="110">
        <f>SUM(G17:J17)</f>
        <v>1161673</v>
      </c>
      <c r="L17" s="104">
        <f>'Schedule 3A_Income Statement'!CO39</f>
        <v>11150825.061514201</v>
      </c>
      <c r="M17" s="104">
        <f>'Schedule 3A_Income Statement'!CP39</f>
        <v>11797122.25400513</v>
      </c>
      <c r="N17" s="104">
        <f>'Schedule 3A_Income Statement'!CQ39</f>
        <v>12179031.681732664</v>
      </c>
      <c r="O17" s="104">
        <f>'Schedule 3A_Income Statement'!CR39</f>
        <v>12780212.626989018</v>
      </c>
      <c r="P17" s="104">
        <f t="shared" ref="P17" si="37">SUM(L17:O17)</f>
        <v>47907191.624241009</v>
      </c>
      <c r="Q17" s="277"/>
      <c r="R17" s="277"/>
      <c r="S17" s="277"/>
      <c r="T17" s="277"/>
      <c r="U17" s="277"/>
      <c r="V17" s="112">
        <f t="shared" ref="V17:Z18" si="38">IF(B17=0,0,G17/B17)</f>
        <v>0</v>
      </c>
      <c r="W17" s="112">
        <f t="shared" si="38"/>
        <v>0</v>
      </c>
      <c r="X17" s="112">
        <f t="shared" si="38"/>
        <v>0</v>
      </c>
      <c r="Y17" s="112">
        <f t="shared" si="38"/>
        <v>0</v>
      </c>
      <c r="Z17" s="112">
        <f t="shared" si="38"/>
        <v>0</v>
      </c>
      <c r="AA17" s="111">
        <f t="shared" si="10"/>
        <v>66103.874076985128</v>
      </c>
      <c r="AB17" s="111">
        <f t="shared" si="11"/>
        <v>71457.810341721226</v>
      </c>
      <c r="AC17" s="111">
        <f t="shared" si="12"/>
        <v>65067.421572592291</v>
      </c>
      <c r="AD17" s="111">
        <f t="shared" si="13"/>
        <v>70869.924011874318</v>
      </c>
      <c r="AE17" s="111">
        <f t="shared" si="14"/>
        <v>68404.793216479869</v>
      </c>
      <c r="AF17" s="105">
        <f t="shared" ref="AF17:AJ18" si="39">IF(G17=0,0,L17/G17)</f>
        <v>41.868924523289792</v>
      </c>
      <c r="AG17" s="105">
        <f t="shared" si="39"/>
        <v>39.659391496717653</v>
      </c>
      <c r="AH17" s="105">
        <f t="shared" si="39"/>
        <v>43.255085653060469</v>
      </c>
      <c r="AI17" s="105">
        <f t="shared" si="39"/>
        <v>40.402541166877477</v>
      </c>
      <c r="AJ17" s="106">
        <f t="shared" si="39"/>
        <v>41.239825341762277</v>
      </c>
      <c r="AK17" s="105">
        <f t="shared" si="20"/>
        <v>230.6415095355286</v>
      </c>
      <c r="AL17" s="105">
        <f t="shared" si="21"/>
        <v>236.16443965337677</v>
      </c>
      <c r="AM17" s="105">
        <f t="shared" si="22"/>
        <v>234.54140777885615</v>
      </c>
      <c r="AN17" s="105">
        <f t="shared" si="23"/>
        <v>238.61041853193589</v>
      </c>
      <c r="AO17" s="107">
        <f t="shared" si="24"/>
        <v>235.08347706558291</v>
      </c>
    </row>
    <row r="18" spans="1:44">
      <c r="A18" s="268" t="s">
        <v>1394</v>
      </c>
      <c r="B18" s="528"/>
      <c r="C18" s="528"/>
      <c r="D18" s="528"/>
      <c r="E18" s="528"/>
      <c r="F18" s="528"/>
      <c r="G18" s="342">
        <v>5417</v>
      </c>
      <c r="H18" s="342">
        <v>6004</v>
      </c>
      <c r="I18" s="342">
        <v>5863</v>
      </c>
      <c r="J18" s="342">
        <v>6252</v>
      </c>
      <c r="K18" s="110">
        <f>SUM(G18:J18)</f>
        <v>23536</v>
      </c>
      <c r="L18" s="104">
        <f>'Schedule 3A_Income Statement'!CO41</f>
        <v>1672677.9300000002</v>
      </c>
      <c r="M18" s="104">
        <f>'Schedule 3A_Income Statement'!CP41</f>
        <v>2057136.01</v>
      </c>
      <c r="N18" s="104">
        <f>'Schedule 3A_Income Statement'!CQ41</f>
        <v>2017109.5099999998</v>
      </c>
      <c r="O18" s="104">
        <f>'Schedule 3A_Income Statement'!CR41</f>
        <v>2137642.06</v>
      </c>
      <c r="P18" s="104">
        <f>SUM(L18:O18)</f>
        <v>7884565.5099999998</v>
      </c>
      <c r="Q18" s="277"/>
      <c r="R18" s="277"/>
      <c r="S18" s="277"/>
      <c r="T18" s="277"/>
      <c r="U18" s="277"/>
      <c r="V18" s="112">
        <f t="shared" si="38"/>
        <v>0</v>
      </c>
      <c r="W18" s="112">
        <f t="shared" si="38"/>
        <v>0</v>
      </c>
      <c r="X18" s="112">
        <f t="shared" si="38"/>
        <v>0</v>
      </c>
      <c r="Y18" s="112">
        <f t="shared" si="38"/>
        <v>0</v>
      </c>
      <c r="Z18" s="112">
        <f t="shared" si="38"/>
        <v>0</v>
      </c>
      <c r="AA18" s="111">
        <f t="shared" si="10"/>
        <v>1344.5301673319957</v>
      </c>
      <c r="AB18" s="111">
        <f t="shared" si="11"/>
        <v>1442.3157768302203</v>
      </c>
      <c r="AC18" s="111">
        <f t="shared" si="12"/>
        <v>1354.9020740655151</v>
      </c>
      <c r="AD18" s="111">
        <f t="shared" si="13"/>
        <v>1400.7206736244657</v>
      </c>
      <c r="AE18" s="111">
        <f t="shared" si="14"/>
        <v>1385.9108485288634</v>
      </c>
      <c r="AF18" s="105">
        <f t="shared" si="39"/>
        <v>308.78307734908623</v>
      </c>
      <c r="AG18" s="105">
        <f t="shared" si="39"/>
        <v>342.62758327781478</v>
      </c>
      <c r="AH18" s="105">
        <f t="shared" si="39"/>
        <v>344.04050997782701</v>
      </c>
      <c r="AI18" s="105">
        <f t="shared" si="39"/>
        <v>341.91331733845169</v>
      </c>
      <c r="AJ18" s="106">
        <f t="shared" si="39"/>
        <v>335.00023410944937</v>
      </c>
      <c r="AK18" s="105">
        <f t="shared" si="20"/>
        <v>34.597346888121294</v>
      </c>
      <c r="AL18" s="105">
        <f t="shared" si="21"/>
        <v>41.181430744900204</v>
      </c>
      <c r="AM18" s="105">
        <f t="shared" si="22"/>
        <v>38.845100044292948</v>
      </c>
      <c r="AN18" s="105">
        <f t="shared" si="23"/>
        <v>39.910421015290979</v>
      </c>
      <c r="AO18" s="107">
        <f t="shared" si="24"/>
        <v>38.690038225999565</v>
      </c>
      <c r="AR18" s="336"/>
    </row>
    <row r="19" spans="1:44">
      <c r="A19" s="268" t="s">
        <v>214</v>
      </c>
      <c r="B19" s="279"/>
      <c r="C19" s="279"/>
      <c r="D19" s="279"/>
      <c r="E19" s="279"/>
      <c r="F19" s="279"/>
      <c r="G19" s="342">
        <v>157635</v>
      </c>
      <c r="H19" s="342">
        <v>147875</v>
      </c>
      <c r="I19" s="342">
        <v>167624</v>
      </c>
      <c r="J19" s="342">
        <v>159116</v>
      </c>
      <c r="K19" s="110">
        <f t="shared" si="1"/>
        <v>632250</v>
      </c>
      <c r="L19" s="104">
        <f>'Schedule 3A_Income Statement'!CO49</f>
        <v>18282242.097662102</v>
      </c>
      <c r="M19" s="104">
        <f>'Schedule 3A_Income Statement'!CP49</f>
        <v>17361090.879913792</v>
      </c>
      <c r="N19" s="104">
        <f>'Schedule 3A_Income Statement'!CQ49</f>
        <v>17434531.940782797</v>
      </c>
      <c r="O19" s="104">
        <f>'Schedule 3A_Income Statement'!CR49</f>
        <v>18375574.684335619</v>
      </c>
      <c r="P19" s="104">
        <f t="shared" si="2"/>
        <v>71453439.602694318</v>
      </c>
      <c r="Q19" s="277"/>
      <c r="R19" s="277"/>
      <c r="S19" s="277"/>
      <c r="T19" s="277"/>
      <c r="U19" s="277"/>
      <c r="V19" s="112">
        <f t="shared" si="3"/>
        <v>0</v>
      </c>
      <c r="W19" s="112">
        <f t="shared" si="3"/>
        <v>0</v>
      </c>
      <c r="X19" s="112">
        <f t="shared" si="3"/>
        <v>0</v>
      </c>
      <c r="Y19" s="112">
        <f t="shared" si="3"/>
        <v>0</v>
      </c>
      <c r="Z19" s="112">
        <f t="shared" si="3"/>
        <v>0</v>
      </c>
      <c r="AA19" s="111">
        <f t="shared" si="10"/>
        <v>39125.902331065008</v>
      </c>
      <c r="AB19" s="111">
        <f t="shared" si="11"/>
        <v>35523.391988469157</v>
      </c>
      <c r="AC19" s="111">
        <f t="shared" si="12"/>
        <v>38736.842105263153</v>
      </c>
      <c r="AD19" s="111">
        <f t="shared" si="13"/>
        <v>35648.923657138592</v>
      </c>
      <c r="AE19" s="111">
        <f t="shared" si="14"/>
        <v>37229.866331678015</v>
      </c>
      <c r="AF19" s="105">
        <f t="shared" si="15"/>
        <v>115.97831761767439</v>
      </c>
      <c r="AG19" s="105">
        <f t="shared" si="16"/>
        <v>117.40382674497916</v>
      </c>
      <c r="AH19" s="105">
        <f t="shared" si="17"/>
        <v>104.00975958563689</v>
      </c>
      <c r="AI19" s="105">
        <f t="shared" si="18"/>
        <v>115.48539860438686</v>
      </c>
      <c r="AJ19" s="106">
        <f t="shared" si="19"/>
        <v>113.01453476108236</v>
      </c>
      <c r="AK19" s="105">
        <f t="shared" si="20"/>
        <v>378.14636063586369</v>
      </c>
      <c r="AL19" s="105">
        <f t="shared" si="21"/>
        <v>347.54851320068451</v>
      </c>
      <c r="AM19" s="105">
        <f t="shared" si="22"/>
        <v>335.75080287293309</v>
      </c>
      <c r="AN19" s="105">
        <f t="shared" si="23"/>
        <v>343.07751319683388</v>
      </c>
      <c r="AO19" s="107">
        <f t="shared" si="24"/>
        <v>350.62633522432293</v>
      </c>
    </row>
    <row r="20" spans="1:44">
      <c r="A20" s="268" t="s">
        <v>215</v>
      </c>
      <c r="B20" s="279"/>
      <c r="C20" s="279"/>
      <c r="D20" s="279"/>
      <c r="E20" s="279"/>
      <c r="F20" s="279"/>
      <c r="G20" s="342">
        <v>7291353</v>
      </c>
      <c r="H20" s="342">
        <v>7681742</v>
      </c>
      <c r="I20" s="342">
        <v>8123720</v>
      </c>
      <c r="J20" s="342">
        <v>8303989</v>
      </c>
      <c r="K20" s="110">
        <f t="shared" si="1"/>
        <v>31400804</v>
      </c>
      <c r="L20" s="104">
        <f>'Schedule 3A_Income Statement'!CO50</f>
        <v>38325396.609222502</v>
      </c>
      <c r="M20" s="104">
        <f>'Schedule 3A_Income Statement'!CP50</f>
        <v>40141601.509761415</v>
      </c>
      <c r="N20" s="104">
        <f>'Schedule 3A_Income Statement'!CQ50</f>
        <v>43354953.868752763</v>
      </c>
      <c r="O20" s="104">
        <f>'Schedule 3A_Income Statement'!CR50</f>
        <v>44560442.577811405</v>
      </c>
      <c r="P20" s="104">
        <f t="shared" si="2"/>
        <v>166382394.56554809</v>
      </c>
      <c r="Q20" s="277"/>
      <c r="R20" s="277"/>
      <c r="S20" s="277"/>
      <c r="T20" s="277"/>
      <c r="U20" s="277"/>
      <c r="V20" s="112">
        <f t="shared" ref="V20" si="40">IF(B20=0,0,G20/B20)</f>
        <v>0</v>
      </c>
      <c r="W20" s="112">
        <f t="shared" ref="W20" si="41">IF(C20=0,0,H20/C20)</f>
        <v>0</v>
      </c>
      <c r="X20" s="112">
        <f t="shared" ref="X20" si="42">IF(D20=0,0,I20/D20)</f>
        <v>0</v>
      </c>
      <c r="Y20" s="112">
        <f t="shared" ref="Y20" si="43">IF(E20=0,0,J20/E20)</f>
        <v>0</v>
      </c>
      <c r="Z20" s="112">
        <f t="shared" ref="Z20" si="44">IF(F20=0,0,K20/F20)</f>
        <v>0</v>
      </c>
      <c r="AA20" s="111">
        <f t="shared" si="10"/>
        <v>1809755.2278321302</v>
      </c>
      <c r="AB20" s="111">
        <f t="shared" si="11"/>
        <v>1845352.711548856</v>
      </c>
      <c r="AC20" s="111">
        <f t="shared" si="12"/>
        <v>1877340.1120804206</v>
      </c>
      <c r="AD20" s="111">
        <f t="shared" si="13"/>
        <v>1860455.7047105168</v>
      </c>
      <c r="AE20" s="111">
        <f t="shared" si="14"/>
        <v>1849027.6561917288</v>
      </c>
      <c r="AF20" s="105">
        <f t="shared" si="15"/>
        <v>5.2562805022912071</v>
      </c>
      <c r="AG20" s="105">
        <f t="shared" si="16"/>
        <v>5.2255857473163525</v>
      </c>
      <c r="AH20" s="105">
        <f t="shared" si="17"/>
        <v>5.3368350790958772</v>
      </c>
      <c r="AI20" s="105">
        <f t="shared" si="18"/>
        <v>5.3661490372652718</v>
      </c>
      <c r="AJ20" s="106">
        <f t="shared" si="19"/>
        <v>5.2986667018318414</v>
      </c>
      <c r="AK20" s="105">
        <f t="shared" si="20"/>
        <v>792.71509316446736</v>
      </c>
      <c r="AL20" s="105">
        <f t="shared" si="21"/>
        <v>803.58740235344055</v>
      </c>
      <c r="AM20" s="105">
        <f t="shared" si="22"/>
        <v>834.92121379538128</v>
      </c>
      <c r="AN20" s="105">
        <f t="shared" si="23"/>
        <v>831.95688239225194</v>
      </c>
      <c r="AO20" s="107">
        <f t="shared" si="24"/>
        <v>816.4484393857739</v>
      </c>
    </row>
    <row r="21" spans="1:44">
      <c r="A21" s="268" t="s">
        <v>216</v>
      </c>
      <c r="B21" s="279"/>
      <c r="C21" s="279"/>
      <c r="D21" s="279"/>
      <c r="E21" s="279"/>
      <c r="F21" s="279"/>
      <c r="G21" s="342">
        <v>596962</v>
      </c>
      <c r="H21" s="342">
        <v>638709</v>
      </c>
      <c r="I21" s="342">
        <v>673712</v>
      </c>
      <c r="J21" s="342">
        <v>675733</v>
      </c>
      <c r="K21" s="110">
        <f t="shared" ref="K21:K25" si="45">SUM(G21:J21)</f>
        <v>2585116</v>
      </c>
      <c r="L21" s="104">
        <f>'Schedule 3A_Income Statement'!CO51</f>
        <v>14862984.024912413</v>
      </c>
      <c r="M21" s="104">
        <f>'Schedule 3A_Income Statement'!CP51</f>
        <v>16276834.19198972</v>
      </c>
      <c r="N21" s="104">
        <f>'Schedule 3A_Income Statement'!CQ51</f>
        <v>17970810.876331411</v>
      </c>
      <c r="O21" s="104">
        <f>'Schedule 3A_Income Statement'!CR51</f>
        <v>18814619.820353471</v>
      </c>
      <c r="P21" s="104">
        <f t="shared" ref="P21:P25" si="46">SUM(L21:O21)</f>
        <v>67925248.913587004</v>
      </c>
      <c r="Q21" s="277"/>
      <c r="R21" s="277"/>
      <c r="S21" s="277"/>
      <c r="T21" s="277"/>
      <c r="U21" s="277"/>
      <c r="V21" s="112">
        <f t="shared" ref="V21:V25" si="47">IF(B21=0,0,G21/B21)</f>
        <v>0</v>
      </c>
      <c r="W21" s="112">
        <f t="shared" ref="W21:W25" si="48">IF(C21=0,0,H21/C21)</f>
        <v>0</v>
      </c>
      <c r="X21" s="112">
        <f t="shared" ref="X21:X25" si="49">IF(D21=0,0,I21/D21)</f>
        <v>0</v>
      </c>
      <c r="Y21" s="112">
        <f t="shared" ref="Y21:Y25" si="50">IF(E21=0,0,J21/E21)</f>
        <v>0</v>
      </c>
      <c r="Z21" s="112">
        <f t="shared" ref="Z21:Z25" si="51">IF(F21=0,0,K21/F21)</f>
        <v>0</v>
      </c>
      <c r="AA21" s="111">
        <f t="shared" si="10"/>
        <v>148169.35900883196</v>
      </c>
      <c r="AB21" s="111">
        <f t="shared" ref="AB21:AB25" si="52">IF($C$8=0,0,(H21/$C$8)*12000)</f>
        <v>153434.38832502553</v>
      </c>
      <c r="AC21" s="111">
        <f t="shared" ref="AC21:AC25" si="53">IF($D$8=0,0,(I21/$D$8)*12000)</f>
        <v>155690.56560171008</v>
      </c>
      <c r="AD21" s="111">
        <f t="shared" ref="AD21:AD25" si="54">IF($E$8=0,0,(J21/$E$8)*12000)</f>
        <v>151393.66329978904</v>
      </c>
      <c r="AE21" s="111">
        <f t="shared" ref="AE21:AE25" si="55">IF($F$8=0,0,(K21/$F$8)*12000)</f>
        <v>152223.84046165625</v>
      </c>
      <c r="AF21" s="105">
        <f t="shared" ref="AF21:AF25" si="56">IF(G21=0,0,L21/G21)</f>
        <v>24.897705423314068</v>
      </c>
      <c r="AG21" s="105">
        <f t="shared" ref="AG21:AG25" si="57">IF(H21=0,0,M21/H21)</f>
        <v>25.483959349233718</v>
      </c>
      <c r="AH21" s="105">
        <f t="shared" ref="AH21:AH25" si="58">IF(I21=0,0,N21/I21)</f>
        <v>26.674322078768689</v>
      </c>
      <c r="AI21" s="105">
        <f t="shared" ref="AI21:AI25" si="59">IF(J21=0,0,O21/J21)</f>
        <v>27.843275110662749</v>
      </c>
      <c r="AJ21" s="106">
        <f t="shared" ref="AJ21:AJ25" si="60">IF(K21=0,0,P21/K21)</f>
        <v>26.275512941619255</v>
      </c>
      <c r="AK21" s="105">
        <f t="shared" ref="AK21:AK25" si="61">IF(B$8=0,0,L21/B$8)</f>
        <v>307.42308778026381</v>
      </c>
      <c r="AL21" s="105">
        <f t="shared" ref="AL21:AL25" si="62">IF(C$8=0,0,M21/C$8)</f>
        <v>325.84297623745761</v>
      </c>
      <c r="AM21" s="105">
        <f t="shared" ref="AM21:AM25" si="63">IF(D$8=0,0,N21/D$8)</f>
        <v>346.07835762380671</v>
      </c>
      <c r="AN21" s="105">
        <f t="shared" ref="AN21:AN25" si="64">IF(E$8=0,0,O21/E$8)</f>
        <v>351.27461810558935</v>
      </c>
      <c r="AO21" s="107">
        <f t="shared" ref="AO21:AO25" si="65">IF(F$8=0,0,P21/F$8)</f>
        <v>333.31329083943609</v>
      </c>
    </row>
    <row r="22" spans="1:44">
      <c r="A22" s="268" t="s">
        <v>217</v>
      </c>
      <c r="B22" s="279"/>
      <c r="C22" s="279"/>
      <c r="D22" s="279"/>
      <c r="E22" s="279"/>
      <c r="F22" s="279"/>
      <c r="G22" s="342">
        <v>97260</v>
      </c>
      <c r="H22" s="342">
        <v>109385</v>
      </c>
      <c r="I22" s="342">
        <v>122137</v>
      </c>
      <c r="J22" s="342">
        <v>137780</v>
      </c>
      <c r="K22" s="110">
        <f t="shared" si="45"/>
        <v>466562</v>
      </c>
      <c r="L22" s="104">
        <f>'Schedule 3A_Income Statement'!CO52</f>
        <v>7820523.7564683938</v>
      </c>
      <c r="M22" s="104">
        <f>'Schedule 3A_Income Statement'!CP52</f>
        <v>8732028.7043057047</v>
      </c>
      <c r="N22" s="104">
        <f>'Schedule 3A_Income Statement'!CQ52</f>
        <v>9877285.9640978165</v>
      </c>
      <c r="O22" s="104">
        <f>'Schedule 3A_Income Statement'!CR52</f>
        <v>11017273.040181065</v>
      </c>
      <c r="P22" s="104">
        <f t="shared" si="46"/>
        <v>37447111.465052977</v>
      </c>
      <c r="Q22" s="277"/>
      <c r="R22" s="277"/>
      <c r="S22" s="277"/>
      <c r="T22" s="277"/>
      <c r="U22" s="277"/>
      <c r="V22" s="112">
        <f t="shared" si="47"/>
        <v>0</v>
      </c>
      <c r="W22" s="112">
        <f t="shared" si="48"/>
        <v>0</v>
      </c>
      <c r="X22" s="112">
        <f t="shared" si="49"/>
        <v>0</v>
      </c>
      <c r="Y22" s="112">
        <f t="shared" si="50"/>
        <v>0</v>
      </c>
      <c r="Z22" s="112">
        <f t="shared" si="51"/>
        <v>0</v>
      </c>
      <c r="AA22" s="111">
        <f t="shared" si="10"/>
        <v>24140.484414751692</v>
      </c>
      <c r="AB22" s="111">
        <f t="shared" si="52"/>
        <v>26277.100474445979</v>
      </c>
      <c r="AC22" s="111">
        <f t="shared" si="53"/>
        <v>28225.0852157837</v>
      </c>
      <c r="AD22" s="111">
        <f t="shared" si="54"/>
        <v>30868.729112600588</v>
      </c>
      <c r="AE22" s="111">
        <f t="shared" si="55"/>
        <v>27473.374290929787</v>
      </c>
      <c r="AF22" s="105">
        <f t="shared" si="56"/>
        <v>80.408428505741242</v>
      </c>
      <c r="AG22" s="105">
        <f t="shared" si="57"/>
        <v>79.828392414917076</v>
      </c>
      <c r="AH22" s="105">
        <f t="shared" si="58"/>
        <v>80.870546714736861</v>
      </c>
      <c r="AI22" s="105">
        <f t="shared" si="59"/>
        <v>79.962788795043295</v>
      </c>
      <c r="AJ22" s="106">
        <f t="shared" si="60"/>
        <v>80.261811860059282</v>
      </c>
      <c r="AK22" s="105">
        <f t="shared" si="61"/>
        <v>161.75820126312686</v>
      </c>
      <c r="AL22" s="105">
        <f t="shared" si="62"/>
        <v>174.80489068335646</v>
      </c>
      <c r="AM22" s="105">
        <f t="shared" si="63"/>
        <v>190.21483937253868</v>
      </c>
      <c r="AN22" s="105">
        <f t="shared" si="64"/>
        <v>205.69580553352372</v>
      </c>
      <c r="AO22" s="107">
        <f t="shared" si="65"/>
        <v>183.7552332082997</v>
      </c>
    </row>
    <row r="23" spans="1:44">
      <c r="A23" s="268" t="s">
        <v>218</v>
      </c>
      <c r="B23" s="279"/>
      <c r="C23" s="279"/>
      <c r="D23" s="279"/>
      <c r="E23" s="279"/>
      <c r="F23" s="279"/>
      <c r="G23" s="342">
        <v>34358</v>
      </c>
      <c r="H23" s="342">
        <v>39986</v>
      </c>
      <c r="I23" s="342">
        <v>45841</v>
      </c>
      <c r="J23" s="342">
        <v>52973</v>
      </c>
      <c r="K23" s="110">
        <f t="shared" si="45"/>
        <v>173158</v>
      </c>
      <c r="L23" s="104">
        <f>'Schedule 3A_Income Statement'!CO53</f>
        <v>3742968.6801477256</v>
      </c>
      <c r="M23" s="104">
        <f>'Schedule 3A_Income Statement'!CP53</f>
        <v>4415479.2592266323</v>
      </c>
      <c r="N23" s="104">
        <f>'Schedule 3A_Income Statement'!CQ53</f>
        <v>4906796.1763692591</v>
      </c>
      <c r="O23" s="104">
        <f>'Schedule 3A_Income Statement'!CR53</f>
        <v>4920197.7647657376</v>
      </c>
      <c r="P23" s="104">
        <f t="shared" si="46"/>
        <v>17985441.880509354</v>
      </c>
      <c r="Q23" s="277"/>
      <c r="R23" s="277"/>
      <c r="S23" s="277"/>
      <c r="T23" s="277"/>
      <c r="U23" s="277"/>
      <c r="V23" s="112">
        <f t="shared" si="47"/>
        <v>0</v>
      </c>
      <c r="W23" s="112">
        <f t="shared" si="48"/>
        <v>0</v>
      </c>
      <c r="X23" s="112">
        <f t="shared" si="49"/>
        <v>0</v>
      </c>
      <c r="Y23" s="112">
        <f t="shared" si="50"/>
        <v>0</v>
      </c>
      <c r="Z23" s="112">
        <f t="shared" si="51"/>
        <v>0</v>
      </c>
      <c r="AA23" s="111">
        <f t="shared" si="10"/>
        <v>8527.8507456512289</v>
      </c>
      <c r="AB23" s="111">
        <f t="shared" si="52"/>
        <v>9605.6693291694191</v>
      </c>
      <c r="AC23" s="111">
        <f t="shared" si="53"/>
        <v>10593.564041827951</v>
      </c>
      <c r="AD23" s="111">
        <f t="shared" si="54"/>
        <v>11868.262355071787</v>
      </c>
      <c r="AE23" s="111">
        <f t="shared" si="55"/>
        <v>10196.360924097591</v>
      </c>
      <c r="AF23" s="105">
        <f t="shared" si="56"/>
        <v>108.94023750357196</v>
      </c>
      <c r="AG23" s="105">
        <f t="shared" si="57"/>
        <v>110.42563045132377</v>
      </c>
      <c r="AH23" s="105">
        <f t="shared" si="58"/>
        <v>107.03946633732377</v>
      </c>
      <c r="AI23" s="105">
        <f t="shared" si="59"/>
        <v>92.881236946477216</v>
      </c>
      <c r="AJ23" s="106">
        <f t="shared" si="60"/>
        <v>103.86723039368296</v>
      </c>
      <c r="AK23" s="105">
        <f t="shared" si="61"/>
        <v>77.418840468854853</v>
      </c>
      <c r="AL23" s="105">
        <f t="shared" si="62"/>
        <v>88.392674298373123</v>
      </c>
      <c r="AM23" s="105">
        <f t="shared" si="63"/>
        <v>94.494120137293876</v>
      </c>
      <c r="AN23" s="105">
        <f t="shared" si="64"/>
        <v>91.861573995364864</v>
      </c>
      <c r="AO23" s="107">
        <f t="shared" si="65"/>
        <v>88.255647440032561</v>
      </c>
    </row>
    <row r="24" spans="1:44">
      <c r="A24" s="268" t="s">
        <v>219</v>
      </c>
      <c r="B24" s="279"/>
      <c r="C24" s="279"/>
      <c r="D24" s="279"/>
      <c r="E24" s="279"/>
      <c r="F24" s="279"/>
      <c r="G24" s="342">
        <v>6126</v>
      </c>
      <c r="H24" s="342">
        <v>7004</v>
      </c>
      <c r="I24" s="342">
        <v>8497</v>
      </c>
      <c r="J24" s="342">
        <v>8694</v>
      </c>
      <c r="K24" s="110">
        <f t="shared" si="45"/>
        <v>30321</v>
      </c>
      <c r="L24" s="104">
        <f>'Schedule 3A_Income Statement'!CO54</f>
        <v>123803.99756973796</v>
      </c>
      <c r="M24" s="104">
        <f>'Schedule 3A_Income Statement'!CP54</f>
        <v>137338.2919056954</v>
      </c>
      <c r="N24" s="104">
        <f>'Schedule 3A_Income Statement'!CQ54</f>
        <v>165754.52056398831</v>
      </c>
      <c r="O24" s="104">
        <f>'Schedule 3A_Income Statement'!CR54</f>
        <v>170568.27946935419</v>
      </c>
      <c r="P24" s="104">
        <f t="shared" si="46"/>
        <v>597465.08950877585</v>
      </c>
      <c r="Q24" s="277"/>
      <c r="R24" s="277"/>
      <c r="S24" s="277"/>
      <c r="T24" s="277"/>
      <c r="U24" s="277"/>
      <c r="V24" s="112">
        <f t="shared" si="47"/>
        <v>0</v>
      </c>
      <c r="W24" s="112">
        <f t="shared" si="48"/>
        <v>0</v>
      </c>
      <c r="X24" s="112">
        <f t="shared" si="49"/>
        <v>0</v>
      </c>
      <c r="Y24" s="112">
        <f t="shared" si="50"/>
        <v>0</v>
      </c>
      <c r="Z24" s="112">
        <f t="shared" si="51"/>
        <v>0</v>
      </c>
      <c r="AA24" s="111">
        <f t="shared" si="10"/>
        <v>1520.5079942912694</v>
      </c>
      <c r="AB24" s="111">
        <f t="shared" si="52"/>
        <v>1682.5415890937481</v>
      </c>
      <c r="AC24" s="111">
        <f t="shared" si="53"/>
        <v>1963.6027500144435</v>
      </c>
      <c r="AD24" s="111">
        <f t="shared" si="54"/>
        <v>1947.8351785814305</v>
      </c>
      <c r="AE24" s="111">
        <f t="shared" si="55"/>
        <v>1785.4436963903665</v>
      </c>
      <c r="AF24" s="105">
        <f t="shared" si="56"/>
        <v>20.209598036196205</v>
      </c>
      <c r="AG24" s="105">
        <f t="shared" si="57"/>
        <v>19.60855110018495</v>
      </c>
      <c r="AH24" s="105">
        <f t="shared" si="58"/>
        <v>19.507416801693338</v>
      </c>
      <c r="AI24" s="105">
        <f t="shared" si="59"/>
        <v>19.619079764130916</v>
      </c>
      <c r="AJ24" s="106">
        <f t="shared" si="60"/>
        <v>19.704663088578076</v>
      </c>
      <c r="AK24" s="105">
        <f t="shared" si="61"/>
        <v>2.5607379479541224</v>
      </c>
      <c r="AL24" s="105">
        <f t="shared" si="62"/>
        <v>2.749350227327596</v>
      </c>
      <c r="AM24" s="105">
        <f t="shared" si="63"/>
        <v>3.1920681064569165</v>
      </c>
      <c r="AN24" s="105">
        <f t="shared" si="64"/>
        <v>3.1845611446641064</v>
      </c>
      <c r="AO24" s="107">
        <f t="shared" si="65"/>
        <v>2.9317972084164712</v>
      </c>
    </row>
    <row r="25" spans="1:44">
      <c r="A25" s="268" t="s">
        <v>220</v>
      </c>
      <c r="B25" s="279"/>
      <c r="C25" s="279"/>
      <c r="D25" s="279"/>
      <c r="E25" s="279"/>
      <c r="F25" s="279"/>
      <c r="G25" s="342">
        <v>1468768</v>
      </c>
      <c r="H25" s="342">
        <v>1589765</v>
      </c>
      <c r="I25" s="342">
        <v>1709609</v>
      </c>
      <c r="J25" s="342">
        <v>1793628</v>
      </c>
      <c r="K25" s="110">
        <f t="shared" si="45"/>
        <v>6561770</v>
      </c>
      <c r="L25" s="104">
        <f>'Schedule 3A_Income Statement'!CO55</f>
        <v>13087601.327459749</v>
      </c>
      <c r="M25" s="104">
        <f>'Schedule 3A_Income Statement'!CP55</f>
        <v>14333122.800436819</v>
      </c>
      <c r="N25" s="104">
        <f>'Schedule 3A_Income Statement'!CQ55</f>
        <v>15444989.301821649</v>
      </c>
      <c r="O25" s="104">
        <f>'Schedule 3A_Income Statement'!CR55</f>
        <v>16091467.789254112</v>
      </c>
      <c r="P25" s="104">
        <f t="shared" si="46"/>
        <v>58957181.218972333</v>
      </c>
      <c r="Q25" s="277"/>
      <c r="R25" s="277"/>
      <c r="S25" s="277"/>
      <c r="T25" s="277"/>
      <c r="U25" s="277"/>
      <c r="V25" s="112">
        <f t="shared" si="47"/>
        <v>0</v>
      </c>
      <c r="W25" s="112">
        <f t="shared" si="48"/>
        <v>0</v>
      </c>
      <c r="X25" s="112">
        <f t="shared" si="49"/>
        <v>0</v>
      </c>
      <c r="Y25" s="112">
        <f t="shared" si="50"/>
        <v>0</v>
      </c>
      <c r="Z25" s="112">
        <f t="shared" si="51"/>
        <v>0</v>
      </c>
      <c r="AA25" s="111">
        <f t="shared" si="10"/>
        <v>364556.55986927834</v>
      </c>
      <c r="AB25" s="111">
        <f t="shared" si="52"/>
        <v>381902.58843312715</v>
      </c>
      <c r="AC25" s="111">
        <f t="shared" si="53"/>
        <v>395079.78508290485</v>
      </c>
      <c r="AD25" s="111">
        <f t="shared" si="54"/>
        <v>401850.89897500043</v>
      </c>
      <c r="AE25" s="111">
        <f t="shared" si="55"/>
        <v>386388.01107032801</v>
      </c>
      <c r="AF25" s="105">
        <f t="shared" si="56"/>
        <v>8.9105980845577708</v>
      </c>
      <c r="AG25" s="105">
        <f t="shared" si="57"/>
        <v>9.0158751767945695</v>
      </c>
      <c r="AH25" s="105">
        <f t="shared" si="58"/>
        <v>9.0342232064885302</v>
      </c>
      <c r="AI25" s="105">
        <f t="shared" si="59"/>
        <v>8.9714633074718453</v>
      </c>
      <c r="AJ25" s="106">
        <f t="shared" si="60"/>
        <v>8.9849508926665109</v>
      </c>
      <c r="AK25" s="105">
        <f t="shared" si="61"/>
        <v>270.70141534034684</v>
      </c>
      <c r="AL25" s="105">
        <f t="shared" si="62"/>
        <v>286.932172250652</v>
      </c>
      <c r="AM25" s="105">
        <f t="shared" si="63"/>
        <v>297.43658023420664</v>
      </c>
      <c r="AN25" s="105">
        <f t="shared" si="64"/>
        <v>300.43254960239938</v>
      </c>
      <c r="AO25" s="107">
        <f t="shared" si="65"/>
        <v>289.30644208183179</v>
      </c>
    </row>
    <row r="26" spans="1:44">
      <c r="A26" s="545" t="s">
        <v>206</v>
      </c>
      <c r="B26" s="279"/>
      <c r="C26" s="279"/>
      <c r="D26" s="279"/>
      <c r="E26" s="279"/>
      <c r="F26" s="279"/>
      <c r="G26" s="342">
        <v>0</v>
      </c>
      <c r="H26" s="342">
        <v>0</v>
      </c>
      <c r="I26" s="342">
        <v>0</v>
      </c>
      <c r="J26" s="342">
        <v>0</v>
      </c>
      <c r="K26" s="110">
        <f t="shared" si="1"/>
        <v>0</v>
      </c>
      <c r="L26" s="104">
        <f>'Schedule 3A_Income Statement'!CO43</f>
        <v>18252849.621488374</v>
      </c>
      <c r="M26" s="104">
        <f>'Schedule 3A_Income Statement'!CP43</f>
        <v>22631803.446023963</v>
      </c>
      <c r="N26" s="104">
        <f>'Schedule 3A_Income Statement'!CQ43</f>
        <v>26456684.42767125</v>
      </c>
      <c r="O26" s="104">
        <f>'Schedule 3A_Income Statement'!CR43</f>
        <v>28014372.294816419</v>
      </c>
      <c r="P26" s="104">
        <f t="shared" ref="P26:P27" si="66">SUM(L26:O26)</f>
        <v>95355709.790000007</v>
      </c>
      <c r="Q26" s="277"/>
      <c r="R26" s="277"/>
      <c r="S26" s="277"/>
      <c r="T26" s="277"/>
      <c r="U26" s="277"/>
      <c r="V26" s="549">
        <f t="shared" ref="V26" si="67">IF(B26=0,0,G26/B26)</f>
        <v>0</v>
      </c>
      <c r="W26" s="549">
        <f t="shared" ref="W26" si="68">IF(C26=0,0,H26/C26)</f>
        <v>0</v>
      </c>
      <c r="X26" s="549">
        <f t="shared" ref="X26" si="69">IF(D26=0,0,I26/D26)</f>
        <v>0</v>
      </c>
      <c r="Y26" s="549">
        <f t="shared" ref="Y26" si="70">IF(E26=0,0,J26/E26)</f>
        <v>0</v>
      </c>
      <c r="Z26" s="549">
        <f t="shared" ref="Z26" si="71">IF(F26=0,0,K26/F26)</f>
        <v>0</v>
      </c>
      <c r="AA26" s="110">
        <f t="shared" si="10"/>
        <v>0</v>
      </c>
      <c r="AB26" s="110">
        <f t="shared" ref="AB26" si="72">IF($C$8=0,0,(H26/$C$8)*12000)</f>
        <v>0</v>
      </c>
      <c r="AC26" s="110">
        <f t="shared" ref="AC26" si="73">IF($D$8=0,0,(I26/$D$8)*12000)</f>
        <v>0</v>
      </c>
      <c r="AD26" s="110">
        <f t="shared" ref="AD26" si="74">IF($E$8=0,0,(J26/$E$8)*12000)</f>
        <v>0</v>
      </c>
      <c r="AE26" s="110">
        <f t="shared" ref="AE26" si="75">IF($F$8=0,0,(K26/$F$8)*12000)</f>
        <v>0</v>
      </c>
      <c r="AF26" s="546">
        <f t="shared" ref="AF26" si="76">IF(G26=0,0,L26/G26)</f>
        <v>0</v>
      </c>
      <c r="AG26" s="546">
        <f t="shared" ref="AG26" si="77">IF(H26=0,0,M26/H26)</f>
        <v>0</v>
      </c>
      <c r="AH26" s="546">
        <f t="shared" ref="AH26" si="78">IF(I26=0,0,N26/I26)</f>
        <v>0</v>
      </c>
      <c r="AI26" s="546">
        <f t="shared" ref="AI26" si="79">IF(J26=0,0,O26/J26)</f>
        <v>0</v>
      </c>
      <c r="AJ26" s="547">
        <f t="shared" ref="AJ26" si="80">IF(K26=0,0,P26/K26)</f>
        <v>0</v>
      </c>
      <c r="AK26" s="546">
        <f t="shared" ref="AK26" si="81">IF(B$8=0,0,L26/B$8)</f>
        <v>377.53841234178697</v>
      </c>
      <c r="AL26" s="546">
        <f t="shared" ref="AL26" si="82">IF(C$8=0,0,M26/C$8)</f>
        <v>453.06194715080102</v>
      </c>
      <c r="AM26" s="546">
        <f t="shared" ref="AM26" si="83">IF(D$8=0,0,N26/D$8)</f>
        <v>509.49764915499162</v>
      </c>
      <c r="AN26" s="546">
        <f t="shared" ref="AN26" si="84">IF(E$8=0,0,O26/E$8)</f>
        <v>523.03676732727956</v>
      </c>
      <c r="AO26" s="548">
        <f t="shared" ref="AO26" si="85">IF(F$8=0,0,P26/F$8)</f>
        <v>467.91621582232517</v>
      </c>
    </row>
    <row r="27" spans="1:44">
      <c r="A27" s="545" t="s">
        <v>1395</v>
      </c>
      <c r="B27" s="279"/>
      <c r="C27" s="279"/>
      <c r="D27" s="279"/>
      <c r="E27" s="279"/>
      <c r="F27" s="279"/>
      <c r="G27" s="342">
        <v>9225632</v>
      </c>
      <c r="H27" s="342">
        <v>9629850</v>
      </c>
      <c r="I27" s="342">
        <v>10125177</v>
      </c>
      <c r="J27" s="342">
        <v>10392275</v>
      </c>
      <c r="K27" s="110">
        <f>SUM(G27:J27)</f>
        <v>39372934</v>
      </c>
      <c r="L27" s="104">
        <f>'Schedule 3A_Income Statement'!CO45</f>
        <v>8533941.5826582983</v>
      </c>
      <c r="M27" s="104">
        <f>'Schedule 3A_Income Statement'!CP45</f>
        <v>6221091.7658913368</v>
      </c>
      <c r="N27" s="104">
        <f>'Schedule 3A_Income Statement'!CQ45</f>
        <v>4846678.510561835</v>
      </c>
      <c r="O27" s="104">
        <f>'Schedule 3A_Income Statement'!CR45</f>
        <v>4928081.398696037</v>
      </c>
      <c r="P27" s="104">
        <f t="shared" si="66"/>
        <v>24529793.257807508</v>
      </c>
      <c r="Q27" s="277"/>
      <c r="R27" s="277"/>
      <c r="S27" s="277"/>
      <c r="T27" s="277"/>
      <c r="U27" s="277"/>
      <c r="V27" s="112">
        <f t="shared" si="3"/>
        <v>0</v>
      </c>
      <c r="W27" s="112">
        <f t="shared" si="3"/>
        <v>0</v>
      </c>
      <c r="X27" s="112">
        <f t="shared" si="3"/>
        <v>0</v>
      </c>
      <c r="Y27" s="112">
        <f t="shared" si="3"/>
        <v>0</v>
      </c>
      <c r="Z27" s="112">
        <f t="shared" si="3"/>
        <v>0</v>
      </c>
      <c r="AA27" s="111">
        <f t="shared" si="10"/>
        <v>2289854.2618983597</v>
      </c>
      <c r="AB27" s="111">
        <f t="shared" si="11"/>
        <v>2313338.5382259325</v>
      </c>
      <c r="AC27" s="111">
        <f t="shared" si="12"/>
        <v>2339864.1169333872</v>
      </c>
      <c r="AD27" s="111">
        <f t="shared" si="13"/>
        <v>2328322.8468475197</v>
      </c>
      <c r="AE27" s="111">
        <f t="shared" si="14"/>
        <v>2318464.3256717767</v>
      </c>
      <c r="AF27" s="105">
        <f t="shared" si="15"/>
        <v>0.92502514544892944</v>
      </c>
      <c r="AG27" s="105">
        <f t="shared" si="16"/>
        <v>0.64602166865437538</v>
      </c>
      <c r="AH27" s="105">
        <f t="shared" si="17"/>
        <v>0.47867592937504549</v>
      </c>
      <c r="AI27" s="105">
        <f t="shared" si="18"/>
        <v>0.47420621554914943</v>
      </c>
      <c r="AJ27" s="106">
        <f t="shared" si="19"/>
        <v>0.623011565706724</v>
      </c>
      <c r="AK27" s="105">
        <f t="shared" si="20"/>
        <v>176.51439763911512</v>
      </c>
      <c r="AL27" s="105">
        <f t="shared" si="21"/>
        <v>124.5389018855992</v>
      </c>
      <c r="AM27" s="105">
        <f t="shared" si="22"/>
        <v>93.336385898700769</v>
      </c>
      <c r="AN27" s="105">
        <f t="shared" si="23"/>
        <v>92.008763815015342</v>
      </c>
      <c r="AO27" s="107">
        <f t="shared" si="24"/>
        <v>120.36917413099647</v>
      </c>
    </row>
    <row r="28" spans="1:44">
      <c r="A28" s="545" t="s">
        <v>1396</v>
      </c>
      <c r="B28" s="279"/>
      <c r="C28" s="279"/>
      <c r="D28" s="279"/>
      <c r="E28" s="279"/>
      <c r="F28" s="279"/>
      <c r="G28" s="342">
        <v>3433960</v>
      </c>
      <c r="H28" s="342">
        <v>3625671</v>
      </c>
      <c r="I28" s="342">
        <v>3823292</v>
      </c>
      <c r="J28" s="342">
        <v>3875755</v>
      </c>
      <c r="K28" s="110">
        <f t="shared" ref="K28" si="86">SUM(G28:J28)</f>
        <v>14758678</v>
      </c>
      <c r="L28" s="104">
        <f>'Schedule 3A_Income Statement'!CO47</f>
        <v>3183294.4770602752</v>
      </c>
      <c r="M28" s="104">
        <f>'Schedule 3A_Income Statement'!CP47</f>
        <v>3583160.0334806549</v>
      </c>
      <c r="N28" s="104">
        <f>'Schedule 3A_Income Statement'!CQ47</f>
        <v>4363082.5575078158</v>
      </c>
      <c r="O28" s="104">
        <f>'Schedule 3A_Income Statement'!CR47</f>
        <v>4671867.9789598435</v>
      </c>
      <c r="P28" s="104">
        <f>SUM(L28:O28)</f>
        <v>15801405.047008589</v>
      </c>
      <c r="Q28" s="277"/>
      <c r="R28" s="277"/>
      <c r="S28" s="277"/>
      <c r="T28" s="277"/>
      <c r="U28" s="277"/>
      <c r="V28" s="112">
        <f t="shared" si="3"/>
        <v>0</v>
      </c>
      <c r="W28" s="112">
        <f t="shared" si="3"/>
        <v>0</v>
      </c>
      <c r="X28" s="112">
        <f t="shared" si="3"/>
        <v>0</v>
      </c>
      <c r="Y28" s="112">
        <f t="shared" si="3"/>
        <v>0</v>
      </c>
      <c r="Z28" s="112">
        <f t="shared" si="3"/>
        <v>0</v>
      </c>
      <c r="AA28" s="111">
        <f t="shared" si="10"/>
        <v>852328.37611434003</v>
      </c>
      <c r="AB28" s="111">
        <f t="shared" si="11"/>
        <v>870979.76097531687</v>
      </c>
      <c r="AC28" s="111">
        <f t="shared" si="12"/>
        <v>883538.50597954832</v>
      </c>
      <c r="AD28" s="111">
        <f t="shared" si="13"/>
        <v>868338.15649446426</v>
      </c>
      <c r="AE28" s="111">
        <f t="shared" si="14"/>
        <v>869060.67089328135</v>
      </c>
      <c r="AF28" s="105">
        <f t="shared" ref="AF28" si="87">IF(G28=0,0,L28/G28)</f>
        <v>0.9270039479377381</v>
      </c>
      <c r="AG28" s="105">
        <f t="shared" ref="AG28" si="88">IF(H28=0,0,M28/H28)</f>
        <v>0.98827500715885552</v>
      </c>
      <c r="AH28" s="105">
        <f t="shared" ref="AH28" si="89">IF(I28=0,0,N28/I28)</f>
        <v>1.1411847584510457</v>
      </c>
      <c r="AI28" s="105">
        <f t="shared" ref="AI28" si="90">IF(J28=0,0,O28/J28)</f>
        <v>1.2054084891743269</v>
      </c>
      <c r="AJ28" s="106">
        <f t="shared" ref="AJ28" si="91">IF(K28=0,0,P28/K28)</f>
        <v>1.0706517919158198</v>
      </c>
      <c r="AK28" s="105">
        <f t="shared" si="20"/>
        <v>65.842647466446209</v>
      </c>
      <c r="AL28" s="105">
        <f t="shared" si="21"/>
        <v>71.730627459424952</v>
      </c>
      <c r="AM28" s="105">
        <f t="shared" si="22"/>
        <v>84.023389710705715</v>
      </c>
      <c r="AN28" s="105">
        <f t="shared" si="23"/>
        <v>87.225182109367708</v>
      </c>
      <c r="AO28" s="107">
        <f t="shared" si="24"/>
        <v>77.538447047954676</v>
      </c>
    </row>
    <row r="29" spans="1:44">
      <c r="A29" s="268" t="s">
        <v>222</v>
      </c>
      <c r="B29" s="279"/>
      <c r="C29" s="279"/>
      <c r="D29" s="279"/>
      <c r="E29" s="279"/>
      <c r="F29" s="279"/>
      <c r="G29" s="342">
        <v>1392707</v>
      </c>
      <c r="H29" s="342">
        <v>1437263</v>
      </c>
      <c r="I29" s="342">
        <v>1653053</v>
      </c>
      <c r="J29" s="342">
        <v>1905883</v>
      </c>
      <c r="K29" s="110">
        <f t="shared" ref="K29:K30" si="92">SUM(G29:J29)</f>
        <v>6388906</v>
      </c>
      <c r="L29" s="104">
        <f>'Schedule 3A_Income Statement'!CO57</f>
        <v>3045043.7304444602</v>
      </c>
      <c r="M29" s="104">
        <f>'Schedule 3A_Income Statement'!CP57</f>
        <v>3403636.4016944333</v>
      </c>
      <c r="N29" s="104">
        <f>'Schedule 3A_Income Statement'!CQ57</f>
        <v>3373642.7827980551</v>
      </c>
      <c r="O29" s="104">
        <f>'Schedule 3A_Income Statement'!CR57</f>
        <v>3700864.6367078787</v>
      </c>
      <c r="P29" s="104">
        <f t="shared" ref="P29:P30" si="93">SUM(L29:O29)</f>
        <v>13523187.551644828</v>
      </c>
      <c r="Q29" s="277"/>
      <c r="R29" s="277"/>
      <c r="S29" s="277"/>
      <c r="T29" s="277"/>
      <c r="U29" s="277"/>
      <c r="V29" s="112">
        <f t="shared" ref="V29:V30" si="94">IF(B29=0,0,G29/B29)</f>
        <v>0</v>
      </c>
      <c r="W29" s="112">
        <f t="shared" ref="W29:W30" si="95">IF(C29=0,0,H29/C29)</f>
        <v>0</v>
      </c>
      <c r="X29" s="112">
        <f t="shared" ref="X29:X30" si="96">IF(D29=0,0,I29/D29)</f>
        <v>0</v>
      </c>
      <c r="Y29" s="112">
        <f t="shared" ref="Y29:Y30" si="97">IF(E29=0,0,J29/E29)</f>
        <v>0</v>
      </c>
      <c r="Z29" s="112">
        <f t="shared" ref="Z29:Z30" si="98">IF(F29=0,0,K29/F29)</f>
        <v>0</v>
      </c>
      <c r="AA29" s="111">
        <f t="shared" si="10"/>
        <v>345677.78766004095</v>
      </c>
      <c r="AB29" s="111">
        <f t="shared" si="11"/>
        <v>345267.67161131464</v>
      </c>
      <c r="AC29" s="111">
        <f t="shared" si="12"/>
        <v>382010.05257380556</v>
      </c>
      <c r="AD29" s="111">
        <f t="shared" si="13"/>
        <v>427000.91484475642</v>
      </c>
      <c r="AE29" s="111">
        <f t="shared" si="14"/>
        <v>376208.96225489234</v>
      </c>
      <c r="AF29" s="105">
        <f t="shared" ref="AF29:AF30" si="99">IF(G29=0,0,L29/G29)</f>
        <v>2.1864209273339332</v>
      </c>
      <c r="AG29" s="105">
        <f t="shared" ref="AG29:AG30" si="100">IF(H29=0,0,M29/H29)</f>
        <v>2.3681374958476167</v>
      </c>
      <c r="AH29" s="105">
        <f t="shared" ref="AH29:AH30" si="101">IF(I29=0,0,N29/I29)</f>
        <v>2.0408557879257683</v>
      </c>
      <c r="AI29" s="105">
        <f t="shared" ref="AI29:AI30" si="102">IF(J29=0,0,O29/J29)</f>
        <v>1.9418110328429807</v>
      </c>
      <c r="AJ29" s="106">
        <f t="shared" ref="AJ29:AJ30" si="103">IF(K29=0,0,P29/K29)</f>
        <v>2.1166671651836526</v>
      </c>
      <c r="AK29" s="105">
        <f t="shared" si="20"/>
        <v>62.983095754534098</v>
      </c>
      <c r="AL29" s="105">
        <f t="shared" si="21"/>
        <v>68.136776603896323</v>
      </c>
      <c r="AM29" s="105">
        <f t="shared" si="22"/>
        <v>64.968952236756508</v>
      </c>
      <c r="AN29" s="105">
        <f t="shared" si="23"/>
        <v>69.096257289966175</v>
      </c>
      <c r="AO29" s="107">
        <f t="shared" si="24"/>
        <v>66.359096471062216</v>
      </c>
    </row>
    <row r="30" spans="1:44">
      <c r="A30" s="268" t="s">
        <v>221</v>
      </c>
      <c r="B30" s="279"/>
      <c r="C30" s="279"/>
      <c r="D30" s="279"/>
      <c r="E30" s="279"/>
      <c r="F30" s="279"/>
      <c r="G30" s="342">
        <v>140478</v>
      </c>
      <c r="H30" s="342">
        <v>150048</v>
      </c>
      <c r="I30" s="342">
        <v>162685</v>
      </c>
      <c r="J30" s="342">
        <v>165445</v>
      </c>
      <c r="K30" s="110">
        <f t="shared" si="92"/>
        <v>618656</v>
      </c>
      <c r="L30" s="104">
        <f>'Schedule 3A_Income Statement'!CO56</f>
        <v>7043822.8496979261</v>
      </c>
      <c r="M30" s="104">
        <f>'Schedule 3A_Income Statement'!CP56</f>
        <v>7696405.8791353283</v>
      </c>
      <c r="N30" s="104">
        <f>'Schedule 3A_Income Statement'!CQ56</f>
        <v>8164044.6774362512</v>
      </c>
      <c r="O30" s="104">
        <f>'Schedule 3A_Income Statement'!CR56</f>
        <v>8308172.1862135371</v>
      </c>
      <c r="P30" s="104">
        <f t="shared" si="93"/>
        <v>31212445.592483044</v>
      </c>
      <c r="Q30" s="277"/>
      <c r="R30" s="277"/>
      <c r="S30" s="277"/>
      <c r="T30" s="277"/>
      <c r="U30" s="277"/>
      <c r="V30" s="112">
        <f t="shared" si="94"/>
        <v>0</v>
      </c>
      <c r="W30" s="112">
        <f t="shared" si="95"/>
        <v>0</v>
      </c>
      <c r="X30" s="112">
        <f t="shared" si="96"/>
        <v>0</v>
      </c>
      <c r="Y30" s="112">
        <f t="shared" si="97"/>
        <v>0</v>
      </c>
      <c r="Z30" s="112">
        <f t="shared" si="98"/>
        <v>0</v>
      </c>
      <c r="AA30" s="111">
        <f t="shared" si="10"/>
        <v>34867.437483194408</v>
      </c>
      <c r="AB30" s="111">
        <f t="shared" si="11"/>
        <v>36045.402678517807</v>
      </c>
      <c r="AC30" s="111">
        <f t="shared" si="12"/>
        <v>37595.470564446237</v>
      </c>
      <c r="AD30" s="111">
        <f t="shared" si="13"/>
        <v>37066.895689027464</v>
      </c>
      <c r="AE30" s="111">
        <f t="shared" si="14"/>
        <v>36429.387402594853</v>
      </c>
      <c r="AF30" s="105">
        <f t="shared" si="99"/>
        <v>50.141821848958031</v>
      </c>
      <c r="AG30" s="105">
        <f t="shared" si="100"/>
        <v>51.292958780759015</v>
      </c>
      <c r="AH30" s="105">
        <f t="shared" si="101"/>
        <v>50.183143359475373</v>
      </c>
      <c r="AI30" s="105">
        <f t="shared" si="102"/>
        <v>50.217124640899016</v>
      </c>
      <c r="AJ30" s="106">
        <f t="shared" si="103"/>
        <v>50.452021143386702</v>
      </c>
      <c r="AK30" s="105">
        <f t="shared" si="20"/>
        <v>145.69306988433462</v>
      </c>
      <c r="AL30" s="105">
        <f t="shared" si="21"/>
        <v>154.07294615208954</v>
      </c>
      <c r="AM30" s="105">
        <f t="shared" si="22"/>
        <v>157.22157408354519</v>
      </c>
      <c r="AN30" s="105">
        <f t="shared" si="23"/>
        <v>155.11607673892453</v>
      </c>
      <c r="AO30" s="107">
        <f t="shared" si="24"/>
        <v>153.16135195636173</v>
      </c>
    </row>
    <row r="31" spans="1:44" ht="13.5" thickBot="1">
      <c r="A31" s="269" t="s">
        <v>1397</v>
      </c>
      <c r="B31" s="280"/>
      <c r="C31" s="280"/>
      <c r="D31" s="280"/>
      <c r="E31" s="280"/>
      <c r="F31" s="280"/>
      <c r="G31" s="343">
        <v>48006</v>
      </c>
      <c r="H31" s="343">
        <v>44362</v>
      </c>
      <c r="I31" s="343">
        <v>52260</v>
      </c>
      <c r="J31" s="343">
        <v>43473</v>
      </c>
      <c r="K31" s="270">
        <f t="shared" ref="K31" si="104">SUM(G31:J31)</f>
        <v>188101</v>
      </c>
      <c r="L31" s="271">
        <f>+'Schedule 3A_Income Statement'!CO40+'Schedule 3A_Income Statement'!CO42+'Schedule 3A_Income Statement'!CO48+'Schedule 3A_Income Statement'!CO55+SUM('Schedule 3A_Income Statement'!CO58:CO61)</f>
        <v>31189087.544649333</v>
      </c>
      <c r="M31" s="271">
        <f>+'Schedule 3A_Income Statement'!CP40+'Schedule 3A_Income Statement'!CP42+'Schedule 3A_Income Statement'!CP48+'Schedule 3A_Income Statement'!CP55+SUM('Schedule 3A_Income Statement'!CP58:CP61)</f>
        <v>33069388.488234024</v>
      </c>
      <c r="N31" s="271">
        <f>+'Schedule 3A_Income Statement'!CQ40+'Schedule 3A_Income Statement'!CQ42+'Schedule 3A_Income Statement'!CQ48+'Schedule 3A_Income Statement'!CQ55+SUM('Schedule 3A_Income Statement'!CQ58:CQ61)</f>
        <v>34570011.235282421</v>
      </c>
      <c r="O31" s="271">
        <f>+'Schedule 3A_Income Statement'!CR40+'Schedule 3A_Income Statement'!CR42+'Schedule 3A_Income Statement'!CR48+'Schedule 3A_Income Statement'!CR55+SUM('Schedule 3A_Income Statement'!CR58:CR61)</f>
        <v>35341078.386230014</v>
      </c>
      <c r="P31" s="271">
        <f t="shared" ref="P31" si="105">SUM(L31:O31)</f>
        <v>134169565.65439579</v>
      </c>
      <c r="Q31" s="278"/>
      <c r="R31" s="278"/>
      <c r="S31" s="278"/>
      <c r="T31" s="278"/>
      <c r="U31" s="278"/>
      <c r="V31" s="273">
        <f t="shared" ref="V31" si="106">IF(B31=0,0,G31/B31)</f>
        <v>0</v>
      </c>
      <c r="W31" s="273">
        <f t="shared" ref="W31" si="107">IF(C31=0,0,H31/C31)</f>
        <v>0</v>
      </c>
      <c r="X31" s="273">
        <f t="shared" ref="X31" si="108">IF(D31=0,0,I31/D31)</f>
        <v>0</v>
      </c>
      <c r="Y31" s="273">
        <f t="shared" ref="Y31" si="109">IF(E31=0,0,J31/E31)</f>
        <v>0</v>
      </c>
      <c r="Z31" s="273">
        <f t="shared" ref="Z31" si="110">IF(F31=0,0,K31/F31)</f>
        <v>0</v>
      </c>
      <c r="AA31" s="272">
        <f t="shared" si="10"/>
        <v>11915.361863197302</v>
      </c>
      <c r="AB31" s="272">
        <f>IF($C$8=0,0,(H31/$C$8)*12000)</f>
        <v>10656.897483634617</v>
      </c>
      <c r="AC31" s="272">
        <f>IF($D$8=0,0,(I31/$D$8)*12000)</f>
        <v>12076.954185683748</v>
      </c>
      <c r="AD31" s="272">
        <f>IF($E$8=0,0,(J31/$E$8)*12000)</f>
        <v>9739.8480237486237</v>
      </c>
      <c r="AE31" s="272">
        <f>IF($F$8=0,0,(K31/$F$8)*12000)</f>
        <v>11076.275344966338</v>
      </c>
      <c r="AF31" s="274">
        <f t="shared" si="15"/>
        <v>649.69144574947575</v>
      </c>
      <c r="AG31" s="274">
        <f t="shared" si="16"/>
        <v>745.4440396788699</v>
      </c>
      <c r="AH31" s="274">
        <f t="shared" si="17"/>
        <v>661.50040633912022</v>
      </c>
      <c r="AI31" s="274">
        <f t="shared" si="18"/>
        <v>812.94316900674016</v>
      </c>
      <c r="AJ31" s="275">
        <f t="shared" si="19"/>
        <v>713.2847015932706</v>
      </c>
      <c r="AK31" s="274">
        <f>IF(B$8=0,0,L31/B$8)</f>
        <v>645.10905629406852</v>
      </c>
      <c r="AL31" s="274">
        <f>IF(C$8=0,0,M31/C$8)</f>
        <v>662.01005922034767</v>
      </c>
      <c r="AM31" s="274">
        <f>IF(D$8=0,0,N31/D$8)</f>
        <v>665.74250843072821</v>
      </c>
      <c r="AN31" s="274">
        <f>IF(E$8=0,0,O31/E$8)</f>
        <v>659.82857650585345</v>
      </c>
      <c r="AO31" s="276">
        <f>IF(F$8=0,0,P31/F$8)</f>
        <v>658.37814618326786</v>
      </c>
      <c r="AR31" s="336"/>
    </row>
  </sheetData>
  <sheetProtection algorithmName="SHA-512" hashValue="stwkxwI2kwsG0+L57uSjyavH+ZptfMKYAhj2VJuAYiSTj4Uu90Oai9+pdZtg1KkpevXRYguQIUJlWnaLv9NVvg==" saltValue="jXWoTQXbTbR3vxuTwNwmOA==" spinCount="100000" sheet="1" formatColumns="0"/>
  <mergeCells count="1">
    <mergeCell ref="D1:E1"/>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O45"/>
  <sheetViews>
    <sheetView zoomScale="60" zoomScaleNormal="60" workbookViewId="0">
      <selection activeCell="N45" sqref="N45"/>
    </sheetView>
  </sheetViews>
  <sheetFormatPr defaultColWidth="9.42578125" defaultRowHeight="12.75"/>
  <cols>
    <col min="1" max="1" width="67" style="134" customWidth="1"/>
    <col min="2" max="5" width="16.5703125" style="134" customWidth="1"/>
    <col min="6" max="6" width="10.5703125" style="134" customWidth="1"/>
    <col min="7" max="16384" width="9.42578125" style="134"/>
  </cols>
  <sheetData>
    <row r="1" spans="1:15" ht="20.25" customHeight="1">
      <c r="A1" s="17" t="s">
        <v>1398</v>
      </c>
      <c r="E1" s="625"/>
    </row>
    <row r="2" spans="1:15" s="177" customFormat="1" ht="20.25" customHeight="1">
      <c r="A2" s="15" t="s">
        <v>1303</v>
      </c>
      <c r="B2" s="377" t="str">
        <f>'Schedule 2_Balance Sheet'!C2</f>
        <v>CCA Senior Care Options-Commonwealth Care Alliance</v>
      </c>
      <c r="C2" s="378"/>
      <c r="D2" s="378"/>
      <c r="E2" s="379"/>
      <c r="I2" s="178"/>
      <c r="M2" s="178"/>
      <c r="O2" s="178"/>
    </row>
    <row r="3" spans="1:15" s="177" customFormat="1" ht="20.25" customHeight="1">
      <c r="A3" s="15" t="s">
        <v>1285</v>
      </c>
      <c r="B3" s="475" t="str">
        <f>'Schedule 2_Balance Sheet'!C3</f>
        <v>January 2024 - December 2024</v>
      </c>
      <c r="C3" s="476"/>
      <c r="D3" s="476"/>
      <c r="E3" s="477"/>
      <c r="I3" s="178"/>
      <c r="K3" s="178"/>
    </row>
    <row r="4" spans="1:15" s="177" customFormat="1" ht="20.25" customHeight="1">
      <c r="A4" s="15" t="s">
        <v>1306</v>
      </c>
      <c r="B4" s="381">
        <f>'Schedule 2_Balance Sheet'!C4</f>
        <v>45657</v>
      </c>
      <c r="C4" s="378"/>
      <c r="D4" s="378"/>
      <c r="E4" s="379"/>
      <c r="I4" s="178"/>
      <c r="M4" s="178"/>
      <c r="O4" s="178"/>
    </row>
    <row r="5" spans="1:15" s="177" customFormat="1" ht="20.25" customHeight="1">
      <c r="A5" s="15" t="s">
        <v>1307</v>
      </c>
      <c r="B5" s="377" t="str">
        <f>'Schedule 2_Balance Sheet'!C5</f>
        <v>CCA</v>
      </c>
      <c r="C5" s="378"/>
      <c r="D5" s="378"/>
      <c r="E5" s="379"/>
      <c r="I5" s="178"/>
      <c r="M5" s="178"/>
      <c r="O5" s="178"/>
    </row>
    <row r="6" spans="1:15" s="177" customFormat="1" ht="20.25" customHeight="1">
      <c r="A6" s="15" t="s">
        <v>1288</v>
      </c>
      <c r="B6" s="381">
        <f>'Schedule 2_Balance Sheet'!C6</f>
        <v>45957</v>
      </c>
      <c r="C6" s="378"/>
      <c r="D6" s="378"/>
      <c r="E6" s="379"/>
      <c r="G6" s="179"/>
      <c r="I6" s="178"/>
      <c r="L6" s="179"/>
      <c r="M6" s="178"/>
      <c r="N6" s="179"/>
      <c r="O6" s="178"/>
    </row>
    <row r="7" spans="1:15">
      <c r="A7" s="14" t="s">
        <v>1309</v>
      </c>
    </row>
    <row r="8" spans="1:15" ht="13.5" thickBot="1">
      <c r="A8" s="26"/>
    </row>
    <row r="9" spans="1:15">
      <c r="A9" s="193" t="s">
        <v>1399</v>
      </c>
      <c r="B9" s="895"/>
      <c r="C9" s="896"/>
      <c r="D9" s="896"/>
      <c r="E9" s="897"/>
    </row>
    <row r="10" spans="1:15">
      <c r="B10" s="76" t="s">
        <v>1400</v>
      </c>
      <c r="C10" s="74" t="s">
        <v>1401</v>
      </c>
      <c r="D10" s="74" t="s">
        <v>1402</v>
      </c>
      <c r="E10" s="77" t="s">
        <v>1403</v>
      </c>
    </row>
    <row r="11" spans="1:15">
      <c r="B11" s="78" t="s">
        <v>1404</v>
      </c>
      <c r="C11" s="75" t="s">
        <v>1404</v>
      </c>
      <c r="D11" s="75" t="s">
        <v>1404</v>
      </c>
      <c r="E11" s="79" t="s">
        <v>1404</v>
      </c>
    </row>
    <row r="12" spans="1:15">
      <c r="A12" s="7" t="s">
        <v>1405</v>
      </c>
      <c r="B12" s="187"/>
      <c r="C12" s="188"/>
      <c r="D12" s="188"/>
      <c r="E12" s="189"/>
    </row>
    <row r="13" spans="1:15" ht="15.75" customHeight="1">
      <c r="A13" s="134" t="s">
        <v>58</v>
      </c>
      <c r="B13" s="56">
        <f>IF('Schedule 2_Balance Sheet'!C48=0,"",'Schedule 3A_Income Statement'!CO92/'Schedule 2_Balance Sheet'!C48)</f>
        <v>-2.0290757965888563E-2</v>
      </c>
      <c r="C13" s="45">
        <f>IF('Schedule 2_Balance Sheet'!D48=0,"",'Schedule 3A_Income Statement'!CP92/'Schedule 2_Balance Sheet'!D48)</f>
        <v>-2.9485472601763024E-2</v>
      </c>
      <c r="D13" s="45">
        <f>IF('Schedule 2_Balance Sheet'!E48=0,"",'Schedule 3A_Income Statement'!CQ92/'Schedule 2_Balance Sheet'!E48)</f>
        <v>-2.9626189041419417E-2</v>
      </c>
      <c r="E13" s="55">
        <f>IF('Schedule 2_Balance Sheet'!F48=0,"",'Schedule 3A_Income Statement'!CR92/'Schedule 2_Balance Sheet'!F48)</f>
        <v>-6.5274492198365869E-2</v>
      </c>
    </row>
    <row r="14" spans="1:15" ht="15.75" customHeight="1">
      <c r="A14" s="134" t="s">
        <v>169</v>
      </c>
      <c r="B14" s="56">
        <f>IF('Schedule 3A_Income Statement'!CO32=0,"",'Schedule 3A_Income Statement'!CO92/'Schedule 3A_Income Statement'!CO32)</f>
        <v>-6.3382102026895135E-2</v>
      </c>
      <c r="C14" s="45">
        <f>IF('Schedule 3A_Income Statement'!CP32=0,"",'Schedule 3A_Income Statement'!CP92/'Schedule 3A_Income Statement'!CP32)</f>
        <v>-8.1602847460993486E-2</v>
      </c>
      <c r="D14" s="45">
        <f>IF('Schedule 3A_Income Statement'!CQ32=0,"",'Schedule 3A_Income Statement'!CQ92/'Schedule 3A_Income Statement'!CQ32)</f>
        <v>-7.8995120174937164E-2</v>
      </c>
      <c r="E14" s="55">
        <f>IF('Schedule 3A_Income Statement'!CR32=0,"",'Schedule 3A_Income Statement'!CR92/'Schedule 3A_Income Statement'!CR32)</f>
        <v>-0.12381518075432021</v>
      </c>
    </row>
    <row r="15" spans="1:15" ht="15.75" customHeight="1">
      <c r="A15" s="134" t="s">
        <v>1406</v>
      </c>
      <c r="B15" s="56">
        <f>IF('Schedule 2_Balance Sheet'!C93=0,"",'Schedule 3A_Income Statement'!CO92/'Schedule 2_Balance Sheet'!C93)</f>
        <v>-0.18106508132233237</v>
      </c>
      <c r="C15" s="45">
        <f>IF('Schedule 2_Balance Sheet'!D93=0,"",'Schedule 3A_Income Statement'!CP92/'Schedule 2_Balance Sheet'!D93)</f>
        <v>-0.31362854927147243</v>
      </c>
      <c r="D15" s="45">
        <f>IF('Schedule 2_Balance Sheet'!E93=0,"",'Schedule 3A_Income Statement'!CQ92/'Schedule 2_Balance Sheet'!E93)</f>
        <v>-0.64357481492767654</v>
      </c>
      <c r="E15" s="55">
        <f>IF('Schedule 2_Balance Sheet'!F93=0,"",'Schedule 3A_Income Statement'!CR92/'Schedule 2_Balance Sheet'!F93)</f>
        <v>0.54560760763395211</v>
      </c>
    </row>
    <row r="16" spans="1:15" ht="15.75" customHeight="1">
      <c r="B16" s="190"/>
      <c r="C16" s="191"/>
      <c r="D16" s="191"/>
      <c r="E16" s="192"/>
    </row>
    <row r="17" spans="1:9" ht="15.75" customHeight="1">
      <c r="A17" s="7" t="s">
        <v>1407</v>
      </c>
      <c r="B17" s="190"/>
      <c r="C17" s="191"/>
      <c r="D17" s="191"/>
      <c r="E17" s="192"/>
    </row>
    <row r="18" spans="1:9" ht="15.75" customHeight="1">
      <c r="A18" s="134" t="s">
        <v>1408</v>
      </c>
      <c r="B18" s="57">
        <f>IF('Schedule 2_Balance Sheet'!C67=0,"",'Schedule 2_Balance Sheet'!C22/'Schedule 2_Balance Sheet'!C67)</f>
        <v>1.0958488632984142</v>
      </c>
      <c r="C18" s="46">
        <f>IF('Schedule 2_Balance Sheet'!D67=0,"",'Schedule 2_Balance Sheet'!D22/'Schedule 2_Balance Sheet'!D67)</f>
        <v>1.2149459773777307</v>
      </c>
      <c r="D18" s="46">
        <f>IF('Schedule 2_Balance Sheet'!E67=0,"",'Schedule 2_Balance Sheet'!E22/'Schedule 2_Balance Sheet'!E67)</f>
        <v>1.0600474038124006</v>
      </c>
      <c r="E18" s="58">
        <f>IF('Schedule 2_Balance Sheet'!F67=0,"",'Schedule 2_Balance Sheet'!F22/'Schedule 2_Balance Sheet'!F67)</f>
        <v>0.86969287392917882</v>
      </c>
    </row>
    <row r="19" spans="1:9" ht="15.75" customHeight="1">
      <c r="A19" s="134" t="s">
        <v>1409</v>
      </c>
      <c r="B19" s="57">
        <f>IF('Schedule 2_Balance Sheet'!C67=0,"",'Schedule 2_Balance Sheet'!C11/'Schedule 2_Balance Sheet'!C67)</f>
        <v>3.3379894229114353E-2</v>
      </c>
      <c r="C19" s="46">
        <f>IF('Schedule 2_Balance Sheet'!D67=0,"",'Schedule 2_Balance Sheet'!D11/'Schedule 2_Balance Sheet'!D67)</f>
        <v>1.2810542040855877E-2</v>
      </c>
      <c r="D19" s="46">
        <f>IF('Schedule 2_Balance Sheet'!E67=0,"",'Schedule 2_Balance Sheet'!E11/'Schedule 2_Balance Sheet'!E67)</f>
        <v>4.1759581770754978E-2</v>
      </c>
      <c r="E19" s="58">
        <f>IF('Schedule 2_Balance Sheet'!F67=0,"",'Schedule 2_Balance Sheet'!F11/'Schedule 2_Balance Sheet'!F67)</f>
        <v>2.707600945586372E-2</v>
      </c>
    </row>
    <row r="20" spans="1:9" ht="15.75" customHeight="1">
      <c r="A20" s="134" t="s">
        <v>1410</v>
      </c>
      <c r="B20" s="223">
        <f>IF(('Schedule 2_Balance Sheet'!C67-'Schedule 2_Balance Sheet'!C58-SUM('Schedule 2_Balance Sheet'!C62:C65))=0,"",'Schedule 2_Balance Sheet'!C11/('Schedule 2_Balance Sheet'!C67-'Schedule 2_Balance Sheet'!C58-SUM('Schedule 2_Balance Sheet'!C62:C65)))</f>
        <v>3.4987123464115019E-2</v>
      </c>
      <c r="C20" s="46">
        <f>IF(('Schedule 2_Balance Sheet'!D67-'Schedule 2_Balance Sheet'!D58-SUM('Schedule 2_Balance Sheet'!D62:D65))=0,"",'Schedule 2_Balance Sheet'!D11/('Schedule 2_Balance Sheet'!D67-'Schedule 2_Balance Sheet'!D58-SUM('Schedule 2_Balance Sheet'!D62:D65)))</f>
        <v>1.3436424934609942E-2</v>
      </c>
      <c r="D20" s="46">
        <f>IF(('Schedule 2_Balance Sheet'!E67-'Schedule 2_Balance Sheet'!E58-SUM('Schedule 2_Balance Sheet'!E62:E65))=0,"",'Schedule 2_Balance Sheet'!E11/('Schedule 2_Balance Sheet'!E67-'Schedule 2_Balance Sheet'!E58-SUM('Schedule 2_Balance Sheet'!E62:E65)))</f>
        <v>4.5488651357759445E-2</v>
      </c>
      <c r="E20" s="58">
        <f>IF(('Schedule 2_Balance Sheet'!F67-'Schedule 2_Balance Sheet'!F58-SUM('Schedule 2_Balance Sheet'!F62:F65))=0,"",'Schedule 2_Balance Sheet'!F11/('Schedule 2_Balance Sheet'!F67-'Schedule 2_Balance Sheet'!F58-SUM('Schedule 2_Balance Sheet'!F62:F65)))</f>
        <v>2.9217151848075933E-2</v>
      </c>
    </row>
    <row r="21" spans="1:9" ht="15.75" customHeight="1">
      <c r="A21" s="134" t="s">
        <v>1411</v>
      </c>
      <c r="B21" s="57">
        <f>IF('Schedule 3A_Income Statement'!CO66=0,"",'Schedule 2_Balance Sheet'!C58/('Schedule 3A_Income Statement'!CO66/90))</f>
        <v>6.7790993171339622</v>
      </c>
      <c r="C21" s="46">
        <f>IF('Schedule 3A_Income Statement'!CP66=0,"",'Schedule 2_Balance Sheet'!D58/('Schedule 3A_Income Statement'!CP66/90))</f>
        <v>6.8347197975220375</v>
      </c>
      <c r="D21" s="46">
        <f>IF('Schedule 3A_Income Statement'!CQ66=0,"",'Schedule 2_Balance Sheet'!E58/('Schedule 3A_Income Statement'!CQ66/90))</f>
        <v>13.056354089117216</v>
      </c>
      <c r="E21" s="58">
        <f>IF('Schedule 3A_Income Statement'!CR66=0,"",'Schedule 2_Balance Sheet'!F58/('Schedule 3A_Income Statement'!CR66/90))</f>
        <v>9.0345091830027027</v>
      </c>
      <c r="F21" s="20"/>
      <c r="G21" s="20"/>
      <c r="H21" s="20"/>
      <c r="I21" s="20"/>
    </row>
    <row r="22" spans="1:9" ht="15.75" customHeight="1">
      <c r="A22" s="134" t="s">
        <v>1412</v>
      </c>
      <c r="B22" s="47">
        <f>IF('Schedule 3A_Income Statement'!CO32=0,"",('Schedule 2_Balance Sheet'!C56+'Schedule 2_Balance Sheet'!C57)/'Schedule 3A_Income Statement'!CO32)</f>
        <v>0.29243271406937049</v>
      </c>
      <c r="C22" s="48">
        <f>IF('Schedule 3A_Income Statement'!CP32=0,"",('Schedule 2_Balance Sheet'!D56+'Schedule 2_Balance Sheet'!D57)/'Schedule 3A_Income Statement'!CP32)</f>
        <v>0.28074142782720468</v>
      </c>
      <c r="D22" s="48">
        <f>IF('Schedule 3A_Income Statement'!CQ32=0,"",('Schedule 2_Balance Sheet'!E56+'Schedule 2_Balance Sheet'!E57)/'Schedule 3A_Income Statement'!CQ32)</f>
        <v>0.31542406093553604</v>
      </c>
      <c r="E22" s="49">
        <f>IF('Schedule 3A_Income Statement'!CR32=0,"",('Schedule 2_Balance Sheet'!F56+'Schedule 2_Balance Sheet'!F57)/'Schedule 3A_Income Statement'!CR32)</f>
        <v>0.29454253741559111</v>
      </c>
    </row>
    <row r="23" spans="1:9" ht="15.75" customHeight="1">
      <c r="B23" s="190"/>
      <c r="C23" s="191"/>
      <c r="D23" s="191"/>
      <c r="E23" s="192"/>
    </row>
    <row r="24" spans="1:9" ht="15.75" customHeight="1">
      <c r="A24" s="7" t="s">
        <v>1413</v>
      </c>
      <c r="B24" s="190"/>
      <c r="C24" s="191"/>
      <c r="D24" s="191"/>
      <c r="E24" s="192"/>
    </row>
    <row r="25" spans="1:9" ht="15.75" customHeight="1">
      <c r="A25" s="134" t="s">
        <v>1414</v>
      </c>
      <c r="B25" s="21">
        <v>0</v>
      </c>
      <c r="C25" s="22">
        <v>0</v>
      </c>
      <c r="D25" s="22">
        <v>0</v>
      </c>
      <c r="E25" s="23">
        <v>0</v>
      </c>
    </row>
    <row r="26" spans="1:9" ht="15.75" customHeight="1">
      <c r="A26" s="134" t="s">
        <v>1415</v>
      </c>
      <c r="B26" s="50" t="s">
        <v>597</v>
      </c>
      <c r="C26" s="51" t="s">
        <v>597</v>
      </c>
      <c r="D26" s="51" t="s">
        <v>597</v>
      </c>
      <c r="E26" s="52" t="s">
        <v>597</v>
      </c>
    </row>
    <row r="27" spans="1:9" ht="15.75" customHeight="1">
      <c r="A27" s="134" t="s">
        <v>1416</v>
      </c>
      <c r="B27" s="59">
        <f>IF('Schedule 2_Balance Sheet'!C22=0,"",SUM('Schedule 2_Balance Sheet'!C13:C15)/'Schedule 2_Balance Sheet'!C22)</f>
        <v>0.5753972832006734</v>
      </c>
      <c r="C27" s="53">
        <f>IF('Schedule 2_Balance Sheet'!D22=0,"",SUM('Schedule 2_Balance Sheet'!D13:D15)/'Schedule 2_Balance Sheet'!D22)</f>
        <v>0.60434427932627421</v>
      </c>
      <c r="D27" s="53">
        <f>IF('Schedule 2_Balance Sheet'!E22=0,"",SUM('Schedule 2_Balance Sheet'!E13:E15)/'Schedule 2_Balance Sheet'!E22)</f>
        <v>0.55846417842384044</v>
      </c>
      <c r="E27" s="60">
        <f>IF('Schedule 2_Balance Sheet'!F22=0,"",SUM('Schedule 2_Balance Sheet'!F13:F15)/'Schedule 2_Balance Sheet'!F22)</f>
        <v>0.6625148294865304</v>
      </c>
    </row>
    <row r="28" spans="1:9" ht="15.75" customHeight="1">
      <c r="A28" s="134" t="s">
        <v>1417</v>
      </c>
      <c r="B28" s="59">
        <f>IF('Schedule 2_Balance Sheet'!C22=0,"",SUM('Schedule 2_Balance Sheet'!C11)/'Schedule 2_Balance Sheet'!C22)</f>
        <v>3.046030830259169E-2</v>
      </c>
      <c r="C28" s="53">
        <f>IF('Schedule 2_Balance Sheet'!D22=0,"",SUM('Schedule 2_Balance Sheet'!D11)/'Schedule 2_Balance Sheet'!D22)</f>
        <v>1.0544124824797076E-2</v>
      </c>
      <c r="D28" s="53">
        <f>IF('Schedule 2_Balance Sheet'!E22=0,"",SUM('Schedule 2_Balance Sheet'!E11)/'Schedule 2_Balance Sheet'!E22)</f>
        <v>3.9394070133627043E-2</v>
      </c>
      <c r="E28" s="60">
        <f>IF('Schedule 2_Balance Sheet'!F22=0,"",SUM('Schedule 2_Balance Sheet'!F11)/'Schedule 2_Balance Sheet'!F22)</f>
        <v>3.1132840417028167E-2</v>
      </c>
    </row>
    <row r="29" spans="1:9" ht="15.75" customHeight="1">
      <c r="A29" s="134" t="s">
        <v>1418</v>
      </c>
      <c r="B29" s="266">
        <f>IF('Schedule 1_Enrollment'!L15=0,"",'Schedule 2_Balance Sheet'!C93/('Schedule 1_Enrollment'!L15/3))</f>
        <v>5280.3662031512767</v>
      </c>
      <c r="C29" s="180">
        <f>IF('Schedule 1_Enrollment'!L22=0,"",'Schedule 2_Balance Sheet'!D93/('Schedule 1_Enrollment'!L22/3))</f>
        <v>3896.1376202204128</v>
      </c>
      <c r="D29" s="180">
        <f>IF('Schedule 1_Enrollment'!L29=0,"",'Schedule 2_Balance Sheet'!E93/('Schedule 1_Enrollment'!L29/3))</f>
        <v>1825.4309204177005</v>
      </c>
      <c r="E29" s="60">
        <f>IF('Schedule 1_Enrollment'!L36=0,"",'Schedule 2_Balance Sheet'!F93/('Schedule 1_Enrollment'!L36/3))</f>
        <v>-3360.2702152275106</v>
      </c>
    </row>
    <row r="30" spans="1:9" ht="15.75" customHeight="1">
      <c r="B30" s="190"/>
      <c r="C30" s="191"/>
      <c r="D30" s="191"/>
      <c r="E30" s="192"/>
    </row>
    <row r="31" spans="1:9" ht="15.75" customHeight="1">
      <c r="A31" s="7" t="s">
        <v>1419</v>
      </c>
      <c r="B31" s="190"/>
      <c r="C31" s="191"/>
      <c r="D31" s="191"/>
      <c r="E31" s="192"/>
    </row>
    <row r="32" spans="1:9" ht="15.75" customHeight="1">
      <c r="A32" s="134" t="s">
        <v>1420</v>
      </c>
      <c r="B32" s="223">
        <f>IF('Schedule 3A_Income Statement'!CO23=0,"",'Schedule 2_Balance Sheet'!C13/('Schedule 3A_Income Statement'!CO23/90))</f>
        <v>117.48575961647872</v>
      </c>
      <c r="C32" s="264">
        <f>IF('Schedule 3A_Income Statement'!CP23=0,"",'Schedule 2_Balance Sheet'!D13/('Schedule 3A_Income Statement'!CP23/90))</f>
        <v>118.69096666334393</v>
      </c>
      <c r="D32" s="264">
        <f>IF('Schedule 3A_Income Statement'!CQ23=0,"",'Schedule 2_Balance Sheet'!E13/('Schedule 3A_Income Statement'!CQ23/90))</f>
        <v>102.06934348083739</v>
      </c>
      <c r="E32" s="265">
        <f>IF('Schedule 3A_Income Statement'!CR23=0,"",'Schedule 2_Balance Sheet'!F13/('Schedule 3A_Income Statement'!CR23/90))</f>
        <v>78.034436444999102</v>
      </c>
    </row>
    <row r="33" spans="1:5" ht="15.75" customHeight="1">
      <c r="B33" s="190"/>
      <c r="C33" s="191"/>
      <c r="D33" s="191"/>
      <c r="E33" s="192"/>
    </row>
    <row r="34" spans="1:5" ht="15.75" customHeight="1">
      <c r="A34" s="7" t="s">
        <v>1421</v>
      </c>
      <c r="B34" s="190"/>
      <c r="C34" s="191"/>
      <c r="D34" s="191"/>
      <c r="E34" s="192"/>
    </row>
    <row r="35" spans="1:5" ht="15.75" customHeight="1">
      <c r="A35" s="134" t="s">
        <v>1422</v>
      </c>
      <c r="B35" s="59">
        <f>IF('Schedule 3A_Income Statement'!CO32=0,"",'Schedule 3A_Income Statement'!CO92/'Schedule 3A_Income Statement'!CO32)</f>
        <v>-6.3382102026895135E-2</v>
      </c>
      <c r="C35" s="53">
        <f>IF('Schedule 3A_Income Statement'!CP32=0,"",'Schedule 3A_Income Statement'!CP92/'Schedule 3A_Income Statement'!CP32)</f>
        <v>-8.1602847460993486E-2</v>
      </c>
      <c r="D35" s="53">
        <f>IF('Schedule 3A_Income Statement'!CQ32=0,"",'Schedule 3A_Income Statement'!CQ92/'Schedule 3A_Income Statement'!CQ32)</f>
        <v>-7.8995120174937164E-2</v>
      </c>
      <c r="E35" s="60">
        <f>IF('Schedule 3A_Income Statement'!CR32=0,"",'Schedule 3A_Income Statement'!CR92/'Schedule 3A_Income Statement'!CR32)</f>
        <v>-0.12381518075432021</v>
      </c>
    </row>
    <row r="36" spans="1:5" ht="15.75" customHeight="1">
      <c r="A36" s="134" t="s">
        <v>1423</v>
      </c>
      <c r="B36" s="59">
        <f>IF('Schedule 3A_Income Statement'!CO32= 0,"",('Schedule 3A_Income Statement'!CO32-'Schedule 3A_Income Statement'!CO66) /'Schedule 3A_Income Statement'!CO32)</f>
        <v>7.5969718747904633E-2</v>
      </c>
      <c r="C36" s="53">
        <f>IF('Schedule 3A_Income Statement'!CP32= 0,"",('Schedule 3A_Income Statement'!CP32-'Schedule 3A_Income Statement'!CP66) /'Schedule 3A_Income Statement'!CP32)</f>
        <v>5.3270789383502534E-2</v>
      </c>
      <c r="D36" s="53">
        <f>IF('Schedule 3A_Income Statement'!CQ32= 0,"",('Schedule 3A_Income Statement'!CQ32-'Schedule 3A_Income Statement'!CQ66) /'Schedule 3A_Income Statement'!CQ32)</f>
        <v>3.4694940026151908E-2</v>
      </c>
      <c r="E36" s="60">
        <f>IF('Schedule 3A_Income Statement'!CR32= 0,"",('Schedule 3A_Income Statement'!CR32-'Schedule 3A_Income Statement'!CR66) /'Schedule 3A_Income Statement'!CR32)</f>
        <v>1.0456255783790514E-2</v>
      </c>
    </row>
    <row r="37" spans="1:5" ht="15.75" customHeight="1">
      <c r="A37" s="134" t="s">
        <v>145</v>
      </c>
      <c r="B37" s="61">
        <f>'Schedule 2_Balance Sheet'!C93</f>
        <v>85096621.607918262</v>
      </c>
      <c r="C37" s="54">
        <f>'Schedule 2_Balance Sheet'!D93</f>
        <v>64874587.514290094</v>
      </c>
      <c r="D37" s="54">
        <f>'Schedule 2_Balance Sheet'!E93</f>
        <v>31596383.801509976</v>
      </c>
      <c r="E37" s="62">
        <f>'Schedule 2_Balance Sheet'!F93</f>
        <v>-59993144.332600236</v>
      </c>
    </row>
    <row r="38" spans="1:5" ht="15.75" customHeight="1">
      <c r="A38" s="134" t="s">
        <v>274</v>
      </c>
      <c r="B38" s="59">
        <f>IF('Schedule 3A_Income Statement'!CO32-'Schedule 3A_Income Statement'!CO28-'Schedule 3A_Income Statement'!CO25=0,"",('Schedule 3A_Income Statement'!CO66+'Schedule 3A_Income Statement'!CO73-'Schedule 3A_Income Statement'!CO64)/('Schedule 3A_Income Statement'!CO32-'Schedule 3A_Income Statement'!CO28-'Schedule 3A_Income Statement'!CO25))</f>
        <v>0.95714948829565771</v>
      </c>
      <c r="C38" s="53">
        <f>IF('Schedule 3A_Income Statement'!CP32-'Schedule 3A_Income Statement'!CP28-'Schedule 3A_Income Statement'!CP25=0,"",('Schedule 3A_Income Statement'!CP66+'Schedule 3A_Income Statement'!CP73-'Schedule 3A_Income Statement'!CP64)/('Schedule 3A_Income Statement'!CP32-'Schedule 3A_Income Statement'!CP28-'Schedule 3A_Income Statement'!CP25))</f>
        <v>0.98641860721788055</v>
      </c>
      <c r="D38" s="53">
        <f>IF('Schedule 3A_Income Statement'!CQ32-'Schedule 3A_Income Statement'!CQ28-'Schedule 3A_Income Statement'!CQ25=0,"",('Schedule 3A_Income Statement'!CQ66+'Schedule 3A_Income Statement'!CQ73-'Schedule 3A_Income Statement'!CQ64)/('Schedule 3A_Income Statement'!CQ32-'Schedule 3A_Income Statement'!CQ28-'Schedule 3A_Income Statement'!CQ25))</f>
        <v>0.9970770129563763</v>
      </c>
      <c r="E38" s="60">
        <f>IF('Schedule 3A_Income Statement'!CR32-'Schedule 3A_Income Statement'!CR28-'Schedule 3A_Income Statement'!CR25=0,"",('Schedule 3A_Income Statement'!CR66+'Schedule 3A_Income Statement'!CR73-'Schedule 3A_Income Statement'!CR64)/('Schedule 3A_Income Statement'!CR32-'Schedule 3A_Income Statement'!CR28-'Schedule 3A_Income Statement'!CR25))</f>
        <v>1.0199936605097766</v>
      </c>
    </row>
    <row r="39" spans="1:5" ht="15.75" customHeight="1">
      <c r="A39" s="134" t="s">
        <v>1424</v>
      </c>
      <c r="B39" s="529">
        <f>IF('Schedule 1_Enrollment'!L15=0,"",'Schedule 3A_Income Statement'!CO66/'Schedule 1_Enrollment'!L15)</f>
        <v>4646.1909813588363</v>
      </c>
      <c r="C39" s="530">
        <f>IF('Schedule 1_Enrollment'!L22=0,"",'Schedule 3A_Income Statement'!CP66/'Schedule 1_Enrollment'!L22)</f>
        <v>4725.5143570812779</v>
      </c>
      <c r="D39" s="530">
        <f>IF('Schedule 1_Enrollment'!L29=0,"",'Schedule 3A_Income Statement'!CQ66/'Schedule 1_Enrollment'!L29)</f>
        <v>4785.2816785684363</v>
      </c>
      <c r="E39" s="531">
        <f>IF('Schedule 1_Enrollment'!L36=0,"",'Schedule 3A_Income Statement'!CR66/'Schedule 1_Enrollment'!L36)</f>
        <v>4884.2115531061017</v>
      </c>
    </row>
    <row r="40" spans="1:5" ht="15.75" customHeight="1" thickBot="1">
      <c r="A40" s="134" t="s">
        <v>278</v>
      </c>
      <c r="B40" s="63">
        <f>IF('Schedule 3A_Income Statement'!CO32-'Schedule 3A_Income Statement'!CO28=0,"",'Schedule 3A_Income Statement'!CO88/('Schedule 3A_Income Statement'!CO32-'Schedule 3A_Income Statement'!CO28))</f>
        <v>0.10623261373123748</v>
      </c>
      <c r="C40" s="64">
        <f>IF('Schedule 3A_Income Statement'!CP32-'Schedule 3A_Income Statement'!CP28=0,"",'Schedule 3A_Income Statement'!CP88/('Schedule 3A_Income Statement'!CP32-'Schedule 3A_Income Statement'!CP28))</f>
        <v>9.5184240243112991E-2</v>
      </c>
      <c r="D40" s="64">
        <f>IF('Schedule 3A_Income Statement'!CQ32-'Schedule 3A_Income Statement'!CQ28=0,"",'Schedule 3A_Income Statement'!CQ88/('Schedule 3A_Income Statement'!CQ32-'Schedule 3A_Income Statement'!CQ28))</f>
        <v>8.1918107218560687E-2</v>
      </c>
      <c r="E40" s="65">
        <f>IF('Schedule 3A_Income Statement'!CR32-'Schedule 3A_Income Statement'!CR28=0,"",'Schedule 3A_Income Statement'!CR88/('Schedule 3A_Income Statement'!CR32-'Schedule 3A_Income Statement'!CR28))</f>
        <v>0.10382152024454341</v>
      </c>
    </row>
    <row r="41" spans="1:5">
      <c r="B41" s="24" t="s">
        <v>1425</v>
      </c>
      <c r="C41" s="24" t="s">
        <v>1425</v>
      </c>
      <c r="D41" s="24" t="s">
        <v>1425</v>
      </c>
      <c r="E41" s="24" t="s">
        <v>1425</v>
      </c>
    </row>
    <row r="42" spans="1:5">
      <c r="A42" s="7" t="s">
        <v>397</v>
      </c>
    </row>
    <row r="43" spans="1:5">
      <c r="A43" s="134" t="s">
        <v>1426</v>
      </c>
    </row>
    <row r="44" spans="1:5">
      <c r="A44" s="134" t="s">
        <v>1427</v>
      </c>
    </row>
    <row r="45" spans="1:5">
      <c r="A45" s="134" t="s">
        <v>1428</v>
      </c>
    </row>
  </sheetData>
  <sheetProtection algorithmName="SHA-512" hashValue="jPeWcZ4myaUoOO7O9Z1VSG+IGVHZXz3N0ksHTbzFfMGEfos6YufDbfpYHInPIb1saJs6FZGq+/qaNwQwj4hpMg==" saltValue="SCexjINLVoA+bljEb4q5Mw==" spinCount="100000" sheet="1" objects="1" scenarios="1" formatColumns="0"/>
  <mergeCells count="1">
    <mergeCell ref="B9:E9"/>
  </mergeCells>
  <phoneticPr fontId="0" type="noConversion"/>
  <pageMargins left="0.7" right="0.7" top="0.75" bottom="0.75" header="0.3" footer="0.3"/>
  <pageSetup scale="68"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K64"/>
  <sheetViews>
    <sheetView topLeftCell="A22" zoomScale="60" zoomScaleNormal="60" workbookViewId="0">
      <selection activeCell="J64" sqref="J64"/>
    </sheetView>
  </sheetViews>
  <sheetFormatPr defaultColWidth="9.42578125" defaultRowHeight="12.75"/>
  <cols>
    <col min="1" max="1" width="50.42578125" style="134" customWidth="1"/>
    <col min="2" max="2" width="17.42578125" style="134" customWidth="1"/>
    <col min="3" max="3" width="23.5703125" style="134" customWidth="1"/>
    <col min="4" max="4" width="19.140625" style="134" customWidth="1"/>
    <col min="5" max="5" width="18.42578125" style="134" customWidth="1"/>
    <col min="6" max="9" width="14.5703125" style="134" customWidth="1"/>
    <col min="10" max="10" width="15" style="134" customWidth="1"/>
    <col min="11" max="11" width="11.42578125" style="134" bestFit="1" customWidth="1"/>
    <col min="12" max="16384" width="9.42578125" style="134"/>
  </cols>
  <sheetData>
    <row r="1" spans="1:10" ht="20.25" customHeight="1">
      <c r="A1" s="17" t="s">
        <v>1429</v>
      </c>
      <c r="B1" s="194"/>
      <c r="C1" s="194"/>
      <c r="E1" s="625"/>
      <c r="G1" s="195"/>
    </row>
    <row r="2" spans="1:10" ht="20.25" customHeight="1">
      <c r="A2" s="15" t="s">
        <v>1303</v>
      </c>
      <c r="B2" s="377" t="str">
        <f>'Schedule 2_Balance Sheet'!C2</f>
        <v>CCA Senior Care Options-Commonwealth Care Alliance</v>
      </c>
      <c r="C2" s="378"/>
      <c r="D2" s="378"/>
      <c r="E2" s="378"/>
      <c r="F2" s="379"/>
      <c r="H2" s="18"/>
      <c r="I2" s="19"/>
    </row>
    <row r="3" spans="1:10" ht="20.25" customHeight="1">
      <c r="A3" s="15" t="s">
        <v>1285</v>
      </c>
      <c r="B3" s="475" t="str">
        <f>'Schedule 2_Balance Sheet'!C3</f>
        <v>January 2024 - December 2024</v>
      </c>
      <c r="C3" s="476"/>
      <c r="D3" s="476"/>
      <c r="E3" s="476"/>
      <c r="F3" s="477"/>
      <c r="H3" s="18"/>
      <c r="I3" s="19"/>
    </row>
    <row r="4" spans="1:10" ht="20.25" customHeight="1">
      <c r="A4" s="15" t="s">
        <v>1306</v>
      </c>
      <c r="B4" s="381">
        <f>'Schedule 2_Balance Sheet'!C4</f>
        <v>45657</v>
      </c>
      <c r="C4" s="378"/>
      <c r="D4" s="378"/>
      <c r="E4" s="378"/>
      <c r="F4" s="379"/>
      <c r="H4" s="18"/>
      <c r="I4" s="19"/>
    </row>
    <row r="5" spans="1:10" ht="20.25" customHeight="1">
      <c r="A5" s="15" t="s">
        <v>1307</v>
      </c>
      <c r="B5" s="377" t="str">
        <f>'Schedule 2_Balance Sheet'!C5</f>
        <v>CCA</v>
      </c>
      <c r="C5" s="378"/>
      <c r="D5" s="378"/>
      <c r="E5" s="378"/>
      <c r="F5" s="379"/>
    </row>
    <row r="6" spans="1:10" ht="20.25" customHeight="1">
      <c r="A6" s="15" t="s">
        <v>1288</v>
      </c>
      <c r="B6" s="381">
        <f>'Schedule 2_Balance Sheet'!C6</f>
        <v>45957</v>
      </c>
      <c r="C6" s="378"/>
      <c r="D6" s="378"/>
      <c r="E6" s="378"/>
      <c r="F6" s="379"/>
      <c r="H6" s="196"/>
    </row>
    <row r="7" spans="1:10">
      <c r="A7" s="227" t="s">
        <v>1309</v>
      </c>
      <c r="B7" s="194"/>
      <c r="C7" s="194"/>
      <c r="H7" s="196"/>
    </row>
    <row r="8" spans="1:10">
      <c r="A8" s="7" t="s">
        <v>1430</v>
      </c>
      <c r="B8" s="194"/>
      <c r="C8" s="194"/>
      <c r="H8" s="196"/>
    </row>
    <row r="9" spans="1:10">
      <c r="B9" s="690" t="s">
        <v>1431</v>
      </c>
      <c r="C9" s="691"/>
      <c r="D9" s="691"/>
      <c r="E9" s="692"/>
      <c r="F9" s="691" t="s">
        <v>1432</v>
      </c>
      <c r="G9" s="691"/>
      <c r="H9" s="691"/>
      <c r="I9" s="693"/>
    </row>
    <row r="10" spans="1:10">
      <c r="A10" s="26"/>
      <c r="B10" s="80" t="s">
        <v>1291</v>
      </c>
      <c r="C10" s="80" t="s">
        <v>1298</v>
      </c>
      <c r="D10" s="80" t="s">
        <v>1299</v>
      </c>
      <c r="E10" s="622" t="s">
        <v>1300</v>
      </c>
      <c r="F10" s="80" t="s">
        <v>1291</v>
      </c>
      <c r="G10" s="80" t="s">
        <v>1298</v>
      </c>
      <c r="H10" s="80" t="s">
        <v>1299</v>
      </c>
      <c r="I10" s="623" t="s">
        <v>1300</v>
      </c>
      <c r="J10" s="197"/>
    </row>
    <row r="11" spans="1:10" ht="16.5" customHeight="1">
      <c r="A11" s="134" t="s">
        <v>1433</v>
      </c>
      <c r="B11" s="54">
        <f>'Schedule 2_Balance Sheet'!C11</f>
        <v>16868086.149999995</v>
      </c>
      <c r="C11" s="54">
        <f>'Schedule 2_Balance Sheet'!D11</f>
        <v>5755236.524900008</v>
      </c>
      <c r="D11" s="54">
        <f>'Schedule 2_Balance Sheet'!E11</f>
        <v>20669891.87489</v>
      </c>
      <c r="E11" s="54">
        <f>'Schedule 2_Balance Sheet'!F11</f>
        <v>10789535.184889998</v>
      </c>
      <c r="F11" s="347">
        <v>0</v>
      </c>
      <c r="G11" s="347">
        <v>0</v>
      </c>
      <c r="H11" s="347">
        <v>0</v>
      </c>
      <c r="I11" s="347">
        <v>0</v>
      </c>
    </row>
    <row r="12" spans="1:10" ht="16.5" customHeight="1">
      <c r="A12" s="133" t="s">
        <v>1434</v>
      </c>
      <c r="B12" s="54">
        <f>'Schedule 2_Balance Sheet'!C48-'Schedule 2_Balance Sheet'!C29+(IF(B11&lt;500000,IF('Schedule 2_Balance Sheet'!C29&gt;(0.1*800000),(0.1*800000),'Schedule 2_Balance Sheet'!C29),IF('Schedule 2_Balance Sheet'!C29&gt;(0.2*800000),(0.2*800000),'Schedule 2_Balance Sheet'!C29)))</f>
        <v>755752039.46043825</v>
      </c>
      <c r="C12" s="54">
        <f>'Schedule 2_Balance Sheet'!D48-'Schedule 2_Balance Sheet'!D29+(IF(C11&lt;500000,IF('Schedule 2_Balance Sheet'!D29&gt;(0.1*800000),(0.1*800000),'Schedule 2_Balance Sheet'!D29),IF('Schedule 2_Balance Sheet'!D29&gt;(0.2*800000),(0.2*800000),'Schedule 2_Balance Sheet'!D29)))</f>
        <v>684800416.63340998</v>
      </c>
      <c r="D12" s="54">
        <f>'Schedule 2_Balance Sheet'!E48-'Schedule 2_Balance Sheet'!E29+(IF(D11&lt;500000,IF('Schedule 2_Balance Sheet'!E29&gt;(0.1*800000),(0.1*800000),'Schedule 2_Balance Sheet'!E29),IF('Schedule 2_Balance Sheet'!E29&gt;(0.2*800000),(0.2*800000),'Schedule 2_Balance Sheet'!E29)))</f>
        <v>682564674.33062994</v>
      </c>
      <c r="E12" s="54">
        <f>'Schedule 2_Balance Sheet'!F48-'Schedule 2_Balance Sheet'!F29+(IF(E11&lt;500000,IF('Schedule 2_Balance Sheet'!F29&gt;(0.1*800000),(0.1*800000),'Schedule 2_Balance Sheet'!F29),IF('Schedule 2_Balance Sheet'!F29&gt;(0.2*800000),(0.2*800000),'Schedule 2_Balance Sheet'!F29)))</f>
        <v>501462590.53651989</v>
      </c>
      <c r="F12" s="347">
        <v>0</v>
      </c>
      <c r="G12" s="347">
        <v>0</v>
      </c>
      <c r="H12" s="347">
        <v>0</v>
      </c>
      <c r="I12" s="347">
        <v>0</v>
      </c>
    </row>
    <row r="13" spans="1:10" ht="16.5" customHeight="1">
      <c r="A13" s="133" t="s">
        <v>143</v>
      </c>
      <c r="B13" s="54">
        <f>'Schedule 2_Balance Sheet'!C78</f>
        <v>674265189.20252001</v>
      </c>
      <c r="C13" s="54">
        <f>'Schedule 2_Balance Sheet'!D78</f>
        <v>625177867.85911989</v>
      </c>
      <c r="D13" s="54">
        <f>'Schedule 2_Balance Sheet'!E78</f>
        <v>654777311.74912</v>
      </c>
      <c r="E13" s="54">
        <f>'Schedule 2_Balance Sheet'!F78</f>
        <v>561455734.86912012</v>
      </c>
      <c r="F13" s="347">
        <v>0</v>
      </c>
      <c r="G13" s="347">
        <v>0</v>
      </c>
      <c r="H13" s="347">
        <v>0</v>
      </c>
      <c r="I13" s="347">
        <v>0</v>
      </c>
    </row>
    <row r="14" spans="1:10" ht="16.5" customHeight="1">
      <c r="A14" s="16" t="s">
        <v>145</v>
      </c>
      <c r="B14" s="66">
        <f>B12-B13</f>
        <v>81486850.257918239</v>
      </c>
      <c r="C14" s="66">
        <f>C12-C13</f>
        <v>59622548.774290085</v>
      </c>
      <c r="D14" s="66">
        <f>D12-D13</f>
        <v>27787362.581509948</v>
      </c>
      <c r="E14" s="66">
        <f>E12-E13</f>
        <v>-59993144.332600236</v>
      </c>
      <c r="F14" s="347">
        <v>0</v>
      </c>
      <c r="G14" s="347">
        <v>0</v>
      </c>
      <c r="H14" s="347">
        <v>0</v>
      </c>
      <c r="I14" s="347">
        <v>0</v>
      </c>
    </row>
    <row r="15" spans="1:10" ht="16.5" customHeight="1" thickBot="1">
      <c r="A15" s="16" t="s">
        <v>1435</v>
      </c>
      <c r="B15" s="67">
        <v>800000</v>
      </c>
      <c r="C15" s="67">
        <f t="shared" ref="C15:I15" si="0">+B15</f>
        <v>800000</v>
      </c>
      <c r="D15" s="67">
        <f t="shared" si="0"/>
        <v>800000</v>
      </c>
      <c r="E15" s="67">
        <f t="shared" si="0"/>
        <v>800000</v>
      </c>
      <c r="F15" s="67">
        <f t="shared" si="0"/>
        <v>800000</v>
      </c>
      <c r="G15" s="67">
        <f t="shared" si="0"/>
        <v>800000</v>
      </c>
      <c r="H15" s="67">
        <f t="shared" si="0"/>
        <v>800000</v>
      </c>
      <c r="I15" s="67">
        <f t="shared" si="0"/>
        <v>800000</v>
      </c>
      <c r="J15" s="198"/>
    </row>
    <row r="16" spans="1:10" ht="16.5" customHeight="1" thickTop="1">
      <c r="A16" s="16" t="s">
        <v>1436</v>
      </c>
      <c r="B16" s="68">
        <f t="shared" ref="B16:I16" si="1">SUM(B14-B15)</f>
        <v>80686850.257918239</v>
      </c>
      <c r="C16" s="68">
        <f t="shared" si="1"/>
        <v>58822548.774290085</v>
      </c>
      <c r="D16" s="68">
        <f t="shared" si="1"/>
        <v>26987362.581509948</v>
      </c>
      <c r="E16" s="69">
        <f t="shared" si="1"/>
        <v>-60793144.332600236</v>
      </c>
      <c r="F16" s="68">
        <f t="shared" si="1"/>
        <v>-800000</v>
      </c>
      <c r="G16" s="68">
        <f t="shared" si="1"/>
        <v>-800000</v>
      </c>
      <c r="H16" s="68">
        <f t="shared" si="1"/>
        <v>-800000</v>
      </c>
      <c r="I16" s="68">
        <f t="shared" si="1"/>
        <v>-800000</v>
      </c>
      <c r="J16" s="198"/>
    </row>
    <row r="17" spans="1:10">
      <c r="A17" s="16"/>
      <c r="B17" s="30"/>
      <c r="C17" s="30"/>
      <c r="D17" s="30"/>
      <c r="E17" s="30"/>
      <c r="F17" s="30"/>
      <c r="G17" s="30"/>
      <c r="H17" s="30"/>
      <c r="I17" s="30"/>
      <c r="J17" s="198"/>
    </row>
    <row r="18" spans="1:10" ht="15.75" customHeight="1">
      <c r="A18" s="16" t="s">
        <v>1437</v>
      </c>
      <c r="B18" s="73" t="str">
        <f>IF(B16&lt;0,"N","Y")</f>
        <v>Y</v>
      </c>
      <c r="C18" s="73" t="str">
        <f t="shared" ref="C18:I18" si="2">IF(C16&lt;0,"N","Y")</f>
        <v>Y</v>
      </c>
      <c r="D18" s="73" t="str">
        <f t="shared" si="2"/>
        <v>Y</v>
      </c>
      <c r="E18" s="73" t="str">
        <f t="shared" si="2"/>
        <v>N</v>
      </c>
      <c r="F18" s="33" t="str">
        <f t="shared" si="2"/>
        <v>N</v>
      </c>
      <c r="G18" s="33" t="str">
        <f t="shared" si="2"/>
        <v>N</v>
      </c>
      <c r="H18" s="33" t="str">
        <f t="shared" si="2"/>
        <v>N</v>
      </c>
      <c r="I18" s="33" t="str">
        <f t="shared" si="2"/>
        <v>N</v>
      </c>
      <c r="J18" s="198"/>
    </row>
    <row r="19" spans="1:10" ht="15.75" customHeight="1">
      <c r="A19" s="16" t="s">
        <v>1438</v>
      </c>
      <c r="B19" s="73" t="str">
        <f t="shared" ref="B19:I19" si="3">IF(B11&lt;800000,"N","Y")</f>
        <v>Y</v>
      </c>
      <c r="C19" s="73" t="str">
        <f t="shared" si="3"/>
        <v>Y</v>
      </c>
      <c r="D19" s="73" t="str">
        <f t="shared" si="3"/>
        <v>Y</v>
      </c>
      <c r="E19" s="73" t="str">
        <f t="shared" si="3"/>
        <v>Y</v>
      </c>
      <c r="F19" s="33" t="str">
        <f t="shared" si="3"/>
        <v>N</v>
      </c>
      <c r="G19" s="33" t="str">
        <f t="shared" si="3"/>
        <v>N</v>
      </c>
      <c r="H19" s="33" t="str">
        <f t="shared" si="3"/>
        <v>N</v>
      </c>
      <c r="I19" s="33" t="str">
        <f t="shared" si="3"/>
        <v>N</v>
      </c>
      <c r="J19" s="198"/>
    </row>
    <row r="20" spans="1:10">
      <c r="A20" s="16"/>
      <c r="B20" s="194"/>
      <c r="C20" s="194"/>
      <c r="F20" s="199"/>
      <c r="G20" s="176"/>
      <c r="H20" s="198"/>
      <c r="I20" s="198"/>
      <c r="J20" s="198"/>
    </row>
    <row r="21" spans="1:10" ht="25.5" customHeight="1">
      <c r="A21" s="694" t="s">
        <v>1439</v>
      </c>
      <c r="B21" s="695"/>
      <c r="C21" s="695"/>
      <c r="D21" s="695"/>
      <c r="E21" s="695"/>
      <c r="F21" s="695"/>
      <c r="G21" s="695"/>
      <c r="H21" s="695"/>
      <c r="I21" s="696"/>
      <c r="J21" s="198"/>
    </row>
    <row r="22" spans="1:10">
      <c r="B22" s="194"/>
      <c r="C22" s="194"/>
      <c r="F22" s="199"/>
      <c r="G22" s="176"/>
      <c r="H22" s="198"/>
      <c r="I22" s="198"/>
      <c r="J22" s="198"/>
    </row>
    <row r="23" spans="1:10">
      <c r="A23" s="7" t="s">
        <v>1440</v>
      </c>
      <c r="B23" s="194"/>
      <c r="C23" s="194"/>
      <c r="F23" s="199"/>
      <c r="G23" s="176"/>
      <c r="H23" s="198"/>
      <c r="I23" s="198"/>
      <c r="J23" s="198"/>
    </row>
    <row r="24" spans="1:10">
      <c r="B24" s="690" t="s">
        <v>1441</v>
      </c>
      <c r="C24" s="691"/>
      <c r="D24" s="691"/>
      <c r="E24" s="692"/>
      <c r="F24" s="691" t="s">
        <v>1442</v>
      </c>
      <c r="G24" s="691"/>
      <c r="H24" s="691"/>
      <c r="I24" s="693"/>
      <c r="J24" s="198"/>
    </row>
    <row r="25" spans="1:10">
      <c r="B25" s="80" t="str">
        <f t="shared" ref="B25:I25" si="4">B10</f>
        <v>Q1</v>
      </c>
      <c r="C25" s="80" t="str">
        <f t="shared" si="4"/>
        <v>Q2</v>
      </c>
      <c r="D25" s="80" t="str">
        <f t="shared" si="4"/>
        <v>Q3</v>
      </c>
      <c r="E25" s="81" t="str">
        <f t="shared" si="4"/>
        <v>Q4</v>
      </c>
      <c r="F25" s="82" t="str">
        <f t="shared" si="4"/>
        <v>Q1</v>
      </c>
      <c r="G25" s="80" t="str">
        <f t="shared" si="4"/>
        <v>Q2</v>
      </c>
      <c r="H25" s="80" t="str">
        <f t="shared" si="4"/>
        <v>Q3</v>
      </c>
      <c r="I25" s="80" t="str">
        <f t="shared" si="4"/>
        <v>Q4</v>
      </c>
      <c r="J25" s="198"/>
    </row>
    <row r="26" spans="1:10" ht="16.5" customHeight="1">
      <c r="A26" s="134" t="s">
        <v>1310</v>
      </c>
      <c r="B26" s="180">
        <f>'Schedule 2_Balance Sheet'!C22</f>
        <v>553772666.46263027</v>
      </c>
      <c r="C26" s="180">
        <f>'Schedule 2_Balance Sheet'!D22</f>
        <v>545824012.94844007</v>
      </c>
      <c r="D26" s="180">
        <f>'Schedule 2_Balance Sheet'!E22</f>
        <v>524695513.93843007</v>
      </c>
      <c r="E26" s="180">
        <f>'Schedule 2_Balance Sheet'!F22</f>
        <v>346564432.93842989</v>
      </c>
      <c r="F26" s="347">
        <v>0</v>
      </c>
      <c r="G26" s="347">
        <v>0</v>
      </c>
      <c r="H26" s="347">
        <v>0</v>
      </c>
      <c r="I26" s="347">
        <v>0</v>
      </c>
    </row>
    <row r="27" spans="1:10" ht="16.5" customHeight="1">
      <c r="A27" s="134" t="s">
        <v>1317</v>
      </c>
      <c r="B27" s="180">
        <f>'Schedule 2_Balance Sheet'!C67</f>
        <v>505336716.59412998</v>
      </c>
      <c r="C27" s="180">
        <f>'Schedule 2_Balance Sheet'!D67</f>
        <v>449257846.11963993</v>
      </c>
      <c r="D27" s="180">
        <f>'Schedule 2_Balance Sheet'!E67</f>
        <v>494973632.35964</v>
      </c>
      <c r="E27" s="180">
        <f>'Schedule 2_Balance Sheet'!F67</f>
        <v>398490597.45964009</v>
      </c>
      <c r="F27" s="347">
        <v>0</v>
      </c>
      <c r="G27" s="347">
        <v>0</v>
      </c>
      <c r="H27" s="347">
        <v>0</v>
      </c>
      <c r="I27" s="347">
        <v>0</v>
      </c>
    </row>
    <row r="28" spans="1:10" ht="16.5" customHeight="1">
      <c r="A28" s="134" t="s">
        <v>1408</v>
      </c>
      <c r="B28" s="46">
        <f>IF(B27=0,0,B26/B27)</f>
        <v>1.0958488632984142</v>
      </c>
      <c r="C28" s="46">
        <f>IF(C27=0,0,C26/C27)</f>
        <v>1.2149459773777307</v>
      </c>
      <c r="D28" s="46">
        <f>IF(D27=0,0,D26/D27)</f>
        <v>1.0600474038124006</v>
      </c>
      <c r="E28" s="46">
        <f>IF(E27=0,0,E26/E27)</f>
        <v>0.86969287392917882</v>
      </c>
      <c r="F28" s="563">
        <v>0</v>
      </c>
      <c r="G28" s="563">
        <v>0</v>
      </c>
      <c r="H28" s="563">
        <v>0</v>
      </c>
      <c r="I28" s="563">
        <v>0</v>
      </c>
    </row>
    <row r="29" spans="1:10" ht="16.5" customHeight="1">
      <c r="A29" s="134" t="s">
        <v>1443</v>
      </c>
      <c r="B29" s="46">
        <f>IF('Schedule 2_Balance Sheet'!C67=0,0,'Schedule 2_Balance Sheet'!C11/'Schedule 2_Balance Sheet'!C67)</f>
        <v>3.3379894229114353E-2</v>
      </c>
      <c r="C29" s="46">
        <f>IF('Schedule 2_Balance Sheet'!D67=0,0,'Schedule 2_Balance Sheet'!D11/'Schedule 2_Balance Sheet'!D67)</f>
        <v>1.2810542040855877E-2</v>
      </c>
      <c r="D29" s="46">
        <f>IF('Schedule 2_Balance Sheet'!E67=0,0,'Schedule 2_Balance Sheet'!E11/'Schedule 2_Balance Sheet'!E67)</f>
        <v>4.1759581770754978E-2</v>
      </c>
      <c r="E29" s="46">
        <f>IF('Schedule 2_Balance Sheet'!F67=0,0,'Schedule 2_Balance Sheet'!F11/'Schedule 2_Balance Sheet'!F67)</f>
        <v>2.707600945586372E-2</v>
      </c>
      <c r="F29" s="563">
        <v>0</v>
      </c>
      <c r="G29" s="563">
        <v>0</v>
      </c>
      <c r="H29" s="563">
        <v>0</v>
      </c>
      <c r="I29" s="563">
        <v>0</v>
      </c>
    </row>
    <row r="30" spans="1:10" ht="16.5" customHeight="1">
      <c r="A30" s="14" t="s">
        <v>1444</v>
      </c>
      <c r="B30" s="70">
        <f>B26-B27</f>
        <v>48435949.868500292</v>
      </c>
      <c r="C30" s="70">
        <f>C26-C27</f>
        <v>96566166.828800142</v>
      </c>
      <c r="D30" s="70">
        <f>D26-D27</f>
        <v>29721881.578790069</v>
      </c>
      <c r="E30" s="71">
        <f>E26-E27</f>
        <v>-51926164.521210194</v>
      </c>
      <c r="F30" s="563">
        <v>0</v>
      </c>
      <c r="G30" s="563">
        <v>0</v>
      </c>
      <c r="H30" s="563">
        <v>0</v>
      </c>
      <c r="I30" s="563">
        <v>0</v>
      </c>
    </row>
    <row r="31" spans="1:10" ht="16.5" customHeight="1" thickBot="1">
      <c r="A31" s="14" t="s">
        <v>1435</v>
      </c>
      <c r="B31" s="204" t="s">
        <v>1445</v>
      </c>
      <c r="C31" s="204" t="s">
        <v>1445</v>
      </c>
      <c r="D31" s="204" t="s">
        <v>1445</v>
      </c>
      <c r="E31" s="205" t="s">
        <v>1445</v>
      </c>
      <c r="F31" s="206" t="s">
        <v>1445</v>
      </c>
      <c r="G31" s="206" t="s">
        <v>1445</v>
      </c>
      <c r="H31" s="207" t="s">
        <v>1445</v>
      </c>
      <c r="I31" s="208" t="s">
        <v>1445</v>
      </c>
      <c r="J31" s="197"/>
    </row>
    <row r="32" spans="1:10" ht="16.5" customHeight="1" thickTop="1">
      <c r="A32" s="14" t="s">
        <v>1436</v>
      </c>
      <c r="B32" s="68">
        <f t="shared" ref="B32:I32" si="5">B30</f>
        <v>48435949.868500292</v>
      </c>
      <c r="C32" s="68">
        <f t="shared" si="5"/>
        <v>96566166.828800142</v>
      </c>
      <c r="D32" s="68">
        <f t="shared" si="5"/>
        <v>29721881.578790069</v>
      </c>
      <c r="E32" s="72">
        <f t="shared" si="5"/>
        <v>-51926164.521210194</v>
      </c>
      <c r="F32" s="68">
        <f t="shared" si="5"/>
        <v>0</v>
      </c>
      <c r="G32" s="68">
        <f t="shared" si="5"/>
        <v>0</v>
      </c>
      <c r="H32" s="68">
        <f t="shared" si="5"/>
        <v>0</v>
      </c>
      <c r="I32" s="72">
        <f t="shared" si="5"/>
        <v>0</v>
      </c>
      <c r="J32" s="197"/>
    </row>
    <row r="33" spans="1:11">
      <c r="A33" s="14"/>
      <c r="B33" s="31"/>
      <c r="C33" s="31"/>
      <c r="D33" s="31"/>
      <c r="E33" s="32"/>
      <c r="F33" s="32"/>
      <c r="G33" s="32"/>
      <c r="H33" s="32"/>
      <c r="I33" s="32"/>
    </row>
    <row r="34" spans="1:11" ht="15.75" customHeight="1">
      <c r="A34" s="14" t="s">
        <v>1437</v>
      </c>
      <c r="B34" s="73" t="str">
        <f>IF(B32&lt;0,"N","Y")</f>
        <v>Y</v>
      </c>
      <c r="C34" s="73" t="str">
        <f t="shared" ref="C34:I34" si="6">IF(C32&lt;0,"N","Y")</f>
        <v>Y</v>
      </c>
      <c r="D34" s="73" t="str">
        <f t="shared" si="6"/>
        <v>Y</v>
      </c>
      <c r="E34" s="73" t="str">
        <f t="shared" si="6"/>
        <v>N</v>
      </c>
      <c r="F34" s="33" t="str">
        <f t="shared" si="6"/>
        <v>Y</v>
      </c>
      <c r="G34" s="33" t="str">
        <f t="shared" si="6"/>
        <v>Y</v>
      </c>
      <c r="H34" s="33" t="str">
        <f t="shared" si="6"/>
        <v>Y</v>
      </c>
      <c r="I34" s="33" t="str">
        <f t="shared" si="6"/>
        <v>Y</v>
      </c>
    </row>
    <row r="35" spans="1:11">
      <c r="B35" s="194"/>
      <c r="C35" s="194"/>
      <c r="F35" s="176"/>
      <c r="G35" s="176"/>
      <c r="H35" s="176"/>
    </row>
    <row r="36" spans="1:11">
      <c r="A36" s="7" t="s">
        <v>1446</v>
      </c>
      <c r="B36" s="194"/>
      <c r="C36" s="194"/>
      <c r="F36" s="176"/>
      <c r="G36" s="176"/>
      <c r="H36" s="176"/>
    </row>
    <row r="37" spans="1:11">
      <c r="B37" s="687" t="s">
        <v>1447</v>
      </c>
      <c r="C37" s="688"/>
      <c r="D37" s="689" t="s">
        <v>1448</v>
      </c>
      <c r="E37" s="687"/>
      <c r="F37" s="687"/>
      <c r="G37" s="687"/>
      <c r="H37" s="687"/>
      <c r="I37" s="687"/>
      <c r="J37" s="687"/>
    </row>
    <row r="38" spans="1:11" ht="16.5" customHeight="1">
      <c r="B38" s="707" t="s">
        <v>1449</v>
      </c>
      <c r="C38" s="710" t="s">
        <v>1450</v>
      </c>
      <c r="D38" s="698" t="s">
        <v>1451</v>
      </c>
      <c r="E38" s="713" t="s">
        <v>1452</v>
      </c>
      <c r="F38" s="698" t="s">
        <v>145</v>
      </c>
      <c r="G38" s="700" t="s">
        <v>1453</v>
      </c>
      <c r="H38" s="698" t="s">
        <v>1454</v>
      </c>
      <c r="I38" s="700" t="s">
        <v>1455</v>
      </c>
      <c r="J38" s="702" t="s">
        <v>1456</v>
      </c>
    </row>
    <row r="39" spans="1:11" ht="29.25" customHeight="1">
      <c r="B39" s="708"/>
      <c r="C39" s="711"/>
      <c r="D39" s="698"/>
      <c r="E39" s="713"/>
      <c r="F39" s="698"/>
      <c r="G39" s="700"/>
      <c r="H39" s="698"/>
      <c r="I39" s="700"/>
      <c r="J39" s="702"/>
    </row>
    <row r="40" spans="1:11" ht="18.75" customHeight="1">
      <c r="B40" s="708"/>
      <c r="C40" s="711"/>
      <c r="D40" s="698"/>
      <c r="E40" s="713"/>
      <c r="F40" s="698"/>
      <c r="G40" s="700"/>
      <c r="H40" s="698"/>
      <c r="I40" s="700"/>
      <c r="J40" s="702"/>
    </row>
    <row r="41" spans="1:11" ht="15" customHeight="1">
      <c r="B41" s="709"/>
      <c r="C41" s="712"/>
      <c r="D41" s="699"/>
      <c r="E41" s="714"/>
      <c r="F41" s="699"/>
      <c r="G41" s="701"/>
      <c r="H41" s="699"/>
      <c r="I41" s="701"/>
      <c r="J41" s="703"/>
    </row>
    <row r="42" spans="1:11" ht="15.75" customHeight="1">
      <c r="A42" s="133" t="s">
        <v>1457</v>
      </c>
      <c r="B42" s="200">
        <f>+'Schedule 3A_Income Statement'!CO66</f>
        <v>224629395.37575567</v>
      </c>
      <c r="C42" s="200">
        <f>IF(B42/2&gt;'Schedule 3A_Income Statement'!CO23/2*0.88,'Schedule 3A_Income Statement'!CO23/2*0.88,B42/2)</f>
        <v>106962873.37186047</v>
      </c>
      <c r="D42" s="347">
        <v>1400000</v>
      </c>
      <c r="E42" s="348">
        <v>1400000</v>
      </c>
      <c r="F42" s="135">
        <f>'Schedule 2_Balance Sheet'!C93</f>
        <v>85096621.607918262</v>
      </c>
      <c r="G42" s="348">
        <f>F42-H42</f>
        <v>77907236.747918263</v>
      </c>
      <c r="H42" s="201">
        <f>'Schedule 2_Balance Sheet'!C30</f>
        <v>7189384.8599999994</v>
      </c>
      <c r="I42" s="348">
        <v>0</v>
      </c>
      <c r="J42" s="349" t="s">
        <v>1458</v>
      </c>
      <c r="K42" s="176"/>
    </row>
    <row r="43" spans="1:11" ht="15.75" customHeight="1">
      <c r="A43" s="133" t="s">
        <v>1459</v>
      </c>
      <c r="B43" s="200">
        <f>+'Schedule 3A_Income Statement'!CP66</f>
        <v>236053618.67928106</v>
      </c>
      <c r="C43" s="200">
        <f>IF(B43/2&gt;'Schedule 3A_Income Statement'!CP23/2*0.88,'Schedule 3A_Income Statement'!CP23/2*0.88,B43/2)</f>
        <v>109707814.07626483</v>
      </c>
      <c r="D43" s="347">
        <v>1400000</v>
      </c>
      <c r="E43" s="348">
        <v>1400000</v>
      </c>
      <c r="F43" s="135">
        <f>'Schedule 2_Balance Sheet'!D93</f>
        <v>64874587.514290094</v>
      </c>
      <c r="G43" s="348">
        <f>F43-H43</f>
        <v>64862483.904290095</v>
      </c>
      <c r="H43" s="201">
        <f>'Schedule 2_Balance Sheet'!D30</f>
        <v>12103.61</v>
      </c>
      <c r="I43" s="348">
        <v>0</v>
      </c>
      <c r="J43" s="349" t="s">
        <v>1458</v>
      </c>
      <c r="K43" s="176"/>
    </row>
    <row r="44" spans="1:11" ht="15.75" customHeight="1">
      <c r="A44" s="133" t="s">
        <v>1460</v>
      </c>
      <c r="B44" s="200">
        <f>+'Schedule 3A_Income Statement'!CQ66</f>
        <v>248485321.72302318</v>
      </c>
      <c r="C44" s="200">
        <f>IF(B44/2&gt;'Schedule 3A_Income Statement'!CQ23/2*0.88,'Schedule 3A_Income Statement'!CQ23/2*0.88,B44/2)</f>
        <v>113263201.54282859</v>
      </c>
      <c r="D44" s="347">
        <v>1400000</v>
      </c>
      <c r="E44" s="348">
        <v>1400000</v>
      </c>
      <c r="F44" s="135">
        <f>'Schedule 2_Balance Sheet'!E93</f>
        <v>31596383.801509976</v>
      </c>
      <c r="G44" s="348">
        <f>F44-H44</f>
        <v>31584280.191509977</v>
      </c>
      <c r="H44" s="201">
        <f>'Schedule 2_Balance Sheet'!E30</f>
        <v>12103.61</v>
      </c>
      <c r="I44" s="348">
        <v>0</v>
      </c>
      <c r="J44" s="349" t="s">
        <v>1458</v>
      </c>
      <c r="K44" s="176"/>
    </row>
    <row r="45" spans="1:11" ht="15.75" customHeight="1">
      <c r="A45" s="133" t="s">
        <v>1461</v>
      </c>
      <c r="B45" s="200">
        <f>'Schedule 3A_Income Statement'!CR66</f>
        <v>261603254.99591592</v>
      </c>
      <c r="C45" s="200">
        <f>IF(B45/2&gt;'Schedule 3A_Income Statement'!CR23/2*0.88,'Schedule 3A_Income Statement'!CR23/2*0.88,B45/2)</f>
        <v>116321721.87534253</v>
      </c>
      <c r="D45" s="347">
        <v>1400000</v>
      </c>
      <c r="E45" s="348">
        <v>1400000</v>
      </c>
      <c r="F45" s="135">
        <f>'Schedule 2_Balance Sheet'!F93</f>
        <v>-59993144.332600236</v>
      </c>
      <c r="G45" s="348">
        <f>F45-H45</f>
        <v>-71060820.892600238</v>
      </c>
      <c r="H45" s="201">
        <f>'Schedule 2_Balance Sheet'!F30</f>
        <v>11067676.559999999</v>
      </c>
      <c r="I45" s="348">
        <v>0</v>
      </c>
      <c r="J45" s="349" t="s">
        <v>1458</v>
      </c>
      <c r="K45" s="176"/>
    </row>
    <row r="46" spans="1:11">
      <c r="B46" s="194"/>
      <c r="C46" s="25"/>
      <c r="D46" s="26"/>
      <c r="E46" s="27"/>
    </row>
    <row r="47" spans="1:11">
      <c r="A47" s="704" t="s">
        <v>1462</v>
      </c>
      <c r="B47" s="704"/>
      <c r="C47" s="704"/>
    </row>
    <row r="48" spans="1:11">
      <c r="A48" s="133"/>
      <c r="B48" s="194"/>
      <c r="C48" s="194"/>
    </row>
    <row r="49" spans="1:10" ht="15.75" customHeight="1">
      <c r="B49" s="80" t="s">
        <v>1463</v>
      </c>
      <c r="C49" s="80" t="s">
        <v>1464</v>
      </c>
      <c r="F49" s="705" t="s">
        <v>1465</v>
      </c>
      <c r="G49" s="706"/>
      <c r="H49" s="898"/>
    </row>
    <row r="50" spans="1:10" ht="15.75" customHeight="1">
      <c r="A50" s="133" t="s">
        <v>145</v>
      </c>
      <c r="B50" s="350" t="s">
        <v>1466</v>
      </c>
      <c r="C50" s="351">
        <f>G45</f>
        <v>-71060820.892600238</v>
      </c>
      <c r="F50" s="142" t="s">
        <v>17</v>
      </c>
      <c r="G50" s="899" t="s">
        <v>1467</v>
      </c>
      <c r="H50" s="898"/>
    </row>
    <row r="51" spans="1:10" ht="15.75" customHeight="1">
      <c r="A51" s="133" t="s">
        <v>1468</v>
      </c>
      <c r="B51" s="350" t="s">
        <v>1466</v>
      </c>
      <c r="C51" s="351">
        <f>D43</f>
        <v>1400000</v>
      </c>
      <c r="F51" s="138" t="s">
        <v>18</v>
      </c>
      <c r="G51" s="900" t="s">
        <v>1469</v>
      </c>
      <c r="H51" s="901"/>
    </row>
    <row r="52" spans="1:10" ht="15.75" customHeight="1">
      <c r="A52" s="133" t="s">
        <v>1470</v>
      </c>
      <c r="B52" s="350" t="s">
        <v>1471</v>
      </c>
      <c r="C52" s="351">
        <v>0</v>
      </c>
      <c r="F52" s="138" t="s">
        <v>19</v>
      </c>
      <c r="G52" s="900" t="s">
        <v>1472</v>
      </c>
      <c r="H52" s="901"/>
    </row>
    <row r="53" spans="1:10" ht="15.75" customHeight="1">
      <c r="A53" s="16" t="s">
        <v>1473</v>
      </c>
      <c r="B53" s="352" t="s">
        <v>1474</v>
      </c>
      <c r="C53" s="555">
        <f>SUM(C50:C52)</f>
        <v>-69660820.892600238</v>
      </c>
      <c r="F53" s="138" t="s">
        <v>20</v>
      </c>
      <c r="G53" s="899" t="s">
        <v>1475</v>
      </c>
      <c r="H53" s="898"/>
    </row>
    <row r="54" spans="1:10">
      <c r="A54" s="16"/>
      <c r="B54" s="28"/>
      <c r="C54" s="29"/>
    </row>
    <row r="55" spans="1:10">
      <c r="B55" s="194"/>
      <c r="C55" s="194"/>
    </row>
    <row r="56" spans="1:10">
      <c r="A56" s="202"/>
      <c r="B56" s="7" t="s">
        <v>1476</v>
      </c>
      <c r="C56" s="203"/>
    </row>
    <row r="57" spans="1:10" ht="13.35" customHeight="1">
      <c r="B57" s="133" t="s">
        <v>1477</v>
      </c>
      <c r="C57" s="203"/>
      <c r="G57" s="564"/>
      <c r="H57" s="564"/>
      <c r="I57" s="564"/>
      <c r="J57" s="564"/>
    </row>
    <row r="58" spans="1:10">
      <c r="A58" s="202"/>
      <c r="B58" s="202"/>
      <c r="C58" s="203"/>
      <c r="F58" s="564"/>
      <c r="G58" s="564"/>
      <c r="H58" s="564"/>
      <c r="I58" s="564"/>
      <c r="J58" s="564"/>
    </row>
    <row r="59" spans="1:10">
      <c r="A59" s="697"/>
      <c r="B59" s="697"/>
      <c r="C59" s="697"/>
    </row>
    <row r="60" spans="1:10">
      <c r="A60" s="202"/>
      <c r="B60" s="202"/>
      <c r="C60" s="203"/>
    </row>
    <row r="61" spans="1:10">
      <c r="A61" s="202"/>
      <c r="B61" s="202"/>
      <c r="C61" s="203"/>
    </row>
    <row r="62" spans="1:10">
      <c r="A62" s="44"/>
      <c r="B62" s="203"/>
      <c r="C62" s="203"/>
    </row>
    <row r="63" spans="1:10">
      <c r="A63" s="203"/>
      <c r="B63" s="203"/>
      <c r="C63" s="203"/>
    </row>
    <row r="64" spans="1:10">
      <c r="B64" s="194"/>
      <c r="C64" s="194"/>
    </row>
  </sheetData>
  <sheetProtection algorithmName="SHA-512" hashValue="WTtPw2ulrdx5UETv3/9THSS6qfL6S+L8FzMZOQ1wsF7NitCJHiFUVcu1UcOkbXUtA2gM4Xhr0uF1qeR3xgZC0Q==" saltValue="H753CidpNgCi4iw/thme4g==" spinCount="100000" sheet="1" formatColumns="0"/>
  <mergeCells count="23">
    <mergeCell ref="A59:C59"/>
    <mergeCell ref="H38:H41"/>
    <mergeCell ref="I38:I41"/>
    <mergeCell ref="J38:J41"/>
    <mergeCell ref="A47:C47"/>
    <mergeCell ref="F49:H49"/>
    <mergeCell ref="G53:H53"/>
    <mergeCell ref="G50:H50"/>
    <mergeCell ref="G51:H51"/>
    <mergeCell ref="G52:H52"/>
    <mergeCell ref="B38:B41"/>
    <mergeCell ref="C38:C41"/>
    <mergeCell ref="D38:D41"/>
    <mergeCell ref="E38:E41"/>
    <mergeCell ref="F38:F41"/>
    <mergeCell ref="G38:G41"/>
    <mergeCell ref="B37:C37"/>
    <mergeCell ref="D37:J37"/>
    <mergeCell ref="B9:E9"/>
    <mergeCell ref="F9:I9"/>
    <mergeCell ref="B24:E24"/>
    <mergeCell ref="F24:I24"/>
    <mergeCell ref="A21:I21"/>
  </mergeCells>
  <phoneticPr fontId="0" type="noConversion"/>
  <conditionalFormatting sqref="B18:I19 B34:I34">
    <cfRule type="cellIs" dxfId="1" priority="1" stopIfTrue="1" operator="equal">
      <formula>"N"</formula>
    </cfRule>
  </conditionalFormatting>
  <pageMargins left="0.7" right="0.7" top="0.75" bottom="0.75" header="0.3" footer="0.3"/>
  <pageSetup scale="5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I19"/>
  <sheetViews>
    <sheetView zoomScale="60" zoomScaleNormal="60" workbookViewId="0">
      <selection activeCell="I24" sqref="I24"/>
    </sheetView>
  </sheetViews>
  <sheetFormatPr defaultRowHeight="12.75"/>
  <cols>
    <col min="1" max="1" width="4.42578125" customWidth="1"/>
    <col min="2" max="2" width="17.85546875" customWidth="1"/>
    <col min="3" max="9" width="15.5703125" customWidth="1"/>
  </cols>
  <sheetData>
    <row r="3" spans="2:9" ht="13.5" thickBot="1"/>
    <row r="4" spans="2:9" s="88" customFormat="1" ht="15">
      <c r="B4" s="743" t="s">
        <v>14</v>
      </c>
      <c r="C4" s="744"/>
      <c r="D4" s="744"/>
      <c r="E4" s="744"/>
      <c r="F4" s="744"/>
      <c r="G4" s="744"/>
      <c r="H4" s="744"/>
      <c r="I4" s="745"/>
    </row>
    <row r="5" spans="2:9" s="88" customFormat="1" ht="15.75" thickBot="1">
      <c r="B5" s="170" t="s">
        <v>15</v>
      </c>
      <c r="C5" s="171"/>
      <c r="D5" s="171"/>
      <c r="E5" s="171"/>
      <c r="F5" s="171"/>
      <c r="G5" s="171"/>
      <c r="H5" s="171"/>
      <c r="I5" s="746"/>
    </row>
    <row r="6" spans="2:9" s="89" customFormat="1" ht="10.5" customHeight="1">
      <c r="B6" s="91"/>
      <c r="C6" s="92"/>
      <c r="D6" s="92"/>
      <c r="E6" s="92"/>
      <c r="F6" s="573"/>
      <c r="G6" s="573"/>
      <c r="H6" s="573"/>
      <c r="I6" s="93"/>
    </row>
    <row r="7" spans="2:9" s="88" customFormat="1" ht="15">
      <c r="B7" s="130" t="s">
        <v>16</v>
      </c>
      <c r="C7" s="747" t="s">
        <v>17</v>
      </c>
      <c r="D7" s="747" t="s">
        <v>18</v>
      </c>
      <c r="E7" s="747" t="s">
        <v>19</v>
      </c>
      <c r="F7" s="747" t="s">
        <v>20</v>
      </c>
      <c r="G7" s="748" t="s">
        <v>21</v>
      </c>
      <c r="H7" s="749" t="s">
        <v>22</v>
      </c>
      <c r="I7" s="750" t="s">
        <v>23</v>
      </c>
    </row>
    <row r="8" spans="2:9" s="90" customFormat="1" ht="15">
      <c r="B8" s="131" t="s">
        <v>24</v>
      </c>
      <c r="C8" s="600" t="s">
        <v>25</v>
      </c>
      <c r="D8" s="600" t="s">
        <v>26</v>
      </c>
      <c r="E8" s="600" t="s">
        <v>27</v>
      </c>
      <c r="F8" s="600" t="s">
        <v>28</v>
      </c>
      <c r="G8" s="601" t="s">
        <v>29</v>
      </c>
      <c r="H8" s="602" t="s">
        <v>29</v>
      </c>
      <c r="I8" s="603" t="s">
        <v>29</v>
      </c>
    </row>
    <row r="9" spans="2:9" s="89" customFormat="1" ht="59.45" customHeight="1" thickBot="1">
      <c r="B9" s="132" t="s">
        <v>30</v>
      </c>
      <c r="C9" s="751" t="s">
        <v>31</v>
      </c>
      <c r="D9" s="751" t="s">
        <v>31</v>
      </c>
      <c r="E9" s="751" t="s">
        <v>31</v>
      </c>
      <c r="F9" s="751" t="s">
        <v>31</v>
      </c>
      <c r="G9" s="752" t="s">
        <v>32</v>
      </c>
      <c r="H9" s="753" t="s">
        <v>33</v>
      </c>
      <c r="I9" s="754" t="s">
        <v>34</v>
      </c>
    </row>
    <row r="11" spans="2:9">
      <c r="B11" s="626" t="s">
        <v>35</v>
      </c>
      <c r="C11" s="626"/>
      <c r="D11" s="626"/>
      <c r="E11" s="626"/>
      <c r="F11" s="626"/>
      <c r="G11" s="626"/>
      <c r="H11" s="626"/>
      <c r="I11" s="626"/>
    </row>
    <row r="18" spans="6:6">
      <c r="F18" s="612"/>
    </row>
    <row r="19" spans="6:6">
      <c r="F19" s="612"/>
    </row>
  </sheetData>
  <mergeCells count="1">
    <mergeCell ref="B11:I1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sheetPr>
  <dimension ref="A1:J100"/>
  <sheetViews>
    <sheetView topLeftCell="A39" zoomScale="60" zoomScaleNormal="60" workbookViewId="0">
      <selection activeCell="T22" sqref="T22"/>
    </sheetView>
  </sheetViews>
  <sheetFormatPr defaultColWidth="9.42578125" defaultRowHeight="12.75"/>
  <cols>
    <col min="1" max="2" width="6.5703125" style="412" customWidth="1"/>
    <col min="3" max="3" width="33.42578125" style="412" customWidth="1"/>
    <col min="4" max="4" width="24.5703125" style="412" customWidth="1"/>
    <col min="5" max="5" width="37" style="412" customWidth="1"/>
    <col min="6" max="7" width="16.42578125" style="412" customWidth="1"/>
    <col min="8" max="9" width="17.42578125" style="412" customWidth="1"/>
    <col min="10" max="10" width="19.42578125" style="412" customWidth="1"/>
    <col min="11" max="16384" width="9.42578125" style="412"/>
  </cols>
  <sheetData>
    <row r="1" spans="1:10" ht="15.75">
      <c r="A1" s="407" t="s">
        <v>1478</v>
      </c>
      <c r="B1" s="408"/>
      <c r="C1" s="409"/>
      <c r="D1" s="410"/>
      <c r="E1" s="409"/>
      <c r="F1" s="411"/>
      <c r="G1" s="411"/>
      <c r="H1" s="411"/>
      <c r="I1" s="411"/>
      <c r="J1" s="411"/>
    </row>
    <row r="2" spans="1:10" ht="15.75">
      <c r="A2" s="179"/>
      <c r="B2" s="417" t="s">
        <v>1303</v>
      </c>
      <c r="C2" s="411"/>
      <c r="D2" s="377" t="str">
        <f>'Schedule 2_Balance Sheet'!C2</f>
        <v>CCA Senior Care Options-Commonwealth Care Alliance</v>
      </c>
      <c r="E2" s="378"/>
      <c r="F2" s="378"/>
      <c r="G2" s="379"/>
      <c r="H2" s="411"/>
      <c r="I2" s="411"/>
      <c r="J2" s="411"/>
    </row>
    <row r="3" spans="1:10" ht="15.75">
      <c r="A3" s="179"/>
      <c r="B3" s="417" t="s">
        <v>1285</v>
      </c>
      <c r="C3" s="411"/>
      <c r="D3" s="475" t="str">
        <f>'Schedule 2_Balance Sheet'!C3</f>
        <v>January 2024 - December 2024</v>
      </c>
      <c r="E3" s="476"/>
      <c r="F3" s="476"/>
      <c r="G3" s="477"/>
      <c r="H3" s="411"/>
      <c r="I3" s="411"/>
      <c r="J3" s="411"/>
    </row>
    <row r="4" spans="1:10" ht="15.75">
      <c r="A4" s="179"/>
      <c r="B4" s="417" t="s">
        <v>1306</v>
      </c>
      <c r="C4" s="411"/>
      <c r="D4" s="381">
        <f>'Schedule 2_Balance Sheet'!C4</f>
        <v>45657</v>
      </c>
      <c r="E4" s="378"/>
      <c r="F4" s="378"/>
      <c r="G4" s="379"/>
      <c r="H4" s="411"/>
      <c r="I4" s="411"/>
      <c r="J4" s="411"/>
    </row>
    <row r="5" spans="1:10" ht="15.75">
      <c r="A5" s="179"/>
      <c r="B5" s="417" t="s">
        <v>1307</v>
      </c>
      <c r="C5" s="411"/>
      <c r="D5" s="377" t="str">
        <f>'Schedule 2_Balance Sheet'!C5</f>
        <v>CCA</v>
      </c>
      <c r="E5" s="378"/>
      <c r="F5" s="378"/>
      <c r="G5" s="379"/>
      <c r="H5" s="411"/>
      <c r="I5" s="411"/>
      <c r="J5" s="411"/>
    </row>
    <row r="6" spans="1:10" ht="15.75">
      <c r="A6" s="179"/>
      <c r="B6" s="417" t="s">
        <v>1288</v>
      </c>
      <c r="C6" s="411"/>
      <c r="D6" s="381">
        <f>'Schedule 2_Balance Sheet'!C6</f>
        <v>45957</v>
      </c>
      <c r="E6" s="378"/>
      <c r="F6" s="378"/>
      <c r="G6" s="379"/>
      <c r="H6" s="411"/>
      <c r="I6" s="411"/>
      <c r="J6" s="411"/>
    </row>
    <row r="7" spans="1:10" ht="15.75">
      <c r="A7" s="413"/>
      <c r="B7" s="177" t="s">
        <v>1289</v>
      </c>
      <c r="C7" s="411"/>
      <c r="D7" s="411"/>
      <c r="E7" s="411"/>
      <c r="F7" s="411"/>
      <c r="G7" s="411"/>
      <c r="H7" s="411"/>
      <c r="I7" s="411"/>
      <c r="J7" s="411"/>
    </row>
    <row r="8" spans="1:10" ht="26.25" thickBot="1">
      <c r="A8" s="558" t="s">
        <v>1322</v>
      </c>
      <c r="B8" s="558" t="s">
        <v>1479</v>
      </c>
      <c r="C8" s="558" t="s">
        <v>1480</v>
      </c>
      <c r="D8" s="558" t="s">
        <v>1481</v>
      </c>
      <c r="E8" s="558" t="s">
        <v>1482</v>
      </c>
      <c r="F8" s="558" t="s">
        <v>404</v>
      </c>
      <c r="G8" s="558" t="s">
        <v>1483</v>
      </c>
      <c r="H8" s="558" t="s">
        <v>411</v>
      </c>
      <c r="I8" s="558" t="s">
        <v>1292</v>
      </c>
      <c r="J8" s="558" t="s">
        <v>1484</v>
      </c>
    </row>
    <row r="9" spans="1:10">
      <c r="A9" s="902">
        <v>1</v>
      </c>
      <c r="B9" s="903" t="s">
        <v>1291</v>
      </c>
      <c r="C9" s="904" t="s">
        <v>1485</v>
      </c>
      <c r="D9" s="904" t="s">
        <v>1486</v>
      </c>
      <c r="E9" s="905" t="s">
        <v>468</v>
      </c>
      <c r="F9" s="906">
        <v>75</v>
      </c>
      <c r="G9" s="906">
        <v>225</v>
      </c>
      <c r="H9" s="906">
        <v>1350</v>
      </c>
      <c r="I9" s="906">
        <v>0</v>
      </c>
      <c r="J9" s="907">
        <f t="shared" ref="J9:J72" si="0">SUM(F9:I9)</f>
        <v>1650</v>
      </c>
    </row>
    <row r="10" spans="1:10">
      <c r="A10" s="414">
        <v>2</v>
      </c>
      <c r="B10" s="420" t="s">
        <v>1291</v>
      </c>
      <c r="C10" s="421" t="s">
        <v>1485</v>
      </c>
      <c r="D10" s="421" t="s">
        <v>1487</v>
      </c>
      <c r="E10" s="422" t="s">
        <v>468</v>
      </c>
      <c r="F10" s="426">
        <v>825</v>
      </c>
      <c r="G10" s="426">
        <v>750</v>
      </c>
      <c r="H10" s="426">
        <v>1725</v>
      </c>
      <c r="I10" s="426">
        <v>0</v>
      </c>
      <c r="J10" s="418">
        <f t="shared" si="0"/>
        <v>3300</v>
      </c>
    </row>
    <row r="11" spans="1:10">
      <c r="A11" s="414">
        <v>3</v>
      </c>
      <c r="B11" s="420" t="s">
        <v>1291</v>
      </c>
      <c r="C11" s="421" t="s">
        <v>1488</v>
      </c>
      <c r="D11" s="421" t="s">
        <v>1486</v>
      </c>
      <c r="E11" s="422" t="s">
        <v>468</v>
      </c>
      <c r="F11" s="426">
        <v>0</v>
      </c>
      <c r="G11" s="426">
        <v>0</v>
      </c>
      <c r="H11" s="426">
        <v>105</v>
      </c>
      <c r="I11" s="426">
        <v>0</v>
      </c>
      <c r="J11" s="418">
        <f t="shared" si="0"/>
        <v>105</v>
      </c>
    </row>
    <row r="12" spans="1:10">
      <c r="A12" s="414">
        <v>4</v>
      </c>
      <c r="B12" s="420" t="s">
        <v>1291</v>
      </c>
      <c r="C12" s="421" t="s">
        <v>1488</v>
      </c>
      <c r="D12" s="421" t="s">
        <v>1487</v>
      </c>
      <c r="E12" s="422" t="s">
        <v>468</v>
      </c>
      <c r="F12" s="426">
        <v>630</v>
      </c>
      <c r="G12" s="426">
        <v>280</v>
      </c>
      <c r="H12" s="426">
        <v>1715</v>
      </c>
      <c r="I12" s="426">
        <v>35</v>
      </c>
      <c r="J12" s="418">
        <f t="shared" si="0"/>
        <v>2660</v>
      </c>
    </row>
    <row r="13" spans="1:10">
      <c r="A13" s="414">
        <v>5</v>
      </c>
      <c r="B13" s="420" t="s">
        <v>1291</v>
      </c>
      <c r="C13" s="421" t="s">
        <v>1488</v>
      </c>
      <c r="D13" s="421" t="s">
        <v>1489</v>
      </c>
      <c r="E13" s="422" t="s">
        <v>468</v>
      </c>
      <c r="F13" s="426">
        <v>4690</v>
      </c>
      <c r="G13" s="426">
        <v>1400</v>
      </c>
      <c r="H13" s="426">
        <v>10045</v>
      </c>
      <c r="I13" s="426">
        <v>0</v>
      </c>
      <c r="J13" s="418">
        <f t="shared" si="0"/>
        <v>16135</v>
      </c>
    </row>
    <row r="14" spans="1:10">
      <c r="A14" s="414">
        <v>6</v>
      </c>
      <c r="B14" s="420" t="s">
        <v>1291</v>
      </c>
      <c r="C14" s="421" t="s">
        <v>1490</v>
      </c>
      <c r="D14" s="421" t="s">
        <v>1486</v>
      </c>
      <c r="E14" s="422" t="s">
        <v>468</v>
      </c>
      <c r="F14" s="426">
        <v>120</v>
      </c>
      <c r="G14" s="426">
        <v>240</v>
      </c>
      <c r="H14" s="426">
        <v>120</v>
      </c>
      <c r="I14" s="426">
        <v>0</v>
      </c>
      <c r="J14" s="418">
        <f t="shared" si="0"/>
        <v>480</v>
      </c>
    </row>
    <row r="15" spans="1:10">
      <c r="A15" s="414">
        <v>7</v>
      </c>
      <c r="B15" s="420" t="s">
        <v>1291</v>
      </c>
      <c r="C15" s="421" t="s">
        <v>1490</v>
      </c>
      <c r="D15" s="421" t="s">
        <v>1487</v>
      </c>
      <c r="E15" s="422" t="s">
        <v>468</v>
      </c>
      <c r="F15" s="426">
        <v>135720</v>
      </c>
      <c r="G15" s="426">
        <v>60600</v>
      </c>
      <c r="H15" s="426">
        <v>484080</v>
      </c>
      <c r="I15" s="426">
        <v>23760</v>
      </c>
      <c r="J15" s="418">
        <f t="shared" si="0"/>
        <v>704160</v>
      </c>
    </row>
    <row r="16" spans="1:10">
      <c r="A16" s="414">
        <v>8</v>
      </c>
      <c r="B16" s="420" t="s">
        <v>1291</v>
      </c>
      <c r="C16" s="421" t="s">
        <v>1490</v>
      </c>
      <c r="D16" s="421" t="s">
        <v>1489</v>
      </c>
      <c r="E16" s="422" t="s">
        <v>468</v>
      </c>
      <c r="F16" s="426">
        <v>2760</v>
      </c>
      <c r="G16" s="426">
        <v>240</v>
      </c>
      <c r="H16" s="426">
        <v>3960</v>
      </c>
      <c r="I16" s="426">
        <v>0</v>
      </c>
      <c r="J16" s="418">
        <f t="shared" si="0"/>
        <v>6960</v>
      </c>
    </row>
    <row r="17" spans="1:10">
      <c r="A17" s="414">
        <v>9</v>
      </c>
      <c r="B17" s="420" t="s">
        <v>1291</v>
      </c>
      <c r="C17" s="421" t="s">
        <v>1491</v>
      </c>
      <c r="D17" s="421" t="s">
        <v>1486</v>
      </c>
      <c r="E17" s="422" t="s">
        <v>468</v>
      </c>
      <c r="F17" s="426">
        <v>300</v>
      </c>
      <c r="G17" s="426">
        <v>600</v>
      </c>
      <c r="H17" s="426">
        <v>300</v>
      </c>
      <c r="I17" s="426">
        <v>0</v>
      </c>
      <c r="J17" s="418">
        <f t="shared" si="0"/>
        <v>1200</v>
      </c>
    </row>
    <row r="18" spans="1:10">
      <c r="A18" s="414">
        <v>10</v>
      </c>
      <c r="B18" s="420" t="s">
        <v>1291</v>
      </c>
      <c r="C18" s="421" t="s">
        <v>1491</v>
      </c>
      <c r="D18" s="421" t="s">
        <v>1487</v>
      </c>
      <c r="E18" s="422" t="s">
        <v>468</v>
      </c>
      <c r="F18" s="426">
        <v>339300</v>
      </c>
      <c r="G18" s="426">
        <v>151500</v>
      </c>
      <c r="H18" s="426">
        <v>1210200</v>
      </c>
      <c r="I18" s="426">
        <v>59400</v>
      </c>
      <c r="J18" s="418">
        <f t="shared" si="0"/>
        <v>1760400</v>
      </c>
    </row>
    <row r="19" spans="1:10">
      <c r="A19" s="414">
        <v>11</v>
      </c>
      <c r="B19" s="420" t="s">
        <v>1291</v>
      </c>
      <c r="C19" s="421" t="s">
        <v>1491</v>
      </c>
      <c r="D19" s="421" t="s">
        <v>1489</v>
      </c>
      <c r="E19" s="422" t="s">
        <v>468</v>
      </c>
      <c r="F19" s="426">
        <v>6900</v>
      </c>
      <c r="G19" s="426">
        <v>600</v>
      </c>
      <c r="H19" s="426">
        <v>9900</v>
      </c>
      <c r="I19" s="426">
        <v>0</v>
      </c>
      <c r="J19" s="418">
        <f t="shared" si="0"/>
        <v>17400</v>
      </c>
    </row>
    <row r="20" spans="1:10">
      <c r="A20" s="414">
        <v>12</v>
      </c>
      <c r="B20" s="420" t="s">
        <v>1291</v>
      </c>
      <c r="C20" s="421" t="s">
        <v>1492</v>
      </c>
      <c r="D20" s="421" t="s">
        <v>1486</v>
      </c>
      <c r="E20" s="422" t="s">
        <v>468</v>
      </c>
      <c r="F20" s="426">
        <v>285</v>
      </c>
      <c r="G20" s="426">
        <v>110</v>
      </c>
      <c r="H20" s="426">
        <v>1110</v>
      </c>
      <c r="I20" s="426">
        <v>15</v>
      </c>
      <c r="J20" s="418">
        <f t="shared" si="0"/>
        <v>1520</v>
      </c>
    </row>
    <row r="21" spans="1:10">
      <c r="A21" s="414">
        <v>13</v>
      </c>
      <c r="B21" s="420" t="s">
        <v>1291</v>
      </c>
      <c r="C21" s="421" t="s">
        <v>1492</v>
      </c>
      <c r="D21" s="421" t="s">
        <v>1487</v>
      </c>
      <c r="E21" s="422" t="s">
        <v>468</v>
      </c>
      <c r="F21" s="426">
        <v>155</v>
      </c>
      <c r="G21" s="426">
        <v>135</v>
      </c>
      <c r="H21" s="426">
        <v>475</v>
      </c>
      <c r="I21" s="426">
        <v>0</v>
      </c>
      <c r="J21" s="418">
        <f t="shared" si="0"/>
        <v>765</v>
      </c>
    </row>
    <row r="22" spans="1:10">
      <c r="A22" s="414">
        <v>14</v>
      </c>
      <c r="B22" s="420" t="s">
        <v>1291</v>
      </c>
      <c r="C22" s="421" t="s">
        <v>1492</v>
      </c>
      <c r="D22" s="421" t="s">
        <v>1489</v>
      </c>
      <c r="E22" s="422" t="s">
        <v>468</v>
      </c>
      <c r="F22" s="426">
        <v>90</v>
      </c>
      <c r="G22" s="426">
        <v>15</v>
      </c>
      <c r="H22" s="426">
        <v>45</v>
      </c>
      <c r="I22" s="426">
        <v>0</v>
      </c>
      <c r="J22" s="418">
        <f t="shared" si="0"/>
        <v>150</v>
      </c>
    </row>
    <row r="23" spans="1:10">
      <c r="A23" s="414">
        <v>15</v>
      </c>
      <c r="B23" s="420" t="s">
        <v>1291</v>
      </c>
      <c r="C23" s="421" t="s">
        <v>1493</v>
      </c>
      <c r="D23" s="421" t="s">
        <v>1487</v>
      </c>
      <c r="E23" s="422" t="s">
        <v>468</v>
      </c>
      <c r="F23" s="426">
        <v>13</v>
      </c>
      <c r="G23" s="426">
        <v>3</v>
      </c>
      <c r="H23" s="426">
        <v>76</v>
      </c>
      <c r="I23" s="426">
        <v>0</v>
      </c>
      <c r="J23" s="418">
        <f t="shared" si="0"/>
        <v>92</v>
      </c>
    </row>
    <row r="24" spans="1:10">
      <c r="A24" s="414">
        <v>16</v>
      </c>
      <c r="B24" s="420" t="s">
        <v>1291</v>
      </c>
      <c r="C24" s="421" t="s">
        <v>1493</v>
      </c>
      <c r="D24" s="421" t="s">
        <v>1489</v>
      </c>
      <c r="E24" s="422" t="s">
        <v>468</v>
      </c>
      <c r="F24" s="426">
        <v>163</v>
      </c>
      <c r="G24" s="426">
        <v>79</v>
      </c>
      <c r="H24" s="426">
        <v>837</v>
      </c>
      <c r="I24" s="426">
        <v>8</v>
      </c>
      <c r="J24" s="418">
        <f t="shared" si="0"/>
        <v>1087</v>
      </c>
    </row>
    <row r="25" spans="1:10">
      <c r="A25" s="414">
        <v>17</v>
      </c>
      <c r="B25" s="420" t="s">
        <v>1291</v>
      </c>
      <c r="C25" s="421" t="s">
        <v>1494</v>
      </c>
      <c r="D25" s="421" t="s">
        <v>1487</v>
      </c>
      <c r="E25" s="422" t="s">
        <v>468</v>
      </c>
      <c r="F25" s="426">
        <v>1610</v>
      </c>
      <c r="G25" s="426">
        <v>0</v>
      </c>
      <c r="H25" s="426">
        <v>26680</v>
      </c>
      <c r="I25" s="426">
        <v>1725</v>
      </c>
      <c r="J25" s="418">
        <f t="shared" si="0"/>
        <v>30015</v>
      </c>
    </row>
    <row r="26" spans="1:10">
      <c r="A26" s="414">
        <v>18</v>
      </c>
      <c r="B26" s="420" t="s">
        <v>1291</v>
      </c>
      <c r="C26" s="421" t="s">
        <v>1494</v>
      </c>
      <c r="D26" s="421" t="s">
        <v>1489</v>
      </c>
      <c r="E26" s="422" t="s">
        <v>468</v>
      </c>
      <c r="F26" s="426">
        <v>0</v>
      </c>
      <c r="G26" s="426">
        <v>0</v>
      </c>
      <c r="H26" s="426">
        <v>575</v>
      </c>
      <c r="I26" s="426">
        <v>0</v>
      </c>
      <c r="J26" s="418">
        <f t="shared" si="0"/>
        <v>575</v>
      </c>
    </row>
    <row r="27" spans="1:10">
      <c r="A27" s="414">
        <v>19</v>
      </c>
      <c r="B27" s="420" t="s">
        <v>1291</v>
      </c>
      <c r="C27" s="421" t="s">
        <v>1495</v>
      </c>
      <c r="D27" s="421" t="s">
        <v>1486</v>
      </c>
      <c r="E27" s="422" t="s">
        <v>468</v>
      </c>
      <c r="F27" s="426">
        <v>1603.2000732421893</v>
      </c>
      <c r="G27" s="426">
        <v>362.20001220703199</v>
      </c>
      <c r="H27" s="426">
        <v>24202.710845947258</v>
      </c>
      <c r="I27" s="426">
        <v>0</v>
      </c>
      <c r="J27" s="418">
        <f t="shared" si="0"/>
        <v>26168.110931396481</v>
      </c>
    </row>
    <row r="28" spans="1:10">
      <c r="A28" s="414">
        <v>20</v>
      </c>
      <c r="B28" s="420" t="s">
        <v>1291</v>
      </c>
      <c r="C28" s="421" t="s">
        <v>1495</v>
      </c>
      <c r="D28" s="421" t="s">
        <v>1487</v>
      </c>
      <c r="E28" s="422" t="s">
        <v>468</v>
      </c>
      <c r="F28" s="426">
        <v>37041.581634521484</v>
      </c>
      <c r="G28" s="426">
        <v>10503.800354003917</v>
      </c>
      <c r="H28" s="426">
        <v>406067.70419311547</v>
      </c>
      <c r="I28" s="426">
        <v>362.20001220703199</v>
      </c>
      <c r="J28" s="418">
        <f t="shared" si="0"/>
        <v>453975.28619384789</v>
      </c>
    </row>
    <row r="29" spans="1:10">
      <c r="A29" s="414">
        <v>21</v>
      </c>
      <c r="B29" s="420" t="s">
        <v>1291</v>
      </c>
      <c r="C29" s="421" t="s">
        <v>1495</v>
      </c>
      <c r="D29" s="421" t="s">
        <v>1489</v>
      </c>
      <c r="E29" s="422" t="s">
        <v>468</v>
      </c>
      <c r="F29" s="426">
        <v>400.80001831054801</v>
      </c>
      <c r="G29" s="426">
        <v>0</v>
      </c>
      <c r="H29" s="426">
        <v>3457.5301208495998</v>
      </c>
      <c r="I29" s="426">
        <v>0</v>
      </c>
      <c r="J29" s="418">
        <f t="shared" si="0"/>
        <v>3858.3301391601481</v>
      </c>
    </row>
    <row r="30" spans="1:10">
      <c r="A30" s="414">
        <v>22</v>
      </c>
      <c r="B30" s="420" t="s">
        <v>1291</v>
      </c>
      <c r="C30" s="421" t="s">
        <v>1496</v>
      </c>
      <c r="D30" s="421" t="s">
        <v>1487</v>
      </c>
      <c r="E30" s="422" t="s">
        <v>468</v>
      </c>
      <c r="F30" s="426">
        <v>840.26996612548874</v>
      </c>
      <c r="G30" s="426">
        <v>658.5899734497068</v>
      </c>
      <c r="H30" s="426">
        <v>10242.209587097173</v>
      </c>
      <c r="I30" s="426">
        <v>68.129997253418097</v>
      </c>
      <c r="J30" s="418">
        <f t="shared" si="0"/>
        <v>11809.199523925787</v>
      </c>
    </row>
    <row r="31" spans="1:10">
      <c r="A31" s="414">
        <v>23</v>
      </c>
      <c r="B31" s="420" t="s">
        <v>1291</v>
      </c>
      <c r="C31" s="421" t="s">
        <v>1496</v>
      </c>
      <c r="D31" s="421" t="s">
        <v>1489</v>
      </c>
      <c r="E31" s="422" t="s">
        <v>468</v>
      </c>
      <c r="F31" s="426">
        <v>11014.349555969235</v>
      </c>
      <c r="G31" s="426">
        <v>5518.5297775268555</v>
      </c>
      <c r="H31" s="426">
        <v>92565.956268310634</v>
      </c>
      <c r="I31" s="426">
        <v>613.16997528076206</v>
      </c>
      <c r="J31" s="418">
        <f t="shared" si="0"/>
        <v>109712.00557708749</v>
      </c>
    </row>
    <row r="32" spans="1:10">
      <c r="A32" s="414">
        <v>24</v>
      </c>
      <c r="B32" s="420" t="s">
        <v>1291</v>
      </c>
      <c r="C32" s="421" t="s">
        <v>1497</v>
      </c>
      <c r="D32" s="421" t="s">
        <v>1486</v>
      </c>
      <c r="E32" s="422" t="s">
        <v>468</v>
      </c>
      <c r="F32" s="426">
        <v>1770</v>
      </c>
      <c r="G32" s="426">
        <v>180</v>
      </c>
      <c r="H32" s="426">
        <v>1440</v>
      </c>
      <c r="I32" s="426">
        <v>0</v>
      </c>
      <c r="J32" s="418">
        <f t="shared" si="0"/>
        <v>3390</v>
      </c>
    </row>
    <row r="33" spans="1:10">
      <c r="A33" s="414">
        <v>25</v>
      </c>
      <c r="B33" s="420" t="s">
        <v>1291</v>
      </c>
      <c r="C33" s="421" t="s">
        <v>1497</v>
      </c>
      <c r="D33" s="421" t="s">
        <v>1487</v>
      </c>
      <c r="E33" s="422" t="s">
        <v>468</v>
      </c>
      <c r="F33" s="426">
        <v>2490</v>
      </c>
      <c r="G33" s="426">
        <v>1230</v>
      </c>
      <c r="H33" s="426">
        <v>8520</v>
      </c>
      <c r="I33" s="426">
        <v>90</v>
      </c>
      <c r="J33" s="418">
        <f t="shared" si="0"/>
        <v>12330</v>
      </c>
    </row>
    <row r="34" spans="1:10">
      <c r="A34" s="414">
        <v>26</v>
      </c>
      <c r="B34" s="420" t="s">
        <v>1291</v>
      </c>
      <c r="C34" s="421" t="s">
        <v>1497</v>
      </c>
      <c r="D34" s="421" t="s">
        <v>1489</v>
      </c>
      <c r="E34" s="422" t="s">
        <v>468</v>
      </c>
      <c r="F34" s="426">
        <v>840</v>
      </c>
      <c r="G34" s="426">
        <v>330</v>
      </c>
      <c r="H34" s="426">
        <v>720</v>
      </c>
      <c r="I34" s="426">
        <v>0</v>
      </c>
      <c r="J34" s="418">
        <f t="shared" si="0"/>
        <v>1890</v>
      </c>
    </row>
    <row r="35" spans="1:10">
      <c r="A35" s="414">
        <v>27</v>
      </c>
      <c r="B35" s="420" t="s">
        <v>1291</v>
      </c>
      <c r="C35" s="421" t="s">
        <v>1498</v>
      </c>
      <c r="D35" s="421" t="s">
        <v>1487</v>
      </c>
      <c r="E35" s="422" t="s">
        <v>468</v>
      </c>
      <c r="F35" s="426">
        <v>68</v>
      </c>
      <c r="G35" s="426">
        <v>12</v>
      </c>
      <c r="H35" s="426">
        <v>56</v>
      </c>
      <c r="I35" s="426">
        <v>0</v>
      </c>
      <c r="J35" s="418">
        <f t="shared" si="0"/>
        <v>136</v>
      </c>
    </row>
    <row r="36" spans="1:10">
      <c r="A36" s="414">
        <v>28</v>
      </c>
      <c r="B36" s="420" t="s">
        <v>1291</v>
      </c>
      <c r="C36" s="421" t="s">
        <v>1499</v>
      </c>
      <c r="D36" s="421" t="s">
        <v>1486</v>
      </c>
      <c r="E36" s="422" t="s">
        <v>468</v>
      </c>
      <c r="F36" s="426">
        <v>0</v>
      </c>
      <c r="G36" s="426">
        <v>0</v>
      </c>
      <c r="H36" s="426">
        <v>0</v>
      </c>
      <c r="I36" s="426">
        <v>6</v>
      </c>
      <c r="J36" s="418">
        <f t="shared" si="0"/>
        <v>6</v>
      </c>
    </row>
    <row r="37" spans="1:10">
      <c r="A37" s="414">
        <v>29</v>
      </c>
      <c r="B37" s="420" t="s">
        <v>1291</v>
      </c>
      <c r="C37" s="421" t="s">
        <v>1499</v>
      </c>
      <c r="D37" s="421" t="s">
        <v>1487</v>
      </c>
      <c r="E37" s="422" t="s">
        <v>468</v>
      </c>
      <c r="F37" s="426">
        <v>21</v>
      </c>
      <c r="G37" s="426">
        <v>18</v>
      </c>
      <c r="H37" s="426">
        <v>33</v>
      </c>
      <c r="I37" s="426">
        <v>0</v>
      </c>
      <c r="J37" s="418">
        <f t="shared" si="0"/>
        <v>72</v>
      </c>
    </row>
    <row r="38" spans="1:10">
      <c r="A38" s="414">
        <v>30</v>
      </c>
      <c r="B38" s="420" t="s">
        <v>1291</v>
      </c>
      <c r="C38" s="421" t="s">
        <v>1499</v>
      </c>
      <c r="D38" s="421" t="s">
        <v>1489</v>
      </c>
      <c r="E38" s="422" t="s">
        <v>468</v>
      </c>
      <c r="F38" s="426">
        <v>198</v>
      </c>
      <c r="G38" s="426">
        <v>123</v>
      </c>
      <c r="H38" s="426">
        <v>687</v>
      </c>
      <c r="I38" s="426">
        <v>15</v>
      </c>
      <c r="J38" s="418">
        <f t="shared" si="0"/>
        <v>1023</v>
      </c>
    </row>
    <row r="39" spans="1:10">
      <c r="A39" s="414">
        <v>31</v>
      </c>
      <c r="B39" s="420" t="s">
        <v>1291</v>
      </c>
      <c r="C39" s="421" t="s">
        <v>1500</v>
      </c>
      <c r="D39" s="421" t="s">
        <v>1486</v>
      </c>
      <c r="E39" s="422" t="s">
        <v>468</v>
      </c>
      <c r="F39" s="426">
        <v>250</v>
      </c>
      <c r="G39" s="426">
        <v>50</v>
      </c>
      <c r="H39" s="426">
        <v>480</v>
      </c>
      <c r="I39" s="426">
        <v>30</v>
      </c>
      <c r="J39" s="418">
        <f t="shared" si="0"/>
        <v>810</v>
      </c>
    </row>
    <row r="40" spans="1:10">
      <c r="A40" s="414">
        <v>32</v>
      </c>
      <c r="B40" s="420" t="s">
        <v>1291</v>
      </c>
      <c r="C40" s="421" t="s">
        <v>1500</v>
      </c>
      <c r="D40" s="421" t="s">
        <v>1487</v>
      </c>
      <c r="E40" s="422" t="s">
        <v>468</v>
      </c>
      <c r="F40" s="426">
        <v>1850</v>
      </c>
      <c r="G40" s="426">
        <v>580</v>
      </c>
      <c r="H40" s="426">
        <v>4330</v>
      </c>
      <c r="I40" s="426">
        <v>30</v>
      </c>
      <c r="J40" s="418">
        <f t="shared" si="0"/>
        <v>6790</v>
      </c>
    </row>
    <row r="41" spans="1:10">
      <c r="A41" s="414">
        <v>33</v>
      </c>
      <c r="B41" s="420" t="s">
        <v>1291</v>
      </c>
      <c r="C41" s="421" t="s">
        <v>1500</v>
      </c>
      <c r="D41" s="421" t="s">
        <v>1489</v>
      </c>
      <c r="E41" s="422" t="s">
        <v>468</v>
      </c>
      <c r="F41" s="426">
        <v>210</v>
      </c>
      <c r="G41" s="426">
        <v>0</v>
      </c>
      <c r="H41" s="426">
        <v>310</v>
      </c>
      <c r="I41" s="426">
        <v>0</v>
      </c>
      <c r="J41" s="418">
        <f t="shared" si="0"/>
        <v>520</v>
      </c>
    </row>
    <row r="42" spans="1:10">
      <c r="A42" s="414">
        <v>34</v>
      </c>
      <c r="B42" s="420" t="s">
        <v>1291</v>
      </c>
      <c r="C42" s="421" t="s">
        <v>1501</v>
      </c>
      <c r="D42" s="421" t="s">
        <v>1487</v>
      </c>
      <c r="E42" s="422" t="s">
        <v>468</v>
      </c>
      <c r="F42" s="426">
        <v>947.93998718261798</v>
      </c>
      <c r="G42" s="426">
        <v>406.25999450683537</v>
      </c>
      <c r="H42" s="426">
        <v>13203.449821472168</v>
      </c>
      <c r="I42" s="426">
        <v>0</v>
      </c>
      <c r="J42" s="418">
        <f t="shared" si="0"/>
        <v>14557.649803161621</v>
      </c>
    </row>
    <row r="43" spans="1:10">
      <c r="A43" s="414">
        <v>35</v>
      </c>
      <c r="B43" s="420" t="s">
        <v>1291</v>
      </c>
      <c r="C43" s="421" t="s">
        <v>1501</v>
      </c>
      <c r="D43" s="421" t="s">
        <v>1489</v>
      </c>
      <c r="E43" s="422" t="s">
        <v>468</v>
      </c>
      <c r="F43" s="426">
        <v>9479.399871826181</v>
      </c>
      <c r="G43" s="426">
        <v>5890.7699203491256</v>
      </c>
      <c r="H43" s="426">
        <v>104205.68859100352</v>
      </c>
      <c r="I43" s="426">
        <v>0</v>
      </c>
      <c r="J43" s="418">
        <f t="shared" si="0"/>
        <v>119575.85838317883</v>
      </c>
    </row>
    <row r="44" spans="1:10">
      <c r="A44" s="414">
        <v>36</v>
      </c>
      <c r="B44" s="420" t="s">
        <v>1291</v>
      </c>
      <c r="C44" s="421" t="s">
        <v>1502</v>
      </c>
      <c r="D44" s="421" t="s">
        <v>1487</v>
      </c>
      <c r="E44" s="422" t="s">
        <v>468</v>
      </c>
      <c r="F44" s="426">
        <v>6564.25</v>
      </c>
      <c r="G44" s="426">
        <v>0</v>
      </c>
      <c r="H44" s="426">
        <v>65805.25</v>
      </c>
      <c r="I44" s="426">
        <v>3417.75</v>
      </c>
      <c r="J44" s="418">
        <f t="shared" si="0"/>
        <v>75787.25</v>
      </c>
    </row>
    <row r="45" spans="1:10">
      <c r="A45" s="414">
        <v>37</v>
      </c>
      <c r="B45" s="420" t="s">
        <v>1291</v>
      </c>
      <c r="C45" s="421" t="s">
        <v>1503</v>
      </c>
      <c r="D45" s="421" t="s">
        <v>1487</v>
      </c>
      <c r="E45" s="422" t="s">
        <v>468</v>
      </c>
      <c r="F45" s="426">
        <v>925</v>
      </c>
      <c r="G45" s="426">
        <v>400</v>
      </c>
      <c r="H45" s="426">
        <v>2825</v>
      </c>
      <c r="I45" s="426">
        <v>25</v>
      </c>
      <c r="J45" s="418">
        <f t="shared" si="0"/>
        <v>4175</v>
      </c>
    </row>
    <row r="46" spans="1:10">
      <c r="A46" s="414">
        <v>38</v>
      </c>
      <c r="B46" s="420" t="s">
        <v>1291</v>
      </c>
      <c r="C46" s="421" t="s">
        <v>1503</v>
      </c>
      <c r="D46" s="421" t="s">
        <v>1489</v>
      </c>
      <c r="E46" s="422" t="s">
        <v>468</v>
      </c>
      <c r="F46" s="426">
        <v>75</v>
      </c>
      <c r="G46" s="426">
        <v>0</v>
      </c>
      <c r="H46" s="426">
        <v>25</v>
      </c>
      <c r="I46" s="426">
        <v>0</v>
      </c>
      <c r="J46" s="418">
        <f t="shared" si="0"/>
        <v>100</v>
      </c>
    </row>
    <row r="47" spans="1:10">
      <c r="A47" s="414">
        <v>39</v>
      </c>
      <c r="B47" s="420" t="s">
        <v>1298</v>
      </c>
      <c r="C47" s="421" t="s">
        <v>1485</v>
      </c>
      <c r="D47" s="421" t="s">
        <v>1486</v>
      </c>
      <c r="E47" s="422" t="s">
        <v>468</v>
      </c>
      <c r="F47" s="426">
        <v>225</v>
      </c>
      <c r="G47" s="426">
        <v>0</v>
      </c>
      <c r="H47" s="426">
        <v>1350</v>
      </c>
      <c r="I47" s="426">
        <v>0</v>
      </c>
      <c r="J47" s="418">
        <f t="shared" si="0"/>
        <v>1575</v>
      </c>
    </row>
    <row r="48" spans="1:10">
      <c r="A48" s="414">
        <v>40</v>
      </c>
      <c r="B48" s="420" t="s">
        <v>1298</v>
      </c>
      <c r="C48" s="421" t="s">
        <v>1485</v>
      </c>
      <c r="D48" s="421" t="s">
        <v>1487</v>
      </c>
      <c r="E48" s="422" t="s">
        <v>468</v>
      </c>
      <c r="F48" s="426">
        <v>675</v>
      </c>
      <c r="G48" s="426">
        <v>525</v>
      </c>
      <c r="H48" s="426">
        <v>1725</v>
      </c>
      <c r="I48" s="426">
        <v>0</v>
      </c>
      <c r="J48" s="418">
        <f t="shared" si="0"/>
        <v>2925</v>
      </c>
    </row>
    <row r="49" spans="1:10">
      <c r="A49" s="414">
        <v>41</v>
      </c>
      <c r="B49" s="420" t="s">
        <v>1298</v>
      </c>
      <c r="C49" s="421" t="s">
        <v>1488</v>
      </c>
      <c r="D49" s="421" t="s">
        <v>1486</v>
      </c>
      <c r="E49" s="422" t="s">
        <v>468</v>
      </c>
      <c r="F49" s="426">
        <v>0</v>
      </c>
      <c r="G49" s="426">
        <v>0</v>
      </c>
      <c r="H49" s="426">
        <v>105</v>
      </c>
      <c r="I49" s="426">
        <v>0</v>
      </c>
      <c r="J49" s="418">
        <f t="shared" si="0"/>
        <v>105</v>
      </c>
    </row>
    <row r="50" spans="1:10">
      <c r="A50" s="414">
        <v>42</v>
      </c>
      <c r="B50" s="420" t="s">
        <v>1298</v>
      </c>
      <c r="C50" s="421" t="s">
        <v>1488</v>
      </c>
      <c r="D50" s="421" t="s">
        <v>1487</v>
      </c>
      <c r="E50" s="422" t="s">
        <v>468</v>
      </c>
      <c r="F50" s="426">
        <v>665</v>
      </c>
      <c r="G50" s="426">
        <v>560</v>
      </c>
      <c r="H50" s="426">
        <v>1995</v>
      </c>
      <c r="I50" s="426">
        <v>70</v>
      </c>
      <c r="J50" s="418">
        <f t="shared" si="0"/>
        <v>3290</v>
      </c>
    </row>
    <row r="51" spans="1:10">
      <c r="A51" s="414">
        <v>43</v>
      </c>
      <c r="B51" s="420" t="s">
        <v>1298</v>
      </c>
      <c r="C51" s="421" t="s">
        <v>1488</v>
      </c>
      <c r="D51" s="421" t="s">
        <v>1489</v>
      </c>
      <c r="E51" s="422" t="s">
        <v>468</v>
      </c>
      <c r="F51" s="426">
        <v>5635</v>
      </c>
      <c r="G51" s="426">
        <v>1295</v>
      </c>
      <c r="H51" s="426">
        <v>12215</v>
      </c>
      <c r="I51" s="426">
        <v>0</v>
      </c>
      <c r="J51" s="418">
        <f t="shared" si="0"/>
        <v>19145</v>
      </c>
    </row>
    <row r="52" spans="1:10">
      <c r="A52" s="414">
        <v>44</v>
      </c>
      <c r="B52" s="420" t="s">
        <v>1298</v>
      </c>
      <c r="C52" s="421" t="s">
        <v>1490</v>
      </c>
      <c r="D52" s="421" t="s">
        <v>1486</v>
      </c>
      <c r="E52" s="422" t="s">
        <v>468</v>
      </c>
      <c r="F52" s="426">
        <v>0</v>
      </c>
      <c r="G52" s="426">
        <v>360</v>
      </c>
      <c r="H52" s="426">
        <v>360</v>
      </c>
      <c r="I52" s="426">
        <v>0</v>
      </c>
      <c r="J52" s="418">
        <f t="shared" si="0"/>
        <v>720</v>
      </c>
    </row>
    <row r="53" spans="1:10">
      <c r="A53" s="414">
        <v>45</v>
      </c>
      <c r="B53" s="420" t="s">
        <v>1298</v>
      </c>
      <c r="C53" s="421" t="s">
        <v>1490</v>
      </c>
      <c r="D53" s="421" t="s">
        <v>1487</v>
      </c>
      <c r="E53" s="422" t="s">
        <v>468</v>
      </c>
      <c r="F53" s="426">
        <v>130920</v>
      </c>
      <c r="G53" s="426">
        <v>56280</v>
      </c>
      <c r="H53" s="426">
        <v>492480</v>
      </c>
      <c r="I53" s="426">
        <v>22800</v>
      </c>
      <c r="J53" s="418">
        <f t="shared" si="0"/>
        <v>702480</v>
      </c>
    </row>
    <row r="54" spans="1:10">
      <c r="A54" s="414">
        <v>46</v>
      </c>
      <c r="B54" s="420" t="s">
        <v>1298</v>
      </c>
      <c r="C54" s="421" t="s">
        <v>1490</v>
      </c>
      <c r="D54" s="421" t="s">
        <v>1489</v>
      </c>
      <c r="E54" s="422" t="s">
        <v>468</v>
      </c>
      <c r="F54" s="426">
        <v>2880</v>
      </c>
      <c r="G54" s="426">
        <v>0</v>
      </c>
      <c r="H54" s="426">
        <v>3000</v>
      </c>
      <c r="I54" s="426">
        <v>0</v>
      </c>
      <c r="J54" s="418">
        <f t="shared" si="0"/>
        <v>5880</v>
      </c>
    </row>
    <row r="55" spans="1:10">
      <c r="A55" s="414">
        <v>47</v>
      </c>
      <c r="B55" s="420" t="s">
        <v>1298</v>
      </c>
      <c r="C55" s="421" t="s">
        <v>1491</v>
      </c>
      <c r="D55" s="421" t="s">
        <v>1486</v>
      </c>
      <c r="E55" s="422" t="s">
        <v>468</v>
      </c>
      <c r="F55" s="426">
        <v>0</v>
      </c>
      <c r="G55" s="426">
        <v>900</v>
      </c>
      <c r="H55" s="426">
        <v>900</v>
      </c>
      <c r="I55" s="426">
        <v>0</v>
      </c>
      <c r="J55" s="418">
        <f t="shared" si="0"/>
        <v>1800</v>
      </c>
    </row>
    <row r="56" spans="1:10">
      <c r="A56" s="414">
        <v>48</v>
      </c>
      <c r="B56" s="420" t="s">
        <v>1298</v>
      </c>
      <c r="C56" s="421" t="s">
        <v>1491</v>
      </c>
      <c r="D56" s="421" t="s">
        <v>1487</v>
      </c>
      <c r="E56" s="422" t="s">
        <v>468</v>
      </c>
      <c r="F56" s="426">
        <v>327300</v>
      </c>
      <c r="G56" s="426">
        <v>140700</v>
      </c>
      <c r="H56" s="426">
        <v>1231200</v>
      </c>
      <c r="I56" s="426">
        <v>57000</v>
      </c>
      <c r="J56" s="418">
        <f t="shared" si="0"/>
        <v>1756200</v>
      </c>
    </row>
    <row r="57" spans="1:10">
      <c r="A57" s="414">
        <v>49</v>
      </c>
      <c r="B57" s="420" t="s">
        <v>1298</v>
      </c>
      <c r="C57" s="421" t="s">
        <v>1491</v>
      </c>
      <c r="D57" s="421" t="s">
        <v>1489</v>
      </c>
      <c r="E57" s="422" t="s">
        <v>468</v>
      </c>
      <c r="F57" s="426">
        <v>7200</v>
      </c>
      <c r="G57" s="426">
        <v>0</v>
      </c>
      <c r="H57" s="426">
        <v>7500</v>
      </c>
      <c r="I57" s="426">
        <v>0</v>
      </c>
      <c r="J57" s="418">
        <f t="shared" si="0"/>
        <v>14700</v>
      </c>
    </row>
    <row r="58" spans="1:10">
      <c r="A58" s="414">
        <v>50</v>
      </c>
      <c r="B58" s="420" t="s">
        <v>1298</v>
      </c>
      <c r="C58" s="421" t="s">
        <v>1492</v>
      </c>
      <c r="D58" s="421" t="s">
        <v>1486</v>
      </c>
      <c r="E58" s="422" t="s">
        <v>468</v>
      </c>
      <c r="F58" s="426">
        <v>350</v>
      </c>
      <c r="G58" s="426">
        <v>170</v>
      </c>
      <c r="H58" s="426">
        <v>1100</v>
      </c>
      <c r="I58" s="426">
        <v>35</v>
      </c>
      <c r="J58" s="418">
        <f t="shared" si="0"/>
        <v>1655</v>
      </c>
    </row>
    <row r="59" spans="1:10">
      <c r="A59" s="414">
        <v>51</v>
      </c>
      <c r="B59" s="420" t="s">
        <v>1298</v>
      </c>
      <c r="C59" s="421" t="s">
        <v>1492</v>
      </c>
      <c r="D59" s="421" t="s">
        <v>1487</v>
      </c>
      <c r="E59" s="422" t="s">
        <v>468</v>
      </c>
      <c r="F59" s="426">
        <v>205</v>
      </c>
      <c r="G59" s="426">
        <v>125</v>
      </c>
      <c r="H59" s="426">
        <v>575</v>
      </c>
      <c r="I59" s="426">
        <v>0</v>
      </c>
      <c r="J59" s="418">
        <f t="shared" si="0"/>
        <v>905</v>
      </c>
    </row>
    <row r="60" spans="1:10">
      <c r="A60" s="414">
        <v>52</v>
      </c>
      <c r="B60" s="420" t="s">
        <v>1298</v>
      </c>
      <c r="C60" s="421" t="s">
        <v>1492</v>
      </c>
      <c r="D60" s="421" t="s">
        <v>1489</v>
      </c>
      <c r="E60" s="422" t="s">
        <v>468</v>
      </c>
      <c r="F60" s="426">
        <v>70</v>
      </c>
      <c r="G60" s="426">
        <v>20</v>
      </c>
      <c r="H60" s="426">
        <v>75</v>
      </c>
      <c r="I60" s="426">
        <v>0</v>
      </c>
      <c r="J60" s="418">
        <f t="shared" si="0"/>
        <v>165</v>
      </c>
    </row>
    <row r="61" spans="1:10">
      <c r="A61" s="414">
        <v>53</v>
      </c>
      <c r="B61" s="420" t="s">
        <v>1298</v>
      </c>
      <c r="C61" s="421" t="s">
        <v>1493</v>
      </c>
      <c r="D61" s="421" t="s">
        <v>1487</v>
      </c>
      <c r="E61" s="422" t="s">
        <v>468</v>
      </c>
      <c r="F61" s="426">
        <v>7</v>
      </c>
      <c r="G61" s="426">
        <v>4</v>
      </c>
      <c r="H61" s="426">
        <v>91</v>
      </c>
      <c r="I61" s="426">
        <v>0</v>
      </c>
      <c r="J61" s="418">
        <f t="shared" si="0"/>
        <v>102</v>
      </c>
    </row>
    <row r="62" spans="1:10">
      <c r="A62" s="414">
        <v>54</v>
      </c>
      <c r="B62" s="420" t="s">
        <v>1298</v>
      </c>
      <c r="C62" s="421" t="s">
        <v>1493</v>
      </c>
      <c r="D62" s="421" t="s">
        <v>1489</v>
      </c>
      <c r="E62" s="422" t="s">
        <v>468</v>
      </c>
      <c r="F62" s="426">
        <v>167</v>
      </c>
      <c r="G62" s="426">
        <v>77</v>
      </c>
      <c r="H62" s="426">
        <v>892</v>
      </c>
      <c r="I62" s="426">
        <v>13</v>
      </c>
      <c r="J62" s="418">
        <f t="shared" si="0"/>
        <v>1149</v>
      </c>
    </row>
    <row r="63" spans="1:10">
      <c r="A63" s="414">
        <v>55</v>
      </c>
      <c r="B63" s="420" t="s">
        <v>1298</v>
      </c>
      <c r="C63" s="421" t="s">
        <v>1504</v>
      </c>
      <c r="D63" s="421" t="s">
        <v>1487</v>
      </c>
      <c r="E63" s="422" t="s">
        <v>468</v>
      </c>
      <c r="F63" s="426">
        <v>1075</v>
      </c>
      <c r="G63" s="426">
        <v>525</v>
      </c>
      <c r="H63" s="426">
        <v>3675</v>
      </c>
      <c r="I63" s="426">
        <v>25</v>
      </c>
      <c r="J63" s="418">
        <f t="shared" si="0"/>
        <v>5300</v>
      </c>
    </row>
    <row r="64" spans="1:10">
      <c r="A64" s="414">
        <v>56</v>
      </c>
      <c r="B64" s="420" t="s">
        <v>1298</v>
      </c>
      <c r="C64" s="421" t="s">
        <v>1504</v>
      </c>
      <c r="D64" s="421" t="s">
        <v>1489</v>
      </c>
      <c r="E64" s="422" t="s">
        <v>468</v>
      </c>
      <c r="F64" s="426">
        <v>75</v>
      </c>
      <c r="G64" s="426">
        <v>0</v>
      </c>
      <c r="H64" s="426">
        <v>225</v>
      </c>
      <c r="I64" s="426">
        <v>0</v>
      </c>
      <c r="J64" s="418">
        <f t="shared" si="0"/>
        <v>300</v>
      </c>
    </row>
    <row r="65" spans="1:10">
      <c r="A65" s="414">
        <v>57</v>
      </c>
      <c r="B65" s="420" t="s">
        <v>1298</v>
      </c>
      <c r="C65" s="421" t="s">
        <v>1505</v>
      </c>
      <c r="D65" s="421" t="s">
        <v>1486</v>
      </c>
      <c r="E65" s="422" t="s">
        <v>468</v>
      </c>
      <c r="F65" s="426">
        <v>250</v>
      </c>
      <c r="G65" s="426">
        <v>150</v>
      </c>
      <c r="H65" s="426">
        <v>775</v>
      </c>
      <c r="I65" s="426">
        <v>0</v>
      </c>
      <c r="J65" s="418">
        <f t="shared" si="0"/>
        <v>1175</v>
      </c>
    </row>
    <row r="66" spans="1:10">
      <c r="A66" s="414">
        <v>58</v>
      </c>
      <c r="B66" s="420" t="s">
        <v>1298</v>
      </c>
      <c r="C66" s="421" t="s">
        <v>1505</v>
      </c>
      <c r="D66" s="421" t="s">
        <v>1487</v>
      </c>
      <c r="E66" s="422" t="s">
        <v>468</v>
      </c>
      <c r="F66" s="426">
        <v>5475</v>
      </c>
      <c r="G66" s="426">
        <v>2050</v>
      </c>
      <c r="H66" s="426">
        <v>19625</v>
      </c>
      <c r="I66" s="426">
        <v>350</v>
      </c>
      <c r="J66" s="418">
        <f t="shared" si="0"/>
        <v>27500</v>
      </c>
    </row>
    <row r="67" spans="1:10">
      <c r="A67" s="414">
        <v>59</v>
      </c>
      <c r="B67" s="420" t="s">
        <v>1298</v>
      </c>
      <c r="C67" s="421" t="s">
        <v>1505</v>
      </c>
      <c r="D67" s="421" t="s">
        <v>1489</v>
      </c>
      <c r="E67" s="422" t="s">
        <v>468</v>
      </c>
      <c r="F67" s="426">
        <v>150</v>
      </c>
      <c r="G67" s="426">
        <v>50</v>
      </c>
      <c r="H67" s="426">
        <v>425</v>
      </c>
      <c r="I67" s="426">
        <v>25</v>
      </c>
      <c r="J67" s="418">
        <f t="shared" si="0"/>
        <v>650</v>
      </c>
    </row>
    <row r="68" spans="1:10">
      <c r="A68" s="414">
        <v>60</v>
      </c>
      <c r="B68" s="420" t="s">
        <v>1298</v>
      </c>
      <c r="C68" s="421" t="s">
        <v>1494</v>
      </c>
      <c r="D68" s="421" t="s">
        <v>1486</v>
      </c>
      <c r="E68" s="422" t="s">
        <v>468</v>
      </c>
      <c r="F68" s="426">
        <v>115</v>
      </c>
      <c r="G68" s="426">
        <v>0</v>
      </c>
      <c r="H68" s="426">
        <v>0</v>
      </c>
      <c r="I68" s="426">
        <v>0</v>
      </c>
      <c r="J68" s="418">
        <f t="shared" si="0"/>
        <v>115</v>
      </c>
    </row>
    <row r="69" spans="1:10">
      <c r="A69" s="414">
        <v>61</v>
      </c>
      <c r="B69" s="420" t="s">
        <v>1298</v>
      </c>
      <c r="C69" s="421" t="s">
        <v>1494</v>
      </c>
      <c r="D69" s="421" t="s">
        <v>1487</v>
      </c>
      <c r="E69" s="422" t="s">
        <v>468</v>
      </c>
      <c r="F69" s="426">
        <v>1725</v>
      </c>
      <c r="G69" s="426">
        <v>0</v>
      </c>
      <c r="H69" s="426">
        <v>28750</v>
      </c>
      <c r="I69" s="426">
        <v>1495</v>
      </c>
      <c r="J69" s="418">
        <f t="shared" si="0"/>
        <v>31970</v>
      </c>
    </row>
    <row r="70" spans="1:10">
      <c r="A70" s="414">
        <v>62</v>
      </c>
      <c r="B70" s="420" t="s">
        <v>1298</v>
      </c>
      <c r="C70" s="421" t="s">
        <v>1494</v>
      </c>
      <c r="D70" s="421" t="s">
        <v>1489</v>
      </c>
      <c r="E70" s="422" t="s">
        <v>468</v>
      </c>
      <c r="F70" s="426">
        <v>0</v>
      </c>
      <c r="G70" s="426">
        <v>0</v>
      </c>
      <c r="H70" s="426">
        <v>460</v>
      </c>
      <c r="I70" s="426">
        <v>0</v>
      </c>
      <c r="J70" s="418">
        <f t="shared" si="0"/>
        <v>460</v>
      </c>
    </row>
    <row r="71" spans="1:10">
      <c r="A71" s="414">
        <v>63</v>
      </c>
      <c r="B71" s="420" t="s">
        <v>1298</v>
      </c>
      <c r="C71" s="421" t="s">
        <v>1495</v>
      </c>
      <c r="D71" s="421" t="s">
        <v>1486</v>
      </c>
      <c r="E71" s="422" t="s">
        <v>468</v>
      </c>
      <c r="F71" s="426">
        <v>1202.4000549316411</v>
      </c>
      <c r="G71" s="426">
        <v>543.30001831054801</v>
      </c>
      <c r="H71" s="426">
        <v>25739.390899658189</v>
      </c>
      <c r="I71" s="426">
        <v>0</v>
      </c>
      <c r="J71" s="418">
        <f t="shared" si="0"/>
        <v>27485.090972900376</v>
      </c>
    </row>
    <row r="72" spans="1:10">
      <c r="A72" s="414">
        <v>64</v>
      </c>
      <c r="B72" s="420" t="s">
        <v>1298</v>
      </c>
      <c r="C72" s="421" t="s">
        <v>1495</v>
      </c>
      <c r="D72" s="421" t="s">
        <v>1487</v>
      </c>
      <c r="E72" s="422" t="s">
        <v>468</v>
      </c>
      <c r="F72" s="426">
        <v>39713.581756591797</v>
      </c>
      <c r="G72" s="426">
        <v>9779.4003295898401</v>
      </c>
      <c r="H72" s="426">
        <v>412598.59442138643</v>
      </c>
      <c r="I72" s="426">
        <v>362.20001220703199</v>
      </c>
      <c r="J72" s="418">
        <f t="shared" si="0"/>
        <v>462453.7765197751</v>
      </c>
    </row>
    <row r="73" spans="1:10">
      <c r="A73" s="414">
        <v>65</v>
      </c>
      <c r="B73" s="420" t="s">
        <v>1298</v>
      </c>
      <c r="C73" s="421" t="s">
        <v>1495</v>
      </c>
      <c r="D73" s="421" t="s">
        <v>1489</v>
      </c>
      <c r="E73" s="422" t="s">
        <v>468</v>
      </c>
      <c r="F73" s="426">
        <v>784.97003173828193</v>
      </c>
      <c r="G73" s="426">
        <v>0</v>
      </c>
      <c r="H73" s="426">
        <v>3073.3601074218686</v>
      </c>
      <c r="I73" s="426">
        <v>0</v>
      </c>
      <c r="J73" s="418">
        <f t="shared" ref="J73:J98" si="1">SUM(F73:I73)</f>
        <v>3858.3301391601508</v>
      </c>
    </row>
    <row r="74" spans="1:10">
      <c r="A74" s="414">
        <v>66</v>
      </c>
      <c r="B74" s="420" t="s">
        <v>1298</v>
      </c>
      <c r="C74" s="421" t="s">
        <v>1496</v>
      </c>
      <c r="D74" s="421" t="s">
        <v>1487</v>
      </c>
      <c r="E74" s="422" t="s">
        <v>468</v>
      </c>
      <c r="F74" s="426">
        <v>613.16997528076183</v>
      </c>
      <c r="G74" s="426">
        <v>499.61997985839827</v>
      </c>
      <c r="H74" s="426">
        <v>11513.969535827655</v>
      </c>
      <c r="I74" s="426">
        <v>22.709999084472699</v>
      </c>
      <c r="J74" s="418">
        <f t="shared" si="1"/>
        <v>12649.469490051288</v>
      </c>
    </row>
    <row r="75" spans="1:10">
      <c r="A75" s="414">
        <v>67</v>
      </c>
      <c r="B75" s="420" t="s">
        <v>1298</v>
      </c>
      <c r="C75" s="421" t="s">
        <v>1496</v>
      </c>
      <c r="D75" s="421" t="s">
        <v>1489</v>
      </c>
      <c r="E75" s="422" t="s">
        <v>468</v>
      </c>
      <c r="F75" s="426">
        <v>11763.779525756841</v>
      </c>
      <c r="G75" s="426">
        <v>4655.5498123168945</v>
      </c>
      <c r="H75" s="426">
        <v>92475.11627197254</v>
      </c>
      <c r="I75" s="426">
        <v>1112.7899551391606</v>
      </c>
      <c r="J75" s="418">
        <f t="shared" si="1"/>
        <v>110007.23556518543</v>
      </c>
    </row>
    <row r="76" spans="1:10">
      <c r="A76" s="414">
        <v>68</v>
      </c>
      <c r="B76" s="420" t="s">
        <v>1298</v>
      </c>
      <c r="C76" s="421" t="s">
        <v>1497</v>
      </c>
      <c r="D76" s="421" t="s">
        <v>1486</v>
      </c>
      <c r="E76" s="422" t="s">
        <v>468</v>
      </c>
      <c r="F76" s="426">
        <v>1800</v>
      </c>
      <c r="G76" s="426">
        <v>300</v>
      </c>
      <c r="H76" s="426">
        <v>1620</v>
      </c>
      <c r="I76" s="426">
        <v>0</v>
      </c>
      <c r="J76" s="418">
        <f t="shared" si="1"/>
        <v>3720</v>
      </c>
    </row>
    <row r="77" spans="1:10">
      <c r="A77" s="414">
        <v>69</v>
      </c>
      <c r="B77" s="420" t="s">
        <v>1298</v>
      </c>
      <c r="C77" s="421" t="s">
        <v>1497</v>
      </c>
      <c r="D77" s="421" t="s">
        <v>1487</v>
      </c>
      <c r="E77" s="422" t="s">
        <v>468</v>
      </c>
      <c r="F77" s="426">
        <v>3150</v>
      </c>
      <c r="G77" s="426">
        <v>990</v>
      </c>
      <c r="H77" s="426">
        <v>9000</v>
      </c>
      <c r="I77" s="426">
        <v>300</v>
      </c>
      <c r="J77" s="418">
        <f t="shared" si="1"/>
        <v>13440</v>
      </c>
    </row>
    <row r="78" spans="1:10">
      <c r="A78" s="414">
        <v>70</v>
      </c>
      <c r="B78" s="420" t="s">
        <v>1298</v>
      </c>
      <c r="C78" s="421" t="s">
        <v>1497</v>
      </c>
      <c r="D78" s="421" t="s">
        <v>1489</v>
      </c>
      <c r="E78" s="422" t="s">
        <v>468</v>
      </c>
      <c r="F78" s="426">
        <v>930</v>
      </c>
      <c r="G78" s="426">
        <v>360</v>
      </c>
      <c r="H78" s="426">
        <v>600</v>
      </c>
      <c r="I78" s="426">
        <v>0</v>
      </c>
      <c r="J78" s="418">
        <f t="shared" si="1"/>
        <v>1890</v>
      </c>
    </row>
    <row r="79" spans="1:10">
      <c r="A79" s="414">
        <v>71</v>
      </c>
      <c r="B79" s="420" t="s">
        <v>1298</v>
      </c>
      <c r="C79" s="421" t="s">
        <v>1498</v>
      </c>
      <c r="D79" s="421" t="s">
        <v>1487</v>
      </c>
      <c r="E79" s="422" t="s">
        <v>468</v>
      </c>
      <c r="F79" s="426">
        <v>56</v>
      </c>
      <c r="G79" s="426">
        <v>12</v>
      </c>
      <c r="H79" s="426">
        <v>56</v>
      </c>
      <c r="I79" s="426">
        <v>0</v>
      </c>
      <c r="J79" s="418">
        <f t="shared" si="1"/>
        <v>124</v>
      </c>
    </row>
    <row r="80" spans="1:10">
      <c r="A80" s="414">
        <v>72</v>
      </c>
      <c r="B80" s="420" t="s">
        <v>1298</v>
      </c>
      <c r="C80" s="421" t="s">
        <v>1499</v>
      </c>
      <c r="D80" s="421" t="s">
        <v>1486</v>
      </c>
      <c r="E80" s="422" t="s">
        <v>468</v>
      </c>
      <c r="F80" s="426">
        <v>0</v>
      </c>
      <c r="G80" s="426">
        <v>0</v>
      </c>
      <c r="H80" s="426">
        <v>0</v>
      </c>
      <c r="I80" s="426">
        <v>9</v>
      </c>
      <c r="J80" s="418">
        <f t="shared" si="1"/>
        <v>9</v>
      </c>
    </row>
    <row r="81" spans="1:10">
      <c r="A81" s="414">
        <v>73</v>
      </c>
      <c r="B81" s="420" t="s">
        <v>1298</v>
      </c>
      <c r="C81" s="421" t="s">
        <v>1499</v>
      </c>
      <c r="D81" s="421" t="s">
        <v>1487</v>
      </c>
      <c r="E81" s="422" t="s">
        <v>468</v>
      </c>
      <c r="F81" s="426">
        <v>18</v>
      </c>
      <c r="G81" s="426">
        <v>18</v>
      </c>
      <c r="H81" s="426">
        <v>45</v>
      </c>
      <c r="I81" s="426">
        <v>0</v>
      </c>
      <c r="J81" s="418">
        <f t="shared" si="1"/>
        <v>81</v>
      </c>
    </row>
    <row r="82" spans="1:10">
      <c r="A82" s="414">
        <v>74</v>
      </c>
      <c r="B82" s="420" t="s">
        <v>1298</v>
      </c>
      <c r="C82" s="421" t="s">
        <v>1499</v>
      </c>
      <c r="D82" s="421" t="s">
        <v>1489</v>
      </c>
      <c r="E82" s="422" t="s">
        <v>468</v>
      </c>
      <c r="F82" s="426">
        <v>258</v>
      </c>
      <c r="G82" s="426">
        <v>117</v>
      </c>
      <c r="H82" s="426">
        <v>666</v>
      </c>
      <c r="I82" s="426">
        <v>15</v>
      </c>
      <c r="J82" s="418">
        <f t="shared" si="1"/>
        <v>1056</v>
      </c>
    </row>
    <row r="83" spans="1:10">
      <c r="A83" s="414">
        <v>75</v>
      </c>
      <c r="B83" s="420" t="s">
        <v>1298</v>
      </c>
      <c r="C83" s="421" t="s">
        <v>1506</v>
      </c>
      <c r="D83" s="421" t="s">
        <v>1486</v>
      </c>
      <c r="E83" s="422" t="s">
        <v>468</v>
      </c>
      <c r="F83" s="426">
        <v>0</v>
      </c>
      <c r="G83" s="426">
        <v>0</v>
      </c>
      <c r="H83" s="426">
        <v>70</v>
      </c>
      <c r="I83" s="426">
        <v>0</v>
      </c>
      <c r="J83" s="418">
        <f t="shared" si="1"/>
        <v>70</v>
      </c>
    </row>
    <row r="84" spans="1:10">
      <c r="A84" s="414">
        <v>76</v>
      </c>
      <c r="B84" s="420" t="s">
        <v>1298</v>
      </c>
      <c r="C84" s="421" t="s">
        <v>1506</v>
      </c>
      <c r="D84" s="421" t="s">
        <v>1487</v>
      </c>
      <c r="E84" s="422" t="s">
        <v>468</v>
      </c>
      <c r="F84" s="426">
        <v>490</v>
      </c>
      <c r="G84" s="426">
        <v>210</v>
      </c>
      <c r="H84" s="426">
        <v>420</v>
      </c>
      <c r="I84" s="426">
        <v>0</v>
      </c>
      <c r="J84" s="418">
        <f t="shared" si="1"/>
        <v>1120</v>
      </c>
    </row>
    <row r="85" spans="1:10">
      <c r="A85" s="414">
        <v>77</v>
      </c>
      <c r="B85" s="420" t="s">
        <v>1298</v>
      </c>
      <c r="C85" s="421" t="s">
        <v>1506</v>
      </c>
      <c r="D85" s="421" t="s">
        <v>1489</v>
      </c>
      <c r="E85" s="422" t="s">
        <v>468</v>
      </c>
      <c r="F85" s="426">
        <v>140</v>
      </c>
      <c r="G85" s="426">
        <v>0</v>
      </c>
      <c r="H85" s="426">
        <v>0</v>
      </c>
      <c r="I85" s="426">
        <v>0</v>
      </c>
      <c r="J85" s="418">
        <f t="shared" si="1"/>
        <v>140</v>
      </c>
    </row>
    <row r="86" spans="1:10">
      <c r="A86" s="414">
        <v>78</v>
      </c>
      <c r="B86" s="420" t="s">
        <v>1298</v>
      </c>
      <c r="C86" s="421" t="s">
        <v>1500</v>
      </c>
      <c r="D86" s="421" t="s">
        <v>1486</v>
      </c>
      <c r="E86" s="422" t="s">
        <v>468</v>
      </c>
      <c r="F86" s="426">
        <v>260</v>
      </c>
      <c r="G86" s="426">
        <v>60</v>
      </c>
      <c r="H86" s="426">
        <v>480</v>
      </c>
      <c r="I86" s="426">
        <v>10</v>
      </c>
      <c r="J86" s="418">
        <f t="shared" si="1"/>
        <v>810</v>
      </c>
    </row>
    <row r="87" spans="1:10">
      <c r="A87" s="414">
        <v>79</v>
      </c>
      <c r="B87" s="420" t="s">
        <v>1298</v>
      </c>
      <c r="C87" s="421" t="s">
        <v>1500</v>
      </c>
      <c r="D87" s="421" t="s">
        <v>1487</v>
      </c>
      <c r="E87" s="422" t="s">
        <v>468</v>
      </c>
      <c r="F87" s="426">
        <v>1600</v>
      </c>
      <c r="G87" s="426">
        <v>510</v>
      </c>
      <c r="H87" s="426">
        <v>4630</v>
      </c>
      <c r="I87" s="426">
        <v>70</v>
      </c>
      <c r="J87" s="418">
        <f t="shared" si="1"/>
        <v>6810</v>
      </c>
    </row>
    <row r="88" spans="1:10">
      <c r="A88" s="414">
        <v>80</v>
      </c>
      <c r="B88" s="420" t="s">
        <v>1298</v>
      </c>
      <c r="C88" s="421" t="s">
        <v>1500</v>
      </c>
      <c r="D88" s="421" t="s">
        <v>1489</v>
      </c>
      <c r="E88" s="422" t="s">
        <v>468</v>
      </c>
      <c r="F88" s="426">
        <v>170</v>
      </c>
      <c r="G88" s="426">
        <v>0</v>
      </c>
      <c r="H88" s="426">
        <v>300</v>
      </c>
      <c r="I88" s="426">
        <v>0</v>
      </c>
      <c r="J88" s="418">
        <f t="shared" si="1"/>
        <v>470</v>
      </c>
    </row>
    <row r="89" spans="1:10">
      <c r="A89" s="414">
        <v>81</v>
      </c>
      <c r="B89" s="420" t="s">
        <v>1298</v>
      </c>
      <c r="C89" s="421" t="s">
        <v>1501</v>
      </c>
      <c r="D89" s="421" t="s">
        <v>1487</v>
      </c>
      <c r="E89" s="422" t="s">
        <v>468</v>
      </c>
      <c r="F89" s="426">
        <v>473.96999359130803</v>
      </c>
      <c r="G89" s="426">
        <v>203.12999725341808</v>
      </c>
      <c r="H89" s="426">
        <v>14489.939804077152</v>
      </c>
      <c r="I89" s="426">
        <v>0</v>
      </c>
      <c r="J89" s="418">
        <f t="shared" si="1"/>
        <v>15167.039794921879</v>
      </c>
    </row>
    <row r="90" spans="1:10">
      <c r="A90" s="414">
        <v>82</v>
      </c>
      <c r="B90" s="420" t="s">
        <v>1298</v>
      </c>
      <c r="C90" s="421" t="s">
        <v>1397</v>
      </c>
      <c r="D90" s="421" t="s">
        <v>1487</v>
      </c>
      <c r="E90" s="422" t="s">
        <v>468</v>
      </c>
      <c r="F90" s="426">
        <v>11375</v>
      </c>
      <c r="G90" s="426">
        <v>300</v>
      </c>
      <c r="H90" s="426">
        <v>76986.25</v>
      </c>
      <c r="I90" s="426">
        <v>1160</v>
      </c>
      <c r="J90" s="418">
        <f t="shared" si="1"/>
        <v>89821.25</v>
      </c>
    </row>
    <row r="91" spans="1:10">
      <c r="A91" s="414">
        <v>83</v>
      </c>
      <c r="B91" s="420" t="s">
        <v>1298</v>
      </c>
      <c r="C91" s="421" t="s">
        <v>1397</v>
      </c>
      <c r="D91" s="421" t="s">
        <v>1489</v>
      </c>
      <c r="E91" s="422" t="s">
        <v>468</v>
      </c>
      <c r="F91" s="426">
        <v>10341.919860839846</v>
      </c>
      <c r="G91" s="426">
        <v>4739.6999359130823</v>
      </c>
      <c r="H91" s="426">
        <v>103054.61860656728</v>
      </c>
      <c r="I91" s="426">
        <v>0</v>
      </c>
      <c r="J91" s="418">
        <f t="shared" si="1"/>
        <v>118136.23840332021</v>
      </c>
    </row>
    <row r="92" spans="1:10">
      <c r="A92" s="414">
        <v>84</v>
      </c>
      <c r="B92" s="420" t="s">
        <v>1298</v>
      </c>
      <c r="C92" s="421" t="s">
        <v>1397</v>
      </c>
      <c r="D92" s="421" t="s">
        <v>1486</v>
      </c>
      <c r="E92" s="422" t="s">
        <v>468</v>
      </c>
      <c r="F92" s="426">
        <v>0</v>
      </c>
      <c r="G92" s="426">
        <v>0</v>
      </c>
      <c r="H92" s="426">
        <v>0</v>
      </c>
      <c r="I92" s="426">
        <v>0</v>
      </c>
      <c r="J92" s="418">
        <f t="shared" si="1"/>
        <v>0</v>
      </c>
    </row>
    <row r="93" spans="1:10">
      <c r="A93" s="414">
        <v>85</v>
      </c>
      <c r="B93" s="420" t="s">
        <v>1299</v>
      </c>
      <c r="C93" s="421" t="s">
        <v>1397</v>
      </c>
      <c r="D93" s="421" t="s">
        <v>1487</v>
      </c>
      <c r="E93" s="422" t="s">
        <v>468</v>
      </c>
      <c r="F93" s="426">
        <v>535074.36930084229</v>
      </c>
      <c r="G93" s="426">
        <v>204783.07934570313</v>
      </c>
      <c r="H93" s="426">
        <v>2296691.655632019</v>
      </c>
      <c r="I93" s="426">
        <v>80849.189636230469</v>
      </c>
      <c r="J93" s="418">
        <f t="shared" si="1"/>
        <v>3117398.2939147949</v>
      </c>
    </row>
    <row r="94" spans="1:10">
      <c r="A94" s="414">
        <v>86</v>
      </c>
      <c r="B94" s="420" t="s">
        <v>1299</v>
      </c>
      <c r="C94" s="421" t="s">
        <v>1397</v>
      </c>
      <c r="D94" s="421" t="s">
        <v>1489</v>
      </c>
      <c r="E94" s="422" t="s">
        <v>468</v>
      </c>
      <c r="F94" s="426">
        <v>40021.189338684075</v>
      </c>
      <c r="G94" s="426">
        <v>11318.89976501465</v>
      </c>
      <c r="H94" s="426">
        <v>233490.29476928711</v>
      </c>
      <c r="I94" s="426">
        <v>1455.7299423217776</v>
      </c>
      <c r="J94" s="418">
        <f t="shared" si="1"/>
        <v>286286.11381530762</v>
      </c>
    </row>
    <row r="95" spans="1:10">
      <c r="A95" s="414">
        <v>87</v>
      </c>
      <c r="B95" s="420" t="s">
        <v>1299</v>
      </c>
      <c r="C95" s="421" t="s">
        <v>1397</v>
      </c>
      <c r="D95" s="421" t="s">
        <v>1486</v>
      </c>
      <c r="E95" s="422" t="s">
        <v>468</v>
      </c>
      <c r="F95" s="426">
        <v>4722.1700439453125</v>
      </c>
      <c r="G95" s="426">
        <v>2923.7000122070322</v>
      </c>
      <c r="H95" s="426">
        <v>37387.70092773436</v>
      </c>
      <c r="I95" s="426">
        <v>240.10000610351599</v>
      </c>
      <c r="J95" s="418">
        <f t="shared" si="1"/>
        <v>45273.67098999022</v>
      </c>
    </row>
    <row r="96" spans="1:10">
      <c r="A96" s="414">
        <v>88</v>
      </c>
      <c r="B96" s="420" t="s">
        <v>1300</v>
      </c>
      <c r="C96" s="421" t="s">
        <v>1397</v>
      </c>
      <c r="D96" s="421" t="s">
        <v>1487</v>
      </c>
      <c r="E96" s="422" t="s">
        <v>468</v>
      </c>
      <c r="F96" s="426">
        <v>496933.57816314703</v>
      </c>
      <c r="G96" s="426">
        <v>202781.09880065918</v>
      </c>
      <c r="H96" s="426">
        <v>2252900.0615234384</v>
      </c>
      <c r="I96" s="426">
        <v>73991.379425048843</v>
      </c>
      <c r="J96" s="418">
        <f t="shared" si="1"/>
        <v>3026606.1179122934</v>
      </c>
    </row>
    <row r="97" spans="1:10">
      <c r="A97" s="414">
        <v>89</v>
      </c>
      <c r="B97" s="420" t="s">
        <v>1300</v>
      </c>
      <c r="C97" s="421" t="s">
        <v>1397</v>
      </c>
      <c r="D97" s="421" t="s">
        <v>1489</v>
      </c>
      <c r="E97" s="422" t="s">
        <v>468</v>
      </c>
      <c r="F97" s="426">
        <v>38156.909339904778</v>
      </c>
      <c r="G97" s="426">
        <v>11151.409782409672</v>
      </c>
      <c r="H97" s="426">
        <v>241932.54464721665</v>
      </c>
      <c r="I97" s="426">
        <v>1382.8899459838872</v>
      </c>
      <c r="J97" s="418">
        <f t="shared" si="1"/>
        <v>292623.75371551502</v>
      </c>
    </row>
    <row r="98" spans="1:10" ht="13.5" thickBot="1">
      <c r="A98" s="415">
        <v>90</v>
      </c>
      <c r="B98" s="423" t="s">
        <v>1300</v>
      </c>
      <c r="C98" s="424" t="s">
        <v>1397</v>
      </c>
      <c r="D98" s="424" t="s">
        <v>1486</v>
      </c>
      <c r="E98" s="425" t="s">
        <v>468</v>
      </c>
      <c r="F98" s="427">
        <v>3765.8000183105478</v>
      </c>
      <c r="G98" s="427">
        <v>2959.4000091552743</v>
      </c>
      <c r="H98" s="427">
        <v>35869.080841064439</v>
      </c>
      <c r="I98" s="427">
        <v>501.20001220703199</v>
      </c>
      <c r="J98" s="419">
        <f t="shared" si="1"/>
        <v>43095.48088073729</v>
      </c>
    </row>
    <row r="99" spans="1:10" ht="7.5" customHeight="1" thickBot="1">
      <c r="A99" s="411"/>
      <c r="B99" s="411"/>
      <c r="C99" s="411"/>
      <c r="D99" s="411"/>
      <c r="E99" s="411"/>
      <c r="F99" s="416"/>
      <c r="G99" s="416"/>
      <c r="H99" s="416"/>
      <c r="I99" s="416"/>
      <c r="J99" s="411"/>
    </row>
    <row r="100" spans="1:10" ht="13.5" thickBot="1">
      <c r="A100" s="411"/>
      <c r="B100" s="411"/>
      <c r="C100" s="411"/>
      <c r="D100" s="411"/>
      <c r="E100" s="908" t="s">
        <v>1507</v>
      </c>
      <c r="F100" s="909">
        <f>SUM(F9:F98)</f>
        <v>2259203.5985107422</v>
      </c>
      <c r="G100" s="909">
        <f>SUM(G9:G98)</f>
        <v>906046.43782043457</v>
      </c>
      <c r="H100" s="909">
        <f>SUM(H9:H98)</f>
        <v>10158062.077415466</v>
      </c>
      <c r="I100" s="909">
        <f>SUM(I9:I98)</f>
        <v>332895.43891906738</v>
      </c>
      <c r="J100" s="909">
        <f>SUM(J9:J98)</f>
        <v>13656207.55266571</v>
      </c>
    </row>
  </sheetData>
  <sheetProtection algorithmName="SHA-512" hashValue="jIw+mfH5GRsCnvw2bMdhkLEs1jCNTCsFjbZGxS3H4k4wHwpdvk3V8Sqt0mXEGq+mg3H9hl4jeDay8sRVG8fQ8w==" saltValue="TTiSblxyOcYI3oSPOBJyYw==" spinCount="100000" sheet="1" formatColumns="0" formatRows="0" insertRows="0"/>
  <protectedRanges>
    <protectedRange sqref="C9:C99" name="Range4"/>
    <protectedRange sqref="F9:I99" name="Range1"/>
  </protectedRanges>
  <dataValidations count="1">
    <dataValidation type="list" allowBlank="1" showInputMessage="1" showErrorMessage="1" sqref="D99:E99" xr:uid="{00000000-0002-0000-1300-000000000000}">
      <formula1>#REF!</formula1>
    </dataValidation>
  </dataValidations>
  <pageMargins left="0.7" right="0.7" top="0.75" bottom="0.75" header="0.3" footer="0.3"/>
  <pageSetup scale="54" orientation="portrait" r:id="rId1"/>
  <headerFooter>
    <oddFooter>&amp;CPage &amp;P of &amp;N&amp;R&amp;D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300-000001000000}">
          <x14:formula1>
            <xm:f>'Schedule 1_Enrollment'!$C$12:$C$14</xm:f>
          </x14:formula1>
          <xm:sqref>D9:D98</xm:sqref>
        </x14:dataValidation>
        <x14:dataValidation type="list" allowBlank="1" showInputMessage="1" showErrorMessage="1" xr:uid="{00000000-0002-0000-1300-000002000000}">
          <x14:formula1>
            <xm:f>'Schedule 3A_Income Statement'!$A$35:$A$61</xm:f>
          </x14:formula1>
          <xm:sqref>E9:E98</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sheetPr>
  <dimension ref="A1:DJ47"/>
  <sheetViews>
    <sheetView topLeftCell="I8" zoomScale="60" zoomScaleNormal="60" workbookViewId="0">
      <selection activeCell="C46" sqref="C46:AG46"/>
    </sheetView>
  </sheetViews>
  <sheetFormatPr defaultColWidth="8" defaultRowHeight="12.75"/>
  <cols>
    <col min="1" max="1" width="6.5703125" style="431" bestFit="1" customWidth="1"/>
    <col min="2" max="2" width="24.5703125" style="440" customWidth="1"/>
    <col min="3" max="3" width="16.5703125" style="440" customWidth="1"/>
    <col min="4" max="28" width="16.5703125" style="430" customWidth="1"/>
    <col min="29" max="32" width="16.5703125" style="431" customWidth="1"/>
    <col min="33" max="33" width="23.42578125" style="431" bestFit="1" customWidth="1"/>
    <col min="34" max="34" width="16.5703125" style="431" customWidth="1"/>
    <col min="35" max="16384" width="8" style="431"/>
  </cols>
  <sheetData>
    <row r="1" spans="1:114" s="433" customFormat="1" ht="15.75">
      <c r="A1" s="407" t="s">
        <v>1508</v>
      </c>
      <c r="B1" s="428"/>
      <c r="C1" s="429"/>
      <c r="D1" s="410"/>
      <c r="E1" s="429"/>
      <c r="F1" s="429"/>
      <c r="G1" s="430"/>
      <c r="H1" s="430"/>
      <c r="I1" s="430"/>
      <c r="J1" s="430"/>
      <c r="K1" s="430"/>
      <c r="L1" s="430"/>
      <c r="M1" s="430"/>
      <c r="N1" s="430"/>
      <c r="O1" s="430"/>
      <c r="P1" s="430"/>
      <c r="Q1" s="430"/>
      <c r="R1" s="430"/>
      <c r="S1" s="430"/>
      <c r="T1" s="430"/>
      <c r="U1" s="430"/>
      <c r="V1" s="430"/>
      <c r="W1" s="430"/>
      <c r="X1" s="430"/>
      <c r="Y1" s="430"/>
      <c r="Z1" s="430"/>
      <c r="AA1" s="430"/>
      <c r="AB1" s="431"/>
      <c r="AC1" s="432"/>
      <c r="AD1" s="432"/>
      <c r="AE1" s="432"/>
      <c r="AF1" s="432"/>
      <c r="AG1" s="432"/>
      <c r="AH1" s="432"/>
      <c r="AI1" s="432"/>
      <c r="AJ1" s="432"/>
      <c r="AK1" s="432"/>
      <c r="AL1" s="432"/>
      <c r="AM1" s="432"/>
      <c r="AN1" s="432"/>
      <c r="AO1" s="432"/>
      <c r="AP1" s="432"/>
      <c r="AQ1" s="432"/>
      <c r="AR1" s="432"/>
      <c r="AS1" s="432"/>
      <c r="AT1" s="432"/>
      <c r="AU1" s="432"/>
      <c r="AV1" s="432"/>
      <c r="AW1" s="432"/>
      <c r="AX1" s="432"/>
      <c r="AY1" s="432"/>
      <c r="AZ1" s="432"/>
      <c r="BA1" s="432"/>
      <c r="BB1" s="432"/>
      <c r="BC1" s="432"/>
      <c r="BD1" s="432"/>
      <c r="BE1" s="432"/>
      <c r="BF1" s="432"/>
      <c r="BG1" s="432"/>
      <c r="BH1" s="432"/>
      <c r="BI1" s="432"/>
      <c r="BJ1" s="432"/>
      <c r="BK1" s="432"/>
      <c r="BL1" s="432"/>
      <c r="BM1" s="432"/>
      <c r="BN1" s="432"/>
      <c r="BO1" s="432"/>
      <c r="BP1" s="432"/>
      <c r="BQ1" s="432"/>
      <c r="BR1" s="432"/>
      <c r="BS1" s="432"/>
      <c r="BT1" s="432"/>
      <c r="BU1" s="432"/>
      <c r="BV1" s="432"/>
      <c r="BW1" s="432"/>
      <c r="BX1" s="432"/>
      <c r="BY1" s="432"/>
      <c r="BZ1" s="432"/>
      <c r="CA1" s="432"/>
      <c r="CB1" s="432"/>
      <c r="CC1" s="432"/>
      <c r="CD1" s="432"/>
      <c r="CE1" s="432"/>
      <c r="CF1" s="432"/>
      <c r="CG1" s="432"/>
      <c r="CH1" s="432"/>
      <c r="CI1" s="432"/>
      <c r="CJ1" s="432"/>
      <c r="CK1" s="432"/>
      <c r="CL1" s="432"/>
      <c r="CM1" s="432"/>
      <c r="CN1" s="432"/>
      <c r="CO1" s="432"/>
      <c r="CP1" s="432"/>
      <c r="CQ1" s="432"/>
      <c r="CR1" s="432"/>
      <c r="CS1" s="432"/>
      <c r="CT1" s="432"/>
      <c r="CU1" s="432"/>
      <c r="CV1" s="432"/>
      <c r="CW1" s="432"/>
      <c r="CX1" s="432"/>
      <c r="CY1" s="432"/>
      <c r="CZ1" s="432"/>
      <c r="DA1" s="432"/>
      <c r="DB1" s="432"/>
      <c r="DC1" s="432"/>
      <c r="DD1" s="432"/>
      <c r="DE1" s="432"/>
      <c r="DF1" s="432"/>
      <c r="DG1" s="432"/>
      <c r="DH1" s="432"/>
      <c r="DI1" s="432"/>
      <c r="DJ1" s="432"/>
    </row>
    <row r="2" spans="1:114" s="433" customFormat="1">
      <c r="A2" s="179" t="s">
        <v>1303</v>
      </c>
      <c r="B2" s="179"/>
      <c r="C2" s="377" t="str">
        <f>'Schedule 2_Balance Sheet'!C2</f>
        <v>CCA Senior Care Options-Commonwealth Care Alliance</v>
      </c>
      <c r="D2" s="378"/>
      <c r="E2" s="378"/>
      <c r="F2" s="379"/>
      <c r="G2" s="430"/>
      <c r="H2" s="430"/>
      <c r="I2" s="430"/>
      <c r="J2" s="430"/>
      <c r="K2" s="430"/>
      <c r="L2" s="430"/>
      <c r="M2" s="430"/>
      <c r="N2" s="430"/>
      <c r="O2" s="430"/>
      <c r="P2" s="430"/>
      <c r="Q2" s="430"/>
      <c r="R2" s="430"/>
      <c r="S2" s="430"/>
      <c r="T2" s="430"/>
      <c r="U2" s="430"/>
      <c r="V2" s="430"/>
      <c r="W2" s="430"/>
      <c r="X2" s="430"/>
      <c r="Y2" s="430"/>
      <c r="Z2" s="430"/>
      <c r="AA2" s="430"/>
      <c r="AB2" s="431"/>
      <c r="AC2" s="432"/>
      <c r="AD2" s="432"/>
      <c r="AE2" s="432"/>
      <c r="AF2" s="432"/>
      <c r="AG2" s="432"/>
      <c r="AH2" s="432"/>
      <c r="AI2" s="432"/>
      <c r="AJ2" s="432"/>
      <c r="AK2" s="432"/>
      <c r="AL2" s="432"/>
      <c r="AM2" s="432"/>
      <c r="AN2" s="432"/>
      <c r="AO2" s="432"/>
      <c r="AP2" s="432"/>
      <c r="AQ2" s="432"/>
      <c r="AR2" s="432"/>
      <c r="AS2" s="432"/>
      <c r="AT2" s="432"/>
      <c r="AU2" s="432"/>
      <c r="AV2" s="432"/>
      <c r="AW2" s="432"/>
      <c r="AX2" s="432"/>
      <c r="AY2" s="432"/>
      <c r="AZ2" s="432"/>
      <c r="BA2" s="432"/>
      <c r="BB2" s="432"/>
      <c r="BC2" s="432"/>
      <c r="BD2" s="432"/>
      <c r="BE2" s="432"/>
      <c r="BF2" s="432"/>
      <c r="BG2" s="432"/>
      <c r="BH2" s="432"/>
      <c r="BI2" s="432"/>
      <c r="BJ2" s="432"/>
      <c r="BK2" s="432"/>
      <c r="BL2" s="432"/>
      <c r="BM2" s="432"/>
      <c r="BN2" s="432"/>
      <c r="BO2" s="432"/>
      <c r="BP2" s="432"/>
      <c r="BQ2" s="432"/>
      <c r="BR2" s="432"/>
      <c r="BS2" s="432"/>
      <c r="BT2" s="432"/>
      <c r="BU2" s="432"/>
      <c r="BV2" s="432"/>
      <c r="BW2" s="432"/>
      <c r="BX2" s="432"/>
      <c r="BY2" s="432"/>
      <c r="BZ2" s="432"/>
      <c r="CA2" s="432"/>
      <c r="CB2" s="432"/>
      <c r="CC2" s="432"/>
      <c r="CD2" s="432"/>
      <c r="CE2" s="432"/>
      <c r="CF2" s="432"/>
      <c r="CG2" s="432"/>
      <c r="CH2" s="432"/>
      <c r="CI2" s="432"/>
      <c r="CJ2" s="432"/>
      <c r="CK2" s="432"/>
      <c r="CL2" s="432"/>
      <c r="CM2" s="432"/>
      <c r="CN2" s="432"/>
      <c r="CO2" s="432"/>
      <c r="CP2" s="432"/>
      <c r="CQ2" s="432"/>
      <c r="CR2" s="432"/>
      <c r="CS2" s="432"/>
      <c r="CT2" s="432"/>
      <c r="CU2" s="432"/>
      <c r="CV2" s="432"/>
      <c r="CW2" s="432"/>
      <c r="CX2" s="432"/>
      <c r="CY2" s="432"/>
      <c r="CZ2" s="432"/>
      <c r="DA2" s="432"/>
      <c r="DB2" s="432"/>
      <c r="DC2" s="432"/>
      <c r="DD2" s="432"/>
      <c r="DE2" s="432"/>
      <c r="DF2" s="432"/>
      <c r="DG2" s="432"/>
      <c r="DH2" s="432"/>
      <c r="DI2" s="432"/>
      <c r="DJ2" s="432"/>
    </row>
    <row r="3" spans="1:114" s="433" customFormat="1">
      <c r="A3" s="179" t="s">
        <v>1285</v>
      </c>
      <c r="B3" s="179"/>
      <c r="C3" s="475" t="str">
        <f>'Schedule 2_Balance Sheet'!C3</f>
        <v>January 2024 - December 2024</v>
      </c>
      <c r="D3" s="476"/>
      <c r="E3" s="476"/>
      <c r="F3" s="477"/>
      <c r="G3" s="430"/>
      <c r="H3" s="430"/>
      <c r="I3" s="430"/>
      <c r="J3" s="430"/>
      <c r="K3" s="430"/>
      <c r="L3" s="430"/>
      <c r="M3" s="430"/>
      <c r="N3" s="430"/>
      <c r="O3" s="430"/>
      <c r="P3" s="430"/>
      <c r="Q3" s="430"/>
      <c r="R3" s="430"/>
      <c r="S3" s="430"/>
      <c r="T3" s="430"/>
      <c r="U3" s="430"/>
      <c r="V3" s="430"/>
      <c r="W3" s="430"/>
      <c r="X3" s="430"/>
      <c r="Y3" s="430"/>
      <c r="Z3" s="430"/>
      <c r="AA3" s="430"/>
      <c r="AB3" s="431"/>
      <c r="AC3" s="432"/>
      <c r="AD3" s="432"/>
      <c r="AE3" s="432"/>
      <c r="AF3" s="432"/>
      <c r="AG3" s="432"/>
      <c r="AH3" s="432"/>
      <c r="AI3" s="432"/>
      <c r="AJ3" s="432"/>
      <c r="AK3" s="432"/>
      <c r="AL3" s="432"/>
      <c r="AM3" s="432"/>
      <c r="AN3" s="432"/>
      <c r="AO3" s="432"/>
      <c r="AP3" s="432"/>
      <c r="AQ3" s="432"/>
      <c r="AR3" s="432"/>
      <c r="AS3" s="432"/>
      <c r="AT3" s="432"/>
      <c r="AU3" s="432"/>
      <c r="AV3" s="432"/>
      <c r="AW3" s="432"/>
      <c r="AX3" s="432"/>
      <c r="AY3" s="432"/>
      <c r="AZ3" s="432"/>
      <c r="BA3" s="432"/>
      <c r="BB3" s="432"/>
      <c r="BC3" s="432"/>
      <c r="BD3" s="432"/>
      <c r="BE3" s="432"/>
      <c r="BF3" s="432"/>
      <c r="BG3" s="432"/>
      <c r="BH3" s="432"/>
      <c r="BI3" s="432"/>
      <c r="BJ3" s="432"/>
      <c r="BK3" s="432"/>
      <c r="BL3" s="432"/>
      <c r="BM3" s="432"/>
      <c r="BN3" s="432"/>
      <c r="BO3" s="432"/>
      <c r="BP3" s="432"/>
      <c r="BQ3" s="432"/>
      <c r="BR3" s="432"/>
      <c r="BS3" s="432"/>
      <c r="BT3" s="432"/>
      <c r="BU3" s="432"/>
      <c r="BV3" s="432"/>
      <c r="BW3" s="432"/>
      <c r="BX3" s="432"/>
      <c r="BY3" s="432"/>
      <c r="BZ3" s="432"/>
      <c r="CA3" s="432"/>
      <c r="CB3" s="432"/>
      <c r="CC3" s="432"/>
      <c r="CD3" s="432"/>
      <c r="CE3" s="432"/>
      <c r="CF3" s="432"/>
      <c r="CG3" s="432"/>
      <c r="CH3" s="432"/>
      <c r="CI3" s="432"/>
      <c r="CJ3" s="432"/>
      <c r="CK3" s="432"/>
      <c r="CL3" s="432"/>
      <c r="CM3" s="432"/>
      <c r="CN3" s="432"/>
      <c r="CO3" s="432"/>
      <c r="CP3" s="432"/>
      <c r="CQ3" s="432"/>
      <c r="CR3" s="432"/>
      <c r="CS3" s="432"/>
      <c r="CT3" s="432"/>
      <c r="CU3" s="432"/>
      <c r="CV3" s="432"/>
      <c r="CW3" s="432"/>
      <c r="CX3" s="432"/>
      <c r="CY3" s="432"/>
      <c r="CZ3" s="432"/>
      <c r="DA3" s="432"/>
      <c r="DB3" s="432"/>
      <c r="DC3" s="432"/>
      <c r="DD3" s="432"/>
      <c r="DE3" s="432"/>
      <c r="DF3" s="432"/>
      <c r="DG3" s="432"/>
      <c r="DH3" s="432"/>
      <c r="DI3" s="432"/>
      <c r="DJ3" s="432"/>
    </row>
    <row r="4" spans="1:114" s="433" customFormat="1">
      <c r="A4" s="179" t="s">
        <v>1306</v>
      </c>
      <c r="B4" s="179"/>
      <c r="C4" s="381">
        <f>'Schedule 2_Balance Sheet'!C4</f>
        <v>45657</v>
      </c>
      <c r="D4" s="378"/>
      <c r="E4" s="378"/>
      <c r="F4" s="379"/>
      <c r="G4" s="430"/>
      <c r="H4" s="430"/>
      <c r="I4" s="430"/>
      <c r="J4" s="430"/>
      <c r="K4" s="430"/>
      <c r="L4" s="430"/>
      <c r="M4" s="430"/>
      <c r="N4" s="430"/>
      <c r="O4" s="430"/>
      <c r="P4" s="430"/>
      <c r="Q4" s="430"/>
      <c r="R4" s="430"/>
      <c r="S4" s="430"/>
      <c r="T4" s="430"/>
      <c r="U4" s="430"/>
      <c r="V4" s="430"/>
      <c r="W4" s="430"/>
      <c r="X4" s="430"/>
      <c r="Y4" s="430"/>
      <c r="Z4" s="430"/>
      <c r="AA4" s="430"/>
      <c r="AB4" s="431"/>
      <c r="AC4" s="432"/>
      <c r="AD4" s="432"/>
      <c r="AE4" s="432"/>
      <c r="AF4" s="432"/>
      <c r="AG4" s="432"/>
      <c r="AH4" s="432"/>
      <c r="AI4" s="432"/>
      <c r="AJ4" s="432"/>
      <c r="AK4" s="432"/>
      <c r="AL4" s="432"/>
      <c r="AM4" s="432"/>
      <c r="AN4" s="432"/>
      <c r="AO4" s="432"/>
      <c r="AP4" s="432"/>
      <c r="AQ4" s="432"/>
      <c r="AR4" s="432"/>
      <c r="AS4" s="432"/>
      <c r="AT4" s="432"/>
      <c r="AU4" s="432"/>
      <c r="AV4" s="432"/>
      <c r="AW4" s="432"/>
      <c r="AX4" s="432"/>
      <c r="AY4" s="432"/>
      <c r="AZ4" s="432"/>
      <c r="BA4" s="432"/>
      <c r="BB4" s="432"/>
      <c r="BC4" s="432"/>
      <c r="BD4" s="432"/>
      <c r="BE4" s="432"/>
      <c r="BF4" s="432"/>
      <c r="BG4" s="432"/>
      <c r="BH4" s="432"/>
      <c r="BI4" s="432"/>
      <c r="BJ4" s="432"/>
      <c r="BK4" s="432"/>
      <c r="BL4" s="432"/>
      <c r="BM4" s="432"/>
      <c r="BN4" s="432"/>
      <c r="BO4" s="432"/>
      <c r="BP4" s="432"/>
      <c r="BQ4" s="432"/>
      <c r="BR4" s="432"/>
      <c r="BS4" s="432"/>
      <c r="BT4" s="432"/>
      <c r="BU4" s="432"/>
      <c r="BV4" s="432"/>
      <c r="BW4" s="432"/>
      <c r="BX4" s="432"/>
      <c r="BY4" s="432"/>
      <c r="BZ4" s="432"/>
      <c r="CA4" s="432"/>
      <c r="CB4" s="432"/>
      <c r="CC4" s="432"/>
      <c r="CD4" s="432"/>
      <c r="CE4" s="432"/>
      <c r="CF4" s="432"/>
      <c r="CG4" s="432"/>
      <c r="CH4" s="432"/>
      <c r="CI4" s="432"/>
      <c r="CJ4" s="432"/>
      <c r="CK4" s="432"/>
      <c r="CL4" s="432"/>
      <c r="CM4" s="432"/>
      <c r="CN4" s="432"/>
      <c r="CO4" s="432"/>
      <c r="CP4" s="432"/>
      <c r="CQ4" s="432"/>
      <c r="CR4" s="432"/>
      <c r="CS4" s="432"/>
      <c r="CT4" s="432"/>
      <c r="CU4" s="432"/>
      <c r="CV4" s="432"/>
      <c r="CW4" s="432"/>
      <c r="CX4" s="432"/>
      <c r="CY4" s="432"/>
      <c r="CZ4" s="432"/>
      <c r="DA4" s="432"/>
      <c r="DB4" s="432"/>
      <c r="DC4" s="432"/>
      <c r="DD4" s="432"/>
      <c r="DE4" s="432"/>
      <c r="DF4" s="432"/>
      <c r="DG4" s="432"/>
      <c r="DH4" s="432"/>
      <c r="DI4" s="432"/>
      <c r="DJ4" s="432"/>
    </row>
    <row r="5" spans="1:114" s="433" customFormat="1">
      <c r="A5" s="179" t="s">
        <v>1307</v>
      </c>
      <c r="B5" s="179"/>
      <c r="C5" s="377" t="str">
        <f>'Schedule 2_Balance Sheet'!C5</f>
        <v>CCA</v>
      </c>
      <c r="D5" s="378"/>
      <c r="E5" s="378"/>
      <c r="F5" s="379"/>
      <c r="G5" s="430"/>
      <c r="H5" s="430"/>
      <c r="I5" s="430"/>
      <c r="J5" s="430"/>
      <c r="K5" s="430"/>
      <c r="L5" s="430"/>
      <c r="M5" s="430"/>
      <c r="N5" s="430"/>
      <c r="O5" s="430"/>
      <c r="P5" s="430"/>
      <c r="Q5" s="430"/>
      <c r="R5" s="430"/>
      <c r="S5" s="430"/>
      <c r="T5" s="430"/>
      <c r="U5" s="430"/>
      <c r="V5" s="430"/>
      <c r="W5" s="430"/>
      <c r="X5" s="430"/>
      <c r="Y5" s="430"/>
      <c r="Z5" s="430"/>
      <c r="AA5" s="430"/>
      <c r="AB5" s="431"/>
      <c r="AC5" s="432"/>
      <c r="AD5" s="432"/>
      <c r="AE5" s="432"/>
      <c r="AF5" s="432"/>
      <c r="AG5" s="432"/>
      <c r="AH5" s="432"/>
      <c r="AI5" s="432"/>
      <c r="AJ5" s="432"/>
      <c r="AK5" s="432"/>
      <c r="AL5" s="432"/>
      <c r="AM5" s="432"/>
      <c r="AN5" s="432"/>
      <c r="AO5" s="432"/>
      <c r="AP5" s="432"/>
      <c r="AQ5" s="432"/>
      <c r="AR5" s="432"/>
      <c r="AS5" s="432"/>
      <c r="AT5" s="432"/>
      <c r="AU5" s="432"/>
      <c r="AV5" s="432"/>
      <c r="AW5" s="432"/>
      <c r="AX5" s="432"/>
      <c r="AY5" s="432"/>
      <c r="AZ5" s="432"/>
      <c r="BA5" s="432"/>
      <c r="BB5" s="432"/>
      <c r="BC5" s="432"/>
      <c r="BD5" s="432"/>
      <c r="BE5" s="432"/>
      <c r="BF5" s="432"/>
      <c r="BG5" s="432"/>
      <c r="BH5" s="432"/>
      <c r="BI5" s="432"/>
      <c r="BJ5" s="432"/>
      <c r="BK5" s="432"/>
      <c r="BL5" s="432"/>
      <c r="BM5" s="432"/>
      <c r="BN5" s="432"/>
      <c r="BO5" s="432"/>
      <c r="BP5" s="432"/>
      <c r="BQ5" s="432"/>
      <c r="BR5" s="432"/>
      <c r="BS5" s="432"/>
      <c r="BT5" s="432"/>
      <c r="BU5" s="432"/>
      <c r="BV5" s="432"/>
      <c r="BW5" s="432"/>
      <c r="BX5" s="432"/>
      <c r="BY5" s="432"/>
      <c r="BZ5" s="432"/>
      <c r="CA5" s="432"/>
      <c r="CB5" s="432"/>
      <c r="CC5" s="432"/>
      <c r="CD5" s="432"/>
      <c r="CE5" s="432"/>
      <c r="CF5" s="432"/>
      <c r="CG5" s="432"/>
      <c r="CH5" s="432"/>
      <c r="CI5" s="432"/>
      <c r="CJ5" s="432"/>
      <c r="CK5" s="432"/>
      <c r="CL5" s="432"/>
      <c r="CM5" s="432"/>
      <c r="CN5" s="432"/>
      <c r="CO5" s="432"/>
      <c r="CP5" s="432"/>
      <c r="CQ5" s="432"/>
      <c r="CR5" s="432"/>
      <c r="CS5" s="432"/>
      <c r="CT5" s="432"/>
      <c r="CU5" s="432"/>
      <c r="CV5" s="432"/>
      <c r="CW5" s="432"/>
      <c r="CX5" s="432"/>
      <c r="CY5" s="432"/>
      <c r="CZ5" s="432"/>
      <c r="DA5" s="432"/>
      <c r="DB5" s="432"/>
      <c r="DC5" s="432"/>
      <c r="DD5" s="432"/>
      <c r="DE5" s="432"/>
      <c r="DF5" s="432"/>
      <c r="DG5" s="432"/>
      <c r="DH5" s="432"/>
      <c r="DI5" s="432"/>
      <c r="DJ5" s="432"/>
    </row>
    <row r="6" spans="1:114" s="433" customFormat="1">
      <c r="A6" s="179" t="s">
        <v>1288</v>
      </c>
      <c r="B6" s="179"/>
      <c r="C6" s="381">
        <f>'Schedule 2_Balance Sheet'!C6</f>
        <v>45957</v>
      </c>
      <c r="D6" s="378"/>
      <c r="E6" s="378"/>
      <c r="F6" s="379"/>
      <c r="G6" s="430"/>
      <c r="H6" s="430"/>
      <c r="I6" s="430"/>
      <c r="J6" s="430"/>
      <c r="K6" s="430"/>
      <c r="L6" s="430"/>
      <c r="M6" s="430"/>
      <c r="N6" s="430"/>
      <c r="O6" s="430"/>
      <c r="P6" s="430"/>
      <c r="Q6" s="430"/>
      <c r="R6" s="430"/>
      <c r="S6" s="430"/>
      <c r="T6" s="430"/>
      <c r="U6" s="430"/>
      <c r="V6" s="430"/>
      <c r="W6" s="430"/>
      <c r="X6" s="430"/>
      <c r="Y6" s="430"/>
      <c r="Z6" s="430"/>
      <c r="AA6" s="430"/>
      <c r="AB6" s="431"/>
      <c r="AC6" s="432"/>
      <c r="AD6" s="432"/>
      <c r="AE6" s="432"/>
      <c r="AF6" s="432"/>
      <c r="AG6" s="432"/>
      <c r="AH6" s="432"/>
      <c r="AI6" s="432"/>
      <c r="AJ6" s="432"/>
      <c r="AK6" s="432"/>
      <c r="AL6" s="432"/>
      <c r="AM6" s="432"/>
      <c r="AN6" s="432"/>
      <c r="AO6" s="432"/>
      <c r="AP6" s="432"/>
      <c r="AQ6" s="432"/>
      <c r="AR6" s="432"/>
      <c r="AS6" s="432"/>
      <c r="AT6" s="432"/>
      <c r="AU6" s="432"/>
      <c r="AV6" s="432"/>
      <c r="AW6" s="432"/>
      <c r="AX6" s="432"/>
      <c r="AY6" s="432"/>
      <c r="AZ6" s="432"/>
      <c r="BA6" s="432"/>
      <c r="BB6" s="432"/>
      <c r="BC6" s="432"/>
      <c r="BD6" s="432"/>
      <c r="BE6" s="432"/>
      <c r="BF6" s="432"/>
      <c r="BG6" s="432"/>
      <c r="BH6" s="432"/>
      <c r="BI6" s="432"/>
      <c r="BJ6" s="432"/>
      <c r="BK6" s="432"/>
      <c r="BL6" s="432"/>
      <c r="BM6" s="432"/>
      <c r="BN6" s="432"/>
      <c r="BO6" s="432"/>
      <c r="BP6" s="432"/>
      <c r="BQ6" s="432"/>
      <c r="BR6" s="432"/>
      <c r="BS6" s="432"/>
      <c r="BT6" s="432"/>
      <c r="BU6" s="432"/>
      <c r="BV6" s="432"/>
      <c r="BW6" s="432"/>
      <c r="BX6" s="432"/>
      <c r="BY6" s="432"/>
      <c r="BZ6" s="432"/>
      <c r="CA6" s="432"/>
      <c r="CB6" s="432"/>
      <c r="CC6" s="432"/>
      <c r="CD6" s="432"/>
      <c r="CE6" s="432"/>
      <c r="CF6" s="432"/>
      <c r="CG6" s="432"/>
      <c r="CH6" s="432"/>
      <c r="CI6" s="432"/>
      <c r="CJ6" s="432"/>
      <c r="CK6" s="432"/>
      <c r="CL6" s="432"/>
      <c r="CM6" s="432"/>
      <c r="CN6" s="432"/>
      <c r="CO6" s="432"/>
      <c r="CP6" s="432"/>
      <c r="CQ6" s="432"/>
      <c r="CR6" s="432"/>
      <c r="CS6" s="432"/>
      <c r="CT6" s="432"/>
      <c r="CU6" s="432"/>
      <c r="CV6" s="432"/>
      <c r="CW6" s="432"/>
      <c r="CX6" s="432"/>
      <c r="CY6" s="432"/>
      <c r="CZ6" s="432"/>
      <c r="DA6" s="432"/>
      <c r="DB6" s="432"/>
      <c r="DC6" s="432"/>
      <c r="DD6" s="432"/>
      <c r="DE6" s="432"/>
      <c r="DF6" s="432"/>
      <c r="DG6" s="432"/>
      <c r="DH6" s="432"/>
      <c r="DI6" s="432"/>
      <c r="DJ6" s="432"/>
    </row>
    <row r="7" spans="1:114" s="433" customFormat="1" ht="13.5" thickBot="1">
      <c r="A7" s="177" t="s">
        <v>1509</v>
      </c>
      <c r="B7" s="334"/>
      <c r="C7" s="334"/>
      <c r="D7" s="334"/>
      <c r="E7" s="334"/>
      <c r="F7" s="334"/>
      <c r="G7" s="334"/>
      <c r="H7" s="334"/>
      <c r="I7" s="430"/>
      <c r="J7" s="430"/>
      <c r="K7" s="430"/>
      <c r="L7" s="430"/>
      <c r="M7" s="430"/>
      <c r="N7" s="430"/>
      <c r="O7" s="430"/>
      <c r="P7" s="430"/>
      <c r="Q7" s="430"/>
      <c r="R7" s="430"/>
      <c r="S7" s="430"/>
      <c r="T7" s="430"/>
      <c r="U7" s="430"/>
      <c r="V7" s="430"/>
      <c r="W7" s="430"/>
      <c r="X7" s="430"/>
      <c r="Y7" s="430"/>
      <c r="Z7" s="430"/>
      <c r="AA7" s="430"/>
      <c r="AB7" s="431"/>
      <c r="AC7" s="432"/>
      <c r="AD7" s="432"/>
      <c r="AE7" s="432"/>
      <c r="AF7" s="432"/>
      <c r="AG7" s="432"/>
      <c r="AH7" s="432"/>
      <c r="AI7" s="432"/>
      <c r="AJ7" s="432"/>
      <c r="AK7" s="432"/>
      <c r="AL7" s="432"/>
      <c r="AM7" s="432"/>
      <c r="AN7" s="432"/>
      <c r="AO7" s="432"/>
      <c r="AP7" s="432"/>
      <c r="AQ7" s="432"/>
      <c r="AR7" s="432"/>
      <c r="AS7" s="432"/>
      <c r="AT7" s="432"/>
      <c r="AU7" s="432"/>
      <c r="AV7" s="432"/>
      <c r="AW7" s="432"/>
      <c r="AX7" s="432"/>
      <c r="AY7" s="432"/>
      <c r="AZ7" s="432"/>
      <c r="BA7" s="432"/>
      <c r="BB7" s="432"/>
      <c r="BC7" s="432"/>
      <c r="BD7" s="432"/>
      <c r="BE7" s="432"/>
      <c r="BF7" s="432"/>
      <c r="BG7" s="432"/>
      <c r="BH7" s="432"/>
      <c r="BI7" s="432"/>
      <c r="BJ7" s="432"/>
      <c r="BK7" s="432"/>
      <c r="BL7" s="432"/>
      <c r="BM7" s="432"/>
      <c r="BN7" s="432"/>
      <c r="BO7" s="432"/>
      <c r="BP7" s="432"/>
      <c r="BQ7" s="432"/>
      <c r="BR7" s="432"/>
      <c r="BS7" s="432"/>
      <c r="BT7" s="432"/>
      <c r="BU7" s="432"/>
      <c r="BV7" s="432"/>
      <c r="BW7" s="432"/>
      <c r="BX7" s="432"/>
      <c r="BY7" s="432"/>
      <c r="BZ7" s="432"/>
      <c r="CA7" s="432"/>
      <c r="CB7" s="432"/>
      <c r="CC7" s="432"/>
      <c r="CD7" s="432"/>
      <c r="CE7" s="432"/>
      <c r="CF7" s="432"/>
      <c r="CG7" s="432"/>
      <c r="CH7" s="432"/>
      <c r="CI7" s="432"/>
      <c r="CJ7" s="432"/>
      <c r="CK7" s="432"/>
      <c r="CL7" s="432"/>
      <c r="CM7" s="432"/>
      <c r="CN7" s="432"/>
      <c r="CO7" s="432"/>
      <c r="CP7" s="432"/>
      <c r="CQ7" s="432"/>
      <c r="CR7" s="432"/>
      <c r="CS7" s="432"/>
      <c r="CT7" s="432"/>
      <c r="CU7" s="432"/>
      <c r="CV7" s="432"/>
      <c r="CW7" s="432"/>
      <c r="CX7" s="432"/>
      <c r="CY7" s="432"/>
      <c r="CZ7" s="432"/>
      <c r="DA7" s="432"/>
      <c r="DB7" s="432"/>
      <c r="DC7" s="432"/>
      <c r="DD7" s="432"/>
      <c r="DE7" s="432"/>
      <c r="DF7" s="432"/>
      <c r="DG7" s="432"/>
      <c r="DH7" s="432"/>
      <c r="DI7" s="432"/>
      <c r="DJ7" s="432"/>
    </row>
    <row r="8" spans="1:114" s="434" customFormat="1" ht="16.5" customHeight="1" thickBot="1">
      <c r="A8" s="910"/>
      <c r="B8" s="911"/>
      <c r="C8" s="912" t="s">
        <v>1510</v>
      </c>
      <c r="D8" s="912"/>
      <c r="E8" s="913"/>
      <c r="F8" s="913"/>
      <c r="G8" s="913"/>
      <c r="H8" s="912"/>
      <c r="I8" s="912"/>
      <c r="J8" s="913"/>
      <c r="K8" s="913"/>
      <c r="L8" s="914"/>
      <c r="M8" s="912" t="s">
        <v>1510</v>
      </c>
      <c r="N8" s="912"/>
      <c r="O8" s="913"/>
      <c r="P8" s="914"/>
      <c r="Q8" s="913"/>
      <c r="R8" s="912"/>
      <c r="S8" s="912"/>
      <c r="T8" s="913"/>
      <c r="U8" s="913"/>
      <c r="V8" s="914"/>
      <c r="W8" s="912" t="s">
        <v>1510</v>
      </c>
      <c r="X8" s="912"/>
      <c r="Y8" s="913"/>
      <c r="Z8" s="913"/>
      <c r="AA8" s="913"/>
      <c r="AB8" s="915"/>
      <c r="AC8" s="912"/>
      <c r="AD8" s="912"/>
      <c r="AE8" s="912"/>
      <c r="AF8" s="912"/>
      <c r="AG8" s="916"/>
      <c r="AH8" s="917"/>
    </row>
    <row r="9" spans="1:114" s="435" customFormat="1" ht="26.25" thickBot="1">
      <c r="A9" s="918" t="s">
        <v>434</v>
      </c>
      <c r="B9" s="919" t="s">
        <v>1511</v>
      </c>
      <c r="C9" s="920">
        <f t="array" ref="C9:AF9">TRANSPOSE(B10:B39)</f>
        <v>45688</v>
      </c>
      <c r="D9" s="921">
        <v>45657</v>
      </c>
      <c r="E9" s="921">
        <v>45626</v>
      </c>
      <c r="F9" s="921">
        <v>45596</v>
      </c>
      <c r="G9" s="921">
        <v>45565</v>
      </c>
      <c r="H9" s="921">
        <v>45535</v>
      </c>
      <c r="I9" s="921">
        <v>45504</v>
      </c>
      <c r="J9" s="921">
        <v>45473</v>
      </c>
      <c r="K9" s="921">
        <v>45443</v>
      </c>
      <c r="L9" s="921">
        <v>45412</v>
      </c>
      <c r="M9" s="921">
        <v>45382</v>
      </c>
      <c r="N9" s="921">
        <v>45351</v>
      </c>
      <c r="O9" s="922">
        <v>45322</v>
      </c>
      <c r="P9" s="921">
        <v>45291</v>
      </c>
      <c r="Q9" s="922">
        <v>45260</v>
      </c>
      <c r="R9" s="921">
        <v>45230</v>
      </c>
      <c r="S9" s="922">
        <v>45199</v>
      </c>
      <c r="T9" s="922">
        <v>45169</v>
      </c>
      <c r="U9" s="922">
        <v>45138</v>
      </c>
      <c r="V9" s="921">
        <v>45107</v>
      </c>
      <c r="W9" s="922">
        <v>45077</v>
      </c>
      <c r="X9" s="922">
        <v>45046</v>
      </c>
      <c r="Y9" s="922">
        <v>45016</v>
      </c>
      <c r="Z9" s="921">
        <v>44985</v>
      </c>
      <c r="AA9" s="922">
        <v>44957</v>
      </c>
      <c r="AB9" s="921">
        <v>44926</v>
      </c>
      <c r="AC9" s="922">
        <v>44895</v>
      </c>
      <c r="AD9" s="922">
        <v>44865</v>
      </c>
      <c r="AE9" s="921">
        <v>44834</v>
      </c>
      <c r="AF9" s="923">
        <v>44804</v>
      </c>
      <c r="AG9" s="924" t="s">
        <v>1512</v>
      </c>
      <c r="AH9" s="925" t="s">
        <v>1513</v>
      </c>
    </row>
    <row r="10" spans="1:114" s="435" customFormat="1">
      <c r="A10" s="452">
        <v>1</v>
      </c>
      <c r="B10" s="474">
        <f>EOMONTH(B11,1)</f>
        <v>45688</v>
      </c>
      <c r="C10" s="926">
        <v>74138.45</v>
      </c>
      <c r="D10" s="926">
        <v>2212051.09</v>
      </c>
      <c r="E10" s="926">
        <v>301566.38999999996</v>
      </c>
      <c r="F10" s="926">
        <v>52399.119999999995</v>
      </c>
      <c r="G10" s="926">
        <v>34464.31</v>
      </c>
      <c r="H10" s="926">
        <v>86554.59</v>
      </c>
      <c r="I10" s="926">
        <v>143272.16999999998</v>
      </c>
      <c r="J10" s="926">
        <v>108229.59</v>
      </c>
      <c r="K10" s="926">
        <v>112328.94</v>
      </c>
      <c r="L10" s="926">
        <v>121592.54</v>
      </c>
      <c r="M10" s="926">
        <v>123763.34999999999</v>
      </c>
      <c r="N10" s="926">
        <v>155792.26</v>
      </c>
      <c r="O10" s="926">
        <v>126333.62000000001</v>
      </c>
      <c r="P10" s="926">
        <v>120565.32</v>
      </c>
      <c r="Q10" s="926">
        <v>120324.64</v>
      </c>
      <c r="R10" s="926">
        <v>106948.81</v>
      </c>
      <c r="S10" s="926">
        <v>130535.87</v>
      </c>
      <c r="T10" s="926">
        <v>162127.66999999998</v>
      </c>
      <c r="U10" s="926">
        <v>166419.70000000001</v>
      </c>
      <c r="V10" s="926">
        <v>130612.18</v>
      </c>
      <c r="W10" s="926">
        <v>118836.11</v>
      </c>
      <c r="X10" s="926">
        <v>882.61</v>
      </c>
      <c r="Y10" s="926">
        <v>3898.5</v>
      </c>
      <c r="Z10" s="926">
        <v>3257.46</v>
      </c>
      <c r="AA10" s="926">
        <v>621.46</v>
      </c>
      <c r="AB10" s="926">
        <v>1937.53</v>
      </c>
      <c r="AC10" s="926">
        <v>1026.69</v>
      </c>
      <c r="AD10" s="926">
        <v>397.27</v>
      </c>
      <c r="AE10" s="926">
        <v>487.13</v>
      </c>
      <c r="AF10" s="927">
        <v>1332.84</v>
      </c>
      <c r="AG10" s="928">
        <v>0</v>
      </c>
      <c r="AH10" s="451">
        <f t="shared" ref="AH10:AH38" si="0">SUM(C10:AG10)</f>
        <v>4722698.2100000009</v>
      </c>
    </row>
    <row r="11" spans="1:114" s="435" customFormat="1">
      <c r="A11" s="452">
        <v>2</v>
      </c>
      <c r="B11" s="453">
        <f>'Schedule 2_Balance Sheet'!C4</f>
        <v>45657</v>
      </c>
      <c r="C11" s="462"/>
      <c r="D11" s="478">
        <v>163954.74</v>
      </c>
      <c r="E11" s="478">
        <v>2456964.8600000003</v>
      </c>
      <c r="F11" s="478">
        <v>231199.99</v>
      </c>
      <c r="G11" s="478">
        <v>83754.930000000008</v>
      </c>
      <c r="H11" s="478">
        <v>39076.950000000004</v>
      </c>
      <c r="I11" s="478">
        <v>20430.53</v>
      </c>
      <c r="J11" s="478">
        <v>15201.230000000001</v>
      </c>
      <c r="K11" s="478">
        <v>13494.02</v>
      </c>
      <c r="L11" s="478">
        <v>6797.96</v>
      </c>
      <c r="M11" s="478">
        <v>4976.2299999999996</v>
      </c>
      <c r="N11" s="478">
        <v>5465.82</v>
      </c>
      <c r="O11" s="478">
        <v>4437.54</v>
      </c>
      <c r="P11" s="478">
        <v>3324.44</v>
      </c>
      <c r="Q11" s="478">
        <v>431.52000000000004</v>
      </c>
      <c r="R11" s="478">
        <v>0</v>
      </c>
      <c r="S11" s="478">
        <v>616</v>
      </c>
      <c r="T11" s="478">
        <v>892.5200000000001</v>
      </c>
      <c r="U11" s="478">
        <v>1498.93</v>
      </c>
      <c r="V11" s="478">
        <v>108.76</v>
      </c>
      <c r="W11" s="478">
        <v>0</v>
      </c>
      <c r="X11" s="478">
        <v>0</v>
      </c>
      <c r="Y11" s="478">
        <v>0</v>
      </c>
      <c r="Z11" s="478">
        <v>0</v>
      </c>
      <c r="AA11" s="478">
        <v>0</v>
      </c>
      <c r="AB11" s="478">
        <v>0</v>
      </c>
      <c r="AC11" s="478">
        <v>123.41</v>
      </c>
      <c r="AD11" s="478">
        <v>122.37</v>
      </c>
      <c r="AE11" s="478">
        <v>0</v>
      </c>
      <c r="AF11" s="470">
        <v>364.64</v>
      </c>
      <c r="AG11" s="468">
        <v>0</v>
      </c>
      <c r="AH11" s="451">
        <f t="shared" si="0"/>
        <v>3053237.3900000011</v>
      </c>
    </row>
    <row r="12" spans="1:114" s="435" customFormat="1">
      <c r="A12" s="452">
        <v>3</v>
      </c>
      <c r="B12" s="453">
        <f>EOMONTH(B11,-1)</f>
        <v>45626</v>
      </c>
      <c r="C12" s="462"/>
      <c r="D12" s="462"/>
      <c r="E12" s="441">
        <v>443920.65</v>
      </c>
      <c r="F12" s="441">
        <v>2975157.63</v>
      </c>
      <c r="G12" s="441">
        <v>432963.05</v>
      </c>
      <c r="H12" s="441">
        <v>81893.42</v>
      </c>
      <c r="I12" s="441">
        <v>67063.63</v>
      </c>
      <c r="J12" s="441">
        <v>78999.53</v>
      </c>
      <c r="K12" s="441">
        <v>74600.319999999992</v>
      </c>
      <c r="L12" s="441">
        <v>77879.41</v>
      </c>
      <c r="M12" s="441">
        <v>83691.149999999994</v>
      </c>
      <c r="N12" s="441">
        <v>77646.94</v>
      </c>
      <c r="O12" s="441">
        <v>70513.39</v>
      </c>
      <c r="P12" s="441">
        <v>47238.77</v>
      </c>
      <c r="Q12" s="441">
        <v>43697.71</v>
      </c>
      <c r="R12" s="441">
        <v>26196.33</v>
      </c>
      <c r="S12" s="441">
        <v>13080.82</v>
      </c>
      <c r="T12" s="441">
        <v>21715.06</v>
      </c>
      <c r="U12" s="441">
        <v>8433.76</v>
      </c>
      <c r="V12" s="441">
        <v>6554.06</v>
      </c>
      <c r="W12" s="441">
        <v>14656.15</v>
      </c>
      <c r="X12" s="441">
        <v>23524.02</v>
      </c>
      <c r="Y12" s="441">
        <v>13891.23</v>
      </c>
      <c r="Z12" s="441">
        <v>13183.94</v>
      </c>
      <c r="AA12" s="441">
        <v>25676.959999999999</v>
      </c>
      <c r="AB12" s="441">
        <v>28316.2</v>
      </c>
      <c r="AC12" s="441">
        <v>18484.23</v>
      </c>
      <c r="AD12" s="441">
        <v>18880.46</v>
      </c>
      <c r="AE12" s="441">
        <v>13421.92</v>
      </c>
      <c r="AF12" s="464">
        <v>20791.86</v>
      </c>
      <c r="AG12" s="468">
        <v>0</v>
      </c>
      <c r="AH12" s="451">
        <f t="shared" si="0"/>
        <v>4822072.5999999996</v>
      </c>
    </row>
    <row r="13" spans="1:114" s="434" customFormat="1" ht="15" customHeight="1">
      <c r="A13" s="452">
        <v>4</v>
      </c>
      <c r="B13" s="453">
        <f t="shared" ref="B13:B39" si="1">EOMONTH(B12,-1)</f>
        <v>45596</v>
      </c>
      <c r="C13" s="462"/>
      <c r="D13" s="460"/>
      <c r="E13" s="462"/>
      <c r="F13" s="441">
        <v>125741.05</v>
      </c>
      <c r="G13" s="441">
        <v>2590008.77</v>
      </c>
      <c r="H13" s="441">
        <v>307478.96999999997</v>
      </c>
      <c r="I13" s="441">
        <v>65724.959999999992</v>
      </c>
      <c r="J13" s="441">
        <v>41790.129999999997</v>
      </c>
      <c r="K13" s="441">
        <v>19185.86</v>
      </c>
      <c r="L13" s="441">
        <v>10596.5</v>
      </c>
      <c r="M13" s="441">
        <v>13113.29</v>
      </c>
      <c r="N13" s="441">
        <v>20678.400000000001</v>
      </c>
      <c r="O13" s="441">
        <v>6606.26</v>
      </c>
      <c r="P13" s="441">
        <v>5364.8600000000006</v>
      </c>
      <c r="Q13" s="441">
        <v>1724.55</v>
      </c>
      <c r="R13" s="441">
        <v>2242.12</v>
      </c>
      <c r="S13" s="442">
        <v>624.9</v>
      </c>
      <c r="T13" s="442">
        <v>228.2</v>
      </c>
      <c r="U13" s="442">
        <v>587.34</v>
      </c>
      <c r="V13" s="441">
        <v>107.5</v>
      </c>
      <c r="W13" s="441">
        <v>0</v>
      </c>
      <c r="X13" s="442">
        <v>191.12</v>
      </c>
      <c r="Y13" s="442">
        <v>517.79</v>
      </c>
      <c r="Z13" s="441">
        <v>499.63</v>
      </c>
      <c r="AA13" s="441">
        <v>0</v>
      </c>
      <c r="AB13" s="441">
        <v>0</v>
      </c>
      <c r="AC13" s="441">
        <v>0</v>
      </c>
      <c r="AD13" s="441">
        <v>0</v>
      </c>
      <c r="AE13" s="441">
        <v>0</v>
      </c>
      <c r="AF13" s="464">
        <v>0</v>
      </c>
      <c r="AG13" s="466">
        <v>0</v>
      </c>
      <c r="AH13" s="451">
        <f t="shared" si="0"/>
        <v>3213012.1999999993</v>
      </c>
    </row>
    <row r="14" spans="1:114" s="434" customFormat="1" ht="15" customHeight="1">
      <c r="A14" s="452">
        <v>5</v>
      </c>
      <c r="B14" s="453">
        <f t="shared" si="1"/>
        <v>45565</v>
      </c>
      <c r="C14" s="462"/>
      <c r="D14" s="460"/>
      <c r="E14" s="460"/>
      <c r="F14" s="462"/>
      <c r="G14" s="441">
        <v>312124.37</v>
      </c>
      <c r="H14" s="441">
        <v>2848775.8</v>
      </c>
      <c r="I14" s="441">
        <v>553236.68999999994</v>
      </c>
      <c r="J14" s="441">
        <v>92909.790000000008</v>
      </c>
      <c r="K14" s="441">
        <v>71513.3</v>
      </c>
      <c r="L14" s="441">
        <v>24935.83</v>
      </c>
      <c r="M14" s="441">
        <v>13364.519999999999</v>
      </c>
      <c r="N14" s="441">
        <v>18391.939999999999</v>
      </c>
      <c r="O14" s="441">
        <v>24961.53</v>
      </c>
      <c r="P14" s="441">
        <v>43605.2</v>
      </c>
      <c r="Q14" s="441">
        <v>48023.33</v>
      </c>
      <c r="R14" s="441">
        <v>48715.83</v>
      </c>
      <c r="S14" s="442">
        <v>98550.74</v>
      </c>
      <c r="T14" s="442">
        <v>104053.48</v>
      </c>
      <c r="U14" s="442">
        <v>86080.34</v>
      </c>
      <c r="V14" s="441">
        <v>88078.48</v>
      </c>
      <c r="W14" s="441">
        <v>96833.37999999999</v>
      </c>
      <c r="X14" s="442">
        <v>72881.329999999987</v>
      </c>
      <c r="Y14" s="442">
        <v>73417.570000000007</v>
      </c>
      <c r="Z14" s="441">
        <v>39749.61</v>
      </c>
      <c r="AA14" s="441">
        <v>9394.39</v>
      </c>
      <c r="AB14" s="441">
        <v>5964.6799999999994</v>
      </c>
      <c r="AC14" s="441">
        <v>5273.65</v>
      </c>
      <c r="AD14" s="441">
        <v>6444.0099999999993</v>
      </c>
      <c r="AE14" s="441">
        <v>6073.69</v>
      </c>
      <c r="AF14" s="464">
        <v>5960.96</v>
      </c>
      <c r="AG14" s="467">
        <v>0</v>
      </c>
      <c r="AH14" s="451">
        <f t="shared" si="0"/>
        <v>4799314.4400000013</v>
      </c>
    </row>
    <row r="15" spans="1:114" s="434" customFormat="1" ht="15" customHeight="1">
      <c r="A15" s="452">
        <v>6</v>
      </c>
      <c r="B15" s="453">
        <f t="shared" si="1"/>
        <v>45535</v>
      </c>
      <c r="C15" s="462"/>
      <c r="D15" s="460"/>
      <c r="E15" s="460"/>
      <c r="F15" s="460"/>
      <c r="G15" s="462"/>
      <c r="H15" s="441">
        <v>58074.7</v>
      </c>
      <c r="I15" s="441">
        <v>2525975.5</v>
      </c>
      <c r="J15" s="441">
        <v>407719.36000000004</v>
      </c>
      <c r="K15" s="441">
        <v>100912.93</v>
      </c>
      <c r="L15" s="441">
        <v>27433.73</v>
      </c>
      <c r="M15" s="441">
        <v>17175.420000000002</v>
      </c>
      <c r="N15" s="441">
        <v>15630.97</v>
      </c>
      <c r="O15" s="441">
        <v>8102.42</v>
      </c>
      <c r="P15" s="441">
        <v>7855.99</v>
      </c>
      <c r="Q15" s="441">
        <v>20682.89</v>
      </c>
      <c r="R15" s="441">
        <v>22459.93</v>
      </c>
      <c r="S15" s="442">
        <v>5857.0999999999995</v>
      </c>
      <c r="T15" s="442">
        <v>2674.2599999999998</v>
      </c>
      <c r="U15" s="442">
        <v>3441.62</v>
      </c>
      <c r="V15" s="441">
        <v>2255.91</v>
      </c>
      <c r="W15" s="441">
        <v>2832.73</v>
      </c>
      <c r="X15" s="442">
        <v>2569.61</v>
      </c>
      <c r="Y15" s="442">
        <v>1150.78</v>
      </c>
      <c r="Z15" s="441">
        <v>2558.52</v>
      </c>
      <c r="AA15" s="441">
        <v>1532.46</v>
      </c>
      <c r="AB15" s="441">
        <v>1012.46</v>
      </c>
      <c r="AC15" s="441">
        <v>1215.31</v>
      </c>
      <c r="AD15" s="441">
        <v>2031.99</v>
      </c>
      <c r="AE15" s="441">
        <v>844.32</v>
      </c>
      <c r="AF15" s="464">
        <v>1419.65</v>
      </c>
      <c r="AG15" s="467">
        <v>0</v>
      </c>
      <c r="AH15" s="451">
        <f t="shared" si="0"/>
        <v>3243420.5600000005</v>
      </c>
    </row>
    <row r="16" spans="1:114" s="434" customFormat="1" ht="15" customHeight="1">
      <c r="A16" s="452">
        <v>7</v>
      </c>
      <c r="B16" s="453">
        <f t="shared" si="1"/>
        <v>45504</v>
      </c>
      <c r="C16" s="462"/>
      <c r="D16" s="460"/>
      <c r="E16" s="460"/>
      <c r="F16" s="463"/>
      <c r="G16" s="460"/>
      <c r="H16" s="462"/>
      <c r="I16" s="441">
        <v>133308.76</v>
      </c>
      <c r="J16" s="441">
        <v>2296601.7400000002</v>
      </c>
      <c r="K16" s="441">
        <v>432911.16</v>
      </c>
      <c r="L16" s="441">
        <v>78889.279999999999</v>
      </c>
      <c r="M16" s="441">
        <v>46095.29</v>
      </c>
      <c r="N16" s="441">
        <v>33930.68</v>
      </c>
      <c r="O16" s="441">
        <v>28708.47</v>
      </c>
      <c r="P16" s="441">
        <v>18986.03</v>
      </c>
      <c r="Q16" s="441">
        <v>11610.58</v>
      </c>
      <c r="R16" s="441">
        <v>11077.16</v>
      </c>
      <c r="S16" s="442">
        <v>14329.550000000001</v>
      </c>
      <c r="T16" s="442">
        <v>13806.68</v>
      </c>
      <c r="U16" s="442">
        <v>6486.1500000000005</v>
      </c>
      <c r="V16" s="441">
        <v>3295.2900000000004</v>
      </c>
      <c r="W16" s="441">
        <v>2468.65</v>
      </c>
      <c r="X16" s="442">
        <v>233.26999999999998</v>
      </c>
      <c r="Y16" s="442">
        <v>712.77</v>
      </c>
      <c r="Z16" s="441">
        <v>604.82000000000005</v>
      </c>
      <c r="AA16" s="441">
        <v>753.20999999999992</v>
      </c>
      <c r="AB16" s="441">
        <v>1064.01</v>
      </c>
      <c r="AC16" s="441">
        <v>2347.77</v>
      </c>
      <c r="AD16" s="441">
        <v>2225.35</v>
      </c>
      <c r="AE16" s="441">
        <v>1705.51</v>
      </c>
      <c r="AF16" s="464">
        <v>1366.9</v>
      </c>
      <c r="AG16" s="467">
        <v>0</v>
      </c>
      <c r="AH16" s="451">
        <f t="shared" si="0"/>
        <v>3143519.0799999996</v>
      </c>
    </row>
    <row r="17" spans="1:37" s="434" customFormat="1" ht="15" customHeight="1">
      <c r="A17" s="452">
        <v>8</v>
      </c>
      <c r="B17" s="453">
        <f t="shared" si="1"/>
        <v>45473</v>
      </c>
      <c r="C17" s="462"/>
      <c r="D17" s="460"/>
      <c r="E17" s="460"/>
      <c r="F17" s="460"/>
      <c r="G17" s="460"/>
      <c r="H17" s="460"/>
      <c r="I17" s="462"/>
      <c r="J17" s="441">
        <v>119342.88</v>
      </c>
      <c r="K17" s="441">
        <v>2427400.09</v>
      </c>
      <c r="L17" s="441">
        <v>322244.04000000004</v>
      </c>
      <c r="M17" s="441">
        <v>90201.279999999999</v>
      </c>
      <c r="N17" s="441">
        <v>37884.400000000001</v>
      </c>
      <c r="O17" s="441">
        <v>22787.96</v>
      </c>
      <c r="P17" s="441">
        <v>18561.199999999997</v>
      </c>
      <c r="Q17" s="441">
        <v>14300.09</v>
      </c>
      <c r="R17" s="441">
        <v>16288.93</v>
      </c>
      <c r="S17" s="442">
        <v>41009.410000000003</v>
      </c>
      <c r="T17" s="442">
        <v>30609.23</v>
      </c>
      <c r="U17" s="442">
        <v>24967.91</v>
      </c>
      <c r="V17" s="441">
        <v>23040.81</v>
      </c>
      <c r="W17" s="441">
        <v>14249.41</v>
      </c>
      <c r="X17" s="442">
        <v>11553.61</v>
      </c>
      <c r="Y17" s="442">
        <v>19562.580000000002</v>
      </c>
      <c r="Z17" s="441">
        <v>20389.670000000002</v>
      </c>
      <c r="AA17" s="441">
        <v>17468.830000000002</v>
      </c>
      <c r="AB17" s="441">
        <v>18131.55</v>
      </c>
      <c r="AC17" s="441">
        <v>12717.86</v>
      </c>
      <c r="AD17" s="441">
        <v>15329.27</v>
      </c>
      <c r="AE17" s="441">
        <v>16746.420000000002</v>
      </c>
      <c r="AF17" s="464">
        <v>13427.2</v>
      </c>
      <c r="AG17" s="467">
        <v>0</v>
      </c>
      <c r="AH17" s="451">
        <f t="shared" si="0"/>
        <v>3348214.63</v>
      </c>
    </row>
    <row r="18" spans="1:37" s="434" customFormat="1" ht="15" customHeight="1">
      <c r="A18" s="452">
        <v>9</v>
      </c>
      <c r="B18" s="453">
        <f t="shared" si="1"/>
        <v>45443</v>
      </c>
      <c r="C18" s="462"/>
      <c r="D18" s="460"/>
      <c r="E18" s="460"/>
      <c r="F18" s="460"/>
      <c r="G18" s="460"/>
      <c r="H18" s="460"/>
      <c r="I18" s="460"/>
      <c r="J18" s="462"/>
      <c r="K18" s="441">
        <v>235622.81</v>
      </c>
      <c r="L18" s="441">
        <v>2638704.0699999998</v>
      </c>
      <c r="M18" s="441">
        <v>532729.74</v>
      </c>
      <c r="N18" s="441">
        <v>131750.24000000002</v>
      </c>
      <c r="O18" s="441">
        <v>57606.35</v>
      </c>
      <c r="P18" s="441">
        <v>34351.629999999997</v>
      </c>
      <c r="Q18" s="441">
        <v>31094.05</v>
      </c>
      <c r="R18" s="441">
        <v>26193.969999999998</v>
      </c>
      <c r="S18" s="442">
        <v>38325.840000000004</v>
      </c>
      <c r="T18" s="442">
        <v>41259.78</v>
      </c>
      <c r="U18" s="442">
        <v>15164.18</v>
      </c>
      <c r="V18" s="441">
        <v>15838.15</v>
      </c>
      <c r="W18" s="441">
        <v>19868.649999999998</v>
      </c>
      <c r="X18" s="442">
        <v>14917.369999999999</v>
      </c>
      <c r="Y18" s="442">
        <v>11633.05</v>
      </c>
      <c r="Z18" s="441">
        <v>14160.17</v>
      </c>
      <c r="AA18" s="441">
        <v>9091.2599999999984</v>
      </c>
      <c r="AB18" s="441">
        <v>8981.7800000000007</v>
      </c>
      <c r="AC18" s="441">
        <v>12956.74</v>
      </c>
      <c r="AD18" s="441">
        <v>10227.07</v>
      </c>
      <c r="AE18" s="441">
        <v>11314.62</v>
      </c>
      <c r="AF18" s="464">
        <v>6698.05</v>
      </c>
      <c r="AG18" s="467">
        <v>0</v>
      </c>
      <c r="AH18" s="451">
        <f t="shared" si="0"/>
        <v>3918489.5699999994</v>
      </c>
      <c r="AK18" s="472"/>
    </row>
    <row r="19" spans="1:37" s="434" customFormat="1" ht="15" customHeight="1">
      <c r="A19" s="452">
        <v>10</v>
      </c>
      <c r="B19" s="453">
        <f t="shared" si="1"/>
        <v>45412</v>
      </c>
      <c r="C19" s="462"/>
      <c r="D19" s="460"/>
      <c r="E19" s="460"/>
      <c r="F19" s="460"/>
      <c r="G19" s="460"/>
      <c r="H19" s="460"/>
      <c r="I19" s="460"/>
      <c r="J19" s="460"/>
      <c r="K19" s="462"/>
      <c r="L19" s="441">
        <v>132074.14000000001</v>
      </c>
      <c r="M19" s="441">
        <v>2347389.8899999997</v>
      </c>
      <c r="N19" s="441">
        <v>430639.06</v>
      </c>
      <c r="O19" s="441">
        <v>103645.02</v>
      </c>
      <c r="P19" s="441">
        <v>62992.79</v>
      </c>
      <c r="Q19" s="441">
        <v>38895.54</v>
      </c>
      <c r="R19" s="441">
        <v>49065.15</v>
      </c>
      <c r="S19" s="442">
        <v>21877.43</v>
      </c>
      <c r="T19" s="442">
        <v>17555.52</v>
      </c>
      <c r="U19" s="442">
        <v>9838.59</v>
      </c>
      <c r="V19" s="441">
        <v>19872.509999999998</v>
      </c>
      <c r="W19" s="441">
        <v>17834.78</v>
      </c>
      <c r="X19" s="442">
        <v>6591.8899999999994</v>
      </c>
      <c r="Y19" s="442">
        <v>4894.88</v>
      </c>
      <c r="Z19" s="441">
        <v>6634.9</v>
      </c>
      <c r="AA19" s="441">
        <v>2907.7</v>
      </c>
      <c r="AB19" s="441">
        <v>6042.14</v>
      </c>
      <c r="AC19" s="441">
        <v>4367.2700000000004</v>
      </c>
      <c r="AD19" s="441">
        <v>3467.13</v>
      </c>
      <c r="AE19" s="441">
        <v>2022.8400000000001</v>
      </c>
      <c r="AF19" s="464">
        <v>2805.83</v>
      </c>
      <c r="AG19" s="467">
        <v>0</v>
      </c>
      <c r="AH19" s="451">
        <f t="shared" si="0"/>
        <v>3291414.9999999995</v>
      </c>
    </row>
    <row r="20" spans="1:37" s="434" customFormat="1" ht="15" customHeight="1">
      <c r="A20" s="452">
        <v>11</v>
      </c>
      <c r="B20" s="453">
        <f t="shared" si="1"/>
        <v>45382</v>
      </c>
      <c r="C20" s="462"/>
      <c r="D20" s="460"/>
      <c r="E20" s="460"/>
      <c r="F20" s="460"/>
      <c r="G20" s="460"/>
      <c r="H20" s="460"/>
      <c r="I20" s="460"/>
      <c r="J20" s="460"/>
      <c r="K20" s="460"/>
      <c r="L20" s="462"/>
      <c r="M20" s="441">
        <v>192394.84</v>
      </c>
      <c r="N20" s="441">
        <v>2511995.17</v>
      </c>
      <c r="O20" s="441">
        <v>283082.13</v>
      </c>
      <c r="P20" s="441">
        <v>97327.93</v>
      </c>
      <c r="Q20" s="441">
        <v>147882.74000000002</v>
      </c>
      <c r="R20" s="441">
        <v>254580.01</v>
      </c>
      <c r="S20" s="442">
        <v>370032.75</v>
      </c>
      <c r="T20" s="442">
        <v>343541.84</v>
      </c>
      <c r="U20" s="442">
        <v>316058.89</v>
      </c>
      <c r="V20" s="441">
        <v>283699.84999999998</v>
      </c>
      <c r="W20" s="441">
        <v>266199.84999999998</v>
      </c>
      <c r="X20" s="442">
        <v>316981.05</v>
      </c>
      <c r="Y20" s="442">
        <v>310469.68</v>
      </c>
      <c r="Z20" s="441">
        <v>295491.62</v>
      </c>
      <c r="AA20" s="441">
        <v>243280.17</v>
      </c>
      <c r="AB20" s="441">
        <v>263758.91000000003</v>
      </c>
      <c r="AC20" s="441">
        <v>229730.79</v>
      </c>
      <c r="AD20" s="441">
        <v>233565.24000000002</v>
      </c>
      <c r="AE20" s="441">
        <v>203338.28000000003</v>
      </c>
      <c r="AF20" s="464">
        <v>161480.43</v>
      </c>
      <c r="AG20" s="467">
        <v>0</v>
      </c>
      <c r="AH20" s="451">
        <f t="shared" si="0"/>
        <v>7324892.169999999</v>
      </c>
    </row>
    <row r="21" spans="1:37" s="434" customFormat="1" ht="15" customHeight="1">
      <c r="A21" s="452">
        <v>12</v>
      </c>
      <c r="B21" s="453">
        <f t="shared" si="1"/>
        <v>45351</v>
      </c>
      <c r="C21" s="462"/>
      <c r="D21" s="460"/>
      <c r="E21" s="460"/>
      <c r="F21" s="460"/>
      <c r="G21" s="460"/>
      <c r="H21" s="460"/>
      <c r="I21" s="460"/>
      <c r="J21" s="460"/>
      <c r="K21" s="460"/>
      <c r="L21" s="460"/>
      <c r="M21" s="462"/>
      <c r="N21" s="441">
        <v>478069.25</v>
      </c>
      <c r="O21" s="441">
        <v>2689073.7</v>
      </c>
      <c r="P21" s="441">
        <v>535187.56999999995</v>
      </c>
      <c r="Q21" s="441">
        <v>164212.65</v>
      </c>
      <c r="R21" s="441">
        <v>119389.47</v>
      </c>
      <c r="S21" s="442">
        <v>132936.15999999997</v>
      </c>
      <c r="T21" s="442">
        <v>133570.57</v>
      </c>
      <c r="U21" s="442">
        <v>118021.42</v>
      </c>
      <c r="V21" s="441">
        <v>101908.51000000001</v>
      </c>
      <c r="W21" s="441">
        <v>88372.17</v>
      </c>
      <c r="X21" s="442">
        <v>87335.650000000009</v>
      </c>
      <c r="Y21" s="442">
        <v>97498.37999999999</v>
      </c>
      <c r="Z21" s="441">
        <v>131118.96</v>
      </c>
      <c r="AA21" s="441">
        <v>138858.46</v>
      </c>
      <c r="AB21" s="441">
        <v>131367.39000000001</v>
      </c>
      <c r="AC21" s="441">
        <v>120870.37999999999</v>
      </c>
      <c r="AD21" s="441">
        <v>136052.06</v>
      </c>
      <c r="AE21" s="441">
        <v>115173.69</v>
      </c>
      <c r="AF21" s="464">
        <v>114626</v>
      </c>
      <c r="AG21" s="467">
        <v>0</v>
      </c>
      <c r="AH21" s="451">
        <f t="shared" si="0"/>
        <v>5633642.4399999995</v>
      </c>
    </row>
    <row r="22" spans="1:37" s="434" customFormat="1" ht="15" customHeight="1">
      <c r="A22" s="452">
        <v>13</v>
      </c>
      <c r="B22" s="453">
        <f t="shared" si="1"/>
        <v>45322</v>
      </c>
      <c r="C22" s="462"/>
      <c r="D22" s="460"/>
      <c r="E22" s="460"/>
      <c r="F22" s="460"/>
      <c r="G22" s="460"/>
      <c r="H22" s="460"/>
      <c r="I22" s="460"/>
      <c r="J22" s="460"/>
      <c r="K22" s="460"/>
      <c r="L22" s="460"/>
      <c r="M22" s="460"/>
      <c r="N22" s="462"/>
      <c r="O22" s="441">
        <v>74925.320000000007</v>
      </c>
      <c r="P22" s="441">
        <v>2173249.5100000002</v>
      </c>
      <c r="Q22" s="441">
        <v>317391.82999999996</v>
      </c>
      <c r="R22" s="441">
        <v>87181.08</v>
      </c>
      <c r="S22" s="442">
        <v>46717.89</v>
      </c>
      <c r="T22" s="442">
        <v>27276.86</v>
      </c>
      <c r="U22" s="442">
        <v>23385.66</v>
      </c>
      <c r="V22" s="441">
        <v>32759.949999999997</v>
      </c>
      <c r="W22" s="441">
        <v>14037.810000000001</v>
      </c>
      <c r="X22" s="442">
        <v>5835.87</v>
      </c>
      <c r="Y22" s="442">
        <v>4680.3100000000004</v>
      </c>
      <c r="Z22" s="441">
        <v>3351.0299999999997</v>
      </c>
      <c r="AA22" s="441">
        <v>2998.39</v>
      </c>
      <c r="AB22" s="441">
        <v>1784.5800000000002</v>
      </c>
      <c r="AC22" s="441">
        <v>1154.42</v>
      </c>
      <c r="AD22" s="441">
        <v>1200.5999999999999</v>
      </c>
      <c r="AE22" s="441">
        <v>6823.98</v>
      </c>
      <c r="AF22" s="464">
        <v>45720.94</v>
      </c>
      <c r="AG22" s="467">
        <v>0</v>
      </c>
      <c r="AH22" s="451">
        <f t="shared" si="0"/>
        <v>2870476.0300000007</v>
      </c>
    </row>
    <row r="23" spans="1:37" s="434" customFormat="1" ht="15" customHeight="1">
      <c r="A23" s="452">
        <v>14</v>
      </c>
      <c r="B23" s="453">
        <f t="shared" si="1"/>
        <v>45291</v>
      </c>
      <c r="C23" s="462"/>
      <c r="D23" s="460"/>
      <c r="E23" s="460"/>
      <c r="F23" s="460"/>
      <c r="G23" s="460"/>
      <c r="H23" s="460"/>
      <c r="I23" s="460"/>
      <c r="J23" s="460"/>
      <c r="K23" s="460"/>
      <c r="L23" s="460"/>
      <c r="M23" s="460"/>
      <c r="N23" s="460"/>
      <c r="O23" s="462"/>
      <c r="P23" s="441">
        <v>229356.4</v>
      </c>
      <c r="Q23" s="441">
        <v>2335007.4499999997</v>
      </c>
      <c r="R23" s="441">
        <v>499129.95</v>
      </c>
      <c r="S23" s="442">
        <v>97086.819999999992</v>
      </c>
      <c r="T23" s="442">
        <v>40795.049999999996</v>
      </c>
      <c r="U23" s="442">
        <v>26432.37</v>
      </c>
      <c r="V23" s="441">
        <v>16723.64</v>
      </c>
      <c r="W23" s="441">
        <v>12334.69</v>
      </c>
      <c r="X23" s="442">
        <v>9256.5</v>
      </c>
      <c r="Y23" s="442">
        <v>9190</v>
      </c>
      <c r="Z23" s="441">
        <v>16448.46</v>
      </c>
      <c r="AA23" s="441">
        <v>12008.27</v>
      </c>
      <c r="AB23" s="441">
        <v>7693.65</v>
      </c>
      <c r="AC23" s="441">
        <v>2088.0700000000002</v>
      </c>
      <c r="AD23" s="441">
        <v>4773.38</v>
      </c>
      <c r="AE23" s="441">
        <v>6771.08</v>
      </c>
      <c r="AF23" s="464">
        <v>1930.6599999999999</v>
      </c>
      <c r="AG23" s="467">
        <v>0</v>
      </c>
      <c r="AH23" s="451">
        <f t="shared" si="0"/>
        <v>3327026.4399999995</v>
      </c>
    </row>
    <row r="24" spans="1:37" s="434" customFormat="1" ht="15" customHeight="1">
      <c r="A24" s="452">
        <v>15</v>
      </c>
      <c r="B24" s="453">
        <f t="shared" si="1"/>
        <v>45260</v>
      </c>
      <c r="C24" s="462"/>
      <c r="D24" s="460"/>
      <c r="E24" s="460"/>
      <c r="F24" s="460"/>
      <c r="G24" s="460"/>
      <c r="H24" s="460"/>
      <c r="I24" s="460"/>
      <c r="J24" s="460"/>
      <c r="K24" s="460"/>
      <c r="L24" s="460"/>
      <c r="M24" s="460"/>
      <c r="N24" s="460"/>
      <c r="O24" s="462"/>
      <c r="P24" s="462"/>
      <c r="Q24" s="441">
        <v>76974.8</v>
      </c>
      <c r="R24" s="441">
        <v>1721955.24</v>
      </c>
      <c r="S24" s="442">
        <v>341286.04</v>
      </c>
      <c r="T24" s="442">
        <v>82729.13</v>
      </c>
      <c r="U24" s="442">
        <v>41603.979999999996</v>
      </c>
      <c r="V24" s="441">
        <v>29420.45</v>
      </c>
      <c r="W24" s="441">
        <v>15453.27</v>
      </c>
      <c r="X24" s="442">
        <v>11223.91</v>
      </c>
      <c r="Y24" s="442">
        <v>8488.9600000000009</v>
      </c>
      <c r="Z24" s="441">
        <v>5221.1799999999994</v>
      </c>
      <c r="AA24" s="441">
        <v>4847.7199999999993</v>
      </c>
      <c r="AB24" s="441">
        <v>5945.26</v>
      </c>
      <c r="AC24" s="441">
        <v>4282.82</v>
      </c>
      <c r="AD24" s="441">
        <v>2754.44</v>
      </c>
      <c r="AE24" s="441">
        <v>2194.5299999999997</v>
      </c>
      <c r="AF24" s="464">
        <v>2506.04</v>
      </c>
      <c r="AG24" s="467">
        <v>0</v>
      </c>
      <c r="AH24" s="451">
        <f t="shared" si="0"/>
        <v>2356887.77</v>
      </c>
    </row>
    <row r="25" spans="1:37" s="434" customFormat="1" ht="15" customHeight="1">
      <c r="A25" s="452">
        <v>16</v>
      </c>
      <c r="B25" s="453">
        <f t="shared" si="1"/>
        <v>45230</v>
      </c>
      <c r="C25" s="462"/>
      <c r="D25" s="460"/>
      <c r="E25" s="460"/>
      <c r="F25" s="460"/>
      <c r="G25" s="460"/>
      <c r="H25" s="460"/>
      <c r="I25" s="460"/>
      <c r="J25" s="460"/>
      <c r="K25" s="460"/>
      <c r="L25" s="460"/>
      <c r="M25" s="460"/>
      <c r="N25" s="460"/>
      <c r="O25" s="461"/>
      <c r="P25" s="460"/>
      <c r="Q25" s="462"/>
      <c r="R25" s="441">
        <v>95082.33</v>
      </c>
      <c r="S25" s="442">
        <v>1804287.61</v>
      </c>
      <c r="T25" s="442">
        <v>236135.19</v>
      </c>
      <c r="U25" s="442">
        <v>87410.5</v>
      </c>
      <c r="V25" s="441">
        <v>51168</v>
      </c>
      <c r="W25" s="441">
        <v>32043.95</v>
      </c>
      <c r="X25" s="442">
        <v>21182.67</v>
      </c>
      <c r="Y25" s="442">
        <v>13552.789999999999</v>
      </c>
      <c r="Z25" s="441">
        <v>8447.369999999999</v>
      </c>
      <c r="AA25" s="441">
        <v>3469.36</v>
      </c>
      <c r="AB25" s="441">
        <v>4083.5899999999997</v>
      </c>
      <c r="AC25" s="441">
        <v>4093.21</v>
      </c>
      <c r="AD25" s="441">
        <v>2979.74</v>
      </c>
      <c r="AE25" s="441">
        <v>2633.79</v>
      </c>
      <c r="AF25" s="464">
        <v>2948.0699999999997</v>
      </c>
      <c r="AG25" s="467">
        <v>0</v>
      </c>
      <c r="AH25" s="451">
        <f t="shared" si="0"/>
        <v>2369518.1700000004</v>
      </c>
    </row>
    <row r="26" spans="1:37" s="434" customFormat="1" ht="15" customHeight="1">
      <c r="A26" s="452">
        <v>17</v>
      </c>
      <c r="B26" s="453">
        <f t="shared" si="1"/>
        <v>45199</v>
      </c>
      <c r="C26" s="462"/>
      <c r="D26" s="460"/>
      <c r="E26" s="460"/>
      <c r="F26" s="460"/>
      <c r="G26" s="460"/>
      <c r="H26" s="460"/>
      <c r="I26" s="460"/>
      <c r="J26" s="460"/>
      <c r="K26" s="460"/>
      <c r="L26" s="460"/>
      <c r="M26" s="460"/>
      <c r="N26" s="460"/>
      <c r="O26" s="461"/>
      <c r="P26" s="460"/>
      <c r="Q26" s="460"/>
      <c r="R26" s="462"/>
      <c r="S26" s="442">
        <v>283977.34999999998</v>
      </c>
      <c r="T26" s="442">
        <v>2120311.84</v>
      </c>
      <c r="U26" s="442">
        <v>749994.98</v>
      </c>
      <c r="V26" s="441">
        <v>342217.13</v>
      </c>
      <c r="W26" s="441">
        <v>88668.49</v>
      </c>
      <c r="X26" s="442">
        <v>37421.519999999997</v>
      </c>
      <c r="Y26" s="442">
        <v>28194.2</v>
      </c>
      <c r="Z26" s="441">
        <v>11406.880000000001</v>
      </c>
      <c r="AA26" s="441">
        <v>10470.240000000002</v>
      </c>
      <c r="AB26" s="441">
        <v>7046.29</v>
      </c>
      <c r="AC26" s="441">
        <v>5954.76</v>
      </c>
      <c r="AD26" s="441">
        <v>3694.65</v>
      </c>
      <c r="AE26" s="441">
        <v>3064.58</v>
      </c>
      <c r="AF26" s="470">
        <v>2462.67</v>
      </c>
      <c r="AG26" s="467">
        <v>118.72</v>
      </c>
      <c r="AH26" s="451">
        <f t="shared" si="0"/>
        <v>3695004.3000000003</v>
      </c>
    </row>
    <row r="27" spans="1:37" s="434" customFormat="1" ht="15" customHeight="1">
      <c r="A27" s="452">
        <v>18</v>
      </c>
      <c r="B27" s="453">
        <f t="shared" si="1"/>
        <v>45169</v>
      </c>
      <c r="C27" s="462"/>
      <c r="D27" s="460"/>
      <c r="E27" s="460"/>
      <c r="F27" s="460"/>
      <c r="G27" s="460"/>
      <c r="H27" s="460"/>
      <c r="I27" s="460"/>
      <c r="J27" s="460"/>
      <c r="K27" s="460"/>
      <c r="L27" s="460"/>
      <c r="M27" s="460"/>
      <c r="N27" s="460"/>
      <c r="O27" s="461"/>
      <c r="P27" s="460"/>
      <c r="Q27" s="461"/>
      <c r="R27" s="460"/>
      <c r="S27" s="462"/>
      <c r="T27" s="442">
        <v>65947.12</v>
      </c>
      <c r="U27" s="442">
        <v>1373403.56</v>
      </c>
      <c r="V27" s="441">
        <v>271437.62</v>
      </c>
      <c r="W27" s="441">
        <v>71415.56</v>
      </c>
      <c r="X27" s="442">
        <v>37603.08</v>
      </c>
      <c r="Y27" s="442">
        <v>33431.949999999997</v>
      </c>
      <c r="Z27" s="441">
        <v>12072.97</v>
      </c>
      <c r="AA27" s="441">
        <v>6357.0199999999995</v>
      </c>
      <c r="AB27" s="441">
        <v>7126.96</v>
      </c>
      <c r="AC27" s="441">
        <v>3308.8199999999997</v>
      </c>
      <c r="AD27" s="441">
        <v>5761.0999999999995</v>
      </c>
      <c r="AE27" s="441">
        <v>2431.4299999999998</v>
      </c>
      <c r="AF27" s="464">
        <v>3019.28</v>
      </c>
      <c r="AG27" s="471">
        <v>7631.7500000000009</v>
      </c>
      <c r="AH27" s="451">
        <f t="shared" si="0"/>
        <v>1900948.2200000004</v>
      </c>
    </row>
    <row r="28" spans="1:37" s="434" customFormat="1" ht="15" customHeight="1">
      <c r="A28" s="452">
        <v>19</v>
      </c>
      <c r="B28" s="453">
        <f t="shared" si="1"/>
        <v>45138</v>
      </c>
      <c r="C28" s="462"/>
      <c r="D28" s="460"/>
      <c r="E28" s="460"/>
      <c r="F28" s="460"/>
      <c r="G28" s="460"/>
      <c r="H28" s="460"/>
      <c r="I28" s="460"/>
      <c r="J28" s="460"/>
      <c r="K28" s="460"/>
      <c r="L28" s="460"/>
      <c r="M28" s="460"/>
      <c r="N28" s="460"/>
      <c r="O28" s="461"/>
      <c r="P28" s="460"/>
      <c r="Q28" s="461"/>
      <c r="R28" s="460"/>
      <c r="S28" s="460"/>
      <c r="T28" s="462"/>
      <c r="U28" s="442">
        <v>110944.48</v>
      </c>
      <c r="V28" s="441">
        <v>1426776.41</v>
      </c>
      <c r="W28" s="441">
        <v>277510.05</v>
      </c>
      <c r="X28" s="442">
        <v>55200.58</v>
      </c>
      <c r="Y28" s="442">
        <v>41412.89</v>
      </c>
      <c r="Z28" s="441">
        <v>24866.5</v>
      </c>
      <c r="AA28" s="441">
        <v>19174.27</v>
      </c>
      <c r="AB28" s="441">
        <v>15924.039999999999</v>
      </c>
      <c r="AC28" s="441">
        <v>13322.8</v>
      </c>
      <c r="AD28" s="441">
        <v>10047.65</v>
      </c>
      <c r="AE28" s="441">
        <v>8032.2699999999995</v>
      </c>
      <c r="AF28" s="464">
        <v>11261.960000000001</v>
      </c>
      <c r="AG28" s="468">
        <v>49.88000000000001</v>
      </c>
      <c r="AH28" s="451">
        <f t="shared" si="0"/>
        <v>2014523.7799999998</v>
      </c>
    </row>
    <row r="29" spans="1:37" s="434" customFormat="1" ht="15" customHeight="1">
      <c r="A29" s="452">
        <v>20</v>
      </c>
      <c r="B29" s="453">
        <f t="shared" si="1"/>
        <v>45107</v>
      </c>
      <c r="C29" s="462"/>
      <c r="D29" s="460"/>
      <c r="E29" s="460"/>
      <c r="F29" s="460"/>
      <c r="G29" s="460"/>
      <c r="H29" s="460"/>
      <c r="I29" s="460"/>
      <c r="J29" s="460"/>
      <c r="K29" s="460"/>
      <c r="L29" s="460"/>
      <c r="M29" s="460"/>
      <c r="N29" s="460"/>
      <c r="O29" s="461"/>
      <c r="P29" s="460"/>
      <c r="Q29" s="461"/>
      <c r="R29" s="460"/>
      <c r="S29" s="461"/>
      <c r="T29" s="460"/>
      <c r="U29" s="462"/>
      <c r="V29" s="441">
        <v>182071.6</v>
      </c>
      <c r="W29" s="441">
        <v>2019528.31</v>
      </c>
      <c r="X29" s="442">
        <v>258677.03</v>
      </c>
      <c r="Y29" s="442">
        <v>105269.38</v>
      </c>
      <c r="Z29" s="441">
        <v>36406.950000000004</v>
      </c>
      <c r="AA29" s="441">
        <v>22424.98</v>
      </c>
      <c r="AB29" s="441">
        <v>11429.34</v>
      </c>
      <c r="AC29" s="441">
        <v>5900.47</v>
      </c>
      <c r="AD29" s="441">
        <v>9439.2099999999991</v>
      </c>
      <c r="AE29" s="441">
        <v>6572.0300000000007</v>
      </c>
      <c r="AF29" s="464">
        <v>8250.7400000000016</v>
      </c>
      <c r="AG29" s="467">
        <v>3807.58</v>
      </c>
      <c r="AH29" s="451">
        <f t="shared" si="0"/>
        <v>2669777.62</v>
      </c>
    </row>
    <row r="30" spans="1:37" s="434" customFormat="1" ht="15" customHeight="1">
      <c r="A30" s="452">
        <v>21</v>
      </c>
      <c r="B30" s="453">
        <f t="shared" si="1"/>
        <v>45077</v>
      </c>
      <c r="C30" s="462"/>
      <c r="D30" s="460"/>
      <c r="E30" s="460"/>
      <c r="F30" s="460"/>
      <c r="G30" s="460"/>
      <c r="H30" s="460"/>
      <c r="I30" s="460"/>
      <c r="J30" s="460"/>
      <c r="K30" s="460"/>
      <c r="L30" s="460"/>
      <c r="M30" s="460"/>
      <c r="N30" s="460"/>
      <c r="O30" s="461"/>
      <c r="P30" s="460"/>
      <c r="Q30" s="461"/>
      <c r="R30" s="460"/>
      <c r="S30" s="461"/>
      <c r="T30" s="461"/>
      <c r="U30" s="461"/>
      <c r="V30" s="460"/>
      <c r="W30" s="441">
        <v>0</v>
      </c>
      <c r="X30" s="442">
        <v>1741931.2</v>
      </c>
      <c r="Y30" s="442">
        <v>367657.39</v>
      </c>
      <c r="Z30" s="441">
        <v>152496.35</v>
      </c>
      <c r="AA30" s="441">
        <v>101639.42</v>
      </c>
      <c r="AB30" s="441">
        <v>44644.83</v>
      </c>
      <c r="AC30" s="441">
        <v>16018.3</v>
      </c>
      <c r="AD30" s="441">
        <v>11755.92</v>
      </c>
      <c r="AE30" s="441">
        <v>13171.789999999999</v>
      </c>
      <c r="AF30" s="464">
        <v>14421.32</v>
      </c>
      <c r="AG30" s="467">
        <v>8366.7100000000009</v>
      </c>
      <c r="AH30" s="451">
        <f t="shared" si="0"/>
        <v>2472103.2299999995</v>
      </c>
    </row>
    <row r="31" spans="1:37" s="434" customFormat="1" ht="15" customHeight="1">
      <c r="A31" s="452">
        <v>22</v>
      </c>
      <c r="B31" s="453">
        <f t="shared" si="1"/>
        <v>45046</v>
      </c>
      <c r="C31" s="462"/>
      <c r="D31" s="460"/>
      <c r="E31" s="460"/>
      <c r="F31" s="460"/>
      <c r="G31" s="460"/>
      <c r="H31" s="460"/>
      <c r="I31" s="460"/>
      <c r="J31" s="460"/>
      <c r="K31" s="460"/>
      <c r="L31" s="460"/>
      <c r="M31" s="460"/>
      <c r="N31" s="460"/>
      <c r="O31" s="461"/>
      <c r="P31" s="460"/>
      <c r="Q31" s="461"/>
      <c r="R31" s="460"/>
      <c r="S31" s="461"/>
      <c r="T31" s="461"/>
      <c r="U31" s="461"/>
      <c r="V31" s="460"/>
      <c r="W31" s="460"/>
      <c r="X31" s="442">
        <v>118825.36</v>
      </c>
      <c r="Y31" s="442">
        <v>1553277.9600000002</v>
      </c>
      <c r="Z31" s="441">
        <v>258470.65</v>
      </c>
      <c r="AA31" s="441">
        <v>55868.21</v>
      </c>
      <c r="AB31" s="441">
        <v>37094.799999999996</v>
      </c>
      <c r="AC31" s="441">
        <v>31057.360000000001</v>
      </c>
      <c r="AD31" s="441">
        <v>25828.27</v>
      </c>
      <c r="AE31" s="441">
        <v>28563.46</v>
      </c>
      <c r="AF31" s="464">
        <v>25952.32</v>
      </c>
      <c r="AG31" s="467">
        <v>10574.1</v>
      </c>
      <c r="AH31" s="451">
        <f t="shared" si="0"/>
        <v>2145512.4900000002</v>
      </c>
    </row>
    <row r="32" spans="1:37" s="434" customFormat="1" ht="15" customHeight="1">
      <c r="A32" s="452">
        <v>23</v>
      </c>
      <c r="B32" s="453">
        <f t="shared" si="1"/>
        <v>45016</v>
      </c>
      <c r="C32" s="462"/>
      <c r="D32" s="460"/>
      <c r="E32" s="460"/>
      <c r="F32" s="460"/>
      <c r="G32" s="460"/>
      <c r="H32" s="460"/>
      <c r="I32" s="460"/>
      <c r="J32" s="460"/>
      <c r="K32" s="460"/>
      <c r="L32" s="460"/>
      <c r="M32" s="460"/>
      <c r="N32" s="460"/>
      <c r="O32" s="461"/>
      <c r="P32" s="460"/>
      <c r="Q32" s="461"/>
      <c r="R32" s="460"/>
      <c r="S32" s="461"/>
      <c r="T32" s="461"/>
      <c r="U32" s="461"/>
      <c r="V32" s="460"/>
      <c r="W32" s="461"/>
      <c r="X32" s="460"/>
      <c r="Y32" s="442">
        <v>218535.81</v>
      </c>
      <c r="Z32" s="441">
        <v>2011091.4200000002</v>
      </c>
      <c r="AA32" s="441">
        <v>383424.05</v>
      </c>
      <c r="AB32" s="441">
        <v>130519.49</v>
      </c>
      <c r="AC32" s="441">
        <v>89092.71</v>
      </c>
      <c r="AD32" s="441">
        <v>128850.17</v>
      </c>
      <c r="AE32" s="441">
        <v>138594.66999999998</v>
      </c>
      <c r="AF32" s="464">
        <v>92407.05</v>
      </c>
      <c r="AG32" s="467">
        <v>33088.490000000005</v>
      </c>
      <c r="AH32" s="451">
        <f t="shared" si="0"/>
        <v>3225603.86</v>
      </c>
    </row>
    <row r="33" spans="1:34" s="434" customFormat="1" ht="15" customHeight="1">
      <c r="A33" s="452">
        <v>24</v>
      </c>
      <c r="B33" s="453">
        <f t="shared" si="1"/>
        <v>44985</v>
      </c>
      <c r="C33" s="462"/>
      <c r="D33" s="460"/>
      <c r="E33" s="460"/>
      <c r="F33" s="460"/>
      <c r="G33" s="460"/>
      <c r="H33" s="460"/>
      <c r="I33" s="460"/>
      <c r="J33" s="460"/>
      <c r="K33" s="460"/>
      <c r="L33" s="460"/>
      <c r="M33" s="460"/>
      <c r="N33" s="460"/>
      <c r="O33" s="461"/>
      <c r="P33" s="460"/>
      <c r="Q33" s="461"/>
      <c r="R33" s="460"/>
      <c r="S33" s="461"/>
      <c r="T33" s="461"/>
      <c r="U33" s="461"/>
      <c r="V33" s="460"/>
      <c r="W33" s="461"/>
      <c r="X33" s="461"/>
      <c r="Y33" s="460"/>
      <c r="Z33" s="441">
        <v>64395.199999999997</v>
      </c>
      <c r="AA33" s="441">
        <v>1785228.6199999999</v>
      </c>
      <c r="AB33" s="441">
        <v>403918.06999999995</v>
      </c>
      <c r="AC33" s="441">
        <v>267212.76</v>
      </c>
      <c r="AD33" s="441">
        <v>287830.98</v>
      </c>
      <c r="AE33" s="441">
        <v>240243.44</v>
      </c>
      <c r="AF33" s="464">
        <v>183700.24</v>
      </c>
      <c r="AG33" s="467">
        <v>25499.920000000002</v>
      </c>
      <c r="AH33" s="451">
        <f t="shared" si="0"/>
        <v>3258029.2299999995</v>
      </c>
    </row>
    <row r="34" spans="1:34" s="434" customFormat="1" ht="15" customHeight="1">
      <c r="A34" s="452">
        <v>25</v>
      </c>
      <c r="B34" s="453">
        <f t="shared" si="1"/>
        <v>44957</v>
      </c>
      <c r="C34" s="462"/>
      <c r="D34" s="460"/>
      <c r="E34" s="460"/>
      <c r="F34" s="460"/>
      <c r="G34" s="460"/>
      <c r="H34" s="460"/>
      <c r="I34" s="460"/>
      <c r="J34" s="460"/>
      <c r="K34" s="460"/>
      <c r="L34" s="460"/>
      <c r="M34" s="460"/>
      <c r="N34" s="460"/>
      <c r="O34" s="461"/>
      <c r="P34" s="460"/>
      <c r="Q34" s="461"/>
      <c r="R34" s="460"/>
      <c r="S34" s="461"/>
      <c r="T34" s="461"/>
      <c r="U34" s="461"/>
      <c r="V34" s="460"/>
      <c r="W34" s="461"/>
      <c r="X34" s="461"/>
      <c r="Y34" s="461"/>
      <c r="Z34" s="460"/>
      <c r="AA34" s="441">
        <v>92179</v>
      </c>
      <c r="AB34" s="441">
        <v>1705175.16</v>
      </c>
      <c r="AC34" s="441">
        <v>227715.66</v>
      </c>
      <c r="AD34" s="441">
        <v>147841.56999999998</v>
      </c>
      <c r="AE34" s="441">
        <v>144762.22</v>
      </c>
      <c r="AF34" s="464">
        <v>92792.93</v>
      </c>
      <c r="AG34" s="467">
        <v>20480.29</v>
      </c>
      <c r="AH34" s="451">
        <f t="shared" si="0"/>
        <v>2430946.83</v>
      </c>
    </row>
    <row r="35" spans="1:34" s="434" customFormat="1" ht="15" customHeight="1">
      <c r="A35" s="452">
        <v>26</v>
      </c>
      <c r="B35" s="453">
        <f t="shared" si="1"/>
        <v>44926</v>
      </c>
      <c r="C35" s="462"/>
      <c r="D35" s="460"/>
      <c r="E35" s="460"/>
      <c r="F35" s="460"/>
      <c r="G35" s="460"/>
      <c r="H35" s="460"/>
      <c r="I35" s="460"/>
      <c r="J35" s="460"/>
      <c r="K35" s="460"/>
      <c r="L35" s="460"/>
      <c r="M35" s="460"/>
      <c r="N35" s="460"/>
      <c r="O35" s="461"/>
      <c r="P35" s="460"/>
      <c r="Q35" s="461"/>
      <c r="R35" s="460"/>
      <c r="S35" s="461"/>
      <c r="T35" s="461"/>
      <c r="U35" s="461"/>
      <c r="V35" s="460"/>
      <c r="W35" s="461"/>
      <c r="X35" s="461"/>
      <c r="Y35" s="461"/>
      <c r="Z35" s="460"/>
      <c r="AA35" s="460"/>
      <c r="AB35" s="441">
        <v>280163.77</v>
      </c>
      <c r="AC35" s="441">
        <v>1668202.46</v>
      </c>
      <c r="AD35" s="441">
        <v>431199</v>
      </c>
      <c r="AE35" s="441">
        <v>196621.65</v>
      </c>
      <c r="AF35" s="464">
        <v>143270.37000000002</v>
      </c>
      <c r="AG35" s="467">
        <v>93936.37</v>
      </c>
      <c r="AH35" s="451">
        <f t="shared" si="0"/>
        <v>2813393.62</v>
      </c>
    </row>
    <row r="36" spans="1:34" s="434" customFormat="1" ht="15" customHeight="1">
      <c r="A36" s="452">
        <v>27</v>
      </c>
      <c r="B36" s="453">
        <f t="shared" si="1"/>
        <v>44895</v>
      </c>
      <c r="C36" s="462"/>
      <c r="D36" s="460"/>
      <c r="E36" s="460"/>
      <c r="F36" s="460"/>
      <c r="G36" s="460"/>
      <c r="H36" s="460"/>
      <c r="I36" s="460"/>
      <c r="J36" s="460"/>
      <c r="K36" s="460"/>
      <c r="L36" s="460"/>
      <c r="M36" s="460"/>
      <c r="N36" s="460"/>
      <c r="O36" s="461"/>
      <c r="P36" s="460"/>
      <c r="Q36" s="461"/>
      <c r="R36" s="460"/>
      <c r="S36" s="461"/>
      <c r="T36" s="461"/>
      <c r="U36" s="461"/>
      <c r="V36" s="460"/>
      <c r="W36" s="461"/>
      <c r="X36" s="461"/>
      <c r="Y36" s="461"/>
      <c r="Z36" s="460"/>
      <c r="AA36" s="461"/>
      <c r="AB36" s="460"/>
      <c r="AC36" s="441">
        <v>36058.800000000003</v>
      </c>
      <c r="AD36" s="441">
        <v>1274682.47</v>
      </c>
      <c r="AE36" s="441">
        <v>160610.52000000002</v>
      </c>
      <c r="AF36" s="464">
        <v>43215.89</v>
      </c>
      <c r="AG36" s="467">
        <v>127410.12000000001</v>
      </c>
      <c r="AH36" s="451">
        <f t="shared" si="0"/>
        <v>1641977.8</v>
      </c>
    </row>
    <row r="37" spans="1:34" s="434" customFormat="1" ht="15" customHeight="1">
      <c r="A37" s="452">
        <v>28</v>
      </c>
      <c r="B37" s="453">
        <f t="shared" si="1"/>
        <v>44865</v>
      </c>
      <c r="C37" s="462"/>
      <c r="D37" s="460"/>
      <c r="E37" s="460"/>
      <c r="F37" s="460"/>
      <c r="G37" s="460"/>
      <c r="H37" s="460"/>
      <c r="I37" s="460"/>
      <c r="J37" s="460"/>
      <c r="K37" s="460"/>
      <c r="L37" s="460"/>
      <c r="M37" s="460"/>
      <c r="N37" s="460"/>
      <c r="O37" s="461"/>
      <c r="P37" s="460"/>
      <c r="Q37" s="461"/>
      <c r="R37" s="460"/>
      <c r="S37" s="461"/>
      <c r="T37" s="461"/>
      <c r="U37" s="461"/>
      <c r="V37" s="460"/>
      <c r="W37" s="461"/>
      <c r="X37" s="461"/>
      <c r="Y37" s="461"/>
      <c r="Z37" s="460"/>
      <c r="AA37" s="461"/>
      <c r="AB37" s="460"/>
      <c r="AC37" s="460"/>
      <c r="AD37" s="441">
        <v>162205.15</v>
      </c>
      <c r="AE37" s="441">
        <v>1543236.95</v>
      </c>
      <c r="AF37" s="464">
        <v>557474.1</v>
      </c>
      <c r="AG37" s="467">
        <v>187303.10000000003</v>
      </c>
      <c r="AH37" s="451">
        <f t="shared" si="0"/>
        <v>2450219.2999999998</v>
      </c>
    </row>
    <row r="38" spans="1:34" s="434" customFormat="1" ht="15" customHeight="1">
      <c r="A38" s="452">
        <v>29</v>
      </c>
      <c r="B38" s="453">
        <f t="shared" si="1"/>
        <v>44834</v>
      </c>
      <c r="C38" s="462"/>
      <c r="D38" s="460"/>
      <c r="E38" s="460"/>
      <c r="F38" s="460"/>
      <c r="G38" s="460"/>
      <c r="H38" s="460"/>
      <c r="I38" s="460"/>
      <c r="J38" s="460"/>
      <c r="K38" s="460"/>
      <c r="L38" s="460"/>
      <c r="M38" s="460"/>
      <c r="N38" s="460"/>
      <c r="O38" s="461"/>
      <c r="P38" s="460"/>
      <c r="Q38" s="461"/>
      <c r="R38" s="460"/>
      <c r="S38" s="461"/>
      <c r="T38" s="461"/>
      <c r="U38" s="461"/>
      <c r="V38" s="460"/>
      <c r="W38" s="461"/>
      <c r="X38" s="461"/>
      <c r="Y38" s="461"/>
      <c r="Z38" s="460"/>
      <c r="AA38" s="461"/>
      <c r="AB38" s="460"/>
      <c r="AC38" s="460"/>
      <c r="AD38" s="460"/>
      <c r="AE38" s="441">
        <v>41652.6</v>
      </c>
      <c r="AF38" s="464">
        <v>1152303.07</v>
      </c>
      <c r="AG38" s="467">
        <v>660410.17999999993</v>
      </c>
      <c r="AH38" s="451">
        <f t="shared" si="0"/>
        <v>1854365.85</v>
      </c>
    </row>
    <row r="39" spans="1:34" s="434" customFormat="1" ht="15" customHeight="1">
      <c r="A39" s="452">
        <v>30</v>
      </c>
      <c r="B39" s="453">
        <f t="shared" si="1"/>
        <v>44804</v>
      </c>
      <c r="C39" s="462"/>
      <c r="D39" s="460"/>
      <c r="E39" s="460"/>
      <c r="F39" s="460"/>
      <c r="G39" s="460"/>
      <c r="H39" s="460"/>
      <c r="I39" s="460"/>
      <c r="J39" s="460"/>
      <c r="K39" s="460"/>
      <c r="L39" s="460"/>
      <c r="M39" s="460"/>
      <c r="N39" s="460"/>
      <c r="O39" s="461"/>
      <c r="P39" s="460"/>
      <c r="Q39" s="461"/>
      <c r="R39" s="460"/>
      <c r="S39" s="461"/>
      <c r="T39" s="461"/>
      <c r="U39" s="461"/>
      <c r="V39" s="460"/>
      <c r="W39" s="461"/>
      <c r="X39" s="461"/>
      <c r="Y39" s="461"/>
      <c r="Z39" s="460"/>
      <c r="AA39" s="461"/>
      <c r="AB39" s="460"/>
      <c r="AC39" s="460"/>
      <c r="AD39" s="460"/>
      <c r="AE39" s="460"/>
      <c r="AF39" s="464">
        <v>21127.65</v>
      </c>
      <c r="AG39" s="467">
        <v>2634829.65</v>
      </c>
      <c r="AH39" s="451">
        <f>SUM(C39:AG39)</f>
        <v>2655957.2999999998</v>
      </c>
    </row>
    <row r="40" spans="1:34" s="434" customFormat="1" ht="31.35" customHeight="1" thickBot="1">
      <c r="A40" s="452">
        <v>31</v>
      </c>
      <c r="B40" s="453" t="s">
        <v>1512</v>
      </c>
      <c r="C40" s="473"/>
      <c r="D40" s="462"/>
      <c r="E40" s="460"/>
      <c r="F40" s="460"/>
      <c r="G40" s="460"/>
      <c r="H40" s="460"/>
      <c r="I40" s="460"/>
      <c r="J40" s="460"/>
      <c r="K40" s="460"/>
      <c r="L40" s="460"/>
      <c r="M40" s="460"/>
      <c r="N40" s="460"/>
      <c r="O40" s="460"/>
      <c r="P40" s="461"/>
      <c r="Q40" s="460"/>
      <c r="R40" s="461"/>
      <c r="S40" s="460"/>
      <c r="T40" s="461"/>
      <c r="U40" s="461"/>
      <c r="V40" s="461"/>
      <c r="W40" s="460"/>
      <c r="X40" s="461"/>
      <c r="Y40" s="461"/>
      <c r="Z40" s="461"/>
      <c r="AA40" s="460"/>
      <c r="AB40" s="461"/>
      <c r="AC40" s="460"/>
      <c r="AD40" s="460"/>
      <c r="AE40" s="460"/>
      <c r="AF40" s="479"/>
      <c r="AG40" s="466">
        <v>65411260.629999988</v>
      </c>
      <c r="AH40" s="451">
        <f>SUM(C40:AG40)</f>
        <v>65411260.629999988</v>
      </c>
    </row>
    <row r="41" spans="1:34" s="434" customFormat="1" ht="40.35" customHeight="1">
      <c r="A41" s="929">
        <v>32</v>
      </c>
      <c r="B41" s="930" t="s">
        <v>1514</v>
      </c>
      <c r="C41" s="931">
        <f>SUM(C10:C40)</f>
        <v>74138.45</v>
      </c>
      <c r="D41" s="931">
        <f>SUM(D10:D40)</f>
        <v>2376005.83</v>
      </c>
      <c r="E41" s="931">
        <f t="shared" ref="E41:AC41" si="2">SUM(E10:E40)</f>
        <v>3202451.9000000004</v>
      </c>
      <c r="F41" s="931">
        <f t="shared" si="2"/>
        <v>3384497.7899999996</v>
      </c>
      <c r="G41" s="931">
        <f t="shared" si="2"/>
        <v>3453315.43</v>
      </c>
      <c r="H41" s="931">
        <f t="shared" si="2"/>
        <v>3421854.43</v>
      </c>
      <c r="I41" s="931">
        <f t="shared" si="2"/>
        <v>3509012.24</v>
      </c>
      <c r="J41" s="931">
        <f t="shared" si="2"/>
        <v>3160794.25</v>
      </c>
      <c r="K41" s="931">
        <f t="shared" si="2"/>
        <v>3487969.43</v>
      </c>
      <c r="L41" s="931">
        <f t="shared" si="2"/>
        <v>3441147.5</v>
      </c>
      <c r="M41" s="931">
        <f t="shared" si="2"/>
        <v>3464894.9999999995</v>
      </c>
      <c r="N41" s="931">
        <f t="shared" si="2"/>
        <v>3917875.13</v>
      </c>
      <c r="O41" s="931">
        <f t="shared" si="2"/>
        <v>3500783.71</v>
      </c>
      <c r="P41" s="931">
        <f t="shared" si="2"/>
        <v>3397967.64</v>
      </c>
      <c r="Q41" s="931">
        <f t="shared" si="2"/>
        <v>3372254.3699999996</v>
      </c>
      <c r="R41" s="931">
        <f t="shared" si="2"/>
        <v>3086506.31</v>
      </c>
      <c r="S41" s="931">
        <f t="shared" si="2"/>
        <v>3441132.2800000003</v>
      </c>
      <c r="T41" s="931">
        <f t="shared" si="2"/>
        <v>3445230</v>
      </c>
      <c r="U41" s="931">
        <f t="shared" si="2"/>
        <v>3170174.36</v>
      </c>
      <c r="V41" s="931">
        <f t="shared" si="2"/>
        <v>3027946.81</v>
      </c>
      <c r="W41" s="931">
        <f t="shared" si="2"/>
        <v>3173144.01</v>
      </c>
      <c r="X41" s="931">
        <f t="shared" si="2"/>
        <v>2834819.25</v>
      </c>
      <c r="Y41" s="931">
        <f t="shared" si="2"/>
        <v>2921338.85</v>
      </c>
      <c r="Z41" s="931">
        <f t="shared" si="2"/>
        <v>3132324.2600000002</v>
      </c>
      <c r="AA41" s="931">
        <f t="shared" si="2"/>
        <v>2949674.45</v>
      </c>
      <c r="AB41" s="931">
        <f t="shared" si="2"/>
        <v>3129126.48</v>
      </c>
      <c r="AC41" s="931">
        <f t="shared" si="2"/>
        <v>2784577.5199999996</v>
      </c>
      <c r="AD41" s="931">
        <f>SUM(AD10:AD40)</f>
        <v>2939586.52</v>
      </c>
      <c r="AE41" s="931">
        <f>SUM(AE10:AE40)</f>
        <v>2917109.4099999997</v>
      </c>
      <c r="AF41" s="931">
        <f>SUM(AF10:AF40)</f>
        <v>2735039.6599999997</v>
      </c>
      <c r="AG41" s="932">
        <f>SUM(AG10:AG40)</f>
        <v>69224767.489999995</v>
      </c>
      <c r="AH41" s="933">
        <f>SUM(AH10:AH40)</f>
        <v>162077460.75999999</v>
      </c>
    </row>
    <row r="42" spans="1:34" s="434" customFormat="1" ht="40.35" customHeight="1">
      <c r="A42" s="454">
        <v>33</v>
      </c>
      <c r="B42" s="455" t="s">
        <v>1515</v>
      </c>
      <c r="C42" s="443">
        <v>0</v>
      </c>
      <c r="D42" s="441">
        <v>0</v>
      </c>
      <c r="E42" s="441">
        <v>0</v>
      </c>
      <c r="F42" s="441">
        <v>0</v>
      </c>
      <c r="G42" s="444">
        <v>0</v>
      </c>
      <c r="H42" s="441">
        <v>0</v>
      </c>
      <c r="I42" s="441">
        <v>0</v>
      </c>
      <c r="J42" s="441">
        <v>0</v>
      </c>
      <c r="K42" s="441">
        <v>0</v>
      </c>
      <c r="L42" s="441">
        <v>0</v>
      </c>
      <c r="M42" s="441">
        <v>0</v>
      </c>
      <c r="N42" s="441">
        <v>0</v>
      </c>
      <c r="O42" s="442">
        <v>0</v>
      </c>
      <c r="P42" s="441">
        <v>0</v>
      </c>
      <c r="Q42" s="442">
        <v>0</v>
      </c>
      <c r="R42" s="441">
        <v>0</v>
      </c>
      <c r="S42" s="442">
        <v>0</v>
      </c>
      <c r="T42" s="442">
        <v>0</v>
      </c>
      <c r="U42" s="442">
        <v>0</v>
      </c>
      <c r="V42" s="441">
        <v>0</v>
      </c>
      <c r="W42" s="442">
        <v>0</v>
      </c>
      <c r="X42" s="442">
        <v>0</v>
      </c>
      <c r="Y42" s="442">
        <v>0</v>
      </c>
      <c r="Z42" s="441">
        <v>0</v>
      </c>
      <c r="AA42" s="442">
        <v>0</v>
      </c>
      <c r="AB42" s="441">
        <v>0</v>
      </c>
      <c r="AC42" s="442">
        <v>0</v>
      </c>
      <c r="AD42" s="442">
        <v>0</v>
      </c>
      <c r="AE42" s="441">
        <v>0</v>
      </c>
      <c r="AF42" s="481">
        <v>0</v>
      </c>
      <c r="AG42" s="444">
        <v>0</v>
      </c>
      <c r="AH42" s="451">
        <f>SUM(C42:AG42)</f>
        <v>0</v>
      </c>
    </row>
    <row r="43" spans="1:34" s="434" customFormat="1" ht="40.35" customHeight="1">
      <c r="A43" s="454">
        <v>34</v>
      </c>
      <c r="B43" s="455" t="s">
        <v>1516</v>
      </c>
      <c r="C43" s="436"/>
      <c r="D43" s="437"/>
      <c r="E43" s="437"/>
      <c r="F43" s="437"/>
      <c r="G43" s="437"/>
      <c r="H43" s="437"/>
      <c r="I43" s="437"/>
      <c r="J43" s="437"/>
      <c r="K43" s="437"/>
      <c r="L43" s="437"/>
      <c r="M43" s="437"/>
      <c r="N43" s="437"/>
      <c r="O43" s="438"/>
      <c r="P43" s="437"/>
      <c r="Q43" s="438"/>
      <c r="R43" s="437"/>
      <c r="S43" s="438"/>
      <c r="T43" s="438"/>
      <c r="U43" s="438"/>
      <c r="V43" s="437"/>
      <c r="W43" s="438"/>
      <c r="X43" s="438"/>
      <c r="Y43" s="438"/>
      <c r="Z43" s="437"/>
      <c r="AA43" s="438"/>
      <c r="AB43" s="437"/>
      <c r="AC43" s="438"/>
      <c r="AD43" s="469"/>
      <c r="AE43" s="532"/>
      <c r="AF43" s="482"/>
      <c r="AG43" s="480"/>
      <c r="AH43" s="439"/>
    </row>
    <row r="44" spans="1:34" s="434" customFormat="1" ht="40.35" customHeight="1">
      <c r="A44" s="454">
        <v>35</v>
      </c>
      <c r="B44" s="456" t="s">
        <v>1517</v>
      </c>
      <c r="C44" s="443">
        <v>0</v>
      </c>
      <c r="D44" s="441">
        <v>0</v>
      </c>
      <c r="E44" s="441">
        <v>0</v>
      </c>
      <c r="F44" s="441">
        <v>0</v>
      </c>
      <c r="G44" s="444">
        <v>0</v>
      </c>
      <c r="H44" s="441">
        <v>0</v>
      </c>
      <c r="I44" s="441">
        <v>0</v>
      </c>
      <c r="J44" s="441">
        <v>0</v>
      </c>
      <c r="K44" s="441">
        <v>0</v>
      </c>
      <c r="L44" s="441">
        <v>0</v>
      </c>
      <c r="M44" s="441">
        <v>0</v>
      </c>
      <c r="N44" s="441">
        <v>0</v>
      </c>
      <c r="O44" s="442">
        <v>0</v>
      </c>
      <c r="P44" s="441">
        <v>0</v>
      </c>
      <c r="Q44" s="442">
        <v>0</v>
      </c>
      <c r="R44" s="441">
        <v>0</v>
      </c>
      <c r="S44" s="442">
        <v>0</v>
      </c>
      <c r="T44" s="442">
        <v>0</v>
      </c>
      <c r="U44" s="442">
        <v>0</v>
      </c>
      <c r="V44" s="441">
        <v>0</v>
      </c>
      <c r="W44" s="442">
        <v>0</v>
      </c>
      <c r="X44" s="442">
        <v>0</v>
      </c>
      <c r="Y44" s="442">
        <v>0</v>
      </c>
      <c r="Z44" s="441">
        <v>0</v>
      </c>
      <c r="AA44" s="442">
        <v>0</v>
      </c>
      <c r="AB44" s="441">
        <v>0</v>
      </c>
      <c r="AC44" s="442">
        <v>0</v>
      </c>
      <c r="AD44" s="442">
        <v>0</v>
      </c>
      <c r="AE44" s="441">
        <v>0</v>
      </c>
      <c r="AF44" s="481">
        <v>0</v>
      </c>
      <c r="AG44" s="444">
        <v>0</v>
      </c>
      <c r="AH44" s="447">
        <f>SUM(C44:AG44)</f>
        <v>0</v>
      </c>
    </row>
    <row r="45" spans="1:34" s="434" customFormat="1" ht="58.35" customHeight="1">
      <c r="A45" s="454">
        <v>36</v>
      </c>
      <c r="B45" s="457" t="s">
        <v>1518</v>
      </c>
      <c r="C45" s="445">
        <f>SUM(C41:C44)</f>
        <v>74138.45</v>
      </c>
      <c r="D45" s="445">
        <f>SUM(D41:D44)</f>
        <v>2376005.83</v>
      </c>
      <c r="E45" s="446">
        <f t="shared" ref="E45:AB45" si="3">SUM(E41:E44)</f>
        <v>3202451.9000000004</v>
      </c>
      <c r="F45" s="446">
        <f>SUM(F41:F44)</f>
        <v>3384497.7899999996</v>
      </c>
      <c r="G45" s="446">
        <f t="shared" si="3"/>
        <v>3453315.43</v>
      </c>
      <c r="H45" s="446">
        <f t="shared" si="3"/>
        <v>3421854.43</v>
      </c>
      <c r="I45" s="446">
        <f t="shared" si="3"/>
        <v>3509012.24</v>
      </c>
      <c r="J45" s="446">
        <f t="shared" si="3"/>
        <v>3160794.25</v>
      </c>
      <c r="K45" s="446">
        <f t="shared" si="3"/>
        <v>3487969.43</v>
      </c>
      <c r="L45" s="446">
        <f t="shared" si="3"/>
        <v>3441147.5</v>
      </c>
      <c r="M45" s="446">
        <f t="shared" si="3"/>
        <v>3464894.9999999995</v>
      </c>
      <c r="N45" s="446">
        <f t="shared" si="3"/>
        <v>3917875.13</v>
      </c>
      <c r="O45" s="446">
        <f t="shared" si="3"/>
        <v>3500783.71</v>
      </c>
      <c r="P45" s="446">
        <f t="shared" si="3"/>
        <v>3397967.64</v>
      </c>
      <c r="Q45" s="446">
        <f t="shared" si="3"/>
        <v>3372254.3699999996</v>
      </c>
      <c r="R45" s="446">
        <f t="shared" si="3"/>
        <v>3086506.31</v>
      </c>
      <c r="S45" s="446">
        <f t="shared" si="3"/>
        <v>3441132.2800000003</v>
      </c>
      <c r="T45" s="446">
        <f t="shared" si="3"/>
        <v>3445230</v>
      </c>
      <c r="U45" s="446">
        <f t="shared" si="3"/>
        <v>3170174.36</v>
      </c>
      <c r="V45" s="446">
        <f t="shared" si="3"/>
        <v>3027946.81</v>
      </c>
      <c r="W45" s="446">
        <f t="shared" si="3"/>
        <v>3173144.01</v>
      </c>
      <c r="X45" s="446">
        <f t="shared" si="3"/>
        <v>2834819.25</v>
      </c>
      <c r="Y45" s="446">
        <f t="shared" si="3"/>
        <v>2921338.85</v>
      </c>
      <c r="Z45" s="446">
        <f t="shared" si="3"/>
        <v>3132324.2600000002</v>
      </c>
      <c r="AA45" s="446">
        <f t="shared" si="3"/>
        <v>2949674.45</v>
      </c>
      <c r="AB45" s="446">
        <f t="shared" si="3"/>
        <v>3129126.48</v>
      </c>
      <c r="AC45" s="446">
        <f t="shared" ref="AC45:AH45" si="4">SUM(AC41:AC44)</f>
        <v>2784577.5199999996</v>
      </c>
      <c r="AD45" s="446">
        <f t="shared" si="4"/>
        <v>2939586.52</v>
      </c>
      <c r="AE45" s="446">
        <f t="shared" si="4"/>
        <v>2917109.4099999997</v>
      </c>
      <c r="AF45" s="446">
        <f t="shared" si="4"/>
        <v>2735039.6599999997</v>
      </c>
      <c r="AG45" s="448">
        <f t="shared" si="4"/>
        <v>69224767.489999995</v>
      </c>
      <c r="AH45" s="447">
        <f t="shared" si="4"/>
        <v>162077460.75999999</v>
      </c>
    </row>
    <row r="46" spans="1:34" s="434" customFormat="1" ht="53.25" customHeight="1">
      <c r="A46" s="454">
        <v>37</v>
      </c>
      <c r="B46" s="457" t="s">
        <v>1519</v>
      </c>
      <c r="C46" s="443">
        <v>4844549.0401797667</v>
      </c>
      <c r="D46" s="441">
        <v>2203367.105365146</v>
      </c>
      <c r="E46" s="441">
        <v>573386.03973974416</v>
      </c>
      <c r="F46" s="441">
        <v>35612.076469039843</v>
      </c>
      <c r="G46" s="444">
        <v>-48603.221798618979</v>
      </c>
      <c r="H46" s="441">
        <v>-90850.396674857155</v>
      </c>
      <c r="I46" s="441">
        <v>-122927.03656334267</v>
      </c>
      <c r="J46" s="441">
        <v>-129136.26343678884</v>
      </c>
      <c r="K46" s="441">
        <v>-163606.01416733861</v>
      </c>
      <c r="L46" s="441">
        <v>6212.1935525940908</v>
      </c>
      <c r="M46" s="441">
        <v>2761.5251778989368</v>
      </c>
      <c r="N46" s="441">
        <v>4631.0611523609114</v>
      </c>
      <c r="O46" s="442">
        <v>4210.3271753061472</v>
      </c>
      <c r="P46" s="441">
        <v>5595.50907471953</v>
      </c>
      <c r="Q46" s="442">
        <v>-1558.5216028671421</v>
      </c>
      <c r="R46" s="441">
        <v>-6343.0290130750263</v>
      </c>
      <c r="S46" s="442">
        <v>-9764.2599064260357</v>
      </c>
      <c r="T46" s="442">
        <v>-12904.724334166576</v>
      </c>
      <c r="U46" s="442">
        <v>-14469.014436351665</v>
      </c>
      <c r="V46" s="441">
        <v>-13496.869691090162</v>
      </c>
      <c r="W46" s="442">
        <v>-14354.692907897741</v>
      </c>
      <c r="X46" s="442">
        <v>-14509.1269660083</v>
      </c>
      <c r="Y46" s="442">
        <v>-17690.018388445973</v>
      </c>
      <c r="Z46" s="441">
        <v>-17602.926819830907</v>
      </c>
      <c r="AA46" s="442">
        <v>-16495.035124849204</v>
      </c>
      <c r="AB46" s="441">
        <v>-17129.735244242445</v>
      </c>
      <c r="AC46" s="442">
        <v>-16666.08537153247</v>
      </c>
      <c r="AD46" s="442">
        <v>-18205.811218381765</v>
      </c>
      <c r="AE46" s="441">
        <v>-18961.342925462563</v>
      </c>
      <c r="AF46" s="481">
        <v>-20082.942688856161</v>
      </c>
      <c r="AG46" s="444">
        <v>0</v>
      </c>
      <c r="AH46" s="447">
        <f>SUM(C46:AG46)</f>
        <v>6894967.808606144</v>
      </c>
    </row>
    <row r="47" spans="1:34" s="434" customFormat="1" ht="40.35" customHeight="1" thickBot="1">
      <c r="A47" s="458">
        <v>38</v>
      </c>
      <c r="B47" s="459" t="s">
        <v>1520</v>
      </c>
      <c r="C47" s="449">
        <f>SUM(C45:C46)</f>
        <v>4918687.4901797669</v>
      </c>
      <c r="D47" s="449">
        <f t="shared" ref="D47:AC47" si="5">SUM(D45:D46)</f>
        <v>4579372.935365146</v>
      </c>
      <c r="E47" s="449">
        <f t="shared" si="5"/>
        <v>3775837.9397397446</v>
      </c>
      <c r="F47" s="449">
        <f t="shared" si="5"/>
        <v>3420109.8664690396</v>
      </c>
      <c r="G47" s="449">
        <f t="shared" si="5"/>
        <v>3404712.2082013814</v>
      </c>
      <c r="H47" s="449">
        <f t="shared" si="5"/>
        <v>3331004.0333251432</v>
      </c>
      <c r="I47" s="449">
        <f t="shared" si="5"/>
        <v>3386085.2034366578</v>
      </c>
      <c r="J47" s="449">
        <f t="shared" si="5"/>
        <v>3031657.9865632113</v>
      </c>
      <c r="K47" s="449">
        <f t="shared" si="5"/>
        <v>3324363.4158326616</v>
      </c>
      <c r="L47" s="449">
        <f t="shared" si="5"/>
        <v>3447359.6935525942</v>
      </c>
      <c r="M47" s="449">
        <f t="shared" si="5"/>
        <v>3467656.5251778984</v>
      </c>
      <c r="N47" s="449">
        <f t="shared" si="5"/>
        <v>3922506.1911523608</v>
      </c>
      <c r="O47" s="449">
        <f t="shared" si="5"/>
        <v>3504994.0371753061</v>
      </c>
      <c r="P47" s="449">
        <f t="shared" si="5"/>
        <v>3403563.1490747198</v>
      </c>
      <c r="Q47" s="449">
        <f t="shared" si="5"/>
        <v>3370695.8483971325</v>
      </c>
      <c r="R47" s="449">
        <f t="shared" si="5"/>
        <v>3080163.2809869251</v>
      </c>
      <c r="S47" s="449">
        <f t="shared" si="5"/>
        <v>3431368.0200935742</v>
      </c>
      <c r="T47" s="449">
        <f t="shared" si="5"/>
        <v>3432325.2756658336</v>
      </c>
      <c r="U47" s="449">
        <f t="shared" si="5"/>
        <v>3155705.3455636483</v>
      </c>
      <c r="V47" s="449">
        <f t="shared" si="5"/>
        <v>3014449.9403089099</v>
      </c>
      <c r="W47" s="449">
        <f t="shared" si="5"/>
        <v>3158789.317092102</v>
      </c>
      <c r="X47" s="449">
        <f t="shared" si="5"/>
        <v>2820310.1230339915</v>
      </c>
      <c r="Y47" s="449">
        <f t="shared" si="5"/>
        <v>2903648.8316115541</v>
      </c>
      <c r="Z47" s="449">
        <f t="shared" si="5"/>
        <v>3114721.3331801691</v>
      </c>
      <c r="AA47" s="449">
        <f t="shared" si="5"/>
        <v>2933179.4148751511</v>
      </c>
      <c r="AB47" s="449">
        <f t="shared" si="5"/>
        <v>3111996.7447557575</v>
      </c>
      <c r="AC47" s="449">
        <f t="shared" si="5"/>
        <v>2767911.4346284671</v>
      </c>
      <c r="AD47" s="449">
        <f>SUM(AD45:AD46)</f>
        <v>2921380.7087816182</v>
      </c>
      <c r="AE47" s="449">
        <f>SUM(AE45:AE46)</f>
        <v>2898148.0670745373</v>
      </c>
      <c r="AF47" s="449">
        <f>SUM(AF45:AF46)</f>
        <v>2714956.7173111434</v>
      </c>
      <c r="AG47" s="465">
        <f>SUM(AG45:AG46)</f>
        <v>69224767.489999995</v>
      </c>
      <c r="AH47" s="450">
        <f>SUM(AH45:AH46)</f>
        <v>168972428.56860614</v>
      </c>
    </row>
  </sheetData>
  <sheetProtection algorithmName="SHA-512" hashValue="dt6KYk4l2FYwuVdt6ooSUMuyS58b1yeTnhOSOLm7A+9MtDWK53u+Nds5JoFUguDScF6qfz66gNylA1CBK8xUIw==" saltValue="yrPBXAv3pL3kto1AfWAUiw==" spinCount="100000" sheet="1" formatColumns="0"/>
  <pageMargins left="0.7" right="0.7" top="0.75" bottom="0.75" header="0.3" footer="0.3"/>
  <pageSetup scale="48" orientation="landscape" r:id="rId1"/>
  <headerFooter>
    <oddFooter>&amp;CPage &amp;P of &amp;N&amp;R&amp;D</oddFooter>
  </headerFooter>
  <colBreaks count="2" manualBreakCount="2">
    <brk id="14" max="1048575" man="1"/>
    <brk id="26"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sheetPr>
  <dimension ref="A1:DJ61"/>
  <sheetViews>
    <sheetView topLeftCell="A7" zoomScale="60" zoomScaleNormal="60" workbookViewId="0">
      <selection activeCell="C46" sqref="C46:AG46"/>
    </sheetView>
  </sheetViews>
  <sheetFormatPr defaultColWidth="8" defaultRowHeight="12.75"/>
  <cols>
    <col min="1" max="1" width="6.5703125" style="431" bestFit="1" customWidth="1"/>
    <col min="2" max="2" width="24.5703125" style="440" customWidth="1"/>
    <col min="3" max="3" width="16.5703125" style="440" customWidth="1"/>
    <col min="4" max="28" width="16.5703125" style="430" customWidth="1"/>
    <col min="29" max="32" width="16.5703125" style="431" customWidth="1"/>
    <col min="33" max="33" width="29.42578125" style="433" bestFit="1" customWidth="1"/>
    <col min="34" max="34" width="16.5703125" style="433" customWidth="1"/>
    <col min="35" max="16384" width="8" style="433"/>
  </cols>
  <sheetData>
    <row r="1" spans="1:114" ht="15.75">
      <c r="A1" s="407" t="s">
        <v>1521</v>
      </c>
      <c r="B1" s="428"/>
      <c r="C1" s="429"/>
      <c r="D1" s="410"/>
      <c r="E1" s="429"/>
      <c r="F1" s="429"/>
      <c r="AB1" s="431"/>
      <c r="AC1" s="432"/>
      <c r="AD1" s="432"/>
      <c r="AE1" s="432"/>
      <c r="AF1" s="432"/>
      <c r="AG1" s="432"/>
      <c r="AH1" s="432"/>
      <c r="AI1" s="432"/>
      <c r="AJ1" s="432"/>
      <c r="AK1" s="432"/>
      <c r="AL1" s="432"/>
      <c r="AM1" s="432"/>
      <c r="AN1" s="432"/>
      <c r="AO1" s="432"/>
      <c r="AP1" s="432"/>
      <c r="AQ1" s="432"/>
      <c r="AR1" s="432"/>
      <c r="AS1" s="432"/>
      <c r="AT1" s="432"/>
      <c r="AU1" s="432"/>
      <c r="AV1" s="432"/>
      <c r="AW1" s="432"/>
      <c r="AX1" s="432"/>
      <c r="AY1" s="432"/>
      <c r="AZ1" s="432"/>
      <c r="BA1" s="432"/>
      <c r="BB1" s="432"/>
      <c r="BC1" s="432"/>
      <c r="BD1" s="432"/>
      <c r="BE1" s="432"/>
      <c r="BF1" s="432"/>
      <c r="BG1" s="432"/>
      <c r="BH1" s="432"/>
      <c r="BI1" s="432"/>
      <c r="BJ1" s="432"/>
      <c r="BK1" s="432"/>
      <c r="BL1" s="432"/>
      <c r="BM1" s="432"/>
      <c r="BN1" s="432"/>
      <c r="BO1" s="432"/>
      <c r="BP1" s="432"/>
      <c r="BQ1" s="432"/>
      <c r="BR1" s="432"/>
      <c r="BS1" s="432"/>
      <c r="BT1" s="432"/>
      <c r="BU1" s="432"/>
      <c r="BV1" s="432"/>
      <c r="BW1" s="432"/>
      <c r="BX1" s="432"/>
      <c r="BY1" s="432"/>
      <c r="BZ1" s="432"/>
      <c r="CA1" s="432"/>
      <c r="CB1" s="432"/>
      <c r="CC1" s="432"/>
      <c r="CD1" s="432"/>
      <c r="CE1" s="432"/>
      <c r="CF1" s="432"/>
      <c r="CG1" s="432"/>
      <c r="CH1" s="432"/>
      <c r="CI1" s="432"/>
      <c r="CJ1" s="432"/>
      <c r="CK1" s="432"/>
      <c r="CL1" s="432"/>
      <c r="CM1" s="432"/>
      <c r="CN1" s="432"/>
      <c r="CO1" s="432"/>
      <c r="CP1" s="432"/>
      <c r="CQ1" s="432"/>
      <c r="CR1" s="432"/>
      <c r="CS1" s="432"/>
      <c r="CT1" s="432"/>
      <c r="CU1" s="432"/>
      <c r="CV1" s="432"/>
      <c r="CW1" s="432"/>
      <c r="CX1" s="432"/>
      <c r="CY1" s="432"/>
      <c r="CZ1" s="432"/>
      <c r="DA1" s="432"/>
      <c r="DB1" s="432"/>
      <c r="DC1" s="432"/>
      <c r="DD1" s="432"/>
      <c r="DE1" s="432"/>
      <c r="DF1" s="432"/>
      <c r="DG1" s="432"/>
      <c r="DH1" s="432"/>
      <c r="DI1" s="432"/>
      <c r="DJ1" s="432"/>
    </row>
    <row r="2" spans="1:114">
      <c r="A2" s="179" t="s">
        <v>1303</v>
      </c>
      <c r="B2" s="179"/>
      <c r="C2" s="377" t="str">
        <f>'Schedule 2_Balance Sheet'!C2</f>
        <v>CCA Senior Care Options-Commonwealth Care Alliance</v>
      </c>
      <c r="D2" s="378"/>
      <c r="E2" s="378"/>
      <c r="F2" s="379"/>
      <c r="AB2" s="431"/>
      <c r="AC2" s="432"/>
      <c r="AD2" s="432"/>
      <c r="AE2" s="432"/>
      <c r="AF2" s="432"/>
      <c r="AG2" s="432"/>
      <c r="AH2" s="432"/>
      <c r="AI2" s="432"/>
      <c r="AJ2" s="432"/>
      <c r="AK2" s="432"/>
      <c r="AL2" s="432"/>
      <c r="AM2" s="432"/>
      <c r="AN2" s="432"/>
      <c r="AO2" s="432"/>
      <c r="AP2" s="432"/>
      <c r="AQ2" s="432"/>
      <c r="AR2" s="432"/>
      <c r="AS2" s="432"/>
      <c r="AT2" s="432"/>
      <c r="AU2" s="432"/>
      <c r="AV2" s="432"/>
      <c r="AW2" s="432"/>
      <c r="AX2" s="432"/>
      <c r="AY2" s="432"/>
      <c r="AZ2" s="432"/>
      <c r="BA2" s="432"/>
      <c r="BB2" s="432"/>
      <c r="BC2" s="432"/>
      <c r="BD2" s="432"/>
      <c r="BE2" s="432"/>
      <c r="BF2" s="432"/>
      <c r="BG2" s="432"/>
      <c r="BH2" s="432"/>
      <c r="BI2" s="432"/>
      <c r="BJ2" s="432"/>
      <c r="BK2" s="432"/>
      <c r="BL2" s="432"/>
      <c r="BM2" s="432"/>
      <c r="BN2" s="432"/>
      <c r="BO2" s="432"/>
      <c r="BP2" s="432"/>
      <c r="BQ2" s="432"/>
      <c r="BR2" s="432"/>
      <c r="BS2" s="432"/>
      <c r="BT2" s="432"/>
      <c r="BU2" s="432"/>
      <c r="BV2" s="432"/>
      <c r="BW2" s="432"/>
      <c r="BX2" s="432"/>
      <c r="BY2" s="432"/>
      <c r="BZ2" s="432"/>
      <c r="CA2" s="432"/>
      <c r="CB2" s="432"/>
      <c r="CC2" s="432"/>
      <c r="CD2" s="432"/>
      <c r="CE2" s="432"/>
      <c r="CF2" s="432"/>
      <c r="CG2" s="432"/>
      <c r="CH2" s="432"/>
      <c r="CI2" s="432"/>
      <c r="CJ2" s="432"/>
      <c r="CK2" s="432"/>
      <c r="CL2" s="432"/>
      <c r="CM2" s="432"/>
      <c r="CN2" s="432"/>
      <c r="CO2" s="432"/>
      <c r="CP2" s="432"/>
      <c r="CQ2" s="432"/>
      <c r="CR2" s="432"/>
      <c r="CS2" s="432"/>
      <c r="CT2" s="432"/>
      <c r="CU2" s="432"/>
      <c r="CV2" s="432"/>
      <c r="CW2" s="432"/>
      <c r="CX2" s="432"/>
      <c r="CY2" s="432"/>
      <c r="CZ2" s="432"/>
      <c r="DA2" s="432"/>
      <c r="DB2" s="432"/>
      <c r="DC2" s="432"/>
      <c r="DD2" s="432"/>
      <c r="DE2" s="432"/>
      <c r="DF2" s="432"/>
      <c r="DG2" s="432"/>
      <c r="DH2" s="432"/>
      <c r="DI2" s="432"/>
      <c r="DJ2" s="432"/>
    </row>
    <row r="3" spans="1:114">
      <c r="A3" s="179" t="s">
        <v>1285</v>
      </c>
      <c r="B3" s="179"/>
      <c r="C3" s="475" t="str">
        <f>'Schedule 2_Balance Sheet'!C3</f>
        <v>January 2024 - December 2024</v>
      </c>
      <c r="D3" s="476"/>
      <c r="E3" s="476"/>
      <c r="F3" s="477"/>
      <c r="AB3" s="431"/>
      <c r="AC3" s="432"/>
      <c r="AD3" s="432"/>
      <c r="AE3" s="432"/>
      <c r="AF3" s="432"/>
      <c r="AG3" s="432"/>
      <c r="AH3" s="432"/>
      <c r="AI3" s="432"/>
      <c r="AJ3" s="432"/>
      <c r="AK3" s="432"/>
      <c r="AL3" s="432"/>
      <c r="AM3" s="432"/>
      <c r="AN3" s="432"/>
      <c r="AO3" s="432"/>
      <c r="AP3" s="432"/>
      <c r="AQ3" s="432"/>
      <c r="AR3" s="432"/>
      <c r="AS3" s="432"/>
      <c r="AT3" s="432"/>
      <c r="AU3" s="432"/>
      <c r="AV3" s="432"/>
      <c r="AW3" s="432"/>
      <c r="AX3" s="432"/>
      <c r="AY3" s="432"/>
      <c r="AZ3" s="432"/>
      <c r="BA3" s="432"/>
      <c r="BB3" s="432"/>
      <c r="BC3" s="432"/>
      <c r="BD3" s="432"/>
      <c r="BE3" s="432"/>
      <c r="BF3" s="432"/>
      <c r="BG3" s="432"/>
      <c r="BH3" s="432"/>
      <c r="BI3" s="432"/>
      <c r="BJ3" s="432"/>
      <c r="BK3" s="432"/>
      <c r="BL3" s="432"/>
      <c r="BM3" s="432"/>
      <c r="BN3" s="432"/>
      <c r="BO3" s="432"/>
      <c r="BP3" s="432"/>
      <c r="BQ3" s="432"/>
      <c r="BR3" s="432"/>
      <c r="BS3" s="432"/>
      <c r="BT3" s="432"/>
      <c r="BU3" s="432"/>
      <c r="BV3" s="432"/>
      <c r="BW3" s="432"/>
      <c r="BX3" s="432"/>
      <c r="BY3" s="432"/>
      <c r="BZ3" s="432"/>
      <c r="CA3" s="432"/>
      <c r="CB3" s="432"/>
      <c r="CC3" s="432"/>
      <c r="CD3" s="432"/>
      <c r="CE3" s="432"/>
      <c r="CF3" s="432"/>
      <c r="CG3" s="432"/>
      <c r="CH3" s="432"/>
      <c r="CI3" s="432"/>
      <c r="CJ3" s="432"/>
      <c r="CK3" s="432"/>
      <c r="CL3" s="432"/>
      <c r="CM3" s="432"/>
      <c r="CN3" s="432"/>
      <c r="CO3" s="432"/>
      <c r="CP3" s="432"/>
      <c r="CQ3" s="432"/>
      <c r="CR3" s="432"/>
      <c r="CS3" s="432"/>
      <c r="CT3" s="432"/>
      <c r="CU3" s="432"/>
      <c r="CV3" s="432"/>
      <c r="CW3" s="432"/>
      <c r="CX3" s="432"/>
      <c r="CY3" s="432"/>
      <c r="CZ3" s="432"/>
      <c r="DA3" s="432"/>
      <c r="DB3" s="432"/>
      <c r="DC3" s="432"/>
      <c r="DD3" s="432"/>
      <c r="DE3" s="432"/>
      <c r="DF3" s="432"/>
      <c r="DG3" s="432"/>
      <c r="DH3" s="432"/>
      <c r="DI3" s="432"/>
      <c r="DJ3" s="432"/>
    </row>
    <row r="4" spans="1:114">
      <c r="A4" s="179" t="s">
        <v>1306</v>
      </c>
      <c r="B4" s="179"/>
      <c r="C4" s="381">
        <f>'Schedule 2_Balance Sheet'!C4</f>
        <v>45657</v>
      </c>
      <c r="D4" s="378"/>
      <c r="E4" s="378"/>
      <c r="F4" s="379"/>
      <c r="AB4" s="431"/>
      <c r="AC4" s="432"/>
      <c r="AD4" s="432"/>
      <c r="AE4" s="432"/>
      <c r="AF4" s="432"/>
      <c r="AG4" s="432"/>
      <c r="AH4" s="432"/>
      <c r="AI4" s="432"/>
      <c r="AJ4" s="432"/>
      <c r="AK4" s="432"/>
      <c r="AL4" s="432"/>
      <c r="AM4" s="432"/>
      <c r="AN4" s="432"/>
      <c r="AO4" s="432"/>
      <c r="AP4" s="432"/>
      <c r="AQ4" s="432"/>
      <c r="AR4" s="432"/>
      <c r="AS4" s="432"/>
      <c r="AT4" s="432"/>
      <c r="AU4" s="432"/>
      <c r="AV4" s="432"/>
      <c r="AW4" s="432"/>
      <c r="AX4" s="432"/>
      <c r="AY4" s="432"/>
      <c r="AZ4" s="432"/>
      <c r="BA4" s="432"/>
      <c r="BB4" s="432"/>
      <c r="BC4" s="432"/>
      <c r="BD4" s="432"/>
      <c r="BE4" s="432"/>
      <c r="BF4" s="432"/>
      <c r="BG4" s="432"/>
      <c r="BH4" s="432"/>
      <c r="BI4" s="432"/>
      <c r="BJ4" s="432"/>
      <c r="BK4" s="432"/>
      <c r="BL4" s="432"/>
      <c r="BM4" s="432"/>
      <c r="BN4" s="432"/>
      <c r="BO4" s="432"/>
      <c r="BP4" s="432"/>
      <c r="BQ4" s="432"/>
      <c r="BR4" s="432"/>
      <c r="BS4" s="432"/>
      <c r="BT4" s="432"/>
      <c r="BU4" s="432"/>
      <c r="BV4" s="432"/>
      <c r="BW4" s="432"/>
      <c r="BX4" s="432"/>
      <c r="BY4" s="432"/>
      <c r="BZ4" s="432"/>
      <c r="CA4" s="432"/>
      <c r="CB4" s="432"/>
      <c r="CC4" s="432"/>
      <c r="CD4" s="432"/>
      <c r="CE4" s="432"/>
      <c r="CF4" s="432"/>
      <c r="CG4" s="432"/>
      <c r="CH4" s="432"/>
      <c r="CI4" s="432"/>
      <c r="CJ4" s="432"/>
      <c r="CK4" s="432"/>
      <c r="CL4" s="432"/>
      <c r="CM4" s="432"/>
      <c r="CN4" s="432"/>
      <c r="CO4" s="432"/>
      <c r="CP4" s="432"/>
      <c r="CQ4" s="432"/>
      <c r="CR4" s="432"/>
      <c r="CS4" s="432"/>
      <c r="CT4" s="432"/>
      <c r="CU4" s="432"/>
      <c r="CV4" s="432"/>
      <c r="CW4" s="432"/>
      <c r="CX4" s="432"/>
      <c r="CY4" s="432"/>
      <c r="CZ4" s="432"/>
      <c r="DA4" s="432"/>
      <c r="DB4" s="432"/>
      <c r="DC4" s="432"/>
      <c r="DD4" s="432"/>
      <c r="DE4" s="432"/>
      <c r="DF4" s="432"/>
      <c r="DG4" s="432"/>
      <c r="DH4" s="432"/>
      <c r="DI4" s="432"/>
      <c r="DJ4" s="432"/>
    </row>
    <row r="5" spans="1:114">
      <c r="A5" s="179" t="s">
        <v>1307</v>
      </c>
      <c r="B5" s="179"/>
      <c r="C5" s="377" t="str">
        <f>'Schedule 2_Balance Sheet'!C5</f>
        <v>CCA</v>
      </c>
      <c r="D5" s="378"/>
      <c r="E5" s="378"/>
      <c r="F5" s="379"/>
      <c r="AB5" s="431"/>
      <c r="AC5" s="432"/>
      <c r="AD5" s="432"/>
      <c r="AE5" s="432"/>
      <c r="AF5" s="432"/>
      <c r="AG5" s="432"/>
      <c r="AH5" s="432"/>
      <c r="AI5" s="432"/>
      <c r="AJ5" s="432"/>
      <c r="AK5" s="432"/>
      <c r="AL5" s="432"/>
      <c r="AM5" s="432"/>
      <c r="AN5" s="432"/>
      <c r="AO5" s="432"/>
      <c r="AP5" s="432"/>
      <c r="AQ5" s="432"/>
      <c r="AR5" s="432"/>
      <c r="AS5" s="432"/>
      <c r="AT5" s="432"/>
      <c r="AU5" s="432"/>
      <c r="AV5" s="432"/>
      <c r="AW5" s="432"/>
      <c r="AX5" s="432"/>
      <c r="AY5" s="432"/>
      <c r="AZ5" s="432"/>
      <c r="BA5" s="432"/>
      <c r="BB5" s="432"/>
      <c r="BC5" s="432"/>
      <c r="BD5" s="432"/>
      <c r="BE5" s="432"/>
      <c r="BF5" s="432"/>
      <c r="BG5" s="432"/>
      <c r="BH5" s="432"/>
      <c r="BI5" s="432"/>
      <c r="BJ5" s="432"/>
      <c r="BK5" s="432"/>
      <c r="BL5" s="432"/>
      <c r="BM5" s="432"/>
      <c r="BN5" s="432"/>
      <c r="BO5" s="432"/>
      <c r="BP5" s="432"/>
      <c r="BQ5" s="432"/>
      <c r="BR5" s="432"/>
      <c r="BS5" s="432"/>
      <c r="BT5" s="432"/>
      <c r="BU5" s="432"/>
      <c r="BV5" s="432"/>
      <c r="BW5" s="432"/>
      <c r="BX5" s="432"/>
      <c r="BY5" s="432"/>
      <c r="BZ5" s="432"/>
      <c r="CA5" s="432"/>
      <c r="CB5" s="432"/>
      <c r="CC5" s="432"/>
      <c r="CD5" s="432"/>
      <c r="CE5" s="432"/>
      <c r="CF5" s="432"/>
      <c r="CG5" s="432"/>
      <c r="CH5" s="432"/>
      <c r="CI5" s="432"/>
      <c r="CJ5" s="432"/>
      <c r="CK5" s="432"/>
      <c r="CL5" s="432"/>
      <c r="CM5" s="432"/>
      <c r="CN5" s="432"/>
      <c r="CO5" s="432"/>
      <c r="CP5" s="432"/>
      <c r="CQ5" s="432"/>
      <c r="CR5" s="432"/>
      <c r="CS5" s="432"/>
      <c r="CT5" s="432"/>
      <c r="CU5" s="432"/>
      <c r="CV5" s="432"/>
      <c r="CW5" s="432"/>
      <c r="CX5" s="432"/>
      <c r="CY5" s="432"/>
      <c r="CZ5" s="432"/>
      <c r="DA5" s="432"/>
      <c r="DB5" s="432"/>
      <c r="DC5" s="432"/>
      <c r="DD5" s="432"/>
      <c r="DE5" s="432"/>
      <c r="DF5" s="432"/>
      <c r="DG5" s="432"/>
      <c r="DH5" s="432"/>
      <c r="DI5" s="432"/>
      <c r="DJ5" s="432"/>
    </row>
    <row r="6" spans="1:114">
      <c r="A6" s="179" t="s">
        <v>1288</v>
      </c>
      <c r="B6" s="179"/>
      <c r="C6" s="381">
        <f>'Schedule 2_Balance Sheet'!C6</f>
        <v>45957</v>
      </c>
      <c r="D6" s="378"/>
      <c r="E6" s="378"/>
      <c r="F6" s="379"/>
      <c r="AB6" s="431"/>
      <c r="AC6" s="432"/>
      <c r="AD6" s="432"/>
      <c r="AE6" s="432"/>
      <c r="AF6" s="432"/>
      <c r="AG6" s="432"/>
      <c r="AH6" s="432"/>
      <c r="AI6" s="432"/>
      <c r="AJ6" s="432"/>
      <c r="AK6" s="432"/>
      <c r="AL6" s="432"/>
      <c r="AM6" s="432"/>
      <c r="AN6" s="432"/>
      <c r="AO6" s="432"/>
      <c r="AP6" s="432"/>
      <c r="AQ6" s="432"/>
      <c r="AR6" s="432"/>
      <c r="AS6" s="432"/>
      <c r="AT6" s="432"/>
      <c r="AU6" s="432"/>
      <c r="AV6" s="432"/>
      <c r="AW6" s="432"/>
      <c r="AX6" s="432"/>
      <c r="AY6" s="432"/>
      <c r="AZ6" s="432"/>
      <c r="BA6" s="432"/>
      <c r="BB6" s="432"/>
      <c r="BC6" s="432"/>
      <c r="BD6" s="432"/>
      <c r="BE6" s="432"/>
      <c r="BF6" s="432"/>
      <c r="BG6" s="432"/>
      <c r="BH6" s="432"/>
      <c r="BI6" s="432"/>
      <c r="BJ6" s="432"/>
      <c r="BK6" s="432"/>
      <c r="BL6" s="432"/>
      <c r="BM6" s="432"/>
      <c r="BN6" s="432"/>
      <c r="BO6" s="432"/>
      <c r="BP6" s="432"/>
      <c r="BQ6" s="432"/>
      <c r="BR6" s="432"/>
      <c r="BS6" s="432"/>
      <c r="BT6" s="432"/>
      <c r="BU6" s="432"/>
      <c r="BV6" s="432"/>
      <c r="BW6" s="432"/>
      <c r="BX6" s="432"/>
      <c r="BY6" s="432"/>
      <c r="BZ6" s="432"/>
      <c r="CA6" s="432"/>
      <c r="CB6" s="432"/>
      <c r="CC6" s="432"/>
      <c r="CD6" s="432"/>
      <c r="CE6" s="432"/>
      <c r="CF6" s="432"/>
      <c r="CG6" s="432"/>
      <c r="CH6" s="432"/>
      <c r="CI6" s="432"/>
      <c r="CJ6" s="432"/>
      <c r="CK6" s="432"/>
      <c r="CL6" s="432"/>
      <c r="CM6" s="432"/>
      <c r="CN6" s="432"/>
      <c r="CO6" s="432"/>
      <c r="CP6" s="432"/>
      <c r="CQ6" s="432"/>
      <c r="CR6" s="432"/>
      <c r="CS6" s="432"/>
      <c r="CT6" s="432"/>
      <c r="CU6" s="432"/>
      <c r="CV6" s="432"/>
      <c r="CW6" s="432"/>
      <c r="CX6" s="432"/>
      <c r="CY6" s="432"/>
      <c r="CZ6" s="432"/>
      <c r="DA6" s="432"/>
      <c r="DB6" s="432"/>
      <c r="DC6" s="432"/>
      <c r="DD6" s="432"/>
      <c r="DE6" s="432"/>
      <c r="DF6" s="432"/>
      <c r="DG6" s="432"/>
      <c r="DH6" s="432"/>
      <c r="DI6" s="432"/>
      <c r="DJ6" s="432"/>
    </row>
    <row r="7" spans="1:114" ht="13.5" thickBot="1">
      <c r="A7" s="177" t="s">
        <v>1509</v>
      </c>
      <c r="B7" s="334"/>
      <c r="C7" s="334"/>
      <c r="D7" s="334"/>
      <c r="E7" s="334"/>
      <c r="F7" s="334"/>
      <c r="G7" s="334"/>
      <c r="H7" s="334"/>
      <c r="AB7" s="431"/>
      <c r="AC7" s="432"/>
      <c r="AD7" s="432"/>
      <c r="AE7" s="432"/>
      <c r="AF7" s="432"/>
      <c r="AG7" s="432"/>
      <c r="AH7" s="432"/>
      <c r="AI7" s="432"/>
      <c r="AJ7" s="432"/>
      <c r="AK7" s="432"/>
      <c r="AL7" s="432"/>
      <c r="AM7" s="432"/>
      <c r="AN7" s="432"/>
      <c r="AO7" s="432"/>
      <c r="AP7" s="432"/>
      <c r="AQ7" s="432"/>
      <c r="AR7" s="432"/>
      <c r="AS7" s="432"/>
      <c r="AT7" s="432"/>
      <c r="AU7" s="432"/>
      <c r="AV7" s="432"/>
      <c r="AW7" s="432"/>
      <c r="AX7" s="432"/>
      <c r="AY7" s="432"/>
      <c r="AZ7" s="432"/>
      <c r="BA7" s="432"/>
      <c r="BB7" s="432"/>
      <c r="BC7" s="432"/>
      <c r="BD7" s="432"/>
      <c r="BE7" s="432"/>
      <c r="BF7" s="432"/>
      <c r="BG7" s="432"/>
      <c r="BH7" s="432"/>
      <c r="BI7" s="432"/>
      <c r="BJ7" s="432"/>
      <c r="BK7" s="432"/>
      <c r="BL7" s="432"/>
      <c r="BM7" s="432"/>
      <c r="BN7" s="432"/>
      <c r="BO7" s="432"/>
      <c r="BP7" s="432"/>
      <c r="BQ7" s="432"/>
      <c r="BR7" s="432"/>
      <c r="BS7" s="432"/>
      <c r="BT7" s="432"/>
      <c r="BU7" s="432"/>
      <c r="BV7" s="432"/>
      <c r="BW7" s="432"/>
      <c r="BX7" s="432"/>
      <c r="BY7" s="432"/>
      <c r="BZ7" s="432"/>
      <c r="CA7" s="432"/>
      <c r="CB7" s="432"/>
      <c r="CC7" s="432"/>
      <c r="CD7" s="432"/>
      <c r="CE7" s="432"/>
      <c r="CF7" s="432"/>
      <c r="CG7" s="432"/>
      <c r="CH7" s="432"/>
      <c r="CI7" s="432"/>
      <c r="CJ7" s="432"/>
      <c r="CK7" s="432"/>
      <c r="CL7" s="432"/>
      <c r="CM7" s="432"/>
      <c r="CN7" s="432"/>
      <c r="CO7" s="432"/>
      <c r="CP7" s="432"/>
      <c r="CQ7" s="432"/>
      <c r="CR7" s="432"/>
      <c r="CS7" s="432"/>
      <c r="CT7" s="432"/>
      <c r="CU7" s="432"/>
      <c r="CV7" s="432"/>
      <c r="CW7" s="432"/>
      <c r="CX7" s="432"/>
      <c r="CY7" s="432"/>
      <c r="CZ7" s="432"/>
      <c r="DA7" s="432"/>
      <c r="DB7" s="432"/>
      <c r="DC7" s="432"/>
      <c r="DD7" s="432"/>
      <c r="DE7" s="432"/>
      <c r="DF7" s="432"/>
      <c r="DG7" s="432"/>
      <c r="DH7" s="432"/>
      <c r="DI7" s="432"/>
      <c r="DJ7" s="432"/>
    </row>
    <row r="8" spans="1:114" s="434" customFormat="1" ht="16.5" customHeight="1" thickBot="1">
      <c r="A8" s="910"/>
      <c r="B8" s="911"/>
      <c r="C8" s="912" t="s">
        <v>1510</v>
      </c>
      <c r="D8" s="912"/>
      <c r="E8" s="913"/>
      <c r="F8" s="913"/>
      <c r="G8" s="913"/>
      <c r="H8" s="912"/>
      <c r="I8" s="912"/>
      <c r="J8" s="913"/>
      <c r="K8" s="913"/>
      <c r="L8" s="914"/>
      <c r="M8" s="912" t="s">
        <v>1510</v>
      </c>
      <c r="N8" s="912"/>
      <c r="O8" s="913"/>
      <c r="P8" s="914"/>
      <c r="Q8" s="913"/>
      <c r="R8" s="912"/>
      <c r="S8" s="912"/>
      <c r="T8" s="913"/>
      <c r="U8" s="913"/>
      <c r="V8" s="914"/>
      <c r="W8" s="912" t="s">
        <v>1510</v>
      </c>
      <c r="X8" s="912"/>
      <c r="Y8" s="913"/>
      <c r="Z8" s="913"/>
      <c r="AA8" s="913"/>
      <c r="AB8" s="915"/>
      <c r="AC8" s="912"/>
      <c r="AD8" s="912"/>
      <c r="AE8" s="912"/>
      <c r="AF8" s="912"/>
      <c r="AG8" s="916"/>
      <c r="AH8" s="917"/>
    </row>
    <row r="9" spans="1:114" s="435" customFormat="1" ht="26.25" thickBot="1">
      <c r="A9" s="918" t="s">
        <v>434</v>
      </c>
      <c r="B9" s="919" t="s">
        <v>1511</v>
      </c>
      <c r="C9" s="920">
        <f t="array" ref="C9:AF9">TRANSPOSE(B10:B39)</f>
        <v>45688</v>
      </c>
      <c r="D9" s="921">
        <v>45657</v>
      </c>
      <c r="E9" s="921">
        <v>45626</v>
      </c>
      <c r="F9" s="921">
        <v>45596</v>
      </c>
      <c r="G9" s="921">
        <v>45565</v>
      </c>
      <c r="H9" s="921">
        <v>45535</v>
      </c>
      <c r="I9" s="921">
        <v>45504</v>
      </c>
      <c r="J9" s="921">
        <v>45473</v>
      </c>
      <c r="K9" s="921">
        <v>45443</v>
      </c>
      <c r="L9" s="921">
        <v>45412</v>
      </c>
      <c r="M9" s="921">
        <v>45382</v>
      </c>
      <c r="N9" s="921">
        <v>45351</v>
      </c>
      <c r="O9" s="922">
        <v>45322</v>
      </c>
      <c r="P9" s="921">
        <v>45291</v>
      </c>
      <c r="Q9" s="922">
        <v>45260</v>
      </c>
      <c r="R9" s="921">
        <v>45230</v>
      </c>
      <c r="S9" s="922">
        <v>45199</v>
      </c>
      <c r="T9" s="922">
        <v>45169</v>
      </c>
      <c r="U9" s="922">
        <v>45138</v>
      </c>
      <c r="V9" s="921">
        <v>45107</v>
      </c>
      <c r="W9" s="922">
        <v>45077</v>
      </c>
      <c r="X9" s="922">
        <v>45046</v>
      </c>
      <c r="Y9" s="922">
        <v>45016</v>
      </c>
      <c r="Z9" s="921">
        <v>44985</v>
      </c>
      <c r="AA9" s="922">
        <v>44957</v>
      </c>
      <c r="AB9" s="921">
        <v>44926</v>
      </c>
      <c r="AC9" s="922">
        <v>44895</v>
      </c>
      <c r="AD9" s="922">
        <v>44865</v>
      </c>
      <c r="AE9" s="921">
        <v>44834</v>
      </c>
      <c r="AF9" s="923">
        <v>44804</v>
      </c>
      <c r="AG9" s="924" t="s">
        <v>1512</v>
      </c>
      <c r="AH9" s="925" t="s">
        <v>1513</v>
      </c>
    </row>
    <row r="10" spans="1:114" s="435" customFormat="1">
      <c r="A10" s="452">
        <v>1</v>
      </c>
      <c r="B10" s="474">
        <f>EOMONTH(B11,1)</f>
        <v>45688</v>
      </c>
      <c r="C10" s="926">
        <v>0</v>
      </c>
      <c r="D10" s="926">
        <v>3273499.27</v>
      </c>
      <c r="E10" s="926">
        <v>3903546.6000000006</v>
      </c>
      <c r="F10" s="926">
        <v>1312986.3399999999</v>
      </c>
      <c r="G10" s="926">
        <v>306115.29000000004</v>
      </c>
      <c r="H10" s="926">
        <v>271857.29000000004</v>
      </c>
      <c r="I10" s="926">
        <v>268237.5</v>
      </c>
      <c r="J10" s="926">
        <v>37483.229999999996</v>
      </c>
      <c r="K10" s="926">
        <v>258715</v>
      </c>
      <c r="L10" s="926">
        <v>107875.18</v>
      </c>
      <c r="M10" s="926">
        <v>51231.82</v>
      </c>
      <c r="N10" s="926">
        <v>117302.55</v>
      </c>
      <c r="O10" s="926">
        <v>17625.07</v>
      </c>
      <c r="P10" s="926">
        <v>64853.35</v>
      </c>
      <c r="Q10" s="926">
        <v>18613.29</v>
      </c>
      <c r="R10" s="926">
        <v>17558.09</v>
      </c>
      <c r="S10" s="926">
        <v>0</v>
      </c>
      <c r="T10" s="926">
        <v>0</v>
      </c>
      <c r="U10" s="926">
        <v>0</v>
      </c>
      <c r="V10" s="926">
        <v>0</v>
      </c>
      <c r="W10" s="926">
        <v>0</v>
      </c>
      <c r="X10" s="926">
        <v>23953.78</v>
      </c>
      <c r="Y10" s="926">
        <v>87494.49</v>
      </c>
      <c r="Z10" s="926">
        <v>60974.74</v>
      </c>
      <c r="AA10" s="926">
        <v>80353.17</v>
      </c>
      <c r="AB10" s="926">
        <v>49033.880000000005</v>
      </c>
      <c r="AC10" s="926">
        <v>42301.65</v>
      </c>
      <c r="AD10" s="926">
        <v>66551.350000000006</v>
      </c>
      <c r="AE10" s="926">
        <v>270294.31</v>
      </c>
      <c r="AF10" s="927">
        <v>260954.31</v>
      </c>
      <c r="AG10" s="928">
        <v>0</v>
      </c>
      <c r="AH10" s="451">
        <f t="shared" ref="AH10:AH39" si="0">SUM(C10:AG10)</f>
        <v>10969411.550000001</v>
      </c>
    </row>
    <row r="11" spans="1:114" s="435" customFormat="1">
      <c r="A11" s="452">
        <v>2</v>
      </c>
      <c r="B11" s="453">
        <f>'Schedule 2_Balance Sheet'!C4</f>
        <v>45657</v>
      </c>
      <c r="C11" s="462"/>
      <c r="D11" s="478">
        <v>7977.5</v>
      </c>
      <c r="E11" s="478">
        <v>3722968.48</v>
      </c>
      <c r="F11" s="478">
        <v>2684626.8400000003</v>
      </c>
      <c r="G11" s="478">
        <v>770904.69000000006</v>
      </c>
      <c r="H11" s="478">
        <v>301877.71000000002</v>
      </c>
      <c r="I11" s="478">
        <v>187450.65</v>
      </c>
      <c r="J11" s="478">
        <v>594540.69999999995</v>
      </c>
      <c r="K11" s="478">
        <v>115864.29</v>
      </c>
      <c r="L11" s="478">
        <v>0</v>
      </c>
      <c r="M11" s="478">
        <v>30842.65</v>
      </c>
      <c r="N11" s="478">
        <v>17910.86</v>
      </c>
      <c r="O11" s="478">
        <v>0</v>
      </c>
      <c r="P11" s="478">
        <v>0</v>
      </c>
      <c r="Q11" s="478">
        <v>0</v>
      </c>
      <c r="R11" s="478">
        <v>0</v>
      </c>
      <c r="S11" s="478">
        <v>0</v>
      </c>
      <c r="T11" s="478">
        <v>0</v>
      </c>
      <c r="U11" s="478">
        <v>0</v>
      </c>
      <c r="V11" s="478">
        <v>0</v>
      </c>
      <c r="W11" s="478">
        <v>0</v>
      </c>
      <c r="X11" s="478">
        <v>0</v>
      </c>
      <c r="Y11" s="478">
        <v>0</v>
      </c>
      <c r="Z11" s="478">
        <v>0</v>
      </c>
      <c r="AA11" s="478">
        <v>0</v>
      </c>
      <c r="AB11" s="478">
        <v>911528.23</v>
      </c>
      <c r="AC11" s="478">
        <v>0</v>
      </c>
      <c r="AD11" s="478">
        <v>0</v>
      </c>
      <c r="AE11" s="478">
        <v>0</v>
      </c>
      <c r="AF11" s="470">
        <v>0</v>
      </c>
      <c r="AG11" s="468">
        <v>0</v>
      </c>
      <c r="AH11" s="451">
        <f t="shared" si="0"/>
        <v>9346492.6000000015</v>
      </c>
    </row>
    <row r="12" spans="1:114" s="434" customFormat="1" ht="15" customHeight="1">
      <c r="A12" s="452">
        <v>3</v>
      </c>
      <c r="B12" s="453">
        <f>EOMONTH(B11,-1)</f>
        <v>45626</v>
      </c>
      <c r="C12" s="462"/>
      <c r="D12" s="462"/>
      <c r="E12" s="441">
        <v>60031.91</v>
      </c>
      <c r="F12" s="441">
        <v>5894459.8400000008</v>
      </c>
      <c r="G12" s="441">
        <v>5940889.7400000002</v>
      </c>
      <c r="H12" s="441">
        <v>3297920.6100000003</v>
      </c>
      <c r="I12" s="441">
        <v>3975030.83</v>
      </c>
      <c r="J12" s="441">
        <v>2330707.04</v>
      </c>
      <c r="K12" s="441">
        <v>1028256.36</v>
      </c>
      <c r="L12" s="441">
        <v>642362.16</v>
      </c>
      <c r="M12" s="441">
        <v>44632.59</v>
      </c>
      <c r="N12" s="441">
        <v>10060.33</v>
      </c>
      <c r="O12" s="441">
        <v>10546.59</v>
      </c>
      <c r="P12" s="441">
        <v>5382.41</v>
      </c>
      <c r="Q12" s="441">
        <v>0</v>
      </c>
      <c r="R12" s="441">
        <v>0</v>
      </c>
      <c r="S12" s="441">
        <v>0</v>
      </c>
      <c r="T12" s="441">
        <v>0</v>
      </c>
      <c r="U12" s="441">
        <v>0</v>
      </c>
      <c r="V12" s="441">
        <v>0</v>
      </c>
      <c r="W12" s="441">
        <v>0</v>
      </c>
      <c r="X12" s="441">
        <v>0</v>
      </c>
      <c r="Y12" s="441">
        <v>0</v>
      </c>
      <c r="Z12" s="441">
        <v>9406.6</v>
      </c>
      <c r="AA12" s="441">
        <v>0</v>
      </c>
      <c r="AB12" s="441">
        <v>0</v>
      </c>
      <c r="AC12" s="441">
        <v>0</v>
      </c>
      <c r="AD12" s="441">
        <v>0</v>
      </c>
      <c r="AE12" s="441">
        <v>0</v>
      </c>
      <c r="AF12" s="464">
        <v>0</v>
      </c>
      <c r="AG12" s="468">
        <v>0</v>
      </c>
      <c r="AH12" s="451">
        <f t="shared" si="0"/>
        <v>23249687.009999998</v>
      </c>
    </row>
    <row r="13" spans="1:114" s="434" customFormat="1" ht="15" customHeight="1">
      <c r="A13" s="452">
        <v>4</v>
      </c>
      <c r="B13" s="453">
        <f t="shared" ref="B13:B39" si="1">EOMONTH(B12,-1)</f>
        <v>45596</v>
      </c>
      <c r="C13" s="462"/>
      <c r="D13" s="460"/>
      <c r="E13" s="462"/>
      <c r="F13" s="441">
        <v>0</v>
      </c>
      <c r="G13" s="441">
        <v>3982761.08</v>
      </c>
      <c r="H13" s="441">
        <v>2330818.4499999997</v>
      </c>
      <c r="I13" s="441">
        <v>239879.14</v>
      </c>
      <c r="J13" s="441">
        <v>185414.31</v>
      </c>
      <c r="K13" s="441">
        <v>77982.28</v>
      </c>
      <c r="L13" s="441">
        <v>51538.68</v>
      </c>
      <c r="M13" s="441">
        <v>67811.37000000001</v>
      </c>
      <c r="N13" s="441">
        <v>48313.670000000006</v>
      </c>
      <c r="O13" s="441">
        <v>0</v>
      </c>
      <c r="P13" s="441">
        <v>0</v>
      </c>
      <c r="Q13" s="441">
        <v>0</v>
      </c>
      <c r="R13" s="441">
        <v>0</v>
      </c>
      <c r="S13" s="442">
        <v>7456.72</v>
      </c>
      <c r="T13" s="442">
        <v>0</v>
      </c>
      <c r="U13" s="442">
        <v>0</v>
      </c>
      <c r="V13" s="441">
        <v>0</v>
      </c>
      <c r="W13" s="441">
        <v>20963.97</v>
      </c>
      <c r="X13" s="442">
        <v>0</v>
      </c>
      <c r="Y13" s="442">
        <v>0</v>
      </c>
      <c r="Z13" s="441">
        <v>0</v>
      </c>
      <c r="AA13" s="441">
        <v>0</v>
      </c>
      <c r="AB13" s="441">
        <v>0</v>
      </c>
      <c r="AC13" s="441">
        <v>0</v>
      </c>
      <c r="AD13" s="441">
        <v>0</v>
      </c>
      <c r="AE13" s="441">
        <v>0</v>
      </c>
      <c r="AF13" s="464">
        <v>0</v>
      </c>
      <c r="AG13" s="466">
        <v>0</v>
      </c>
      <c r="AH13" s="451">
        <f t="shared" si="0"/>
        <v>7012939.6699999981</v>
      </c>
    </row>
    <row r="14" spans="1:114" s="434" customFormat="1" ht="15" customHeight="1">
      <c r="A14" s="452">
        <v>5</v>
      </c>
      <c r="B14" s="453">
        <f t="shared" si="1"/>
        <v>45565</v>
      </c>
      <c r="C14" s="462"/>
      <c r="D14" s="460"/>
      <c r="E14" s="460"/>
      <c r="F14" s="462"/>
      <c r="G14" s="441">
        <v>19431.560000000001</v>
      </c>
      <c r="H14" s="441">
        <v>3838722.36</v>
      </c>
      <c r="I14" s="441">
        <v>2891180.77</v>
      </c>
      <c r="J14" s="441">
        <v>807774.22</v>
      </c>
      <c r="K14" s="441">
        <v>827246.89</v>
      </c>
      <c r="L14" s="441">
        <v>115287.86</v>
      </c>
      <c r="M14" s="441">
        <v>126889.90999999999</v>
      </c>
      <c r="N14" s="441">
        <v>239499.97</v>
      </c>
      <c r="O14" s="441">
        <v>60832.87</v>
      </c>
      <c r="P14" s="441">
        <v>24769.649999999998</v>
      </c>
      <c r="Q14" s="441">
        <v>6434.94</v>
      </c>
      <c r="R14" s="441">
        <v>0</v>
      </c>
      <c r="S14" s="442">
        <v>25003.59</v>
      </c>
      <c r="T14" s="442">
        <v>0</v>
      </c>
      <c r="U14" s="442">
        <v>13635.89</v>
      </c>
      <c r="V14" s="441">
        <v>0</v>
      </c>
      <c r="W14" s="441">
        <v>0</v>
      </c>
      <c r="X14" s="442">
        <v>0</v>
      </c>
      <c r="Y14" s="442">
        <v>0</v>
      </c>
      <c r="Z14" s="441">
        <v>0</v>
      </c>
      <c r="AA14" s="441">
        <v>0</v>
      </c>
      <c r="AB14" s="441">
        <v>0</v>
      </c>
      <c r="AC14" s="441">
        <v>0</v>
      </c>
      <c r="AD14" s="441">
        <v>0</v>
      </c>
      <c r="AE14" s="441">
        <v>0</v>
      </c>
      <c r="AF14" s="464">
        <v>0</v>
      </c>
      <c r="AG14" s="467">
        <v>0</v>
      </c>
      <c r="AH14" s="451">
        <f t="shared" si="0"/>
        <v>8996710.4799999986</v>
      </c>
    </row>
    <row r="15" spans="1:114" s="434" customFormat="1" ht="15" customHeight="1">
      <c r="A15" s="452">
        <v>6</v>
      </c>
      <c r="B15" s="453">
        <f t="shared" si="1"/>
        <v>45535</v>
      </c>
      <c r="C15" s="462"/>
      <c r="D15" s="460"/>
      <c r="E15" s="460"/>
      <c r="F15" s="460"/>
      <c r="G15" s="462"/>
      <c r="H15" s="441">
        <v>0</v>
      </c>
      <c r="I15" s="441">
        <v>2892594.08</v>
      </c>
      <c r="J15" s="441">
        <v>3762427.62</v>
      </c>
      <c r="K15" s="441">
        <v>1143834.5599999998</v>
      </c>
      <c r="L15" s="441">
        <v>256910.56</v>
      </c>
      <c r="M15" s="441">
        <v>280196.02</v>
      </c>
      <c r="N15" s="441">
        <v>90122.18</v>
      </c>
      <c r="O15" s="441">
        <v>8523.9699999999993</v>
      </c>
      <c r="P15" s="441">
        <v>11582.1</v>
      </c>
      <c r="Q15" s="441">
        <v>13791.75</v>
      </c>
      <c r="R15" s="441">
        <v>0</v>
      </c>
      <c r="S15" s="442">
        <v>10257.65</v>
      </c>
      <c r="T15" s="442">
        <v>0</v>
      </c>
      <c r="U15" s="442">
        <v>0</v>
      </c>
      <c r="V15" s="441">
        <v>0</v>
      </c>
      <c r="W15" s="441">
        <v>0</v>
      </c>
      <c r="X15" s="442">
        <v>0</v>
      </c>
      <c r="Y15" s="442">
        <v>8811.07</v>
      </c>
      <c r="Z15" s="441">
        <v>0</v>
      </c>
      <c r="AA15" s="441">
        <v>0</v>
      </c>
      <c r="AB15" s="441">
        <v>0</v>
      </c>
      <c r="AC15" s="441">
        <v>0</v>
      </c>
      <c r="AD15" s="441">
        <v>0</v>
      </c>
      <c r="AE15" s="441">
        <v>8460.8700000000008</v>
      </c>
      <c r="AF15" s="464">
        <v>0</v>
      </c>
      <c r="AG15" s="467">
        <v>0</v>
      </c>
      <c r="AH15" s="451">
        <f t="shared" si="0"/>
        <v>8487512.4299999997</v>
      </c>
    </row>
    <row r="16" spans="1:114" s="434" customFormat="1" ht="15" customHeight="1">
      <c r="A16" s="452">
        <v>7</v>
      </c>
      <c r="B16" s="453">
        <f t="shared" si="1"/>
        <v>45504</v>
      </c>
      <c r="C16" s="462"/>
      <c r="D16" s="460"/>
      <c r="E16" s="460"/>
      <c r="F16" s="463"/>
      <c r="G16" s="460"/>
      <c r="H16" s="462"/>
      <c r="I16" s="441">
        <v>0</v>
      </c>
      <c r="J16" s="441">
        <v>2949276.2399999998</v>
      </c>
      <c r="K16" s="441">
        <v>4407286.7200000007</v>
      </c>
      <c r="L16" s="441">
        <v>2229904.33</v>
      </c>
      <c r="M16" s="441">
        <v>385535.71</v>
      </c>
      <c r="N16" s="441">
        <v>69130.16</v>
      </c>
      <c r="O16" s="441">
        <v>99136.5</v>
      </c>
      <c r="P16" s="441">
        <v>402376.04000000004</v>
      </c>
      <c r="Q16" s="441">
        <v>0</v>
      </c>
      <c r="R16" s="441">
        <v>16443.96</v>
      </c>
      <c r="S16" s="442">
        <v>0</v>
      </c>
      <c r="T16" s="442">
        <v>7264.3300000000008</v>
      </c>
      <c r="U16" s="442">
        <v>0</v>
      </c>
      <c r="V16" s="441">
        <v>0</v>
      </c>
      <c r="W16" s="441">
        <v>11696.81</v>
      </c>
      <c r="X16" s="442">
        <v>0</v>
      </c>
      <c r="Y16" s="442">
        <v>0</v>
      </c>
      <c r="Z16" s="441">
        <v>0</v>
      </c>
      <c r="AA16" s="441">
        <v>0</v>
      </c>
      <c r="AB16" s="441">
        <v>0</v>
      </c>
      <c r="AC16" s="441">
        <v>0</v>
      </c>
      <c r="AD16" s="441">
        <v>0</v>
      </c>
      <c r="AE16" s="441">
        <v>0</v>
      </c>
      <c r="AF16" s="464">
        <v>0</v>
      </c>
      <c r="AG16" s="467">
        <v>0</v>
      </c>
      <c r="AH16" s="451">
        <f t="shared" si="0"/>
        <v>10578050.800000004</v>
      </c>
    </row>
    <row r="17" spans="1:34" s="434" customFormat="1" ht="15" customHeight="1">
      <c r="A17" s="452">
        <v>8</v>
      </c>
      <c r="B17" s="453">
        <f t="shared" si="1"/>
        <v>45473</v>
      </c>
      <c r="C17" s="462"/>
      <c r="D17" s="460"/>
      <c r="E17" s="460"/>
      <c r="F17" s="460"/>
      <c r="G17" s="460"/>
      <c r="H17" s="460"/>
      <c r="I17" s="462"/>
      <c r="J17" s="441">
        <v>0</v>
      </c>
      <c r="K17" s="441">
        <v>4035239.2499999995</v>
      </c>
      <c r="L17" s="441">
        <v>4401785.08</v>
      </c>
      <c r="M17" s="441">
        <v>2348952.3400000003</v>
      </c>
      <c r="N17" s="441">
        <v>349545.79</v>
      </c>
      <c r="O17" s="441">
        <v>28493.39</v>
      </c>
      <c r="P17" s="441">
        <v>223995.19999999998</v>
      </c>
      <c r="Q17" s="441">
        <v>268597.58</v>
      </c>
      <c r="R17" s="441">
        <v>16690.879999999997</v>
      </c>
      <c r="S17" s="442">
        <v>58327.58</v>
      </c>
      <c r="T17" s="442">
        <v>107857.29</v>
      </c>
      <c r="U17" s="442">
        <v>19812.759999999998</v>
      </c>
      <c r="V17" s="441">
        <v>81953.83</v>
      </c>
      <c r="W17" s="441">
        <v>46019.82</v>
      </c>
      <c r="X17" s="442">
        <v>0</v>
      </c>
      <c r="Y17" s="442">
        <v>0</v>
      </c>
      <c r="Z17" s="441">
        <v>134842.63</v>
      </c>
      <c r="AA17" s="441">
        <v>19739.68</v>
      </c>
      <c r="AB17" s="441">
        <v>5562.94</v>
      </c>
      <c r="AC17" s="441">
        <v>0</v>
      </c>
      <c r="AD17" s="441">
        <v>151102.59</v>
      </c>
      <c r="AE17" s="441">
        <v>227052.05000000002</v>
      </c>
      <c r="AF17" s="464">
        <v>85982.18</v>
      </c>
      <c r="AG17" s="467">
        <v>0</v>
      </c>
      <c r="AH17" s="451">
        <f t="shared" si="0"/>
        <v>12611552.859999999</v>
      </c>
    </row>
    <row r="18" spans="1:34" s="434" customFormat="1" ht="15" customHeight="1">
      <c r="A18" s="452">
        <v>9</v>
      </c>
      <c r="B18" s="453">
        <f t="shared" si="1"/>
        <v>45443</v>
      </c>
      <c r="C18" s="462"/>
      <c r="D18" s="460"/>
      <c r="E18" s="460"/>
      <c r="F18" s="460"/>
      <c r="G18" s="460"/>
      <c r="H18" s="460"/>
      <c r="I18" s="460"/>
      <c r="J18" s="462"/>
      <c r="K18" s="441">
        <v>0</v>
      </c>
      <c r="L18" s="441">
        <v>4366100.9400000004</v>
      </c>
      <c r="M18" s="441">
        <v>4626905.3499999996</v>
      </c>
      <c r="N18" s="441">
        <v>1473736.5900000003</v>
      </c>
      <c r="O18" s="441">
        <v>366609.38</v>
      </c>
      <c r="P18" s="441">
        <v>28010.84</v>
      </c>
      <c r="Q18" s="441">
        <v>84611.150000000009</v>
      </c>
      <c r="R18" s="441">
        <v>8255.2999999999993</v>
      </c>
      <c r="S18" s="442">
        <v>8203.57</v>
      </c>
      <c r="T18" s="442">
        <v>0</v>
      </c>
      <c r="U18" s="442">
        <v>0</v>
      </c>
      <c r="V18" s="441">
        <v>0</v>
      </c>
      <c r="W18" s="441">
        <v>16763.689999999999</v>
      </c>
      <c r="X18" s="442">
        <v>17384.77</v>
      </c>
      <c r="Y18" s="442">
        <v>16422.759999999998</v>
      </c>
      <c r="Z18" s="441">
        <v>0</v>
      </c>
      <c r="AA18" s="441">
        <v>0</v>
      </c>
      <c r="AB18" s="441">
        <v>5080.88</v>
      </c>
      <c r="AC18" s="441">
        <v>0</v>
      </c>
      <c r="AD18" s="441">
        <v>0</v>
      </c>
      <c r="AE18" s="441">
        <v>7259.54</v>
      </c>
      <c r="AF18" s="464">
        <v>0</v>
      </c>
      <c r="AG18" s="467">
        <v>0</v>
      </c>
      <c r="AH18" s="451">
        <f t="shared" si="0"/>
        <v>11025344.76</v>
      </c>
    </row>
    <row r="19" spans="1:34" s="434" customFormat="1" ht="15" customHeight="1">
      <c r="A19" s="452">
        <v>10</v>
      </c>
      <c r="B19" s="453">
        <f t="shared" si="1"/>
        <v>45412</v>
      </c>
      <c r="C19" s="462"/>
      <c r="D19" s="460"/>
      <c r="E19" s="460"/>
      <c r="F19" s="460"/>
      <c r="G19" s="460"/>
      <c r="H19" s="460"/>
      <c r="I19" s="460"/>
      <c r="J19" s="460"/>
      <c r="K19" s="462"/>
      <c r="L19" s="441">
        <v>0</v>
      </c>
      <c r="M19" s="441">
        <v>2973668.0599999996</v>
      </c>
      <c r="N19" s="441">
        <v>2424964.13</v>
      </c>
      <c r="O19" s="441">
        <v>571759.16</v>
      </c>
      <c r="P19" s="441">
        <v>292413.01</v>
      </c>
      <c r="Q19" s="441">
        <v>54124.959999999999</v>
      </c>
      <c r="R19" s="441">
        <v>23666.850000000002</v>
      </c>
      <c r="S19" s="442">
        <v>0</v>
      </c>
      <c r="T19" s="442">
        <v>29670.160000000003</v>
      </c>
      <c r="U19" s="442">
        <v>6811.34</v>
      </c>
      <c r="V19" s="441">
        <v>0</v>
      </c>
      <c r="W19" s="441">
        <v>21051.5</v>
      </c>
      <c r="X19" s="442">
        <v>23297.73</v>
      </c>
      <c r="Y19" s="442">
        <v>29174.370000000003</v>
      </c>
      <c r="Z19" s="441">
        <v>47263.53</v>
      </c>
      <c r="AA19" s="441">
        <v>0</v>
      </c>
      <c r="AB19" s="441">
        <v>5360.3600000000006</v>
      </c>
      <c r="AC19" s="441">
        <v>0</v>
      </c>
      <c r="AD19" s="441">
        <v>106942.81</v>
      </c>
      <c r="AE19" s="441">
        <v>0</v>
      </c>
      <c r="AF19" s="464">
        <v>22015.62</v>
      </c>
      <c r="AG19" s="467">
        <v>0</v>
      </c>
      <c r="AH19" s="451">
        <f t="shared" si="0"/>
        <v>6632183.5899999999</v>
      </c>
    </row>
    <row r="20" spans="1:34" s="434" customFormat="1" ht="15" customHeight="1">
      <c r="A20" s="452">
        <v>11</v>
      </c>
      <c r="B20" s="453">
        <f t="shared" si="1"/>
        <v>45382</v>
      </c>
      <c r="C20" s="462"/>
      <c r="D20" s="460"/>
      <c r="E20" s="460"/>
      <c r="F20" s="460"/>
      <c r="G20" s="460"/>
      <c r="H20" s="460"/>
      <c r="I20" s="460"/>
      <c r="J20" s="460"/>
      <c r="K20" s="460"/>
      <c r="L20" s="462"/>
      <c r="M20" s="441">
        <v>0</v>
      </c>
      <c r="N20" s="441">
        <v>5719837.04</v>
      </c>
      <c r="O20" s="441">
        <v>2184372</v>
      </c>
      <c r="P20" s="441">
        <v>376408.75</v>
      </c>
      <c r="Q20" s="441">
        <v>246784.94</v>
      </c>
      <c r="R20" s="441">
        <v>523465.72000000003</v>
      </c>
      <c r="S20" s="442">
        <v>702084.89</v>
      </c>
      <c r="T20" s="442">
        <v>861401.65</v>
      </c>
      <c r="U20" s="442">
        <v>887371.85</v>
      </c>
      <c r="V20" s="441">
        <v>921229.21</v>
      </c>
      <c r="W20" s="441">
        <v>818565.83</v>
      </c>
      <c r="X20" s="442">
        <v>585190.68000000005</v>
      </c>
      <c r="Y20" s="442">
        <v>624854.13</v>
      </c>
      <c r="Z20" s="441">
        <v>684920.55</v>
      </c>
      <c r="AA20" s="441">
        <v>396089</v>
      </c>
      <c r="AB20" s="441">
        <v>601236.54</v>
      </c>
      <c r="AC20" s="441">
        <v>525694.28999999992</v>
      </c>
      <c r="AD20" s="441">
        <v>469104.87</v>
      </c>
      <c r="AE20" s="441">
        <v>427414.33</v>
      </c>
      <c r="AF20" s="464">
        <v>469344.41</v>
      </c>
      <c r="AG20" s="467">
        <v>0</v>
      </c>
      <c r="AH20" s="451">
        <f t="shared" si="0"/>
        <v>18025370.68</v>
      </c>
    </row>
    <row r="21" spans="1:34" s="434" customFormat="1" ht="15" customHeight="1">
      <c r="A21" s="452">
        <v>12</v>
      </c>
      <c r="B21" s="453">
        <f t="shared" si="1"/>
        <v>45351</v>
      </c>
      <c r="C21" s="462"/>
      <c r="D21" s="460"/>
      <c r="E21" s="460"/>
      <c r="F21" s="460"/>
      <c r="G21" s="460"/>
      <c r="H21" s="460"/>
      <c r="I21" s="460"/>
      <c r="J21" s="460"/>
      <c r="K21" s="460"/>
      <c r="L21" s="460"/>
      <c r="M21" s="462"/>
      <c r="N21" s="441">
        <v>125582.67</v>
      </c>
      <c r="O21" s="441">
        <v>6382396.79</v>
      </c>
      <c r="P21" s="441">
        <v>3731649.9800000004</v>
      </c>
      <c r="Q21" s="441">
        <v>699384.18</v>
      </c>
      <c r="R21" s="441">
        <v>544156.35999999987</v>
      </c>
      <c r="S21" s="442">
        <v>632641.61</v>
      </c>
      <c r="T21" s="442">
        <v>885691.8</v>
      </c>
      <c r="U21" s="442">
        <v>490183.67999999999</v>
      </c>
      <c r="V21" s="441">
        <v>1187647.75</v>
      </c>
      <c r="W21" s="441">
        <v>553911.81999999995</v>
      </c>
      <c r="X21" s="442">
        <v>558103.44000000006</v>
      </c>
      <c r="Y21" s="442">
        <v>581761.13</v>
      </c>
      <c r="Z21" s="441">
        <v>421905.16000000003</v>
      </c>
      <c r="AA21" s="441">
        <v>496136.19999999995</v>
      </c>
      <c r="AB21" s="441">
        <v>583819.43999999994</v>
      </c>
      <c r="AC21" s="441">
        <v>345966.77999999997</v>
      </c>
      <c r="AD21" s="441">
        <v>375305.62</v>
      </c>
      <c r="AE21" s="441">
        <v>241325.7</v>
      </c>
      <c r="AF21" s="464">
        <v>400793.34</v>
      </c>
      <c r="AG21" s="467">
        <v>0</v>
      </c>
      <c r="AH21" s="451">
        <f t="shared" si="0"/>
        <v>19238363.450000003</v>
      </c>
    </row>
    <row r="22" spans="1:34" s="434" customFormat="1" ht="15" customHeight="1">
      <c r="A22" s="452">
        <v>13</v>
      </c>
      <c r="B22" s="453">
        <f t="shared" si="1"/>
        <v>45322</v>
      </c>
      <c r="C22" s="462"/>
      <c r="D22" s="460"/>
      <c r="E22" s="460"/>
      <c r="F22" s="460"/>
      <c r="G22" s="460"/>
      <c r="H22" s="460"/>
      <c r="I22" s="460"/>
      <c r="J22" s="460"/>
      <c r="K22" s="460"/>
      <c r="L22" s="460"/>
      <c r="M22" s="460"/>
      <c r="N22" s="462"/>
      <c r="O22" s="441">
        <v>0</v>
      </c>
      <c r="P22" s="441">
        <v>4874065.45</v>
      </c>
      <c r="Q22" s="441">
        <v>2989557.6999999997</v>
      </c>
      <c r="R22" s="441">
        <v>327564.34000000003</v>
      </c>
      <c r="S22" s="442">
        <v>93593.48</v>
      </c>
      <c r="T22" s="442">
        <v>0</v>
      </c>
      <c r="U22" s="442">
        <v>0</v>
      </c>
      <c r="V22" s="441">
        <v>12889.93</v>
      </c>
      <c r="W22" s="441">
        <v>45688.55</v>
      </c>
      <c r="X22" s="442">
        <v>10756.16</v>
      </c>
      <c r="Y22" s="442">
        <v>46503.840000000004</v>
      </c>
      <c r="Z22" s="441">
        <v>15617.28</v>
      </c>
      <c r="AA22" s="441">
        <v>0</v>
      </c>
      <c r="AB22" s="441">
        <v>27415.21</v>
      </c>
      <c r="AC22" s="441">
        <v>48284.37</v>
      </c>
      <c r="AD22" s="441">
        <v>46456.020000000004</v>
      </c>
      <c r="AE22" s="441">
        <v>17494.22</v>
      </c>
      <c r="AF22" s="464">
        <v>0</v>
      </c>
      <c r="AG22" s="467">
        <v>0</v>
      </c>
      <c r="AH22" s="451">
        <f t="shared" si="0"/>
        <v>8555886.5500000007</v>
      </c>
    </row>
    <row r="23" spans="1:34" s="434" customFormat="1" ht="15" customHeight="1">
      <c r="A23" s="452">
        <v>14</v>
      </c>
      <c r="B23" s="453">
        <f t="shared" si="1"/>
        <v>45291</v>
      </c>
      <c r="C23" s="462"/>
      <c r="D23" s="460"/>
      <c r="E23" s="460"/>
      <c r="F23" s="460"/>
      <c r="G23" s="460"/>
      <c r="H23" s="460"/>
      <c r="I23" s="460"/>
      <c r="J23" s="460"/>
      <c r="K23" s="460"/>
      <c r="L23" s="460"/>
      <c r="M23" s="460"/>
      <c r="N23" s="460"/>
      <c r="O23" s="462"/>
      <c r="P23" s="441">
        <v>7642.38</v>
      </c>
      <c r="Q23" s="441">
        <v>5153402.04</v>
      </c>
      <c r="R23" s="441">
        <v>4175051.4</v>
      </c>
      <c r="S23" s="442">
        <v>730302.95</v>
      </c>
      <c r="T23" s="442">
        <v>169238.59</v>
      </c>
      <c r="U23" s="442">
        <v>244659.82</v>
      </c>
      <c r="V23" s="441">
        <v>0</v>
      </c>
      <c r="W23" s="441">
        <v>111506.29</v>
      </c>
      <c r="X23" s="442">
        <v>0</v>
      </c>
      <c r="Y23" s="442">
        <v>248689.93</v>
      </c>
      <c r="Z23" s="441">
        <v>361514.44</v>
      </c>
      <c r="AA23" s="441">
        <v>334094.67</v>
      </c>
      <c r="AB23" s="441">
        <v>316053.10000000003</v>
      </c>
      <c r="AC23" s="441">
        <v>44868.1</v>
      </c>
      <c r="AD23" s="441">
        <v>21634.73</v>
      </c>
      <c r="AE23" s="441">
        <v>0</v>
      </c>
      <c r="AF23" s="464">
        <v>0</v>
      </c>
      <c r="AG23" s="467">
        <v>0</v>
      </c>
      <c r="AH23" s="451">
        <f t="shared" si="0"/>
        <v>11918658.439999998</v>
      </c>
    </row>
    <row r="24" spans="1:34" s="434" customFormat="1" ht="15" customHeight="1">
      <c r="A24" s="452">
        <v>15</v>
      </c>
      <c r="B24" s="453">
        <f t="shared" si="1"/>
        <v>45260</v>
      </c>
      <c r="C24" s="462"/>
      <c r="D24" s="460"/>
      <c r="E24" s="460"/>
      <c r="F24" s="460"/>
      <c r="G24" s="460"/>
      <c r="H24" s="460"/>
      <c r="I24" s="460"/>
      <c r="J24" s="460"/>
      <c r="K24" s="460"/>
      <c r="L24" s="460"/>
      <c r="M24" s="460"/>
      <c r="N24" s="460"/>
      <c r="O24" s="462"/>
      <c r="P24" s="462"/>
      <c r="Q24" s="441">
        <v>0</v>
      </c>
      <c r="R24" s="441">
        <v>3618643.3</v>
      </c>
      <c r="S24" s="442">
        <v>2691026.5799999996</v>
      </c>
      <c r="T24" s="442">
        <v>408941.09</v>
      </c>
      <c r="U24" s="442">
        <v>33143.81</v>
      </c>
      <c r="V24" s="441">
        <v>33958.519999999997</v>
      </c>
      <c r="W24" s="441">
        <v>29702.93</v>
      </c>
      <c r="X24" s="442">
        <v>25190.61</v>
      </c>
      <c r="Y24" s="442">
        <v>0</v>
      </c>
      <c r="Z24" s="441">
        <v>14930.33</v>
      </c>
      <c r="AA24" s="441">
        <v>62218.87</v>
      </c>
      <c r="AB24" s="441">
        <v>8339.32</v>
      </c>
      <c r="AC24" s="441">
        <v>18902.539999999997</v>
      </c>
      <c r="AD24" s="441">
        <v>45180.82</v>
      </c>
      <c r="AE24" s="441">
        <v>8771.9900000000016</v>
      </c>
      <c r="AF24" s="464">
        <v>37484.78</v>
      </c>
      <c r="AG24" s="467">
        <v>0</v>
      </c>
      <c r="AH24" s="451">
        <f t="shared" si="0"/>
        <v>7036435.4899999993</v>
      </c>
    </row>
    <row r="25" spans="1:34" s="434" customFormat="1" ht="15" customHeight="1">
      <c r="A25" s="452">
        <v>16</v>
      </c>
      <c r="B25" s="453">
        <f t="shared" si="1"/>
        <v>45230</v>
      </c>
      <c r="C25" s="462"/>
      <c r="D25" s="460"/>
      <c r="E25" s="460"/>
      <c r="F25" s="460"/>
      <c r="G25" s="460"/>
      <c r="H25" s="460"/>
      <c r="I25" s="460"/>
      <c r="J25" s="460"/>
      <c r="K25" s="460"/>
      <c r="L25" s="460"/>
      <c r="M25" s="460"/>
      <c r="N25" s="460"/>
      <c r="O25" s="461"/>
      <c r="P25" s="460"/>
      <c r="Q25" s="462"/>
      <c r="R25" s="441">
        <v>0</v>
      </c>
      <c r="S25" s="442">
        <v>4628700.2200000007</v>
      </c>
      <c r="T25" s="442">
        <v>2279802.12</v>
      </c>
      <c r="U25" s="442">
        <v>394956.07</v>
      </c>
      <c r="V25" s="441">
        <v>87058.87999999999</v>
      </c>
      <c r="W25" s="441">
        <v>32678.62</v>
      </c>
      <c r="X25" s="442">
        <v>83380.45</v>
      </c>
      <c r="Y25" s="442">
        <v>157724.18000000002</v>
      </c>
      <c r="Z25" s="441">
        <v>23966.26</v>
      </c>
      <c r="AA25" s="441">
        <v>59371.92</v>
      </c>
      <c r="AB25" s="441">
        <v>45694.990000000005</v>
      </c>
      <c r="AC25" s="441">
        <v>73675.47</v>
      </c>
      <c r="AD25" s="441">
        <v>55346.920000000006</v>
      </c>
      <c r="AE25" s="441">
        <v>19478.87</v>
      </c>
      <c r="AF25" s="464">
        <v>17932.28</v>
      </c>
      <c r="AG25" s="467">
        <v>0</v>
      </c>
      <c r="AH25" s="451">
        <f t="shared" si="0"/>
        <v>7959767.2500000009</v>
      </c>
    </row>
    <row r="26" spans="1:34" s="434" customFormat="1" ht="15" customHeight="1">
      <c r="A26" s="452">
        <v>17</v>
      </c>
      <c r="B26" s="453">
        <f t="shared" si="1"/>
        <v>45199</v>
      </c>
      <c r="C26" s="462"/>
      <c r="D26" s="460"/>
      <c r="E26" s="460"/>
      <c r="F26" s="460"/>
      <c r="G26" s="460"/>
      <c r="H26" s="460"/>
      <c r="I26" s="460"/>
      <c r="J26" s="460"/>
      <c r="K26" s="460"/>
      <c r="L26" s="460"/>
      <c r="M26" s="460"/>
      <c r="N26" s="460"/>
      <c r="O26" s="461"/>
      <c r="P26" s="460"/>
      <c r="Q26" s="460"/>
      <c r="R26" s="462"/>
      <c r="S26" s="442">
        <v>41321.33</v>
      </c>
      <c r="T26" s="442">
        <v>5936712.71</v>
      </c>
      <c r="U26" s="442">
        <v>3608224.68</v>
      </c>
      <c r="V26" s="441">
        <v>810855.82000000007</v>
      </c>
      <c r="W26" s="441">
        <v>378576.45</v>
      </c>
      <c r="X26" s="442">
        <v>15243.06</v>
      </c>
      <c r="Y26" s="442">
        <v>88.44</v>
      </c>
      <c r="Z26" s="441">
        <v>824.72</v>
      </c>
      <c r="AA26" s="441">
        <v>43900.5</v>
      </c>
      <c r="AB26" s="441">
        <v>19995.010000000002</v>
      </c>
      <c r="AC26" s="441">
        <v>5732.76</v>
      </c>
      <c r="AD26" s="441">
        <v>249.78</v>
      </c>
      <c r="AE26" s="441">
        <v>15308.36</v>
      </c>
      <c r="AF26" s="470">
        <v>0</v>
      </c>
      <c r="AG26" s="467">
        <v>0</v>
      </c>
      <c r="AH26" s="451">
        <f t="shared" si="0"/>
        <v>10877033.619999999</v>
      </c>
    </row>
    <row r="27" spans="1:34" s="434" customFormat="1" ht="15" customHeight="1">
      <c r="A27" s="452">
        <v>18</v>
      </c>
      <c r="B27" s="453">
        <f t="shared" si="1"/>
        <v>45169</v>
      </c>
      <c r="C27" s="462"/>
      <c r="D27" s="460"/>
      <c r="E27" s="460"/>
      <c r="F27" s="460"/>
      <c r="G27" s="460"/>
      <c r="H27" s="460"/>
      <c r="I27" s="460"/>
      <c r="J27" s="460"/>
      <c r="K27" s="460"/>
      <c r="L27" s="460"/>
      <c r="M27" s="460"/>
      <c r="N27" s="460"/>
      <c r="O27" s="461"/>
      <c r="P27" s="460"/>
      <c r="Q27" s="461"/>
      <c r="R27" s="460"/>
      <c r="S27" s="462"/>
      <c r="T27" s="442">
        <v>0</v>
      </c>
      <c r="U27" s="442">
        <v>3931050.33</v>
      </c>
      <c r="V27" s="441">
        <v>3194368.89</v>
      </c>
      <c r="W27" s="441">
        <v>474496.15</v>
      </c>
      <c r="X27" s="442">
        <v>182781.3</v>
      </c>
      <c r="Y27" s="442">
        <v>0</v>
      </c>
      <c r="Z27" s="441">
        <v>25.21</v>
      </c>
      <c r="AA27" s="441">
        <v>0</v>
      </c>
      <c r="AB27" s="441">
        <v>0</v>
      </c>
      <c r="AC27" s="441">
        <v>0</v>
      </c>
      <c r="AD27" s="441">
        <v>0</v>
      </c>
      <c r="AE27" s="441">
        <v>0</v>
      </c>
      <c r="AF27" s="464">
        <v>14921.029999999999</v>
      </c>
      <c r="AG27" s="471">
        <v>29021.29</v>
      </c>
      <c r="AH27" s="451">
        <f t="shared" si="0"/>
        <v>7826664.2000000011</v>
      </c>
    </row>
    <row r="28" spans="1:34" s="434" customFormat="1" ht="15" customHeight="1">
      <c r="A28" s="452">
        <v>19</v>
      </c>
      <c r="B28" s="453">
        <f t="shared" si="1"/>
        <v>45138</v>
      </c>
      <c r="C28" s="462"/>
      <c r="D28" s="460"/>
      <c r="E28" s="460"/>
      <c r="F28" s="460"/>
      <c r="G28" s="460"/>
      <c r="H28" s="460"/>
      <c r="I28" s="460"/>
      <c r="J28" s="460"/>
      <c r="K28" s="460"/>
      <c r="L28" s="460"/>
      <c r="M28" s="460"/>
      <c r="N28" s="460"/>
      <c r="O28" s="461"/>
      <c r="P28" s="460"/>
      <c r="Q28" s="461"/>
      <c r="R28" s="460"/>
      <c r="S28" s="460"/>
      <c r="T28" s="462"/>
      <c r="U28" s="442">
        <v>0</v>
      </c>
      <c r="V28" s="441">
        <v>4319785.8600000003</v>
      </c>
      <c r="W28" s="441">
        <v>2715004.04</v>
      </c>
      <c r="X28" s="442">
        <v>571468.78</v>
      </c>
      <c r="Y28" s="442">
        <v>132847.56</v>
      </c>
      <c r="Z28" s="441">
        <v>35875.270000000004</v>
      </c>
      <c r="AA28" s="441">
        <v>63430.559999999998</v>
      </c>
      <c r="AB28" s="441">
        <v>25621.439999999999</v>
      </c>
      <c r="AC28" s="441">
        <v>0</v>
      </c>
      <c r="AD28" s="441">
        <v>7362.29</v>
      </c>
      <c r="AE28" s="441">
        <v>0</v>
      </c>
      <c r="AF28" s="464">
        <v>62.2</v>
      </c>
      <c r="AG28" s="468">
        <v>98427.96</v>
      </c>
      <c r="AH28" s="451">
        <f t="shared" si="0"/>
        <v>7969885.96</v>
      </c>
    </row>
    <row r="29" spans="1:34" s="434" customFormat="1" ht="15" customHeight="1">
      <c r="A29" s="452">
        <v>20</v>
      </c>
      <c r="B29" s="453">
        <f t="shared" si="1"/>
        <v>45107</v>
      </c>
      <c r="C29" s="462"/>
      <c r="D29" s="460"/>
      <c r="E29" s="460"/>
      <c r="F29" s="460"/>
      <c r="G29" s="460"/>
      <c r="H29" s="460"/>
      <c r="I29" s="460"/>
      <c r="J29" s="460"/>
      <c r="K29" s="460"/>
      <c r="L29" s="460"/>
      <c r="M29" s="460"/>
      <c r="N29" s="460"/>
      <c r="O29" s="461"/>
      <c r="P29" s="460"/>
      <c r="Q29" s="461"/>
      <c r="R29" s="460"/>
      <c r="S29" s="461"/>
      <c r="T29" s="460"/>
      <c r="U29" s="462"/>
      <c r="V29" s="441">
        <v>6854.23</v>
      </c>
      <c r="W29" s="441">
        <v>5834269.1900000004</v>
      </c>
      <c r="X29" s="442">
        <v>2335069.08</v>
      </c>
      <c r="Y29" s="442">
        <v>871298.37999999989</v>
      </c>
      <c r="Z29" s="441">
        <v>35305.9</v>
      </c>
      <c r="AA29" s="441">
        <v>140179.94</v>
      </c>
      <c r="AB29" s="441">
        <v>0</v>
      </c>
      <c r="AC29" s="441">
        <v>0</v>
      </c>
      <c r="AD29" s="441">
        <v>8502.25</v>
      </c>
      <c r="AE29" s="441">
        <v>0</v>
      </c>
      <c r="AF29" s="464">
        <v>83633.25</v>
      </c>
      <c r="AG29" s="467">
        <v>162318.33999999997</v>
      </c>
      <c r="AH29" s="451">
        <f t="shared" si="0"/>
        <v>9477430.5600000005</v>
      </c>
    </row>
    <row r="30" spans="1:34" s="434" customFormat="1" ht="15" customHeight="1">
      <c r="A30" s="452">
        <v>21</v>
      </c>
      <c r="B30" s="453">
        <f t="shared" si="1"/>
        <v>45077</v>
      </c>
      <c r="C30" s="462"/>
      <c r="D30" s="460"/>
      <c r="E30" s="460"/>
      <c r="F30" s="460"/>
      <c r="G30" s="460"/>
      <c r="H30" s="460"/>
      <c r="I30" s="460"/>
      <c r="J30" s="460"/>
      <c r="K30" s="460"/>
      <c r="L30" s="460"/>
      <c r="M30" s="460"/>
      <c r="N30" s="460"/>
      <c r="O30" s="461"/>
      <c r="P30" s="460"/>
      <c r="Q30" s="461"/>
      <c r="R30" s="460"/>
      <c r="S30" s="461"/>
      <c r="T30" s="461"/>
      <c r="U30" s="461"/>
      <c r="V30" s="460"/>
      <c r="W30" s="441">
        <v>0</v>
      </c>
      <c r="X30" s="442">
        <v>4591785.33</v>
      </c>
      <c r="Y30" s="442">
        <v>3251206.89</v>
      </c>
      <c r="Z30" s="441">
        <v>517742.23000000004</v>
      </c>
      <c r="AA30" s="441">
        <v>233543.87</v>
      </c>
      <c r="AB30" s="441">
        <v>368787.69999999995</v>
      </c>
      <c r="AC30" s="441">
        <v>107676.66</v>
      </c>
      <c r="AD30" s="441">
        <v>53070.59</v>
      </c>
      <c r="AE30" s="441">
        <v>256878.36</v>
      </c>
      <c r="AF30" s="464">
        <v>25462.36</v>
      </c>
      <c r="AG30" s="467">
        <v>129633.27999999998</v>
      </c>
      <c r="AH30" s="451">
        <f t="shared" si="0"/>
        <v>9535787.2699999977</v>
      </c>
    </row>
    <row r="31" spans="1:34" s="434" customFormat="1" ht="15" customHeight="1">
      <c r="A31" s="452">
        <v>22</v>
      </c>
      <c r="B31" s="453">
        <f t="shared" si="1"/>
        <v>45046</v>
      </c>
      <c r="C31" s="462"/>
      <c r="D31" s="460"/>
      <c r="E31" s="460"/>
      <c r="F31" s="460"/>
      <c r="G31" s="460"/>
      <c r="H31" s="460"/>
      <c r="I31" s="460"/>
      <c r="J31" s="460"/>
      <c r="K31" s="460"/>
      <c r="L31" s="460"/>
      <c r="M31" s="460"/>
      <c r="N31" s="460"/>
      <c r="O31" s="461"/>
      <c r="P31" s="460"/>
      <c r="Q31" s="461"/>
      <c r="R31" s="460"/>
      <c r="S31" s="461"/>
      <c r="T31" s="461"/>
      <c r="U31" s="461"/>
      <c r="V31" s="460"/>
      <c r="W31" s="460"/>
      <c r="X31" s="442">
        <v>0</v>
      </c>
      <c r="Y31" s="442">
        <v>3576715.65</v>
      </c>
      <c r="Z31" s="441">
        <v>2194490.59</v>
      </c>
      <c r="AA31" s="441">
        <v>947403.99</v>
      </c>
      <c r="AB31" s="441">
        <v>75378.069999999992</v>
      </c>
      <c r="AC31" s="441">
        <v>325717.14</v>
      </c>
      <c r="AD31" s="441">
        <v>12439.67</v>
      </c>
      <c r="AE31" s="441">
        <v>209078.34</v>
      </c>
      <c r="AF31" s="464">
        <v>22405.65</v>
      </c>
      <c r="AG31" s="467">
        <v>21917.95</v>
      </c>
      <c r="AH31" s="451">
        <f t="shared" si="0"/>
        <v>7385547.0500000007</v>
      </c>
    </row>
    <row r="32" spans="1:34" s="434" customFormat="1" ht="15" customHeight="1">
      <c r="A32" s="452">
        <v>23</v>
      </c>
      <c r="B32" s="453">
        <f t="shared" si="1"/>
        <v>45016</v>
      </c>
      <c r="C32" s="462"/>
      <c r="D32" s="460"/>
      <c r="E32" s="460"/>
      <c r="F32" s="460"/>
      <c r="G32" s="460"/>
      <c r="H32" s="460"/>
      <c r="I32" s="460"/>
      <c r="J32" s="460"/>
      <c r="K32" s="460"/>
      <c r="L32" s="460"/>
      <c r="M32" s="460"/>
      <c r="N32" s="460"/>
      <c r="O32" s="461"/>
      <c r="P32" s="460"/>
      <c r="Q32" s="461"/>
      <c r="R32" s="460"/>
      <c r="S32" s="461"/>
      <c r="T32" s="461"/>
      <c r="U32" s="461"/>
      <c r="V32" s="460"/>
      <c r="W32" s="461"/>
      <c r="X32" s="460"/>
      <c r="Y32" s="442">
        <v>23997.72</v>
      </c>
      <c r="Z32" s="441">
        <v>4252829.4799999995</v>
      </c>
      <c r="AA32" s="441">
        <v>3163409.5900000003</v>
      </c>
      <c r="AB32" s="441">
        <v>760271.8899999999</v>
      </c>
      <c r="AC32" s="441">
        <v>396666.74</v>
      </c>
      <c r="AD32" s="441">
        <v>388037.58</v>
      </c>
      <c r="AE32" s="441">
        <v>434355.45</v>
      </c>
      <c r="AF32" s="464">
        <v>276610.74999999994</v>
      </c>
      <c r="AG32" s="467">
        <v>249539.24000000002</v>
      </c>
      <c r="AH32" s="451">
        <f t="shared" si="0"/>
        <v>9945718.4399999976</v>
      </c>
    </row>
    <row r="33" spans="1:79" s="434" customFormat="1" ht="15" customHeight="1">
      <c r="A33" s="452">
        <v>24</v>
      </c>
      <c r="B33" s="453">
        <f t="shared" si="1"/>
        <v>44985</v>
      </c>
      <c r="C33" s="462"/>
      <c r="D33" s="460"/>
      <c r="E33" s="460"/>
      <c r="F33" s="460"/>
      <c r="G33" s="460"/>
      <c r="H33" s="460"/>
      <c r="I33" s="460"/>
      <c r="J33" s="460"/>
      <c r="K33" s="460"/>
      <c r="L33" s="460"/>
      <c r="M33" s="460"/>
      <c r="N33" s="460"/>
      <c r="O33" s="461"/>
      <c r="P33" s="460"/>
      <c r="Q33" s="461"/>
      <c r="R33" s="460"/>
      <c r="S33" s="461"/>
      <c r="T33" s="461"/>
      <c r="U33" s="461"/>
      <c r="V33" s="460"/>
      <c r="W33" s="461"/>
      <c r="X33" s="461"/>
      <c r="Y33" s="460"/>
      <c r="Z33" s="441">
        <v>0</v>
      </c>
      <c r="AA33" s="441">
        <v>3712721.3699999996</v>
      </c>
      <c r="AB33" s="441">
        <v>2569609.0499999998</v>
      </c>
      <c r="AC33" s="441">
        <v>659678.57999999996</v>
      </c>
      <c r="AD33" s="441">
        <v>575468.53</v>
      </c>
      <c r="AE33" s="441">
        <v>464272.04</v>
      </c>
      <c r="AF33" s="464">
        <v>117360.51000000001</v>
      </c>
      <c r="AG33" s="467">
        <v>148085.03999999998</v>
      </c>
      <c r="AH33" s="451">
        <f t="shared" si="0"/>
        <v>8247195.1200000001</v>
      </c>
    </row>
    <row r="34" spans="1:79" s="434" customFormat="1" ht="15" customHeight="1">
      <c r="A34" s="452">
        <v>25</v>
      </c>
      <c r="B34" s="453">
        <f t="shared" si="1"/>
        <v>44957</v>
      </c>
      <c r="C34" s="462"/>
      <c r="D34" s="460"/>
      <c r="E34" s="460"/>
      <c r="F34" s="460"/>
      <c r="G34" s="460"/>
      <c r="H34" s="460"/>
      <c r="I34" s="460"/>
      <c r="J34" s="460"/>
      <c r="K34" s="460"/>
      <c r="L34" s="460"/>
      <c r="M34" s="460"/>
      <c r="N34" s="460"/>
      <c r="O34" s="461"/>
      <c r="P34" s="460"/>
      <c r="Q34" s="461"/>
      <c r="R34" s="460"/>
      <c r="S34" s="461"/>
      <c r="T34" s="461"/>
      <c r="U34" s="461"/>
      <c r="V34" s="460"/>
      <c r="W34" s="461"/>
      <c r="X34" s="461"/>
      <c r="Y34" s="461"/>
      <c r="Z34" s="460"/>
      <c r="AA34" s="441">
        <v>0</v>
      </c>
      <c r="AB34" s="441">
        <v>3701764.45</v>
      </c>
      <c r="AC34" s="441">
        <v>1659864.98</v>
      </c>
      <c r="AD34" s="441">
        <v>269695.07000000007</v>
      </c>
      <c r="AE34" s="441">
        <v>149178.04</v>
      </c>
      <c r="AF34" s="464">
        <v>148912.1</v>
      </c>
      <c r="AG34" s="467">
        <v>214735.44999999998</v>
      </c>
      <c r="AH34" s="451">
        <f t="shared" si="0"/>
        <v>6144150.0899999999</v>
      </c>
    </row>
    <row r="35" spans="1:79" s="434" customFormat="1" ht="15" customHeight="1">
      <c r="A35" s="452">
        <v>26</v>
      </c>
      <c r="B35" s="453">
        <f t="shared" si="1"/>
        <v>44926</v>
      </c>
      <c r="C35" s="462"/>
      <c r="D35" s="460"/>
      <c r="E35" s="460"/>
      <c r="F35" s="460"/>
      <c r="G35" s="460"/>
      <c r="H35" s="460"/>
      <c r="I35" s="460"/>
      <c r="J35" s="460"/>
      <c r="K35" s="460"/>
      <c r="L35" s="460"/>
      <c r="M35" s="460"/>
      <c r="N35" s="460"/>
      <c r="O35" s="461"/>
      <c r="P35" s="460"/>
      <c r="Q35" s="461"/>
      <c r="R35" s="460"/>
      <c r="S35" s="461"/>
      <c r="T35" s="461"/>
      <c r="U35" s="461"/>
      <c r="V35" s="460"/>
      <c r="W35" s="461"/>
      <c r="X35" s="461"/>
      <c r="Y35" s="461"/>
      <c r="Z35" s="460"/>
      <c r="AA35" s="460"/>
      <c r="AB35" s="441">
        <v>114042.32</v>
      </c>
      <c r="AC35" s="441">
        <v>4516719.4799999995</v>
      </c>
      <c r="AD35" s="441">
        <v>2712598.9</v>
      </c>
      <c r="AE35" s="441">
        <v>1007835.68</v>
      </c>
      <c r="AF35" s="464">
        <v>681247.17999999993</v>
      </c>
      <c r="AG35" s="467">
        <v>390539.89</v>
      </c>
      <c r="AH35" s="451">
        <f t="shared" si="0"/>
        <v>9422983.4499999993</v>
      </c>
    </row>
    <row r="36" spans="1:79" s="434" customFormat="1" ht="15" customHeight="1">
      <c r="A36" s="452">
        <v>27</v>
      </c>
      <c r="B36" s="453">
        <f t="shared" si="1"/>
        <v>44895</v>
      </c>
      <c r="C36" s="462"/>
      <c r="D36" s="460"/>
      <c r="E36" s="460"/>
      <c r="F36" s="460"/>
      <c r="G36" s="460"/>
      <c r="H36" s="460"/>
      <c r="I36" s="460"/>
      <c r="J36" s="460"/>
      <c r="K36" s="460"/>
      <c r="L36" s="460"/>
      <c r="M36" s="460"/>
      <c r="N36" s="460"/>
      <c r="O36" s="461"/>
      <c r="P36" s="460"/>
      <c r="Q36" s="461"/>
      <c r="R36" s="460"/>
      <c r="S36" s="461"/>
      <c r="T36" s="461"/>
      <c r="U36" s="461"/>
      <c r="V36" s="460"/>
      <c r="W36" s="461"/>
      <c r="X36" s="461"/>
      <c r="Y36" s="461"/>
      <c r="Z36" s="460"/>
      <c r="AA36" s="461"/>
      <c r="AB36" s="460"/>
      <c r="AC36" s="441">
        <v>0</v>
      </c>
      <c r="AD36" s="441">
        <v>3140094.44</v>
      </c>
      <c r="AE36" s="441">
        <v>2155281.65</v>
      </c>
      <c r="AF36" s="464">
        <v>799623.08</v>
      </c>
      <c r="AG36" s="467">
        <v>430921.8299999999</v>
      </c>
      <c r="AH36" s="451">
        <f t="shared" si="0"/>
        <v>6525921</v>
      </c>
    </row>
    <row r="37" spans="1:79" s="434" customFormat="1" ht="15" customHeight="1">
      <c r="A37" s="452">
        <v>28</v>
      </c>
      <c r="B37" s="453">
        <f t="shared" si="1"/>
        <v>44865</v>
      </c>
      <c r="C37" s="462"/>
      <c r="D37" s="460"/>
      <c r="E37" s="460"/>
      <c r="F37" s="460"/>
      <c r="G37" s="460"/>
      <c r="H37" s="460"/>
      <c r="I37" s="460"/>
      <c r="J37" s="460"/>
      <c r="K37" s="460"/>
      <c r="L37" s="460"/>
      <c r="M37" s="460"/>
      <c r="N37" s="460"/>
      <c r="O37" s="461"/>
      <c r="P37" s="460"/>
      <c r="Q37" s="461"/>
      <c r="R37" s="460"/>
      <c r="S37" s="461"/>
      <c r="T37" s="461"/>
      <c r="U37" s="461"/>
      <c r="V37" s="460"/>
      <c r="W37" s="461"/>
      <c r="X37" s="461"/>
      <c r="Y37" s="461"/>
      <c r="Z37" s="460"/>
      <c r="AA37" s="461"/>
      <c r="AB37" s="460"/>
      <c r="AC37" s="460"/>
      <c r="AD37" s="441">
        <v>26788.799999999999</v>
      </c>
      <c r="AE37" s="441">
        <v>3438456.99</v>
      </c>
      <c r="AF37" s="464">
        <v>5005222.4400000004</v>
      </c>
      <c r="AG37" s="467">
        <v>1399534.9599999997</v>
      </c>
      <c r="AH37" s="451">
        <f t="shared" si="0"/>
        <v>9870003.1899999995</v>
      </c>
    </row>
    <row r="38" spans="1:79" s="434" customFormat="1" ht="15" customHeight="1">
      <c r="A38" s="452">
        <v>29</v>
      </c>
      <c r="B38" s="453">
        <f t="shared" si="1"/>
        <v>44834</v>
      </c>
      <c r="C38" s="462"/>
      <c r="D38" s="460"/>
      <c r="E38" s="460"/>
      <c r="F38" s="460"/>
      <c r="G38" s="460"/>
      <c r="H38" s="460"/>
      <c r="I38" s="460"/>
      <c r="J38" s="460"/>
      <c r="K38" s="460"/>
      <c r="L38" s="460"/>
      <c r="M38" s="460"/>
      <c r="N38" s="460"/>
      <c r="O38" s="461"/>
      <c r="P38" s="460"/>
      <c r="Q38" s="461"/>
      <c r="R38" s="460"/>
      <c r="S38" s="461"/>
      <c r="T38" s="461"/>
      <c r="U38" s="461"/>
      <c r="V38" s="460"/>
      <c r="W38" s="461"/>
      <c r="X38" s="461"/>
      <c r="Y38" s="461"/>
      <c r="Z38" s="460"/>
      <c r="AA38" s="461"/>
      <c r="AB38" s="460"/>
      <c r="AC38" s="460"/>
      <c r="AD38" s="460"/>
      <c r="AE38" s="441">
        <v>0</v>
      </c>
      <c r="AF38" s="464">
        <v>381193.21</v>
      </c>
      <c r="AG38" s="467">
        <v>4518483.790000001</v>
      </c>
      <c r="AH38" s="451">
        <f t="shared" si="0"/>
        <v>4899677.0000000009</v>
      </c>
    </row>
    <row r="39" spans="1:79" s="434" customFormat="1" ht="15" customHeight="1">
      <c r="A39" s="452">
        <v>30</v>
      </c>
      <c r="B39" s="453">
        <f t="shared" si="1"/>
        <v>44804</v>
      </c>
      <c r="C39" s="462"/>
      <c r="D39" s="460"/>
      <c r="E39" s="460"/>
      <c r="F39" s="460"/>
      <c r="G39" s="460"/>
      <c r="H39" s="460"/>
      <c r="I39" s="460"/>
      <c r="J39" s="460"/>
      <c r="K39" s="460"/>
      <c r="L39" s="460"/>
      <c r="M39" s="460"/>
      <c r="N39" s="460"/>
      <c r="O39" s="461"/>
      <c r="P39" s="460"/>
      <c r="Q39" s="461"/>
      <c r="R39" s="460"/>
      <c r="S39" s="461"/>
      <c r="T39" s="461"/>
      <c r="U39" s="461"/>
      <c r="V39" s="460"/>
      <c r="W39" s="461"/>
      <c r="X39" s="461"/>
      <c r="Y39" s="461"/>
      <c r="Z39" s="460"/>
      <c r="AA39" s="461"/>
      <c r="AB39" s="460"/>
      <c r="AC39" s="460"/>
      <c r="AD39" s="460"/>
      <c r="AE39" s="460"/>
      <c r="AF39" s="464">
        <v>0</v>
      </c>
      <c r="AG39" s="467">
        <v>8438364.75</v>
      </c>
      <c r="AH39" s="451">
        <f t="shared" si="0"/>
        <v>8438364.75</v>
      </c>
    </row>
    <row r="40" spans="1:79" s="434" customFormat="1" ht="31.35" customHeight="1" thickBot="1">
      <c r="A40" s="452">
        <v>31</v>
      </c>
      <c r="B40" s="453" t="s">
        <v>1512</v>
      </c>
      <c r="C40" s="473"/>
      <c r="D40" s="462"/>
      <c r="E40" s="460"/>
      <c r="F40" s="460"/>
      <c r="G40" s="460"/>
      <c r="H40" s="460"/>
      <c r="I40" s="460"/>
      <c r="J40" s="460"/>
      <c r="K40" s="460"/>
      <c r="L40" s="460"/>
      <c r="M40" s="460"/>
      <c r="N40" s="460"/>
      <c r="O40" s="460"/>
      <c r="P40" s="461"/>
      <c r="Q40" s="460"/>
      <c r="R40" s="461"/>
      <c r="S40" s="460"/>
      <c r="T40" s="461"/>
      <c r="U40" s="461"/>
      <c r="V40" s="461"/>
      <c r="W40" s="460"/>
      <c r="X40" s="461"/>
      <c r="Y40" s="461"/>
      <c r="Z40" s="461"/>
      <c r="AA40" s="460"/>
      <c r="AB40" s="461"/>
      <c r="AC40" s="460"/>
      <c r="AD40" s="460"/>
      <c r="AE40" s="460"/>
      <c r="AF40" s="479"/>
      <c r="AG40" s="466">
        <v>198152611.86000007</v>
      </c>
      <c r="AH40" s="451">
        <f>SUM(C40:AG40)</f>
        <v>198152611.86000007</v>
      </c>
    </row>
    <row r="41" spans="1:79" s="434" customFormat="1" ht="40.35" customHeight="1">
      <c r="A41" s="929">
        <v>32</v>
      </c>
      <c r="B41" s="930" t="s">
        <v>1514</v>
      </c>
      <c r="C41" s="931">
        <f>SUM(C10:C40)</f>
        <v>0</v>
      </c>
      <c r="D41" s="931">
        <f>SUM(D10:D40)</f>
        <v>3281476.77</v>
      </c>
      <c r="E41" s="931">
        <f t="shared" ref="E41:AC41" si="2">SUM(E10:E40)</f>
        <v>7686546.9900000002</v>
      </c>
      <c r="F41" s="931">
        <f t="shared" si="2"/>
        <v>9892073.0200000014</v>
      </c>
      <c r="G41" s="931">
        <f t="shared" si="2"/>
        <v>11020102.360000001</v>
      </c>
      <c r="H41" s="931">
        <f t="shared" si="2"/>
        <v>10041196.42</v>
      </c>
      <c r="I41" s="931">
        <f t="shared" si="2"/>
        <v>10454372.970000001</v>
      </c>
      <c r="J41" s="931">
        <f t="shared" si="2"/>
        <v>10667623.359999999</v>
      </c>
      <c r="K41" s="931">
        <f t="shared" si="2"/>
        <v>11894425.35</v>
      </c>
      <c r="L41" s="931">
        <f t="shared" si="2"/>
        <v>12171764.790000001</v>
      </c>
      <c r="M41" s="931">
        <f t="shared" si="2"/>
        <v>10936665.82</v>
      </c>
      <c r="N41" s="931">
        <f t="shared" si="2"/>
        <v>10686005.939999999</v>
      </c>
      <c r="O41" s="931">
        <f t="shared" si="2"/>
        <v>9730295.7200000007</v>
      </c>
      <c r="P41" s="931">
        <f t="shared" si="2"/>
        <v>10043149.160000002</v>
      </c>
      <c r="Q41" s="931">
        <f t="shared" si="2"/>
        <v>9535302.5300000012</v>
      </c>
      <c r="R41" s="931">
        <f t="shared" si="2"/>
        <v>9271496.1999999993</v>
      </c>
      <c r="S41" s="931">
        <f t="shared" si="2"/>
        <v>9628920.1699999999</v>
      </c>
      <c r="T41" s="931">
        <f t="shared" si="2"/>
        <v>10686579.74</v>
      </c>
      <c r="U41" s="931">
        <f t="shared" si="2"/>
        <v>9629850.2300000004</v>
      </c>
      <c r="V41" s="931">
        <f t="shared" si="2"/>
        <v>10656602.920000002</v>
      </c>
      <c r="W41" s="931">
        <f t="shared" si="2"/>
        <v>11110895.66</v>
      </c>
      <c r="X41" s="931">
        <f t="shared" si="2"/>
        <v>9023605.1699999999</v>
      </c>
      <c r="Y41" s="931">
        <f t="shared" si="2"/>
        <v>9657590.540000001</v>
      </c>
      <c r="Z41" s="931">
        <f t="shared" si="2"/>
        <v>8812434.9199999981</v>
      </c>
      <c r="AA41" s="931">
        <f t="shared" si="2"/>
        <v>9752593.3300000001</v>
      </c>
      <c r="AB41" s="931">
        <f t="shared" si="2"/>
        <v>10194594.82</v>
      </c>
      <c r="AC41" s="931">
        <f t="shared" si="2"/>
        <v>8771749.5399999991</v>
      </c>
      <c r="AD41" s="931">
        <f>SUM(AD10:AD40)</f>
        <v>8531933.6300000008</v>
      </c>
      <c r="AE41" s="931">
        <f>SUM(AE10:AE40)</f>
        <v>9358196.790000001</v>
      </c>
      <c r="AF41" s="931">
        <f>SUM(AF10:AF40)</f>
        <v>8851160.6800000016</v>
      </c>
      <c r="AG41" s="932">
        <f>SUM(AG10:AG40)</f>
        <v>214384135.63000008</v>
      </c>
      <c r="AH41" s="933">
        <f>SUM(AH10:AH40)</f>
        <v>496363341.17000014</v>
      </c>
    </row>
    <row r="42" spans="1:79" s="434" customFormat="1" ht="40.35" customHeight="1">
      <c r="A42" s="454">
        <v>33</v>
      </c>
      <c r="B42" s="455" t="s">
        <v>1515</v>
      </c>
      <c r="C42" s="443">
        <v>0</v>
      </c>
      <c r="D42" s="441">
        <v>0</v>
      </c>
      <c r="E42" s="441">
        <v>0</v>
      </c>
      <c r="F42" s="441">
        <v>0</v>
      </c>
      <c r="G42" s="444">
        <v>0</v>
      </c>
      <c r="H42" s="441">
        <v>0</v>
      </c>
      <c r="I42" s="441">
        <v>0</v>
      </c>
      <c r="J42" s="441">
        <v>0</v>
      </c>
      <c r="K42" s="441">
        <v>0</v>
      </c>
      <c r="L42" s="441">
        <v>0</v>
      </c>
      <c r="M42" s="441">
        <v>0</v>
      </c>
      <c r="N42" s="441">
        <v>0</v>
      </c>
      <c r="O42" s="442">
        <v>0</v>
      </c>
      <c r="P42" s="441">
        <v>0</v>
      </c>
      <c r="Q42" s="442">
        <v>0</v>
      </c>
      <c r="R42" s="441">
        <v>0</v>
      </c>
      <c r="S42" s="442">
        <v>0</v>
      </c>
      <c r="T42" s="442">
        <v>0</v>
      </c>
      <c r="U42" s="442">
        <v>0</v>
      </c>
      <c r="V42" s="441">
        <v>0</v>
      </c>
      <c r="W42" s="442">
        <v>0</v>
      </c>
      <c r="X42" s="442">
        <v>0</v>
      </c>
      <c r="Y42" s="442">
        <v>0</v>
      </c>
      <c r="Z42" s="441">
        <v>0</v>
      </c>
      <c r="AA42" s="442">
        <v>0</v>
      </c>
      <c r="AB42" s="441">
        <v>0</v>
      </c>
      <c r="AC42" s="442">
        <v>0</v>
      </c>
      <c r="AD42" s="442">
        <v>0</v>
      </c>
      <c r="AE42" s="441">
        <v>0</v>
      </c>
      <c r="AF42" s="481">
        <v>0</v>
      </c>
      <c r="AG42" s="444">
        <v>0</v>
      </c>
      <c r="AH42" s="451">
        <f>SUM(C42:AG42)</f>
        <v>0</v>
      </c>
    </row>
    <row r="43" spans="1:79" s="434" customFormat="1" ht="40.35" customHeight="1">
      <c r="A43" s="454">
        <v>34</v>
      </c>
      <c r="B43" s="455" t="s">
        <v>1516</v>
      </c>
      <c r="C43" s="436"/>
      <c r="D43" s="437"/>
      <c r="E43" s="437"/>
      <c r="F43" s="437"/>
      <c r="G43" s="437"/>
      <c r="H43" s="437"/>
      <c r="I43" s="437"/>
      <c r="J43" s="437"/>
      <c r="K43" s="437"/>
      <c r="L43" s="437"/>
      <c r="M43" s="437"/>
      <c r="N43" s="437"/>
      <c r="O43" s="438"/>
      <c r="P43" s="437"/>
      <c r="Q43" s="438"/>
      <c r="R43" s="437"/>
      <c r="S43" s="438"/>
      <c r="T43" s="438"/>
      <c r="U43" s="438"/>
      <c r="V43" s="437"/>
      <c r="W43" s="438"/>
      <c r="X43" s="438"/>
      <c r="Y43" s="438"/>
      <c r="Z43" s="437"/>
      <c r="AA43" s="438"/>
      <c r="AB43" s="437"/>
      <c r="AC43" s="438"/>
      <c r="AD43" s="469"/>
      <c r="AE43" s="532"/>
      <c r="AF43" s="482"/>
      <c r="AG43" s="480"/>
      <c r="AH43" s="439"/>
    </row>
    <row r="44" spans="1:79" s="434" customFormat="1" ht="40.35" customHeight="1">
      <c r="A44" s="454">
        <v>35</v>
      </c>
      <c r="B44" s="456" t="s">
        <v>1517</v>
      </c>
      <c r="C44" s="443">
        <v>0</v>
      </c>
      <c r="D44" s="441">
        <v>0</v>
      </c>
      <c r="E44" s="441">
        <v>0</v>
      </c>
      <c r="F44" s="441">
        <v>0</v>
      </c>
      <c r="G44" s="444">
        <v>0</v>
      </c>
      <c r="H44" s="441">
        <v>0</v>
      </c>
      <c r="I44" s="441">
        <v>0</v>
      </c>
      <c r="J44" s="441">
        <v>0</v>
      </c>
      <c r="K44" s="441">
        <v>0</v>
      </c>
      <c r="L44" s="441">
        <v>0</v>
      </c>
      <c r="M44" s="441">
        <v>0</v>
      </c>
      <c r="N44" s="441">
        <v>0</v>
      </c>
      <c r="O44" s="442">
        <v>0</v>
      </c>
      <c r="P44" s="441">
        <v>0</v>
      </c>
      <c r="Q44" s="442">
        <v>0</v>
      </c>
      <c r="R44" s="441">
        <v>0</v>
      </c>
      <c r="S44" s="442">
        <v>0</v>
      </c>
      <c r="T44" s="442">
        <v>0</v>
      </c>
      <c r="U44" s="442">
        <v>0</v>
      </c>
      <c r="V44" s="441">
        <v>0</v>
      </c>
      <c r="W44" s="442">
        <v>0</v>
      </c>
      <c r="X44" s="442">
        <v>0</v>
      </c>
      <c r="Y44" s="442">
        <v>0</v>
      </c>
      <c r="Z44" s="441">
        <v>0</v>
      </c>
      <c r="AA44" s="442">
        <v>0</v>
      </c>
      <c r="AB44" s="441">
        <v>0</v>
      </c>
      <c r="AC44" s="442">
        <v>0</v>
      </c>
      <c r="AD44" s="442">
        <v>0</v>
      </c>
      <c r="AE44" s="441">
        <v>0</v>
      </c>
      <c r="AF44" s="481">
        <v>0</v>
      </c>
      <c r="AG44" s="444">
        <v>0</v>
      </c>
      <c r="AH44" s="447">
        <f>SUM(C44:AG44)</f>
        <v>0</v>
      </c>
    </row>
    <row r="45" spans="1:79" s="434" customFormat="1" ht="53.85" customHeight="1">
      <c r="A45" s="454">
        <v>36</v>
      </c>
      <c r="B45" s="457" t="s">
        <v>1518</v>
      </c>
      <c r="C45" s="445">
        <f>SUM(C41:C44)</f>
        <v>0</v>
      </c>
      <c r="D45" s="445">
        <f t="shared" ref="D45:AD45" si="3">SUM(D41:D44)</f>
        <v>3281476.77</v>
      </c>
      <c r="E45" s="446">
        <f t="shared" si="3"/>
        <v>7686546.9900000002</v>
      </c>
      <c r="F45" s="446">
        <f t="shared" si="3"/>
        <v>9892073.0200000014</v>
      </c>
      <c r="G45" s="446">
        <f t="shared" si="3"/>
        <v>11020102.360000001</v>
      </c>
      <c r="H45" s="446">
        <f t="shared" si="3"/>
        <v>10041196.42</v>
      </c>
      <c r="I45" s="446">
        <f t="shared" si="3"/>
        <v>10454372.970000001</v>
      </c>
      <c r="J45" s="446">
        <f t="shared" si="3"/>
        <v>10667623.359999999</v>
      </c>
      <c r="K45" s="446">
        <f t="shared" si="3"/>
        <v>11894425.35</v>
      </c>
      <c r="L45" s="446">
        <f t="shared" si="3"/>
        <v>12171764.790000001</v>
      </c>
      <c r="M45" s="446">
        <f t="shared" si="3"/>
        <v>10936665.82</v>
      </c>
      <c r="N45" s="446">
        <f t="shared" si="3"/>
        <v>10686005.939999999</v>
      </c>
      <c r="O45" s="446">
        <f t="shared" si="3"/>
        <v>9730295.7200000007</v>
      </c>
      <c r="P45" s="446">
        <f t="shared" si="3"/>
        <v>10043149.160000002</v>
      </c>
      <c r="Q45" s="446">
        <f t="shared" si="3"/>
        <v>9535302.5300000012</v>
      </c>
      <c r="R45" s="446">
        <f t="shared" si="3"/>
        <v>9271496.1999999993</v>
      </c>
      <c r="S45" s="446">
        <f t="shared" si="3"/>
        <v>9628920.1699999999</v>
      </c>
      <c r="T45" s="446">
        <f t="shared" si="3"/>
        <v>10686579.74</v>
      </c>
      <c r="U45" s="446">
        <f t="shared" si="3"/>
        <v>9629850.2300000004</v>
      </c>
      <c r="V45" s="446">
        <f t="shared" si="3"/>
        <v>10656602.920000002</v>
      </c>
      <c r="W45" s="446">
        <f t="shared" si="3"/>
        <v>11110895.66</v>
      </c>
      <c r="X45" s="446">
        <f t="shared" si="3"/>
        <v>9023605.1699999999</v>
      </c>
      <c r="Y45" s="446">
        <f t="shared" si="3"/>
        <v>9657590.540000001</v>
      </c>
      <c r="Z45" s="446">
        <f t="shared" si="3"/>
        <v>8812434.9199999981</v>
      </c>
      <c r="AA45" s="446">
        <f t="shared" si="3"/>
        <v>9752593.3300000001</v>
      </c>
      <c r="AB45" s="446">
        <f t="shared" si="3"/>
        <v>10194594.82</v>
      </c>
      <c r="AC45" s="446">
        <f t="shared" si="3"/>
        <v>8771749.5399999991</v>
      </c>
      <c r="AD45" s="446">
        <f t="shared" si="3"/>
        <v>8531933.6300000008</v>
      </c>
      <c r="AE45" s="446">
        <f>SUM(AE41:AE44)</f>
        <v>9358196.790000001</v>
      </c>
      <c r="AF45" s="446">
        <f>SUM(AF41:AF44)</f>
        <v>8851160.6800000016</v>
      </c>
      <c r="AG45" s="448">
        <f>SUM(AG41:AG44)</f>
        <v>214384135.63000008</v>
      </c>
      <c r="AH45" s="447">
        <f>SUM(AH41:AH44)</f>
        <v>496363341.17000014</v>
      </c>
    </row>
    <row r="46" spans="1:79" s="434" customFormat="1" ht="53.25" customHeight="1">
      <c r="A46" s="454">
        <v>37</v>
      </c>
      <c r="B46" s="457" t="s">
        <v>1519</v>
      </c>
      <c r="C46" s="443">
        <v>10753497.709464109</v>
      </c>
      <c r="D46" s="441">
        <v>4890837.7073159842</v>
      </c>
      <c r="E46" s="441">
        <v>1272751.1712320775</v>
      </c>
      <c r="F46" s="441">
        <v>79048.509894921066</v>
      </c>
      <c r="G46" s="444">
        <v>-107885.09517588268</v>
      </c>
      <c r="H46" s="441">
        <v>-201661.60450524205</v>
      </c>
      <c r="I46" s="441">
        <v>-272862.46772435697</v>
      </c>
      <c r="J46" s="441">
        <v>-286645.15552612371</v>
      </c>
      <c r="K46" s="441">
        <v>-363158.03266958869</v>
      </c>
      <c r="L46" s="441">
        <v>14568.690887037706</v>
      </c>
      <c r="M46" s="441">
        <v>25640.231848092029</v>
      </c>
      <c r="N46" s="441">
        <v>12297.249828936438</v>
      </c>
      <c r="O46" s="442">
        <v>30956.636494656988</v>
      </c>
      <c r="P46" s="441">
        <v>17560.702818121608</v>
      </c>
      <c r="Q46" s="442">
        <v>3916.7656813539656</v>
      </c>
      <c r="R46" s="441">
        <v>-17942.817125651818</v>
      </c>
      <c r="S46" s="442">
        <v>-25626.031551775162</v>
      </c>
      <c r="T46" s="442">
        <v>-34923.975729561404</v>
      </c>
      <c r="U46" s="442">
        <v>-41619.285832337737</v>
      </c>
      <c r="V46" s="441">
        <v>-46499.372601190546</v>
      </c>
      <c r="W46" s="442">
        <v>-48161.184356936108</v>
      </c>
      <c r="X46" s="442">
        <v>-32206.065477150089</v>
      </c>
      <c r="Y46" s="442">
        <v>-39266.724444897533</v>
      </c>
      <c r="Z46" s="441">
        <v>-39073.406351541831</v>
      </c>
      <c r="AA46" s="442">
        <v>-36614.207217523377</v>
      </c>
      <c r="AB46" s="441">
        <v>-38023.05791208431</v>
      </c>
      <c r="AC46" s="442">
        <v>-36993.889293327789</v>
      </c>
      <c r="AD46" s="442">
        <v>-40411.635347701966</v>
      </c>
      <c r="AE46" s="441">
        <v>-42088.697219537069</v>
      </c>
      <c r="AF46" s="481">
        <v>-44578.324300727894</v>
      </c>
      <c r="AG46" s="444">
        <v>0</v>
      </c>
      <c r="AH46" s="447">
        <f>SUM(C46:AG46)</f>
        <v>15304834.345102154</v>
      </c>
    </row>
    <row r="47" spans="1:79" s="434" customFormat="1" ht="40.35" customHeight="1" thickBot="1">
      <c r="A47" s="458">
        <v>38</v>
      </c>
      <c r="B47" s="459" t="s">
        <v>1520</v>
      </c>
      <c r="C47" s="449">
        <f>SUM(C45:C46)</f>
        <v>10753497.709464109</v>
      </c>
      <c r="D47" s="449">
        <f t="shared" ref="D47:AB47" si="4">SUM(D45:D46)</f>
        <v>8172314.4773159847</v>
      </c>
      <c r="E47" s="449">
        <f t="shared" si="4"/>
        <v>8959298.1612320784</v>
      </c>
      <c r="F47" s="449">
        <f t="shared" si="4"/>
        <v>9971121.5298949219</v>
      </c>
      <c r="G47" s="449">
        <f t="shared" si="4"/>
        <v>10912217.264824118</v>
      </c>
      <c r="H47" s="449">
        <f t="shared" si="4"/>
        <v>9839534.8154947571</v>
      </c>
      <c r="I47" s="449">
        <f t="shared" si="4"/>
        <v>10181510.502275644</v>
      </c>
      <c r="J47" s="449">
        <f t="shared" si="4"/>
        <v>10380978.204473875</v>
      </c>
      <c r="K47" s="449">
        <f t="shared" si="4"/>
        <v>11531267.317330411</v>
      </c>
      <c r="L47" s="449">
        <f t="shared" si="4"/>
        <v>12186333.480887039</v>
      </c>
      <c r="M47" s="449">
        <f t="shared" si="4"/>
        <v>10962306.051848093</v>
      </c>
      <c r="N47" s="449">
        <f t="shared" si="4"/>
        <v>10698303.189828936</v>
      </c>
      <c r="O47" s="449">
        <f t="shared" si="4"/>
        <v>9761252.3564946577</v>
      </c>
      <c r="P47" s="449">
        <f t="shared" si="4"/>
        <v>10060709.862818124</v>
      </c>
      <c r="Q47" s="449">
        <f t="shared" si="4"/>
        <v>9539219.2956813555</v>
      </c>
      <c r="R47" s="449">
        <f t="shared" si="4"/>
        <v>9253553.3828743473</v>
      </c>
      <c r="S47" s="449">
        <f t="shared" si="4"/>
        <v>9603294.1384482253</v>
      </c>
      <c r="T47" s="449">
        <f t="shared" si="4"/>
        <v>10651655.76427044</v>
      </c>
      <c r="U47" s="449">
        <f t="shared" si="4"/>
        <v>9588230.9441676624</v>
      </c>
      <c r="V47" s="449">
        <f t="shared" si="4"/>
        <v>10610103.547398811</v>
      </c>
      <c r="W47" s="449">
        <f t="shared" si="4"/>
        <v>11062734.475643065</v>
      </c>
      <c r="X47" s="449">
        <f t="shared" si="4"/>
        <v>8991399.1045228504</v>
      </c>
      <c r="Y47" s="449">
        <f t="shared" si="4"/>
        <v>9618323.8155551031</v>
      </c>
      <c r="Z47" s="449">
        <f t="shared" si="4"/>
        <v>8773361.513648456</v>
      </c>
      <c r="AA47" s="449">
        <f t="shared" si="4"/>
        <v>9715979.1227824762</v>
      </c>
      <c r="AB47" s="449">
        <f t="shared" si="4"/>
        <v>10156571.762087915</v>
      </c>
      <c r="AC47" s="449">
        <f t="shared" ref="AC47:AH47" si="5">SUM(AC45:AC46)</f>
        <v>8734755.6507066712</v>
      </c>
      <c r="AD47" s="449">
        <f t="shared" si="5"/>
        <v>8491521.9946522992</v>
      </c>
      <c r="AE47" s="449">
        <f t="shared" si="5"/>
        <v>9316108.0927804634</v>
      </c>
      <c r="AF47" s="449">
        <f t="shared" si="5"/>
        <v>8806582.3556992728</v>
      </c>
      <c r="AG47" s="465">
        <f t="shared" si="5"/>
        <v>214384135.63000008</v>
      </c>
      <c r="AH47" s="450">
        <f t="shared" si="5"/>
        <v>511668175.51510227</v>
      </c>
    </row>
    <row r="48" spans="1:79">
      <c r="AG48" s="432"/>
      <c r="AH48" s="432"/>
      <c r="AI48" s="432"/>
      <c r="AJ48" s="432"/>
      <c r="AK48" s="432"/>
      <c r="AL48" s="432"/>
      <c r="AM48" s="432"/>
      <c r="AN48" s="432"/>
      <c r="AO48" s="432"/>
      <c r="AP48" s="432"/>
      <c r="AQ48" s="432"/>
      <c r="AR48" s="432"/>
      <c r="AS48" s="432"/>
      <c r="AT48" s="432"/>
      <c r="AU48" s="432"/>
      <c r="AV48" s="432"/>
      <c r="AW48" s="432"/>
      <c r="AX48" s="432"/>
      <c r="AY48" s="432"/>
      <c r="AZ48" s="432"/>
      <c r="BA48" s="432"/>
      <c r="BB48" s="432"/>
      <c r="BC48" s="432"/>
      <c r="BD48" s="432"/>
      <c r="BE48" s="432"/>
      <c r="BF48" s="432"/>
      <c r="BG48" s="432"/>
      <c r="BH48" s="432"/>
      <c r="BI48" s="432"/>
      <c r="BJ48" s="432"/>
      <c r="BK48" s="432"/>
      <c r="BL48" s="432"/>
      <c r="BM48" s="432"/>
      <c r="BN48" s="432"/>
      <c r="BO48" s="432"/>
      <c r="BP48" s="432"/>
      <c r="BQ48" s="432"/>
      <c r="BR48" s="432"/>
      <c r="BS48" s="432"/>
      <c r="BT48" s="432"/>
      <c r="BU48" s="432"/>
      <c r="BV48" s="432"/>
      <c r="BW48" s="432"/>
      <c r="BX48" s="432"/>
      <c r="BY48" s="432"/>
      <c r="BZ48" s="432"/>
      <c r="CA48" s="432"/>
    </row>
    <row r="49" spans="33:79">
      <c r="AG49" s="432"/>
      <c r="AH49" s="432"/>
      <c r="AI49" s="432"/>
      <c r="AJ49" s="432"/>
      <c r="AK49" s="432"/>
      <c r="AL49" s="432"/>
      <c r="AM49" s="432"/>
      <c r="AN49" s="432"/>
      <c r="AO49" s="432"/>
      <c r="AP49" s="432"/>
      <c r="AQ49" s="432"/>
      <c r="AR49" s="432"/>
      <c r="AS49" s="432"/>
      <c r="AT49" s="432"/>
      <c r="AU49" s="432"/>
      <c r="AV49" s="432"/>
      <c r="AW49" s="432"/>
      <c r="AX49" s="432"/>
      <c r="AY49" s="432"/>
      <c r="AZ49" s="432"/>
      <c r="BA49" s="432"/>
      <c r="BB49" s="432"/>
      <c r="BC49" s="432"/>
      <c r="BD49" s="432"/>
      <c r="BE49" s="432"/>
      <c r="BF49" s="432"/>
      <c r="BG49" s="432"/>
      <c r="BH49" s="432"/>
      <c r="BI49" s="432"/>
      <c r="BJ49" s="432"/>
      <c r="BK49" s="432"/>
      <c r="BL49" s="432"/>
      <c r="BM49" s="432"/>
      <c r="BN49" s="432"/>
      <c r="BO49" s="432"/>
      <c r="BP49" s="432"/>
      <c r="BQ49" s="432"/>
      <c r="BR49" s="432"/>
      <c r="BS49" s="432"/>
      <c r="BT49" s="432"/>
      <c r="BU49" s="432"/>
      <c r="BV49" s="432"/>
      <c r="BW49" s="432"/>
      <c r="BX49" s="432"/>
      <c r="BY49" s="432"/>
      <c r="BZ49" s="432"/>
      <c r="CA49" s="432"/>
    </row>
    <row r="50" spans="33:79">
      <c r="AG50" s="432"/>
      <c r="AH50" s="432"/>
      <c r="AI50" s="432"/>
      <c r="AJ50" s="432"/>
      <c r="AK50" s="432"/>
      <c r="AL50" s="432"/>
      <c r="AM50" s="432"/>
      <c r="AN50" s="432"/>
      <c r="AO50" s="432"/>
      <c r="AP50" s="432"/>
      <c r="AQ50" s="432"/>
      <c r="AR50" s="432"/>
      <c r="AS50" s="432"/>
      <c r="AT50" s="432"/>
      <c r="AU50" s="432"/>
      <c r="AV50" s="432"/>
      <c r="AW50" s="432"/>
      <c r="AX50" s="432"/>
      <c r="AY50" s="432"/>
      <c r="AZ50" s="432"/>
      <c r="BA50" s="432"/>
      <c r="BB50" s="432"/>
      <c r="BC50" s="432"/>
      <c r="BD50" s="432"/>
      <c r="BE50" s="432"/>
      <c r="BF50" s="432"/>
      <c r="BG50" s="432"/>
      <c r="BH50" s="432"/>
      <c r="BI50" s="432"/>
      <c r="BJ50" s="432"/>
      <c r="BK50" s="432"/>
      <c r="BL50" s="432"/>
      <c r="BM50" s="432"/>
      <c r="BN50" s="432"/>
      <c r="BO50" s="432"/>
      <c r="BP50" s="432"/>
      <c r="BQ50" s="432"/>
      <c r="BR50" s="432"/>
      <c r="BS50" s="432"/>
      <c r="BT50" s="432"/>
      <c r="BU50" s="432"/>
      <c r="BV50" s="432"/>
      <c r="BW50" s="432"/>
      <c r="BX50" s="432"/>
      <c r="BY50" s="432"/>
      <c r="BZ50" s="432"/>
      <c r="CA50" s="432"/>
    </row>
    <row r="51" spans="33:79">
      <c r="AG51" s="432"/>
      <c r="AH51" s="432"/>
      <c r="AI51" s="432"/>
      <c r="AJ51" s="432"/>
      <c r="AK51" s="432"/>
      <c r="AL51" s="432"/>
      <c r="AM51" s="432"/>
      <c r="AN51" s="432"/>
      <c r="AO51" s="432"/>
      <c r="AP51" s="432"/>
      <c r="AQ51" s="432"/>
      <c r="AR51" s="432"/>
      <c r="AS51" s="432"/>
      <c r="AT51" s="432"/>
      <c r="AU51" s="432"/>
      <c r="AV51" s="432"/>
      <c r="AW51" s="432"/>
      <c r="AX51" s="432"/>
      <c r="AY51" s="432"/>
      <c r="AZ51" s="432"/>
      <c r="BA51" s="432"/>
      <c r="BB51" s="432"/>
      <c r="BC51" s="432"/>
      <c r="BD51" s="432"/>
      <c r="BE51" s="432"/>
      <c r="BF51" s="432"/>
      <c r="BG51" s="432"/>
      <c r="BH51" s="432"/>
      <c r="BI51" s="432"/>
      <c r="BJ51" s="432"/>
      <c r="BK51" s="432"/>
      <c r="BL51" s="432"/>
      <c r="BM51" s="432"/>
      <c r="BN51" s="432"/>
      <c r="BO51" s="432"/>
      <c r="BP51" s="432"/>
      <c r="BQ51" s="432"/>
      <c r="BR51" s="432"/>
      <c r="BS51" s="432"/>
      <c r="BT51" s="432"/>
      <c r="BU51" s="432"/>
      <c r="BV51" s="432"/>
      <c r="BW51" s="432"/>
      <c r="BX51" s="432"/>
      <c r="BY51" s="432"/>
      <c r="BZ51" s="432"/>
      <c r="CA51" s="432"/>
    </row>
    <row r="52" spans="33:79">
      <c r="AG52" s="432"/>
      <c r="AH52" s="432"/>
      <c r="AI52" s="432"/>
      <c r="AJ52" s="432"/>
      <c r="AK52" s="432"/>
      <c r="AL52" s="432"/>
      <c r="AM52" s="432"/>
      <c r="AN52" s="432"/>
      <c r="AO52" s="432"/>
      <c r="AP52" s="432"/>
      <c r="AQ52" s="432"/>
      <c r="AR52" s="432"/>
      <c r="AS52" s="432"/>
      <c r="AT52" s="432"/>
      <c r="AU52" s="432"/>
      <c r="AV52" s="432"/>
      <c r="AW52" s="432"/>
      <c r="AX52" s="432"/>
      <c r="AY52" s="432"/>
      <c r="AZ52" s="432"/>
      <c r="BA52" s="432"/>
      <c r="BB52" s="432"/>
      <c r="BC52" s="432"/>
      <c r="BD52" s="432"/>
      <c r="BE52" s="432"/>
      <c r="BF52" s="432"/>
      <c r="BG52" s="432"/>
      <c r="BH52" s="432"/>
      <c r="BI52" s="432"/>
      <c r="BJ52" s="432"/>
      <c r="BK52" s="432"/>
      <c r="BL52" s="432"/>
      <c r="BM52" s="432"/>
      <c r="BN52" s="432"/>
      <c r="BO52" s="432"/>
      <c r="BP52" s="432"/>
      <c r="BQ52" s="432"/>
      <c r="BR52" s="432"/>
      <c r="BS52" s="432"/>
      <c r="BT52" s="432"/>
      <c r="BU52" s="432"/>
      <c r="BV52" s="432"/>
      <c r="BW52" s="432"/>
      <c r="BX52" s="432"/>
      <c r="BY52" s="432"/>
      <c r="BZ52" s="432"/>
      <c r="CA52" s="432"/>
    </row>
    <row r="53" spans="33:79">
      <c r="AG53" s="432"/>
      <c r="AH53" s="432"/>
      <c r="AI53" s="432"/>
      <c r="AJ53" s="432"/>
      <c r="AK53" s="432"/>
      <c r="AL53" s="432"/>
      <c r="AM53" s="432"/>
      <c r="AN53" s="432"/>
      <c r="AO53" s="432"/>
      <c r="AP53" s="432"/>
      <c r="AQ53" s="432"/>
      <c r="AR53" s="432"/>
      <c r="AS53" s="432"/>
      <c r="AT53" s="432"/>
      <c r="AU53" s="432"/>
      <c r="AV53" s="432"/>
      <c r="AW53" s="432"/>
      <c r="AX53" s="432"/>
      <c r="AY53" s="432"/>
      <c r="AZ53" s="432"/>
      <c r="BA53" s="432"/>
      <c r="BB53" s="432"/>
      <c r="BC53" s="432"/>
      <c r="BD53" s="432"/>
      <c r="BE53" s="432"/>
      <c r="BF53" s="432"/>
      <c r="BG53" s="432"/>
      <c r="BH53" s="432"/>
      <c r="BI53" s="432"/>
      <c r="BJ53" s="432"/>
      <c r="BK53" s="432"/>
      <c r="BL53" s="432"/>
      <c r="BM53" s="432"/>
      <c r="BN53" s="432"/>
      <c r="BO53" s="432"/>
      <c r="BP53" s="432"/>
      <c r="BQ53" s="432"/>
      <c r="BR53" s="432"/>
      <c r="BS53" s="432"/>
      <c r="BT53" s="432"/>
      <c r="BU53" s="432"/>
      <c r="BV53" s="432"/>
      <c r="BW53" s="432"/>
      <c r="BX53" s="432"/>
      <c r="BY53" s="432"/>
      <c r="BZ53" s="432"/>
      <c r="CA53" s="432"/>
    </row>
    <row r="54" spans="33:79">
      <c r="AG54" s="432"/>
      <c r="AH54" s="432"/>
      <c r="AI54" s="432"/>
      <c r="AJ54" s="432"/>
      <c r="AK54" s="432"/>
      <c r="AL54" s="432"/>
      <c r="AM54" s="432"/>
      <c r="AN54" s="432"/>
      <c r="AO54" s="432"/>
      <c r="AP54" s="432"/>
      <c r="AQ54" s="432"/>
      <c r="AR54" s="432"/>
      <c r="AS54" s="432"/>
      <c r="AT54" s="432"/>
      <c r="AU54" s="432"/>
      <c r="AV54" s="432"/>
      <c r="AW54" s="432"/>
      <c r="AX54" s="432"/>
      <c r="AY54" s="432"/>
      <c r="AZ54" s="432"/>
      <c r="BA54" s="432"/>
      <c r="BB54" s="432"/>
      <c r="BC54" s="432"/>
      <c r="BD54" s="432"/>
      <c r="BE54" s="432"/>
      <c r="BF54" s="432"/>
      <c r="BG54" s="432"/>
      <c r="BH54" s="432"/>
      <c r="BI54" s="432"/>
      <c r="BJ54" s="432"/>
      <c r="BK54" s="432"/>
      <c r="BL54" s="432"/>
      <c r="BM54" s="432"/>
      <c r="BN54" s="432"/>
      <c r="BO54" s="432"/>
      <c r="BP54" s="432"/>
      <c r="BQ54" s="432"/>
      <c r="BR54" s="432"/>
      <c r="BS54" s="432"/>
      <c r="BT54" s="432"/>
      <c r="BU54" s="432"/>
      <c r="BV54" s="432"/>
      <c r="BW54" s="432"/>
      <c r="BX54" s="432"/>
      <c r="BY54" s="432"/>
      <c r="BZ54" s="432"/>
      <c r="CA54" s="432"/>
    </row>
    <row r="55" spans="33:79">
      <c r="AG55" s="432"/>
      <c r="AH55" s="432"/>
      <c r="AI55" s="432"/>
      <c r="AJ55" s="432"/>
      <c r="AK55" s="432"/>
      <c r="AL55" s="432"/>
      <c r="AM55" s="432"/>
      <c r="AN55" s="432"/>
      <c r="AO55" s="432"/>
      <c r="AP55" s="432"/>
      <c r="AQ55" s="432"/>
      <c r="AR55" s="432"/>
      <c r="AS55" s="432"/>
      <c r="AT55" s="432"/>
      <c r="AU55" s="432"/>
      <c r="AV55" s="432"/>
      <c r="AW55" s="432"/>
      <c r="AX55" s="432"/>
      <c r="AY55" s="432"/>
      <c r="AZ55" s="432"/>
      <c r="BA55" s="432"/>
      <c r="BB55" s="432"/>
      <c r="BC55" s="432"/>
      <c r="BD55" s="432"/>
      <c r="BE55" s="432"/>
      <c r="BF55" s="432"/>
      <c r="BG55" s="432"/>
      <c r="BH55" s="432"/>
      <c r="BI55" s="432"/>
      <c r="BJ55" s="432"/>
      <c r="BK55" s="432"/>
      <c r="BL55" s="432"/>
      <c r="BM55" s="432"/>
      <c r="BN55" s="432"/>
      <c r="BO55" s="432"/>
      <c r="BP55" s="432"/>
      <c r="BQ55" s="432"/>
      <c r="BR55" s="432"/>
      <c r="BS55" s="432"/>
      <c r="BT55" s="432"/>
      <c r="BU55" s="432"/>
      <c r="BV55" s="432"/>
      <c r="BW55" s="432"/>
      <c r="BX55" s="432"/>
      <c r="BY55" s="432"/>
      <c r="BZ55" s="432"/>
      <c r="CA55" s="432"/>
    </row>
    <row r="56" spans="33:79">
      <c r="AG56" s="432"/>
      <c r="AH56" s="432"/>
      <c r="AI56" s="432"/>
      <c r="AJ56" s="432"/>
      <c r="AK56" s="432"/>
      <c r="AL56" s="432"/>
      <c r="AM56" s="432"/>
      <c r="AN56" s="432"/>
      <c r="AO56" s="432"/>
      <c r="AP56" s="432"/>
      <c r="AQ56" s="432"/>
      <c r="AR56" s="432"/>
      <c r="AS56" s="432"/>
      <c r="AT56" s="432"/>
      <c r="AU56" s="432"/>
      <c r="AV56" s="432"/>
      <c r="AW56" s="432"/>
      <c r="AX56" s="432"/>
      <c r="AY56" s="432"/>
      <c r="AZ56" s="432"/>
      <c r="BA56" s="432"/>
      <c r="BB56" s="432"/>
      <c r="BC56" s="432"/>
      <c r="BD56" s="432"/>
      <c r="BE56" s="432"/>
      <c r="BF56" s="432"/>
      <c r="BG56" s="432"/>
      <c r="BH56" s="432"/>
      <c r="BI56" s="432"/>
      <c r="BJ56" s="432"/>
      <c r="BK56" s="432"/>
      <c r="BL56" s="432"/>
      <c r="BM56" s="432"/>
      <c r="BN56" s="432"/>
      <c r="BO56" s="432"/>
      <c r="BP56" s="432"/>
      <c r="BQ56" s="432"/>
      <c r="BR56" s="432"/>
      <c r="BS56" s="432"/>
      <c r="BT56" s="432"/>
      <c r="BU56" s="432"/>
      <c r="BV56" s="432"/>
      <c r="BW56" s="432"/>
      <c r="BX56" s="432"/>
      <c r="BY56" s="432"/>
      <c r="BZ56" s="432"/>
      <c r="CA56" s="432"/>
    </row>
    <row r="57" spans="33:79">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432"/>
      <c r="BC57" s="432"/>
      <c r="BD57" s="432"/>
      <c r="BE57" s="432"/>
      <c r="BF57" s="432"/>
      <c r="BG57" s="432"/>
      <c r="BH57" s="432"/>
      <c r="BI57" s="432"/>
      <c r="BJ57" s="432"/>
      <c r="BK57" s="432"/>
      <c r="BL57" s="432"/>
      <c r="BM57" s="432"/>
      <c r="BN57" s="432"/>
      <c r="BO57" s="432"/>
      <c r="BP57" s="432"/>
      <c r="BQ57" s="432"/>
      <c r="BR57" s="432"/>
      <c r="BS57" s="432"/>
      <c r="BT57" s="432"/>
      <c r="BU57" s="432"/>
      <c r="BV57" s="432"/>
      <c r="BW57" s="432"/>
      <c r="BX57" s="432"/>
      <c r="BY57" s="432"/>
      <c r="BZ57" s="432"/>
      <c r="CA57" s="432"/>
    </row>
    <row r="58" spans="33:79">
      <c r="AG58" s="432"/>
      <c r="AH58" s="432"/>
      <c r="AI58" s="432"/>
      <c r="AJ58" s="432"/>
      <c r="AK58" s="432"/>
      <c r="AL58" s="432"/>
      <c r="AM58" s="432"/>
      <c r="AN58" s="432"/>
      <c r="AO58" s="432"/>
      <c r="AP58" s="432"/>
      <c r="AQ58" s="432"/>
      <c r="AR58" s="432"/>
      <c r="AS58" s="432"/>
      <c r="AT58" s="432"/>
      <c r="AU58" s="432"/>
      <c r="AV58" s="432"/>
      <c r="AW58" s="432"/>
      <c r="AX58" s="432"/>
      <c r="AY58" s="432"/>
      <c r="AZ58" s="432"/>
      <c r="BA58" s="432"/>
      <c r="BB58" s="432"/>
      <c r="BC58" s="432"/>
      <c r="BD58" s="432"/>
      <c r="BE58" s="432"/>
      <c r="BF58" s="432"/>
      <c r="BG58" s="432"/>
      <c r="BH58" s="432"/>
      <c r="BI58" s="432"/>
      <c r="BJ58" s="432"/>
      <c r="BK58" s="432"/>
      <c r="BL58" s="432"/>
      <c r="BM58" s="432"/>
      <c r="BN58" s="432"/>
      <c r="BO58" s="432"/>
      <c r="BP58" s="432"/>
      <c r="BQ58" s="432"/>
      <c r="BR58" s="432"/>
      <c r="BS58" s="432"/>
      <c r="BT58" s="432"/>
      <c r="BU58" s="432"/>
      <c r="BV58" s="432"/>
      <c r="BW58" s="432"/>
      <c r="BX58" s="432"/>
      <c r="BY58" s="432"/>
      <c r="BZ58" s="432"/>
      <c r="CA58" s="432"/>
    </row>
    <row r="59" spans="33:79">
      <c r="AG59" s="432"/>
      <c r="AH59" s="432"/>
      <c r="AI59" s="432"/>
      <c r="AJ59" s="432"/>
      <c r="AK59" s="432"/>
      <c r="AL59" s="432"/>
      <c r="AM59" s="432"/>
      <c r="AN59" s="432"/>
      <c r="AO59" s="432"/>
      <c r="AP59" s="432"/>
      <c r="AQ59" s="432"/>
      <c r="AR59" s="432"/>
      <c r="AS59" s="432"/>
      <c r="AT59" s="432"/>
      <c r="AU59" s="432"/>
      <c r="AV59" s="432"/>
      <c r="AW59" s="432"/>
      <c r="AX59" s="432"/>
      <c r="AY59" s="432"/>
      <c r="AZ59" s="432"/>
      <c r="BA59" s="432"/>
      <c r="BB59" s="432"/>
      <c r="BC59" s="432"/>
      <c r="BD59" s="432"/>
      <c r="BE59" s="432"/>
      <c r="BF59" s="432"/>
      <c r="BG59" s="432"/>
      <c r="BH59" s="432"/>
      <c r="BI59" s="432"/>
      <c r="BJ59" s="432"/>
      <c r="BK59" s="432"/>
      <c r="BL59" s="432"/>
      <c r="BM59" s="432"/>
      <c r="BN59" s="432"/>
      <c r="BO59" s="432"/>
      <c r="BP59" s="432"/>
      <c r="BQ59" s="432"/>
      <c r="BR59" s="432"/>
      <c r="BS59" s="432"/>
      <c r="BT59" s="432"/>
      <c r="BU59" s="432"/>
      <c r="BV59" s="432"/>
      <c r="BW59" s="432"/>
      <c r="BX59" s="432"/>
      <c r="BY59" s="432"/>
      <c r="BZ59" s="432"/>
      <c r="CA59" s="432"/>
    </row>
    <row r="60" spans="33:79">
      <c r="AG60" s="432"/>
      <c r="AH60" s="432"/>
      <c r="AI60" s="432"/>
      <c r="AJ60" s="432"/>
      <c r="AK60" s="432"/>
      <c r="AL60" s="432"/>
      <c r="AM60" s="432"/>
      <c r="AN60" s="432"/>
      <c r="AO60" s="432"/>
      <c r="AP60" s="432"/>
      <c r="AQ60" s="432"/>
      <c r="AR60" s="432"/>
      <c r="AS60" s="432"/>
      <c r="AT60" s="432"/>
      <c r="AU60" s="432"/>
      <c r="AV60" s="432"/>
      <c r="AW60" s="432"/>
      <c r="AX60" s="432"/>
      <c r="AY60" s="432"/>
      <c r="AZ60" s="432"/>
      <c r="BA60" s="432"/>
      <c r="BB60" s="432"/>
      <c r="BC60" s="432"/>
      <c r="BD60" s="432"/>
      <c r="BE60" s="432"/>
      <c r="BF60" s="432"/>
      <c r="BG60" s="432"/>
      <c r="BH60" s="432"/>
      <c r="BI60" s="432"/>
      <c r="BJ60" s="432"/>
      <c r="BK60" s="432"/>
      <c r="BL60" s="432"/>
      <c r="BM60" s="432"/>
      <c r="BN60" s="432"/>
      <c r="BO60" s="432"/>
      <c r="BP60" s="432"/>
      <c r="BQ60" s="432"/>
      <c r="BR60" s="432"/>
      <c r="BS60" s="432"/>
      <c r="BT60" s="432"/>
      <c r="BU60" s="432"/>
      <c r="BV60" s="432"/>
      <c r="BW60" s="432"/>
      <c r="BX60" s="432"/>
      <c r="BY60" s="432"/>
      <c r="BZ60" s="432"/>
      <c r="CA60" s="432"/>
    </row>
    <row r="61" spans="33:79">
      <c r="AG61" s="432"/>
      <c r="AH61" s="432"/>
      <c r="AI61" s="432"/>
      <c r="AJ61" s="432"/>
      <c r="AK61" s="432"/>
      <c r="AL61" s="432"/>
      <c r="AM61" s="432"/>
      <c r="AN61" s="432"/>
      <c r="AO61" s="432"/>
      <c r="AP61" s="432"/>
      <c r="AQ61" s="432"/>
      <c r="AR61" s="432"/>
      <c r="AS61" s="432"/>
      <c r="AT61" s="432"/>
      <c r="AU61" s="432"/>
      <c r="AV61" s="432"/>
      <c r="AW61" s="432"/>
      <c r="AX61" s="432"/>
      <c r="AY61" s="432"/>
      <c r="AZ61" s="432"/>
      <c r="BA61" s="432"/>
      <c r="BB61" s="432"/>
      <c r="BC61" s="432"/>
      <c r="BD61" s="432"/>
      <c r="BE61" s="432"/>
      <c r="BF61" s="432"/>
      <c r="BG61" s="432"/>
      <c r="BH61" s="432"/>
      <c r="BI61" s="432"/>
      <c r="BJ61" s="432"/>
      <c r="BK61" s="432"/>
      <c r="BL61" s="432"/>
      <c r="BM61" s="432"/>
      <c r="BN61" s="432"/>
      <c r="BO61" s="432"/>
      <c r="BP61" s="432"/>
      <c r="BQ61" s="432"/>
      <c r="BR61" s="432"/>
      <c r="BS61" s="432"/>
      <c r="BT61" s="432"/>
      <c r="BU61" s="432"/>
      <c r="BV61" s="432"/>
      <c r="BW61" s="432"/>
      <c r="BX61" s="432"/>
      <c r="BY61" s="432"/>
      <c r="BZ61" s="432"/>
      <c r="CA61" s="432"/>
    </row>
  </sheetData>
  <sheetProtection algorithmName="SHA-512" hashValue="bNCqRLviVRG4HiT9qe4+A1Jg2qH18Cv2izgMjoVkyTMpL3FgTwZeXg7ZZljzMGLkO9ifsBHUUITYxkNR0Iga7w==" saltValue="qRzkll0Ru3+NTNkM7IMNP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sheetPr>
  <dimension ref="A1:DJ61"/>
  <sheetViews>
    <sheetView topLeftCell="A13" zoomScale="60" zoomScaleNormal="60" workbookViewId="0">
      <selection activeCell="C46" sqref="C46:AG46"/>
    </sheetView>
  </sheetViews>
  <sheetFormatPr defaultColWidth="8" defaultRowHeight="12.75"/>
  <cols>
    <col min="1" max="1" width="6.5703125" style="431" bestFit="1" customWidth="1"/>
    <col min="2" max="2" width="24.5703125" style="440" customWidth="1"/>
    <col min="3" max="3" width="16.5703125" style="440" customWidth="1"/>
    <col min="4" max="28" width="16.5703125" style="430" customWidth="1"/>
    <col min="29" max="32" width="16.5703125" style="431" customWidth="1"/>
    <col min="33" max="33" width="23.42578125" style="433" bestFit="1" customWidth="1"/>
    <col min="34" max="34" width="16.5703125" style="433" customWidth="1"/>
    <col min="35" max="16384" width="8" style="433"/>
  </cols>
  <sheetData>
    <row r="1" spans="1:114" ht="15.75">
      <c r="A1" s="407" t="s">
        <v>1522</v>
      </c>
      <c r="B1" s="428"/>
      <c r="C1" s="429"/>
      <c r="D1" s="410"/>
      <c r="E1" s="429"/>
      <c r="F1" s="429"/>
      <c r="AB1" s="431"/>
      <c r="AC1" s="432"/>
      <c r="AD1" s="432"/>
      <c r="AE1" s="432"/>
      <c r="AF1" s="432"/>
      <c r="AG1" s="432"/>
      <c r="AH1" s="432"/>
      <c r="AI1" s="432"/>
      <c r="AJ1" s="432"/>
      <c r="AK1" s="432"/>
      <c r="AL1" s="432"/>
      <c r="AM1" s="432"/>
      <c r="AN1" s="432"/>
      <c r="AO1" s="432"/>
      <c r="AP1" s="432"/>
      <c r="AQ1" s="432"/>
      <c r="AR1" s="432"/>
      <c r="AS1" s="432"/>
      <c r="AT1" s="432"/>
      <c r="AU1" s="432"/>
      <c r="AV1" s="432"/>
      <c r="AW1" s="432"/>
      <c r="AX1" s="432"/>
      <c r="AY1" s="432"/>
      <c r="AZ1" s="432"/>
      <c r="BA1" s="432"/>
      <c r="BB1" s="432"/>
      <c r="BC1" s="432"/>
      <c r="BD1" s="432"/>
      <c r="BE1" s="432"/>
      <c r="BF1" s="432"/>
      <c r="BG1" s="432"/>
      <c r="BH1" s="432"/>
      <c r="BI1" s="432"/>
      <c r="BJ1" s="432"/>
      <c r="BK1" s="432"/>
      <c r="BL1" s="432"/>
      <c r="BM1" s="432"/>
      <c r="BN1" s="432"/>
      <c r="BO1" s="432"/>
      <c r="BP1" s="432"/>
      <c r="BQ1" s="432"/>
      <c r="BR1" s="432"/>
      <c r="BS1" s="432"/>
      <c r="BT1" s="432"/>
      <c r="BU1" s="432"/>
      <c r="BV1" s="432"/>
      <c r="BW1" s="432"/>
      <c r="BX1" s="432"/>
      <c r="BY1" s="432"/>
      <c r="BZ1" s="432"/>
      <c r="CA1" s="432"/>
      <c r="CB1" s="432"/>
      <c r="CC1" s="432"/>
      <c r="CD1" s="432"/>
      <c r="CE1" s="432"/>
      <c r="CF1" s="432"/>
      <c r="CG1" s="432"/>
      <c r="CH1" s="432"/>
      <c r="CI1" s="432"/>
      <c r="CJ1" s="432"/>
      <c r="CK1" s="432"/>
      <c r="CL1" s="432"/>
      <c r="CM1" s="432"/>
      <c r="CN1" s="432"/>
      <c r="CO1" s="432"/>
      <c r="CP1" s="432"/>
      <c r="CQ1" s="432"/>
      <c r="CR1" s="432"/>
      <c r="CS1" s="432"/>
      <c r="CT1" s="432"/>
      <c r="CU1" s="432"/>
      <c r="CV1" s="432"/>
      <c r="CW1" s="432"/>
      <c r="CX1" s="432"/>
      <c r="CY1" s="432"/>
      <c r="CZ1" s="432"/>
      <c r="DA1" s="432"/>
      <c r="DB1" s="432"/>
      <c r="DC1" s="432"/>
      <c r="DD1" s="432"/>
      <c r="DE1" s="432"/>
      <c r="DF1" s="432"/>
      <c r="DG1" s="432"/>
      <c r="DH1" s="432"/>
      <c r="DI1" s="432"/>
      <c r="DJ1" s="432"/>
    </row>
    <row r="2" spans="1:114">
      <c r="A2" s="179" t="s">
        <v>1303</v>
      </c>
      <c r="B2" s="179"/>
      <c r="C2" s="377" t="str">
        <f>'Schedule 2_Balance Sheet'!C2</f>
        <v>CCA Senior Care Options-Commonwealth Care Alliance</v>
      </c>
      <c r="D2" s="378"/>
      <c r="E2" s="378"/>
      <c r="F2" s="379"/>
      <c r="AB2" s="431"/>
      <c r="AC2" s="432"/>
      <c r="AD2" s="432"/>
      <c r="AE2" s="432"/>
      <c r="AF2" s="432"/>
      <c r="AG2" s="432"/>
      <c r="AH2" s="432"/>
      <c r="AI2" s="432"/>
      <c r="AJ2" s="432"/>
      <c r="AK2" s="432"/>
      <c r="AL2" s="432"/>
      <c r="AM2" s="432"/>
      <c r="AN2" s="432"/>
      <c r="AO2" s="432"/>
      <c r="AP2" s="432"/>
      <c r="AQ2" s="432"/>
      <c r="AR2" s="432"/>
      <c r="AS2" s="432"/>
      <c r="AT2" s="432"/>
      <c r="AU2" s="432"/>
      <c r="AV2" s="432"/>
      <c r="AW2" s="432"/>
      <c r="AX2" s="432"/>
      <c r="AY2" s="432"/>
      <c r="AZ2" s="432"/>
      <c r="BA2" s="432"/>
      <c r="BB2" s="432"/>
      <c r="BC2" s="432"/>
      <c r="BD2" s="432"/>
      <c r="BE2" s="432"/>
      <c r="BF2" s="432"/>
      <c r="BG2" s="432"/>
      <c r="BH2" s="432"/>
      <c r="BI2" s="432"/>
      <c r="BJ2" s="432"/>
      <c r="BK2" s="432"/>
      <c r="BL2" s="432"/>
      <c r="BM2" s="432"/>
      <c r="BN2" s="432"/>
      <c r="BO2" s="432"/>
      <c r="BP2" s="432"/>
      <c r="BQ2" s="432"/>
      <c r="BR2" s="432"/>
      <c r="BS2" s="432"/>
      <c r="BT2" s="432"/>
      <c r="BU2" s="432"/>
      <c r="BV2" s="432"/>
      <c r="BW2" s="432"/>
      <c r="BX2" s="432"/>
      <c r="BY2" s="432"/>
      <c r="BZ2" s="432"/>
      <c r="CA2" s="432"/>
      <c r="CB2" s="432"/>
      <c r="CC2" s="432"/>
      <c r="CD2" s="432"/>
      <c r="CE2" s="432"/>
      <c r="CF2" s="432"/>
      <c r="CG2" s="432"/>
      <c r="CH2" s="432"/>
      <c r="CI2" s="432"/>
      <c r="CJ2" s="432"/>
      <c r="CK2" s="432"/>
      <c r="CL2" s="432"/>
      <c r="CM2" s="432"/>
      <c r="CN2" s="432"/>
      <c r="CO2" s="432"/>
      <c r="CP2" s="432"/>
      <c r="CQ2" s="432"/>
      <c r="CR2" s="432"/>
      <c r="CS2" s="432"/>
      <c r="CT2" s="432"/>
      <c r="CU2" s="432"/>
      <c r="CV2" s="432"/>
      <c r="CW2" s="432"/>
      <c r="CX2" s="432"/>
      <c r="CY2" s="432"/>
      <c r="CZ2" s="432"/>
      <c r="DA2" s="432"/>
      <c r="DB2" s="432"/>
      <c r="DC2" s="432"/>
      <c r="DD2" s="432"/>
      <c r="DE2" s="432"/>
      <c r="DF2" s="432"/>
      <c r="DG2" s="432"/>
      <c r="DH2" s="432"/>
      <c r="DI2" s="432"/>
      <c r="DJ2" s="432"/>
    </row>
    <row r="3" spans="1:114">
      <c r="A3" s="179" t="s">
        <v>1285</v>
      </c>
      <c r="B3" s="179"/>
      <c r="C3" s="475" t="str">
        <f>'Schedule 2_Balance Sheet'!C3</f>
        <v>January 2024 - December 2024</v>
      </c>
      <c r="D3" s="476"/>
      <c r="E3" s="476"/>
      <c r="F3" s="477"/>
      <c r="AB3" s="431"/>
      <c r="AC3" s="432"/>
      <c r="AD3" s="432"/>
      <c r="AE3" s="432"/>
      <c r="AF3" s="432"/>
      <c r="AG3" s="432"/>
      <c r="AH3" s="432"/>
      <c r="AI3" s="432"/>
      <c r="AJ3" s="432"/>
      <c r="AK3" s="432"/>
      <c r="AL3" s="432"/>
      <c r="AM3" s="432"/>
      <c r="AN3" s="432"/>
      <c r="AO3" s="432"/>
      <c r="AP3" s="432"/>
      <c r="AQ3" s="432"/>
      <c r="AR3" s="432"/>
      <c r="AS3" s="432"/>
      <c r="AT3" s="432"/>
      <c r="AU3" s="432"/>
      <c r="AV3" s="432"/>
      <c r="AW3" s="432"/>
      <c r="AX3" s="432"/>
      <c r="AY3" s="432"/>
      <c r="AZ3" s="432"/>
      <c r="BA3" s="432"/>
      <c r="BB3" s="432"/>
      <c r="BC3" s="432"/>
      <c r="BD3" s="432"/>
      <c r="BE3" s="432"/>
      <c r="BF3" s="432"/>
      <c r="BG3" s="432"/>
      <c r="BH3" s="432"/>
      <c r="BI3" s="432"/>
      <c r="BJ3" s="432"/>
      <c r="BK3" s="432"/>
      <c r="BL3" s="432"/>
      <c r="BM3" s="432"/>
      <c r="BN3" s="432"/>
      <c r="BO3" s="432"/>
      <c r="BP3" s="432"/>
      <c r="BQ3" s="432"/>
      <c r="BR3" s="432"/>
      <c r="BS3" s="432"/>
      <c r="BT3" s="432"/>
      <c r="BU3" s="432"/>
      <c r="BV3" s="432"/>
      <c r="BW3" s="432"/>
      <c r="BX3" s="432"/>
      <c r="BY3" s="432"/>
      <c r="BZ3" s="432"/>
      <c r="CA3" s="432"/>
      <c r="CB3" s="432"/>
      <c r="CC3" s="432"/>
      <c r="CD3" s="432"/>
      <c r="CE3" s="432"/>
      <c r="CF3" s="432"/>
      <c r="CG3" s="432"/>
      <c r="CH3" s="432"/>
      <c r="CI3" s="432"/>
      <c r="CJ3" s="432"/>
      <c r="CK3" s="432"/>
      <c r="CL3" s="432"/>
      <c r="CM3" s="432"/>
      <c r="CN3" s="432"/>
      <c r="CO3" s="432"/>
      <c r="CP3" s="432"/>
      <c r="CQ3" s="432"/>
      <c r="CR3" s="432"/>
      <c r="CS3" s="432"/>
      <c r="CT3" s="432"/>
      <c r="CU3" s="432"/>
      <c r="CV3" s="432"/>
      <c r="CW3" s="432"/>
      <c r="CX3" s="432"/>
      <c r="CY3" s="432"/>
      <c r="CZ3" s="432"/>
      <c r="DA3" s="432"/>
      <c r="DB3" s="432"/>
      <c r="DC3" s="432"/>
      <c r="DD3" s="432"/>
      <c r="DE3" s="432"/>
      <c r="DF3" s="432"/>
      <c r="DG3" s="432"/>
      <c r="DH3" s="432"/>
      <c r="DI3" s="432"/>
      <c r="DJ3" s="432"/>
    </row>
    <row r="4" spans="1:114">
      <c r="A4" s="179" t="s">
        <v>1306</v>
      </c>
      <c r="B4" s="179"/>
      <c r="C4" s="381">
        <f>'Schedule 2_Balance Sheet'!C4</f>
        <v>45657</v>
      </c>
      <c r="D4" s="378"/>
      <c r="E4" s="378"/>
      <c r="F4" s="379"/>
      <c r="AB4" s="431"/>
      <c r="AC4" s="432"/>
      <c r="AD4" s="432"/>
      <c r="AE4" s="432"/>
      <c r="AF4" s="432"/>
      <c r="AG4" s="432"/>
      <c r="AH4" s="432"/>
      <c r="AI4" s="432"/>
      <c r="AJ4" s="432"/>
      <c r="AK4" s="432"/>
      <c r="AL4" s="432"/>
      <c r="AM4" s="432"/>
      <c r="AN4" s="432"/>
      <c r="AO4" s="432"/>
      <c r="AP4" s="432"/>
      <c r="AQ4" s="432"/>
      <c r="AR4" s="432"/>
      <c r="AS4" s="432"/>
      <c r="AT4" s="432"/>
      <c r="AU4" s="432"/>
      <c r="AV4" s="432"/>
      <c r="AW4" s="432"/>
      <c r="AX4" s="432"/>
      <c r="AY4" s="432"/>
      <c r="AZ4" s="432"/>
      <c r="BA4" s="432"/>
      <c r="BB4" s="432"/>
      <c r="BC4" s="432"/>
      <c r="BD4" s="432"/>
      <c r="BE4" s="432"/>
      <c r="BF4" s="432"/>
      <c r="BG4" s="432"/>
      <c r="BH4" s="432"/>
      <c r="BI4" s="432"/>
      <c r="BJ4" s="432"/>
      <c r="BK4" s="432"/>
      <c r="BL4" s="432"/>
      <c r="BM4" s="432"/>
      <c r="BN4" s="432"/>
      <c r="BO4" s="432"/>
      <c r="BP4" s="432"/>
      <c r="BQ4" s="432"/>
      <c r="BR4" s="432"/>
      <c r="BS4" s="432"/>
      <c r="BT4" s="432"/>
      <c r="BU4" s="432"/>
      <c r="BV4" s="432"/>
      <c r="BW4" s="432"/>
      <c r="BX4" s="432"/>
      <c r="BY4" s="432"/>
      <c r="BZ4" s="432"/>
      <c r="CA4" s="432"/>
      <c r="CB4" s="432"/>
      <c r="CC4" s="432"/>
      <c r="CD4" s="432"/>
      <c r="CE4" s="432"/>
      <c r="CF4" s="432"/>
      <c r="CG4" s="432"/>
      <c r="CH4" s="432"/>
      <c r="CI4" s="432"/>
      <c r="CJ4" s="432"/>
      <c r="CK4" s="432"/>
      <c r="CL4" s="432"/>
      <c r="CM4" s="432"/>
      <c r="CN4" s="432"/>
      <c r="CO4" s="432"/>
      <c r="CP4" s="432"/>
      <c r="CQ4" s="432"/>
      <c r="CR4" s="432"/>
      <c r="CS4" s="432"/>
      <c r="CT4" s="432"/>
      <c r="CU4" s="432"/>
      <c r="CV4" s="432"/>
      <c r="CW4" s="432"/>
      <c r="CX4" s="432"/>
      <c r="CY4" s="432"/>
      <c r="CZ4" s="432"/>
      <c r="DA4" s="432"/>
      <c r="DB4" s="432"/>
      <c r="DC4" s="432"/>
      <c r="DD4" s="432"/>
      <c r="DE4" s="432"/>
      <c r="DF4" s="432"/>
      <c r="DG4" s="432"/>
      <c r="DH4" s="432"/>
      <c r="DI4" s="432"/>
      <c r="DJ4" s="432"/>
    </row>
    <row r="5" spans="1:114">
      <c r="A5" s="179" t="s">
        <v>1307</v>
      </c>
      <c r="B5" s="179"/>
      <c r="C5" s="377" t="str">
        <f>'Schedule 2_Balance Sheet'!C5</f>
        <v>CCA</v>
      </c>
      <c r="D5" s="378"/>
      <c r="E5" s="378"/>
      <c r="F5" s="379"/>
      <c r="AB5" s="431"/>
      <c r="AC5" s="432"/>
      <c r="AD5" s="432"/>
      <c r="AE5" s="432"/>
      <c r="AF5" s="432"/>
      <c r="AG5" s="432"/>
      <c r="AH5" s="432"/>
      <c r="AI5" s="432"/>
      <c r="AJ5" s="432"/>
      <c r="AK5" s="432"/>
      <c r="AL5" s="432"/>
      <c r="AM5" s="432"/>
      <c r="AN5" s="432"/>
      <c r="AO5" s="432"/>
      <c r="AP5" s="432"/>
      <c r="AQ5" s="432"/>
      <c r="AR5" s="432"/>
      <c r="AS5" s="432"/>
      <c r="AT5" s="432"/>
      <c r="AU5" s="432"/>
      <c r="AV5" s="432"/>
      <c r="AW5" s="432"/>
      <c r="AX5" s="432"/>
      <c r="AY5" s="432"/>
      <c r="AZ5" s="432"/>
      <c r="BA5" s="432"/>
      <c r="BB5" s="432"/>
      <c r="BC5" s="432"/>
      <c r="BD5" s="432"/>
      <c r="BE5" s="432"/>
      <c r="BF5" s="432"/>
      <c r="BG5" s="432"/>
      <c r="BH5" s="432"/>
      <c r="BI5" s="432"/>
      <c r="BJ5" s="432"/>
      <c r="BK5" s="432"/>
      <c r="BL5" s="432"/>
      <c r="BM5" s="432"/>
      <c r="BN5" s="432"/>
      <c r="BO5" s="432"/>
      <c r="BP5" s="432"/>
      <c r="BQ5" s="432"/>
      <c r="BR5" s="432"/>
      <c r="BS5" s="432"/>
      <c r="BT5" s="432"/>
      <c r="BU5" s="432"/>
      <c r="BV5" s="432"/>
      <c r="BW5" s="432"/>
      <c r="BX5" s="432"/>
      <c r="BY5" s="432"/>
      <c r="BZ5" s="432"/>
      <c r="CA5" s="432"/>
      <c r="CB5" s="432"/>
      <c r="CC5" s="432"/>
      <c r="CD5" s="432"/>
      <c r="CE5" s="432"/>
      <c r="CF5" s="432"/>
      <c r="CG5" s="432"/>
      <c r="CH5" s="432"/>
      <c r="CI5" s="432"/>
      <c r="CJ5" s="432"/>
      <c r="CK5" s="432"/>
      <c r="CL5" s="432"/>
      <c r="CM5" s="432"/>
      <c r="CN5" s="432"/>
      <c r="CO5" s="432"/>
      <c r="CP5" s="432"/>
      <c r="CQ5" s="432"/>
      <c r="CR5" s="432"/>
      <c r="CS5" s="432"/>
      <c r="CT5" s="432"/>
      <c r="CU5" s="432"/>
      <c r="CV5" s="432"/>
      <c r="CW5" s="432"/>
      <c r="CX5" s="432"/>
      <c r="CY5" s="432"/>
      <c r="CZ5" s="432"/>
      <c r="DA5" s="432"/>
      <c r="DB5" s="432"/>
      <c r="DC5" s="432"/>
      <c r="DD5" s="432"/>
      <c r="DE5" s="432"/>
      <c r="DF5" s="432"/>
      <c r="DG5" s="432"/>
      <c r="DH5" s="432"/>
      <c r="DI5" s="432"/>
      <c r="DJ5" s="432"/>
    </row>
    <row r="6" spans="1:114">
      <c r="A6" s="179" t="s">
        <v>1288</v>
      </c>
      <c r="B6" s="179"/>
      <c r="C6" s="381">
        <f>'Schedule 2_Balance Sheet'!C6</f>
        <v>45957</v>
      </c>
      <c r="D6" s="378"/>
      <c r="E6" s="378"/>
      <c r="F6" s="379"/>
      <c r="AB6" s="431"/>
      <c r="AC6" s="432"/>
      <c r="AD6" s="432"/>
      <c r="AE6" s="432"/>
      <c r="AF6" s="432"/>
      <c r="AG6" s="432"/>
      <c r="AH6" s="432"/>
      <c r="AI6" s="432"/>
      <c r="AJ6" s="432"/>
      <c r="AK6" s="432"/>
      <c r="AL6" s="432"/>
      <c r="AM6" s="432"/>
      <c r="AN6" s="432"/>
      <c r="AO6" s="432"/>
      <c r="AP6" s="432"/>
      <c r="AQ6" s="432"/>
      <c r="AR6" s="432"/>
      <c r="AS6" s="432"/>
      <c r="AT6" s="432"/>
      <c r="AU6" s="432"/>
      <c r="AV6" s="432"/>
      <c r="AW6" s="432"/>
      <c r="AX6" s="432"/>
      <c r="AY6" s="432"/>
      <c r="AZ6" s="432"/>
      <c r="BA6" s="432"/>
      <c r="BB6" s="432"/>
      <c r="BC6" s="432"/>
      <c r="BD6" s="432"/>
      <c r="BE6" s="432"/>
      <c r="BF6" s="432"/>
      <c r="BG6" s="432"/>
      <c r="BH6" s="432"/>
      <c r="BI6" s="432"/>
      <c r="BJ6" s="432"/>
      <c r="BK6" s="432"/>
      <c r="BL6" s="432"/>
      <c r="BM6" s="432"/>
      <c r="BN6" s="432"/>
      <c r="BO6" s="432"/>
      <c r="BP6" s="432"/>
      <c r="BQ6" s="432"/>
      <c r="BR6" s="432"/>
      <c r="BS6" s="432"/>
      <c r="BT6" s="432"/>
      <c r="BU6" s="432"/>
      <c r="BV6" s="432"/>
      <c r="BW6" s="432"/>
      <c r="BX6" s="432"/>
      <c r="BY6" s="432"/>
      <c r="BZ6" s="432"/>
      <c r="CA6" s="432"/>
      <c r="CB6" s="432"/>
      <c r="CC6" s="432"/>
      <c r="CD6" s="432"/>
      <c r="CE6" s="432"/>
      <c r="CF6" s="432"/>
      <c r="CG6" s="432"/>
      <c r="CH6" s="432"/>
      <c r="CI6" s="432"/>
      <c r="CJ6" s="432"/>
      <c r="CK6" s="432"/>
      <c r="CL6" s="432"/>
      <c r="CM6" s="432"/>
      <c r="CN6" s="432"/>
      <c r="CO6" s="432"/>
      <c r="CP6" s="432"/>
      <c r="CQ6" s="432"/>
      <c r="CR6" s="432"/>
      <c r="CS6" s="432"/>
      <c r="CT6" s="432"/>
      <c r="CU6" s="432"/>
      <c r="CV6" s="432"/>
      <c r="CW6" s="432"/>
      <c r="CX6" s="432"/>
      <c r="CY6" s="432"/>
      <c r="CZ6" s="432"/>
      <c r="DA6" s="432"/>
      <c r="DB6" s="432"/>
      <c r="DC6" s="432"/>
      <c r="DD6" s="432"/>
      <c r="DE6" s="432"/>
      <c r="DF6" s="432"/>
      <c r="DG6" s="432"/>
      <c r="DH6" s="432"/>
      <c r="DI6" s="432"/>
      <c r="DJ6" s="432"/>
    </row>
    <row r="7" spans="1:114" ht="13.5" thickBot="1">
      <c r="A7" s="177" t="s">
        <v>1509</v>
      </c>
      <c r="B7" s="334"/>
      <c r="C7" s="334"/>
      <c r="D7" s="334"/>
      <c r="E7" s="334"/>
      <c r="F7" s="334"/>
      <c r="G7" s="334"/>
      <c r="H7" s="334"/>
      <c r="AB7" s="431"/>
      <c r="AC7" s="432"/>
      <c r="AD7" s="432"/>
      <c r="AE7" s="432"/>
      <c r="AF7" s="432"/>
      <c r="AG7" s="432"/>
      <c r="AH7" s="432"/>
      <c r="AI7" s="432"/>
      <c r="AJ7" s="432"/>
      <c r="AK7" s="432"/>
      <c r="AL7" s="432"/>
      <c r="AM7" s="432"/>
      <c r="AN7" s="432"/>
      <c r="AO7" s="432"/>
      <c r="AP7" s="432"/>
      <c r="AQ7" s="432"/>
      <c r="AR7" s="432"/>
      <c r="AS7" s="432"/>
      <c r="AT7" s="432"/>
      <c r="AU7" s="432"/>
      <c r="AV7" s="432"/>
      <c r="AW7" s="432"/>
      <c r="AX7" s="432"/>
      <c r="AY7" s="432"/>
      <c r="AZ7" s="432"/>
      <c r="BA7" s="432"/>
      <c r="BB7" s="432"/>
      <c r="BC7" s="432"/>
      <c r="BD7" s="432"/>
      <c r="BE7" s="432"/>
      <c r="BF7" s="432"/>
      <c r="BG7" s="432"/>
      <c r="BH7" s="432"/>
      <c r="BI7" s="432"/>
      <c r="BJ7" s="432"/>
      <c r="BK7" s="432"/>
      <c r="BL7" s="432"/>
      <c r="BM7" s="432"/>
      <c r="BN7" s="432"/>
      <c r="BO7" s="432"/>
      <c r="BP7" s="432"/>
      <c r="BQ7" s="432"/>
      <c r="BR7" s="432"/>
      <c r="BS7" s="432"/>
      <c r="BT7" s="432"/>
      <c r="BU7" s="432"/>
      <c r="BV7" s="432"/>
      <c r="BW7" s="432"/>
      <c r="BX7" s="432"/>
      <c r="BY7" s="432"/>
      <c r="BZ7" s="432"/>
      <c r="CA7" s="432"/>
      <c r="CB7" s="432"/>
      <c r="CC7" s="432"/>
      <c r="CD7" s="432"/>
      <c r="CE7" s="432"/>
      <c r="CF7" s="432"/>
      <c r="CG7" s="432"/>
      <c r="CH7" s="432"/>
      <c r="CI7" s="432"/>
      <c r="CJ7" s="432"/>
      <c r="CK7" s="432"/>
      <c r="CL7" s="432"/>
      <c r="CM7" s="432"/>
      <c r="CN7" s="432"/>
      <c r="CO7" s="432"/>
      <c r="CP7" s="432"/>
      <c r="CQ7" s="432"/>
      <c r="CR7" s="432"/>
      <c r="CS7" s="432"/>
      <c r="CT7" s="432"/>
      <c r="CU7" s="432"/>
      <c r="CV7" s="432"/>
      <c r="CW7" s="432"/>
      <c r="CX7" s="432"/>
      <c r="CY7" s="432"/>
      <c r="CZ7" s="432"/>
      <c r="DA7" s="432"/>
      <c r="DB7" s="432"/>
      <c r="DC7" s="432"/>
      <c r="DD7" s="432"/>
      <c r="DE7" s="432"/>
      <c r="DF7" s="432"/>
      <c r="DG7" s="432"/>
      <c r="DH7" s="432"/>
      <c r="DI7" s="432"/>
      <c r="DJ7" s="432"/>
    </row>
    <row r="8" spans="1:114" s="434" customFormat="1" ht="16.5" customHeight="1" thickBot="1">
      <c r="A8" s="910"/>
      <c r="B8" s="911"/>
      <c r="C8" s="912" t="s">
        <v>1510</v>
      </c>
      <c r="D8" s="912"/>
      <c r="E8" s="913"/>
      <c r="F8" s="913"/>
      <c r="G8" s="913"/>
      <c r="H8" s="912"/>
      <c r="I8" s="912"/>
      <c r="J8" s="913"/>
      <c r="K8" s="913"/>
      <c r="L8" s="914"/>
      <c r="M8" s="912" t="s">
        <v>1510</v>
      </c>
      <c r="N8" s="912"/>
      <c r="O8" s="913"/>
      <c r="P8" s="914"/>
      <c r="Q8" s="913"/>
      <c r="R8" s="912"/>
      <c r="S8" s="912"/>
      <c r="T8" s="913"/>
      <c r="U8" s="913"/>
      <c r="V8" s="914"/>
      <c r="W8" s="912" t="s">
        <v>1510</v>
      </c>
      <c r="X8" s="912"/>
      <c r="Y8" s="913"/>
      <c r="Z8" s="913"/>
      <c r="AA8" s="913"/>
      <c r="AB8" s="915"/>
      <c r="AC8" s="912"/>
      <c r="AD8" s="912"/>
      <c r="AE8" s="912"/>
      <c r="AF8" s="912"/>
      <c r="AG8" s="916"/>
      <c r="AH8" s="917"/>
    </row>
    <row r="9" spans="1:114" s="435" customFormat="1" ht="26.25" thickBot="1">
      <c r="A9" s="918" t="s">
        <v>434</v>
      </c>
      <c r="B9" s="919" t="s">
        <v>1511</v>
      </c>
      <c r="C9" s="920">
        <f t="array" ref="C9:AF9">TRANSPOSE(B10:B39)</f>
        <v>45688</v>
      </c>
      <c r="D9" s="921">
        <v>45657</v>
      </c>
      <c r="E9" s="921">
        <v>45626</v>
      </c>
      <c r="F9" s="921">
        <v>45596</v>
      </c>
      <c r="G9" s="921">
        <v>45565</v>
      </c>
      <c r="H9" s="921">
        <v>45535</v>
      </c>
      <c r="I9" s="921">
        <v>45504</v>
      </c>
      <c r="J9" s="921">
        <v>45473</v>
      </c>
      <c r="K9" s="921">
        <v>45443</v>
      </c>
      <c r="L9" s="921">
        <v>45412</v>
      </c>
      <c r="M9" s="921">
        <v>45382</v>
      </c>
      <c r="N9" s="921">
        <v>45351</v>
      </c>
      <c r="O9" s="922">
        <v>45322</v>
      </c>
      <c r="P9" s="921">
        <v>45291</v>
      </c>
      <c r="Q9" s="922">
        <v>45260</v>
      </c>
      <c r="R9" s="921">
        <v>45230</v>
      </c>
      <c r="S9" s="922">
        <v>45199</v>
      </c>
      <c r="T9" s="922">
        <v>45169</v>
      </c>
      <c r="U9" s="922">
        <v>45138</v>
      </c>
      <c r="V9" s="921">
        <v>45107</v>
      </c>
      <c r="W9" s="922">
        <v>45077</v>
      </c>
      <c r="X9" s="922">
        <v>45046</v>
      </c>
      <c r="Y9" s="922">
        <v>45016</v>
      </c>
      <c r="Z9" s="921">
        <v>44985</v>
      </c>
      <c r="AA9" s="922">
        <v>44957</v>
      </c>
      <c r="AB9" s="921">
        <v>44926</v>
      </c>
      <c r="AC9" s="922">
        <v>44895</v>
      </c>
      <c r="AD9" s="922">
        <v>44865</v>
      </c>
      <c r="AE9" s="921">
        <v>44834</v>
      </c>
      <c r="AF9" s="923">
        <v>44804</v>
      </c>
      <c r="AG9" s="924" t="s">
        <v>1512</v>
      </c>
      <c r="AH9" s="925" t="s">
        <v>1513</v>
      </c>
    </row>
    <row r="10" spans="1:114" s="435" customFormat="1">
      <c r="A10" s="452">
        <v>1</v>
      </c>
      <c r="B10" s="474">
        <f>EOMONTH(B11,1)</f>
        <v>45688</v>
      </c>
      <c r="C10" s="926">
        <v>407055.8</v>
      </c>
      <c r="D10" s="926">
        <v>6214736.290000001</v>
      </c>
      <c r="E10" s="926">
        <v>1919597.3499999999</v>
      </c>
      <c r="F10" s="926">
        <v>900069.98</v>
      </c>
      <c r="G10" s="926">
        <v>878248.01</v>
      </c>
      <c r="H10" s="926">
        <v>575586.48</v>
      </c>
      <c r="I10" s="926">
        <v>729511.12</v>
      </c>
      <c r="J10" s="926">
        <v>473247.7</v>
      </c>
      <c r="K10" s="926">
        <v>666015.23999999987</v>
      </c>
      <c r="L10" s="926">
        <v>59806.520000000004</v>
      </c>
      <c r="M10" s="926">
        <v>44432.800000000003</v>
      </c>
      <c r="N10" s="926">
        <v>48120.71</v>
      </c>
      <c r="O10" s="926">
        <v>39542.590000000004</v>
      </c>
      <c r="P10" s="926">
        <v>36020.949999999997</v>
      </c>
      <c r="Q10" s="926">
        <v>43625.71</v>
      </c>
      <c r="R10" s="926">
        <v>25967.719999999998</v>
      </c>
      <c r="S10" s="926">
        <v>25040.25</v>
      </c>
      <c r="T10" s="926">
        <v>36667.329999999994</v>
      </c>
      <c r="U10" s="926">
        <v>26971.82</v>
      </c>
      <c r="V10" s="926">
        <v>30175.96</v>
      </c>
      <c r="W10" s="926">
        <v>39089.57</v>
      </c>
      <c r="X10" s="926">
        <v>4732.82</v>
      </c>
      <c r="Y10" s="926">
        <v>13051.410000000002</v>
      </c>
      <c r="Z10" s="926">
        <v>21333.94</v>
      </c>
      <c r="AA10" s="926">
        <v>7308.85</v>
      </c>
      <c r="AB10" s="926">
        <v>13345.43</v>
      </c>
      <c r="AC10" s="926">
        <v>20211.77</v>
      </c>
      <c r="AD10" s="926">
        <v>15031.07</v>
      </c>
      <c r="AE10" s="926">
        <v>20895.27</v>
      </c>
      <c r="AF10" s="927">
        <v>13614.43</v>
      </c>
      <c r="AG10" s="928">
        <v>0</v>
      </c>
      <c r="AH10" s="451">
        <f t="shared" ref="AH10:AH38" si="0">SUM(C10:AG10)</f>
        <v>13349054.890000002</v>
      </c>
    </row>
    <row r="11" spans="1:114" s="435" customFormat="1">
      <c r="A11" s="452">
        <v>2</v>
      </c>
      <c r="B11" s="453">
        <f>'Schedule 2_Balance Sheet'!C4</f>
        <v>45657</v>
      </c>
      <c r="C11" s="462"/>
      <c r="D11" s="478">
        <v>214673.88</v>
      </c>
      <c r="E11" s="478">
        <v>6536942.4799999995</v>
      </c>
      <c r="F11" s="478">
        <v>1100029.5</v>
      </c>
      <c r="G11" s="478">
        <v>219508.93</v>
      </c>
      <c r="H11" s="478">
        <v>88999.95</v>
      </c>
      <c r="I11" s="478">
        <v>102267.48</v>
      </c>
      <c r="J11" s="478">
        <v>95149.540000000008</v>
      </c>
      <c r="K11" s="478">
        <v>45394.63</v>
      </c>
      <c r="L11" s="478">
        <v>20843.41</v>
      </c>
      <c r="M11" s="478">
        <v>23758.22</v>
      </c>
      <c r="N11" s="478">
        <v>19662.599999999999</v>
      </c>
      <c r="O11" s="478">
        <v>8398.130000000001</v>
      </c>
      <c r="P11" s="478">
        <v>7177.2199999999993</v>
      </c>
      <c r="Q11" s="478">
        <v>4377.45</v>
      </c>
      <c r="R11" s="478">
        <v>394.32</v>
      </c>
      <c r="S11" s="478">
        <v>127.43</v>
      </c>
      <c r="T11" s="478">
        <v>1692.85</v>
      </c>
      <c r="U11" s="478">
        <v>2041.42</v>
      </c>
      <c r="V11" s="478">
        <v>1216.71</v>
      </c>
      <c r="W11" s="478">
        <v>529.35</v>
      </c>
      <c r="X11" s="478">
        <v>1139.32</v>
      </c>
      <c r="Y11" s="478">
        <v>0</v>
      </c>
      <c r="Z11" s="478">
        <v>4500.5</v>
      </c>
      <c r="AA11" s="478">
        <v>577.54999999999995</v>
      </c>
      <c r="AB11" s="478">
        <v>105.35</v>
      </c>
      <c r="AC11" s="478">
        <v>0</v>
      </c>
      <c r="AD11" s="478">
        <v>0</v>
      </c>
      <c r="AE11" s="478">
        <v>0</v>
      </c>
      <c r="AF11" s="470">
        <v>1745.84</v>
      </c>
      <c r="AG11" s="468">
        <v>0</v>
      </c>
      <c r="AH11" s="451">
        <f t="shared" si="0"/>
        <v>8501254.0600000024</v>
      </c>
    </row>
    <row r="12" spans="1:114" s="434" customFormat="1" ht="15" customHeight="1">
      <c r="A12" s="452">
        <v>3</v>
      </c>
      <c r="B12" s="453">
        <f>EOMONTH(B11,-1)</f>
        <v>45626</v>
      </c>
      <c r="C12" s="462"/>
      <c r="D12" s="462"/>
      <c r="E12" s="441">
        <v>641906.71</v>
      </c>
      <c r="F12" s="441">
        <v>7469487.6799999997</v>
      </c>
      <c r="G12" s="441">
        <v>1594293.5199999998</v>
      </c>
      <c r="H12" s="441">
        <v>429177.45</v>
      </c>
      <c r="I12" s="441">
        <v>306384.81</v>
      </c>
      <c r="J12" s="441">
        <v>277608.43000000005</v>
      </c>
      <c r="K12" s="441">
        <v>214279.52000000002</v>
      </c>
      <c r="L12" s="441">
        <v>25968.859999999997</v>
      </c>
      <c r="M12" s="441">
        <v>10662.86</v>
      </c>
      <c r="N12" s="441">
        <v>37533.39</v>
      </c>
      <c r="O12" s="441">
        <v>23431.13</v>
      </c>
      <c r="P12" s="441">
        <v>4264.34</v>
      </c>
      <c r="Q12" s="441">
        <v>7541.73</v>
      </c>
      <c r="R12" s="441">
        <v>8384.19</v>
      </c>
      <c r="S12" s="441">
        <v>35324.839999999997</v>
      </c>
      <c r="T12" s="441">
        <v>9877.9</v>
      </c>
      <c r="U12" s="441">
        <v>8017.9</v>
      </c>
      <c r="V12" s="441">
        <v>12355.34</v>
      </c>
      <c r="W12" s="441">
        <v>11557.880000000001</v>
      </c>
      <c r="X12" s="441">
        <v>5963.65</v>
      </c>
      <c r="Y12" s="441">
        <v>8774.07</v>
      </c>
      <c r="Z12" s="441">
        <v>140.15</v>
      </c>
      <c r="AA12" s="441">
        <v>412.9</v>
      </c>
      <c r="AB12" s="441">
        <v>303.84000000000003</v>
      </c>
      <c r="AC12" s="441">
        <v>455.06</v>
      </c>
      <c r="AD12" s="441">
        <v>472.46</v>
      </c>
      <c r="AE12" s="441">
        <v>910.02</v>
      </c>
      <c r="AF12" s="464">
        <v>3042.87</v>
      </c>
      <c r="AG12" s="468">
        <v>0</v>
      </c>
      <c r="AH12" s="451">
        <f t="shared" si="0"/>
        <v>11148533.500000002</v>
      </c>
    </row>
    <row r="13" spans="1:114" s="434" customFormat="1" ht="15" customHeight="1">
      <c r="A13" s="452">
        <v>4</v>
      </c>
      <c r="B13" s="453">
        <f t="shared" ref="B13:B39" si="1">EOMONTH(B12,-1)</f>
        <v>45596</v>
      </c>
      <c r="C13" s="462"/>
      <c r="D13" s="460"/>
      <c r="E13" s="462"/>
      <c r="F13" s="441">
        <v>92227.64</v>
      </c>
      <c r="G13" s="441">
        <v>6711539.6699999999</v>
      </c>
      <c r="H13" s="441">
        <v>1209038.5900000001</v>
      </c>
      <c r="I13" s="441">
        <v>394142.95</v>
      </c>
      <c r="J13" s="441">
        <v>284169.63999999996</v>
      </c>
      <c r="K13" s="441">
        <v>169762.4</v>
      </c>
      <c r="L13" s="441">
        <v>82944.34</v>
      </c>
      <c r="M13" s="441">
        <v>92065.47</v>
      </c>
      <c r="N13" s="441">
        <v>130299.68</v>
      </c>
      <c r="O13" s="441">
        <v>76219.900000000009</v>
      </c>
      <c r="P13" s="441">
        <v>31561.469999999998</v>
      </c>
      <c r="Q13" s="441">
        <v>28164.460000000003</v>
      </c>
      <c r="R13" s="441">
        <v>17145.82</v>
      </c>
      <c r="S13" s="442">
        <v>31350.55</v>
      </c>
      <c r="T13" s="442">
        <v>36424.040000000008</v>
      </c>
      <c r="U13" s="442">
        <v>27654.83</v>
      </c>
      <c r="V13" s="441">
        <v>40446.22</v>
      </c>
      <c r="W13" s="441">
        <v>23255.61</v>
      </c>
      <c r="X13" s="442">
        <v>20579.530000000002</v>
      </c>
      <c r="Y13" s="442">
        <v>22696</v>
      </c>
      <c r="Z13" s="441">
        <v>21497.279999999999</v>
      </c>
      <c r="AA13" s="441">
        <v>28583.230000000003</v>
      </c>
      <c r="AB13" s="441">
        <v>21877.33</v>
      </c>
      <c r="AC13" s="441">
        <v>18343.499999999996</v>
      </c>
      <c r="AD13" s="441">
        <v>21112.370000000003</v>
      </c>
      <c r="AE13" s="441">
        <v>16224.02</v>
      </c>
      <c r="AF13" s="464">
        <v>24254.82</v>
      </c>
      <c r="AG13" s="466">
        <v>0</v>
      </c>
      <c r="AH13" s="451">
        <f t="shared" si="0"/>
        <v>9673581.3600000013</v>
      </c>
    </row>
    <row r="14" spans="1:114" s="434" customFormat="1" ht="15" customHeight="1">
      <c r="A14" s="452">
        <v>5</v>
      </c>
      <c r="B14" s="453">
        <f t="shared" si="1"/>
        <v>45565</v>
      </c>
      <c r="C14" s="462"/>
      <c r="D14" s="460"/>
      <c r="E14" s="460"/>
      <c r="F14" s="462"/>
      <c r="G14" s="441">
        <v>321253.84000000003</v>
      </c>
      <c r="H14" s="441">
        <v>7259811.4199999999</v>
      </c>
      <c r="I14" s="441">
        <v>2477892.7399999998</v>
      </c>
      <c r="J14" s="441">
        <v>426810.12999999995</v>
      </c>
      <c r="K14" s="441">
        <v>222482.2</v>
      </c>
      <c r="L14" s="441">
        <v>42679.09</v>
      </c>
      <c r="M14" s="441">
        <v>31654.15</v>
      </c>
      <c r="N14" s="441">
        <v>40028.639999999999</v>
      </c>
      <c r="O14" s="441">
        <v>7649.63</v>
      </c>
      <c r="P14" s="441">
        <v>13102.17</v>
      </c>
      <c r="Q14" s="441">
        <v>6877.36</v>
      </c>
      <c r="R14" s="441">
        <v>5732.9400000000005</v>
      </c>
      <c r="S14" s="442">
        <v>9716.31</v>
      </c>
      <c r="T14" s="442">
        <v>45670.47</v>
      </c>
      <c r="U14" s="442">
        <v>6058.56</v>
      </c>
      <c r="V14" s="441">
        <v>4185.17</v>
      </c>
      <c r="W14" s="441">
        <v>9168.67</v>
      </c>
      <c r="X14" s="442">
        <v>1299.98</v>
      </c>
      <c r="Y14" s="442">
        <v>4557.45</v>
      </c>
      <c r="Z14" s="441">
        <v>5003.2299999999996</v>
      </c>
      <c r="AA14" s="441">
        <v>693.31999999999994</v>
      </c>
      <c r="AB14" s="441">
        <v>1109.3300000000002</v>
      </c>
      <c r="AC14" s="441">
        <v>3983.17</v>
      </c>
      <c r="AD14" s="441">
        <v>869.7</v>
      </c>
      <c r="AE14" s="441">
        <v>833.79</v>
      </c>
      <c r="AF14" s="464">
        <v>47386.66</v>
      </c>
      <c r="AG14" s="467">
        <v>0</v>
      </c>
      <c r="AH14" s="451">
        <f t="shared" si="0"/>
        <v>10996510.120000001</v>
      </c>
    </row>
    <row r="15" spans="1:114" s="434" customFormat="1" ht="15" customHeight="1">
      <c r="A15" s="452">
        <v>6</v>
      </c>
      <c r="B15" s="453">
        <f t="shared" si="1"/>
        <v>45535</v>
      </c>
      <c r="C15" s="462"/>
      <c r="D15" s="460"/>
      <c r="E15" s="460"/>
      <c r="F15" s="460"/>
      <c r="G15" s="462"/>
      <c r="H15" s="441">
        <v>36146.61</v>
      </c>
      <c r="I15" s="441">
        <v>5488513.7699999996</v>
      </c>
      <c r="J15" s="441">
        <v>1632336.2300000002</v>
      </c>
      <c r="K15" s="441">
        <v>382857.46</v>
      </c>
      <c r="L15" s="441">
        <v>83006.28</v>
      </c>
      <c r="M15" s="441">
        <v>40110.910000000003</v>
      </c>
      <c r="N15" s="441">
        <v>44255.9</v>
      </c>
      <c r="O15" s="441">
        <v>15199.749999999998</v>
      </c>
      <c r="P15" s="441">
        <v>18172.36</v>
      </c>
      <c r="Q15" s="441">
        <v>12358.000000000002</v>
      </c>
      <c r="R15" s="441">
        <v>20765.73</v>
      </c>
      <c r="S15" s="442">
        <v>14229.349999999999</v>
      </c>
      <c r="T15" s="442">
        <v>3188.13</v>
      </c>
      <c r="U15" s="442">
        <v>8399.65</v>
      </c>
      <c r="V15" s="441">
        <v>5044.0899999999992</v>
      </c>
      <c r="W15" s="441">
        <v>1615.2199999999998</v>
      </c>
      <c r="X15" s="442">
        <v>1009.6</v>
      </c>
      <c r="Y15" s="442">
        <v>1056.28</v>
      </c>
      <c r="Z15" s="441">
        <v>8357.6299999999992</v>
      </c>
      <c r="AA15" s="441">
        <v>499.6</v>
      </c>
      <c r="AB15" s="441">
        <v>833.18999999999994</v>
      </c>
      <c r="AC15" s="441">
        <v>1393.05</v>
      </c>
      <c r="AD15" s="441">
        <v>1132.3699999999999</v>
      </c>
      <c r="AE15" s="441">
        <v>527.30999999999995</v>
      </c>
      <c r="AF15" s="464">
        <v>6119.55</v>
      </c>
      <c r="AG15" s="467">
        <v>0</v>
      </c>
      <c r="AH15" s="451">
        <f t="shared" si="0"/>
        <v>7827128.0200000005</v>
      </c>
    </row>
    <row r="16" spans="1:114" s="434" customFormat="1" ht="15" customHeight="1">
      <c r="A16" s="452">
        <v>7</v>
      </c>
      <c r="B16" s="453">
        <f t="shared" si="1"/>
        <v>45504</v>
      </c>
      <c r="C16" s="462"/>
      <c r="D16" s="460"/>
      <c r="E16" s="460"/>
      <c r="F16" s="463"/>
      <c r="G16" s="460"/>
      <c r="H16" s="462"/>
      <c r="I16" s="441">
        <v>74348.320000000007</v>
      </c>
      <c r="J16" s="441">
        <v>5386788.7300000004</v>
      </c>
      <c r="K16" s="441">
        <v>1906416.61</v>
      </c>
      <c r="L16" s="441">
        <v>203281.49000000002</v>
      </c>
      <c r="M16" s="441">
        <v>134816.12999999998</v>
      </c>
      <c r="N16" s="441">
        <v>468443.99999999994</v>
      </c>
      <c r="O16" s="441">
        <v>86531.59</v>
      </c>
      <c r="P16" s="441">
        <v>53427.05</v>
      </c>
      <c r="Q16" s="441">
        <v>31026.18</v>
      </c>
      <c r="R16" s="441">
        <v>5972.66</v>
      </c>
      <c r="S16" s="442">
        <v>8811.84</v>
      </c>
      <c r="T16" s="442">
        <v>9713.83</v>
      </c>
      <c r="U16" s="442">
        <v>20452.91</v>
      </c>
      <c r="V16" s="441">
        <v>3418.46</v>
      </c>
      <c r="W16" s="441">
        <v>26384.459999999995</v>
      </c>
      <c r="X16" s="442">
        <v>991.71999999999991</v>
      </c>
      <c r="Y16" s="442">
        <v>179.37</v>
      </c>
      <c r="Z16" s="441">
        <v>4090.4</v>
      </c>
      <c r="AA16" s="441">
        <v>626.59</v>
      </c>
      <c r="AB16" s="441">
        <v>3985.72</v>
      </c>
      <c r="AC16" s="441">
        <v>1682.79</v>
      </c>
      <c r="AD16" s="441">
        <v>3029.2499999999995</v>
      </c>
      <c r="AE16" s="441">
        <v>0</v>
      </c>
      <c r="AF16" s="464">
        <v>1694.02</v>
      </c>
      <c r="AG16" s="467">
        <v>0</v>
      </c>
      <c r="AH16" s="451">
        <f t="shared" si="0"/>
        <v>8436114.120000001</v>
      </c>
    </row>
    <row r="17" spans="1:34" s="434" customFormat="1" ht="15" customHeight="1">
      <c r="A17" s="452">
        <v>8</v>
      </c>
      <c r="B17" s="453">
        <f t="shared" si="1"/>
        <v>45473</v>
      </c>
      <c r="C17" s="462"/>
      <c r="D17" s="460"/>
      <c r="E17" s="460"/>
      <c r="F17" s="460"/>
      <c r="G17" s="460"/>
      <c r="H17" s="460"/>
      <c r="I17" s="462"/>
      <c r="J17" s="441">
        <v>94684.760000000009</v>
      </c>
      <c r="K17" s="441">
        <v>5965532.8700000001</v>
      </c>
      <c r="L17" s="441">
        <v>1356834.84</v>
      </c>
      <c r="M17" s="441">
        <v>497877.31999999995</v>
      </c>
      <c r="N17" s="441">
        <v>203495.41</v>
      </c>
      <c r="O17" s="441">
        <v>115472.15</v>
      </c>
      <c r="P17" s="441">
        <v>36350.089999999997</v>
      </c>
      <c r="Q17" s="441">
        <v>25367.09</v>
      </c>
      <c r="R17" s="441">
        <v>50710.16</v>
      </c>
      <c r="S17" s="442">
        <v>98997.799999999988</v>
      </c>
      <c r="T17" s="442">
        <v>92776.37</v>
      </c>
      <c r="U17" s="442">
        <v>119475.54</v>
      </c>
      <c r="V17" s="441">
        <v>109957.34999999999</v>
      </c>
      <c r="W17" s="441">
        <v>181926.96</v>
      </c>
      <c r="X17" s="442">
        <v>88725.84</v>
      </c>
      <c r="Y17" s="442">
        <v>123245.26</v>
      </c>
      <c r="Z17" s="441">
        <v>104242.58</v>
      </c>
      <c r="AA17" s="441">
        <v>80951.62</v>
      </c>
      <c r="AB17" s="441">
        <v>77668.14</v>
      </c>
      <c r="AC17" s="441">
        <v>47923.820000000007</v>
      </c>
      <c r="AD17" s="441">
        <v>47243.87</v>
      </c>
      <c r="AE17" s="441">
        <v>86719.5</v>
      </c>
      <c r="AF17" s="464">
        <v>46834.2</v>
      </c>
      <c r="AG17" s="467">
        <v>0</v>
      </c>
      <c r="AH17" s="451">
        <f t="shared" si="0"/>
        <v>9653013.5399999972</v>
      </c>
    </row>
    <row r="18" spans="1:34" s="434" customFormat="1" ht="15" customHeight="1">
      <c r="A18" s="452">
        <v>9</v>
      </c>
      <c r="B18" s="453">
        <f t="shared" si="1"/>
        <v>45443</v>
      </c>
      <c r="C18" s="462"/>
      <c r="D18" s="460"/>
      <c r="E18" s="460"/>
      <c r="F18" s="460"/>
      <c r="G18" s="460"/>
      <c r="H18" s="460"/>
      <c r="I18" s="460"/>
      <c r="J18" s="462"/>
      <c r="K18" s="441">
        <v>203028.40000000002</v>
      </c>
      <c r="L18" s="441">
        <v>6752543.1499999994</v>
      </c>
      <c r="M18" s="441">
        <v>2185103.7399999998</v>
      </c>
      <c r="N18" s="441">
        <v>661302.1399999999</v>
      </c>
      <c r="O18" s="441">
        <v>292541.96999999997</v>
      </c>
      <c r="P18" s="441">
        <v>136382.94</v>
      </c>
      <c r="Q18" s="441">
        <v>127679.16</v>
      </c>
      <c r="R18" s="441">
        <v>88313.31</v>
      </c>
      <c r="S18" s="442">
        <v>98139.97</v>
      </c>
      <c r="T18" s="442">
        <v>102151.4</v>
      </c>
      <c r="U18" s="442">
        <v>80755.3</v>
      </c>
      <c r="V18" s="441">
        <v>90645.26</v>
      </c>
      <c r="W18" s="441">
        <v>100007.62</v>
      </c>
      <c r="X18" s="442">
        <v>45547.41</v>
      </c>
      <c r="Y18" s="442">
        <v>50418.78</v>
      </c>
      <c r="Z18" s="441">
        <v>103074.24000000002</v>
      </c>
      <c r="AA18" s="441">
        <v>23150.760000000002</v>
      </c>
      <c r="AB18" s="441">
        <v>44566.36</v>
      </c>
      <c r="AC18" s="441">
        <v>24806.57</v>
      </c>
      <c r="AD18" s="441">
        <v>34113.129999999997</v>
      </c>
      <c r="AE18" s="441">
        <v>41340.749999999993</v>
      </c>
      <c r="AF18" s="464">
        <v>41565.61</v>
      </c>
      <c r="AG18" s="467">
        <v>0</v>
      </c>
      <c r="AH18" s="451">
        <f t="shared" si="0"/>
        <v>11327177.970000001</v>
      </c>
    </row>
    <row r="19" spans="1:34" s="434" customFormat="1" ht="15" customHeight="1">
      <c r="A19" s="452">
        <v>10</v>
      </c>
      <c r="B19" s="453">
        <f t="shared" si="1"/>
        <v>45412</v>
      </c>
      <c r="C19" s="462"/>
      <c r="D19" s="460"/>
      <c r="E19" s="460"/>
      <c r="F19" s="460"/>
      <c r="G19" s="460"/>
      <c r="H19" s="460"/>
      <c r="I19" s="460"/>
      <c r="J19" s="460"/>
      <c r="K19" s="462"/>
      <c r="L19" s="441">
        <v>69182.37</v>
      </c>
      <c r="M19" s="441">
        <v>6017193.2700000005</v>
      </c>
      <c r="N19" s="441">
        <v>1835931.9</v>
      </c>
      <c r="O19" s="441">
        <v>556642.93999999994</v>
      </c>
      <c r="P19" s="441">
        <v>79977.850000000006</v>
      </c>
      <c r="Q19" s="441">
        <v>84564.03</v>
      </c>
      <c r="R19" s="441">
        <v>53175.98</v>
      </c>
      <c r="S19" s="442">
        <v>53062.03</v>
      </c>
      <c r="T19" s="442">
        <v>34267.279999999999</v>
      </c>
      <c r="U19" s="442">
        <v>22931.02</v>
      </c>
      <c r="V19" s="441">
        <v>27602.41</v>
      </c>
      <c r="W19" s="441">
        <v>20834.36</v>
      </c>
      <c r="X19" s="442">
        <v>18647.28</v>
      </c>
      <c r="Y19" s="442">
        <v>16253.509999999998</v>
      </c>
      <c r="Z19" s="441">
        <v>16175.039999999999</v>
      </c>
      <c r="AA19" s="441">
        <v>10860.6</v>
      </c>
      <c r="AB19" s="441">
        <v>55009.210000000006</v>
      </c>
      <c r="AC19" s="441">
        <v>6410.17</v>
      </c>
      <c r="AD19" s="441">
        <v>5611.64</v>
      </c>
      <c r="AE19" s="441">
        <v>3837.91</v>
      </c>
      <c r="AF19" s="464">
        <v>5442.24</v>
      </c>
      <c r="AG19" s="467">
        <v>0</v>
      </c>
      <c r="AH19" s="451">
        <f t="shared" si="0"/>
        <v>8993613.0399999972</v>
      </c>
    </row>
    <row r="20" spans="1:34" s="434" customFormat="1" ht="15" customHeight="1">
      <c r="A20" s="452">
        <v>11</v>
      </c>
      <c r="B20" s="453">
        <f t="shared" si="1"/>
        <v>45382</v>
      </c>
      <c r="C20" s="462"/>
      <c r="D20" s="460"/>
      <c r="E20" s="460"/>
      <c r="F20" s="460"/>
      <c r="G20" s="460"/>
      <c r="H20" s="460"/>
      <c r="I20" s="460"/>
      <c r="J20" s="460"/>
      <c r="K20" s="460"/>
      <c r="L20" s="462"/>
      <c r="M20" s="441">
        <v>257003.41</v>
      </c>
      <c r="N20" s="441">
        <v>6401966.9699999997</v>
      </c>
      <c r="O20" s="441">
        <v>734325.70000000007</v>
      </c>
      <c r="P20" s="441">
        <v>281221.95</v>
      </c>
      <c r="Q20" s="441">
        <v>329613.35000000003</v>
      </c>
      <c r="R20" s="441">
        <v>665054.69000000006</v>
      </c>
      <c r="S20" s="442">
        <v>988207.70000000007</v>
      </c>
      <c r="T20" s="442">
        <v>864449.98</v>
      </c>
      <c r="U20" s="442">
        <v>854262.83000000007</v>
      </c>
      <c r="V20" s="441">
        <v>783301.53</v>
      </c>
      <c r="W20" s="441">
        <v>752990.16000000015</v>
      </c>
      <c r="X20" s="442">
        <v>722259.98</v>
      </c>
      <c r="Y20" s="442">
        <v>750390.35999999987</v>
      </c>
      <c r="Z20" s="441">
        <v>813619.74</v>
      </c>
      <c r="AA20" s="441">
        <v>850003.35</v>
      </c>
      <c r="AB20" s="441">
        <v>1095410.3400000001</v>
      </c>
      <c r="AC20" s="441">
        <v>902095</v>
      </c>
      <c r="AD20" s="441">
        <v>989771.60000000009</v>
      </c>
      <c r="AE20" s="441">
        <v>911960.28</v>
      </c>
      <c r="AF20" s="464">
        <v>842173.93</v>
      </c>
      <c r="AG20" s="467">
        <v>0</v>
      </c>
      <c r="AH20" s="451">
        <f t="shared" si="0"/>
        <v>20790082.850000001</v>
      </c>
    </row>
    <row r="21" spans="1:34" s="434" customFormat="1" ht="15" customHeight="1">
      <c r="A21" s="452">
        <v>12</v>
      </c>
      <c r="B21" s="453">
        <f t="shared" si="1"/>
        <v>45351</v>
      </c>
      <c r="C21" s="462"/>
      <c r="D21" s="460"/>
      <c r="E21" s="460"/>
      <c r="F21" s="460"/>
      <c r="G21" s="460"/>
      <c r="H21" s="460"/>
      <c r="I21" s="460"/>
      <c r="J21" s="460"/>
      <c r="K21" s="460"/>
      <c r="L21" s="460"/>
      <c r="M21" s="462"/>
      <c r="N21" s="441">
        <v>667315.10000000009</v>
      </c>
      <c r="O21" s="441">
        <v>7186152.9500000002</v>
      </c>
      <c r="P21" s="441">
        <v>2044532.44</v>
      </c>
      <c r="Q21" s="441">
        <v>380573.72</v>
      </c>
      <c r="R21" s="441">
        <v>528892.92999999993</v>
      </c>
      <c r="S21" s="442">
        <v>490762.52999999997</v>
      </c>
      <c r="T21" s="442">
        <v>510904.13</v>
      </c>
      <c r="U21" s="442">
        <v>532825.99</v>
      </c>
      <c r="V21" s="441">
        <v>457827.96</v>
      </c>
      <c r="W21" s="441">
        <v>480833.08</v>
      </c>
      <c r="X21" s="442">
        <v>480486.73000000004</v>
      </c>
      <c r="Y21" s="442">
        <v>474645.77</v>
      </c>
      <c r="Z21" s="441">
        <v>457757.24</v>
      </c>
      <c r="AA21" s="441">
        <v>531090.78999999992</v>
      </c>
      <c r="AB21" s="441">
        <v>511906.27999999997</v>
      </c>
      <c r="AC21" s="441">
        <v>515237.49</v>
      </c>
      <c r="AD21" s="441">
        <v>515411.46</v>
      </c>
      <c r="AE21" s="441">
        <v>468401.65</v>
      </c>
      <c r="AF21" s="464">
        <v>411516.70999999996</v>
      </c>
      <c r="AG21" s="467">
        <v>0</v>
      </c>
      <c r="AH21" s="451">
        <f t="shared" si="0"/>
        <v>17647074.950000003</v>
      </c>
    </row>
    <row r="22" spans="1:34" s="434" customFormat="1" ht="15" customHeight="1">
      <c r="A22" s="452">
        <v>13</v>
      </c>
      <c r="B22" s="453">
        <f t="shared" si="1"/>
        <v>45322</v>
      </c>
      <c r="C22" s="462"/>
      <c r="D22" s="460"/>
      <c r="E22" s="460"/>
      <c r="F22" s="460"/>
      <c r="G22" s="460"/>
      <c r="H22" s="460"/>
      <c r="I22" s="460"/>
      <c r="J22" s="460"/>
      <c r="K22" s="460"/>
      <c r="L22" s="460"/>
      <c r="M22" s="460"/>
      <c r="N22" s="462"/>
      <c r="O22" s="441">
        <v>40336.32</v>
      </c>
      <c r="P22" s="441">
        <v>6080826.6200000001</v>
      </c>
      <c r="Q22" s="441">
        <v>1144326.0900000003</v>
      </c>
      <c r="R22" s="441">
        <v>226102.69</v>
      </c>
      <c r="S22" s="442">
        <v>91195.41</v>
      </c>
      <c r="T22" s="442">
        <v>53760.93</v>
      </c>
      <c r="U22" s="442">
        <v>67308.69</v>
      </c>
      <c r="V22" s="441">
        <v>80201.820000000007</v>
      </c>
      <c r="W22" s="441">
        <v>36271.590000000004</v>
      </c>
      <c r="X22" s="442">
        <v>98097.35</v>
      </c>
      <c r="Y22" s="442">
        <v>102943.55</v>
      </c>
      <c r="Z22" s="441">
        <v>123071.45</v>
      </c>
      <c r="AA22" s="441">
        <v>124133.87999999999</v>
      </c>
      <c r="AB22" s="441">
        <v>145557.04</v>
      </c>
      <c r="AC22" s="441">
        <v>77424.98</v>
      </c>
      <c r="AD22" s="441">
        <v>118893.81</v>
      </c>
      <c r="AE22" s="441">
        <v>99661.34</v>
      </c>
      <c r="AF22" s="464">
        <v>139814.42000000001</v>
      </c>
      <c r="AG22" s="467">
        <v>0</v>
      </c>
      <c r="AH22" s="451">
        <f t="shared" si="0"/>
        <v>8849927.9800000023</v>
      </c>
    </row>
    <row r="23" spans="1:34" s="434" customFormat="1" ht="15" customHeight="1">
      <c r="A23" s="452">
        <v>14</v>
      </c>
      <c r="B23" s="453">
        <f t="shared" si="1"/>
        <v>45291</v>
      </c>
      <c r="C23" s="462"/>
      <c r="D23" s="460"/>
      <c r="E23" s="460"/>
      <c r="F23" s="460"/>
      <c r="G23" s="460"/>
      <c r="H23" s="460"/>
      <c r="I23" s="460"/>
      <c r="J23" s="460"/>
      <c r="K23" s="460"/>
      <c r="L23" s="460"/>
      <c r="M23" s="460"/>
      <c r="N23" s="460"/>
      <c r="O23" s="462"/>
      <c r="P23" s="441">
        <v>320227.75</v>
      </c>
      <c r="Q23" s="441">
        <v>7464290.5500000007</v>
      </c>
      <c r="R23" s="441">
        <v>2039070.82</v>
      </c>
      <c r="S23" s="442">
        <v>353467.54</v>
      </c>
      <c r="T23" s="442">
        <v>95729.98</v>
      </c>
      <c r="U23" s="442">
        <v>140912.65</v>
      </c>
      <c r="V23" s="441">
        <v>43985.890000000007</v>
      </c>
      <c r="W23" s="441">
        <v>51278.590000000004</v>
      </c>
      <c r="X23" s="442">
        <v>27687.980000000003</v>
      </c>
      <c r="Y23" s="442">
        <v>148086.34999999998</v>
      </c>
      <c r="Z23" s="441">
        <v>311897.64</v>
      </c>
      <c r="AA23" s="441">
        <v>278748.19</v>
      </c>
      <c r="AB23" s="441">
        <v>235516.41999999998</v>
      </c>
      <c r="AC23" s="441">
        <v>81627.06</v>
      </c>
      <c r="AD23" s="441">
        <v>218932.11</v>
      </c>
      <c r="AE23" s="441">
        <v>50816.170000000006</v>
      </c>
      <c r="AF23" s="464">
        <v>31382.41</v>
      </c>
      <c r="AG23" s="467">
        <v>0</v>
      </c>
      <c r="AH23" s="451">
        <f t="shared" si="0"/>
        <v>11893658.100000001</v>
      </c>
    </row>
    <row r="24" spans="1:34" s="434" customFormat="1" ht="15" customHeight="1">
      <c r="A24" s="452">
        <v>15</v>
      </c>
      <c r="B24" s="453">
        <f t="shared" si="1"/>
        <v>45260</v>
      </c>
      <c r="C24" s="462"/>
      <c r="D24" s="460"/>
      <c r="E24" s="460"/>
      <c r="F24" s="460"/>
      <c r="G24" s="460"/>
      <c r="H24" s="460"/>
      <c r="I24" s="460"/>
      <c r="J24" s="460"/>
      <c r="K24" s="460"/>
      <c r="L24" s="460"/>
      <c r="M24" s="460"/>
      <c r="N24" s="460"/>
      <c r="O24" s="462"/>
      <c r="P24" s="462"/>
      <c r="Q24" s="441">
        <v>43859.01</v>
      </c>
      <c r="R24" s="441">
        <v>4719812.9499999993</v>
      </c>
      <c r="S24" s="442">
        <v>1055271.8399999999</v>
      </c>
      <c r="T24" s="442">
        <v>210444.44</v>
      </c>
      <c r="U24" s="442">
        <v>90625.88</v>
      </c>
      <c r="V24" s="441">
        <v>97635.260000000009</v>
      </c>
      <c r="W24" s="441">
        <v>39228.379999999997</v>
      </c>
      <c r="X24" s="442">
        <v>16606.609999999997</v>
      </c>
      <c r="Y24" s="442">
        <v>16967.68</v>
      </c>
      <c r="Z24" s="441">
        <v>44316.659999999996</v>
      </c>
      <c r="AA24" s="441">
        <v>8116.86</v>
      </c>
      <c r="AB24" s="441">
        <v>8476.56</v>
      </c>
      <c r="AC24" s="441">
        <v>5141.1200000000008</v>
      </c>
      <c r="AD24" s="441">
        <v>7181.7400000000007</v>
      </c>
      <c r="AE24" s="441">
        <v>25392.52</v>
      </c>
      <c r="AF24" s="464">
        <v>6746.2999999999993</v>
      </c>
      <c r="AG24" s="467">
        <v>0</v>
      </c>
      <c r="AH24" s="451">
        <f t="shared" si="0"/>
        <v>6395823.8099999987</v>
      </c>
    </row>
    <row r="25" spans="1:34" s="434" customFormat="1" ht="15" customHeight="1">
      <c r="A25" s="452">
        <v>16</v>
      </c>
      <c r="B25" s="453">
        <f t="shared" si="1"/>
        <v>45230</v>
      </c>
      <c r="C25" s="462"/>
      <c r="D25" s="460"/>
      <c r="E25" s="460"/>
      <c r="F25" s="460"/>
      <c r="G25" s="460"/>
      <c r="H25" s="460"/>
      <c r="I25" s="460"/>
      <c r="J25" s="460"/>
      <c r="K25" s="460"/>
      <c r="L25" s="460"/>
      <c r="M25" s="460"/>
      <c r="N25" s="460"/>
      <c r="O25" s="461"/>
      <c r="P25" s="460"/>
      <c r="Q25" s="462"/>
      <c r="R25" s="441">
        <v>83377.38</v>
      </c>
      <c r="S25" s="442">
        <v>5866822.2299999995</v>
      </c>
      <c r="T25" s="442">
        <v>763445.74999999988</v>
      </c>
      <c r="U25" s="442">
        <v>237893.09999999998</v>
      </c>
      <c r="V25" s="441">
        <v>125786.04</v>
      </c>
      <c r="W25" s="441">
        <v>51091.380000000005</v>
      </c>
      <c r="X25" s="442">
        <v>121670.02</v>
      </c>
      <c r="Y25" s="442">
        <v>129657.65</v>
      </c>
      <c r="Z25" s="441">
        <v>99323.33</v>
      </c>
      <c r="AA25" s="441">
        <v>29803.589999999997</v>
      </c>
      <c r="AB25" s="441">
        <v>14719.73</v>
      </c>
      <c r="AC25" s="441">
        <v>15857.1</v>
      </c>
      <c r="AD25" s="441">
        <v>19795.91</v>
      </c>
      <c r="AE25" s="441">
        <v>20969.550000000003</v>
      </c>
      <c r="AF25" s="464">
        <v>17162.13</v>
      </c>
      <c r="AG25" s="467">
        <v>0</v>
      </c>
      <c r="AH25" s="451">
        <f t="shared" si="0"/>
        <v>7597374.8899999987</v>
      </c>
    </row>
    <row r="26" spans="1:34" s="434" customFormat="1" ht="15" customHeight="1">
      <c r="A26" s="452">
        <v>17</v>
      </c>
      <c r="B26" s="453">
        <f t="shared" si="1"/>
        <v>45199</v>
      </c>
      <c r="C26" s="462"/>
      <c r="D26" s="460"/>
      <c r="E26" s="460"/>
      <c r="F26" s="460"/>
      <c r="G26" s="460"/>
      <c r="H26" s="460"/>
      <c r="I26" s="460"/>
      <c r="J26" s="460"/>
      <c r="K26" s="460"/>
      <c r="L26" s="460"/>
      <c r="M26" s="460"/>
      <c r="N26" s="460"/>
      <c r="O26" s="461"/>
      <c r="P26" s="460"/>
      <c r="Q26" s="460"/>
      <c r="R26" s="462"/>
      <c r="S26" s="442">
        <v>398509.73</v>
      </c>
      <c r="T26" s="442">
        <v>6701604.3499999996</v>
      </c>
      <c r="U26" s="442">
        <v>1698152.4900000002</v>
      </c>
      <c r="V26" s="441">
        <v>287814.91000000003</v>
      </c>
      <c r="W26" s="441">
        <v>142209.25</v>
      </c>
      <c r="X26" s="442">
        <v>87044.89</v>
      </c>
      <c r="Y26" s="442">
        <v>70891.45</v>
      </c>
      <c r="Z26" s="441">
        <v>64207.66</v>
      </c>
      <c r="AA26" s="441">
        <v>55864.53</v>
      </c>
      <c r="AB26" s="441">
        <v>52519.33</v>
      </c>
      <c r="AC26" s="441">
        <v>41288.25</v>
      </c>
      <c r="AD26" s="441">
        <v>37303.1</v>
      </c>
      <c r="AE26" s="441">
        <v>38034.07</v>
      </c>
      <c r="AF26" s="470">
        <v>42612.800000000003</v>
      </c>
      <c r="AG26" s="467">
        <v>88.83</v>
      </c>
      <c r="AH26" s="451">
        <f t="shared" si="0"/>
        <v>9718145.6400000006</v>
      </c>
    </row>
    <row r="27" spans="1:34" s="434" customFormat="1" ht="15" customHeight="1">
      <c r="A27" s="452">
        <v>18</v>
      </c>
      <c r="B27" s="453">
        <f t="shared" si="1"/>
        <v>45169</v>
      </c>
      <c r="C27" s="462"/>
      <c r="D27" s="460"/>
      <c r="E27" s="460"/>
      <c r="F27" s="460"/>
      <c r="G27" s="460"/>
      <c r="H27" s="460"/>
      <c r="I27" s="460"/>
      <c r="J27" s="460"/>
      <c r="K27" s="460"/>
      <c r="L27" s="460"/>
      <c r="M27" s="460"/>
      <c r="N27" s="460"/>
      <c r="O27" s="461"/>
      <c r="P27" s="460"/>
      <c r="Q27" s="461"/>
      <c r="R27" s="460"/>
      <c r="S27" s="462"/>
      <c r="T27" s="442">
        <v>43505.95</v>
      </c>
      <c r="U27" s="442">
        <v>4627324.6499999994</v>
      </c>
      <c r="V27" s="441">
        <v>1434709.53</v>
      </c>
      <c r="W27" s="441">
        <v>361269.26000000007</v>
      </c>
      <c r="X27" s="442">
        <v>80905.75</v>
      </c>
      <c r="Y27" s="442">
        <v>102579.01</v>
      </c>
      <c r="Z27" s="441">
        <v>66860.22</v>
      </c>
      <c r="AA27" s="441">
        <v>51328.4</v>
      </c>
      <c r="AB27" s="441">
        <v>65770.7</v>
      </c>
      <c r="AC27" s="441">
        <v>63471.27</v>
      </c>
      <c r="AD27" s="441">
        <v>71425.959999999992</v>
      </c>
      <c r="AE27" s="441">
        <v>64594.350000000006</v>
      </c>
      <c r="AF27" s="464">
        <v>50003.45</v>
      </c>
      <c r="AG27" s="471">
        <v>5467.3899999999994</v>
      </c>
      <c r="AH27" s="451">
        <f t="shared" si="0"/>
        <v>7089215.8899999987</v>
      </c>
    </row>
    <row r="28" spans="1:34" s="434" customFormat="1" ht="15" customHeight="1">
      <c r="A28" s="452">
        <v>19</v>
      </c>
      <c r="B28" s="453">
        <f t="shared" si="1"/>
        <v>45138</v>
      </c>
      <c r="C28" s="462"/>
      <c r="D28" s="460"/>
      <c r="E28" s="460"/>
      <c r="F28" s="460"/>
      <c r="G28" s="460"/>
      <c r="H28" s="460"/>
      <c r="I28" s="460"/>
      <c r="J28" s="460"/>
      <c r="K28" s="460"/>
      <c r="L28" s="460"/>
      <c r="M28" s="460"/>
      <c r="N28" s="460"/>
      <c r="O28" s="461"/>
      <c r="P28" s="460"/>
      <c r="Q28" s="461"/>
      <c r="R28" s="460"/>
      <c r="S28" s="460"/>
      <c r="T28" s="462"/>
      <c r="U28" s="442">
        <v>122067.58</v>
      </c>
      <c r="V28" s="441">
        <v>4160680.94</v>
      </c>
      <c r="W28" s="441">
        <v>868761.26</v>
      </c>
      <c r="X28" s="442">
        <v>217039.47</v>
      </c>
      <c r="Y28" s="442">
        <v>110557.87000000001</v>
      </c>
      <c r="Z28" s="441">
        <v>130215.88</v>
      </c>
      <c r="AA28" s="441">
        <v>11417.099999999999</v>
      </c>
      <c r="AB28" s="441">
        <v>22216.299999999996</v>
      </c>
      <c r="AC28" s="441">
        <v>18002.679999999997</v>
      </c>
      <c r="AD28" s="441">
        <v>13428.25</v>
      </c>
      <c r="AE28" s="441">
        <v>10365.32</v>
      </c>
      <c r="AF28" s="464">
        <v>12619.96</v>
      </c>
      <c r="AG28" s="468">
        <v>9194.11</v>
      </c>
      <c r="AH28" s="451">
        <f t="shared" si="0"/>
        <v>5706566.7199999988</v>
      </c>
    </row>
    <row r="29" spans="1:34" s="434" customFormat="1" ht="15" customHeight="1">
      <c r="A29" s="452">
        <v>20</v>
      </c>
      <c r="B29" s="453">
        <f t="shared" si="1"/>
        <v>45107</v>
      </c>
      <c r="C29" s="462"/>
      <c r="D29" s="460"/>
      <c r="E29" s="460"/>
      <c r="F29" s="460"/>
      <c r="G29" s="460"/>
      <c r="H29" s="460"/>
      <c r="I29" s="460"/>
      <c r="J29" s="460"/>
      <c r="K29" s="460"/>
      <c r="L29" s="460"/>
      <c r="M29" s="460"/>
      <c r="N29" s="460"/>
      <c r="O29" s="461"/>
      <c r="P29" s="460"/>
      <c r="Q29" s="461"/>
      <c r="R29" s="460"/>
      <c r="S29" s="461"/>
      <c r="T29" s="460"/>
      <c r="U29" s="462"/>
      <c r="V29" s="441">
        <v>238165.91</v>
      </c>
      <c r="W29" s="441">
        <v>5025520.68</v>
      </c>
      <c r="X29" s="442">
        <v>723408.17</v>
      </c>
      <c r="Y29" s="442">
        <v>235650.84</v>
      </c>
      <c r="Z29" s="441">
        <v>82024.570000000007</v>
      </c>
      <c r="AA29" s="441">
        <v>113961.02</v>
      </c>
      <c r="AB29" s="441">
        <v>20898.440000000002</v>
      </c>
      <c r="AC29" s="441">
        <v>16222.12</v>
      </c>
      <c r="AD29" s="441">
        <v>25747.21</v>
      </c>
      <c r="AE29" s="441">
        <v>17531.97</v>
      </c>
      <c r="AF29" s="464">
        <v>22828.639999999999</v>
      </c>
      <c r="AG29" s="467">
        <v>7661.9</v>
      </c>
      <c r="AH29" s="451">
        <f t="shared" si="0"/>
        <v>6529621.4699999997</v>
      </c>
    </row>
    <row r="30" spans="1:34" s="434" customFormat="1" ht="15" customHeight="1">
      <c r="A30" s="452">
        <v>21</v>
      </c>
      <c r="B30" s="453">
        <f t="shared" si="1"/>
        <v>45077</v>
      </c>
      <c r="C30" s="462"/>
      <c r="D30" s="460"/>
      <c r="E30" s="460"/>
      <c r="F30" s="460"/>
      <c r="G30" s="460"/>
      <c r="H30" s="460"/>
      <c r="I30" s="460"/>
      <c r="J30" s="460"/>
      <c r="K30" s="460"/>
      <c r="L30" s="460"/>
      <c r="M30" s="460"/>
      <c r="N30" s="460"/>
      <c r="O30" s="461"/>
      <c r="P30" s="460"/>
      <c r="Q30" s="461"/>
      <c r="R30" s="460"/>
      <c r="S30" s="461"/>
      <c r="T30" s="461"/>
      <c r="U30" s="461"/>
      <c r="V30" s="460"/>
      <c r="W30" s="441">
        <v>0</v>
      </c>
      <c r="X30" s="442">
        <v>4615632.3500000006</v>
      </c>
      <c r="Y30" s="442">
        <v>979210.21</v>
      </c>
      <c r="Z30" s="441">
        <v>250388.11</v>
      </c>
      <c r="AA30" s="441">
        <v>88405.92</v>
      </c>
      <c r="AB30" s="441">
        <v>71108.969999999987</v>
      </c>
      <c r="AC30" s="441">
        <v>49827.01</v>
      </c>
      <c r="AD30" s="441">
        <v>47024.619999999995</v>
      </c>
      <c r="AE30" s="441">
        <v>81448.479999999996</v>
      </c>
      <c r="AF30" s="464">
        <v>30785.13</v>
      </c>
      <c r="AG30" s="467">
        <v>60099.62999999999</v>
      </c>
      <c r="AH30" s="451">
        <f t="shared" si="0"/>
        <v>6273930.4300000006</v>
      </c>
    </row>
    <row r="31" spans="1:34" s="434" customFormat="1" ht="15" customHeight="1">
      <c r="A31" s="452">
        <v>22</v>
      </c>
      <c r="B31" s="453">
        <f t="shared" si="1"/>
        <v>45046</v>
      </c>
      <c r="C31" s="462"/>
      <c r="D31" s="460"/>
      <c r="E31" s="460"/>
      <c r="F31" s="460"/>
      <c r="G31" s="460"/>
      <c r="H31" s="460"/>
      <c r="I31" s="460"/>
      <c r="J31" s="460"/>
      <c r="K31" s="460"/>
      <c r="L31" s="460"/>
      <c r="M31" s="460"/>
      <c r="N31" s="460"/>
      <c r="O31" s="461"/>
      <c r="P31" s="460"/>
      <c r="Q31" s="461"/>
      <c r="R31" s="460"/>
      <c r="S31" s="461"/>
      <c r="T31" s="461"/>
      <c r="U31" s="461"/>
      <c r="V31" s="460"/>
      <c r="W31" s="460"/>
      <c r="X31" s="442">
        <v>146925.38</v>
      </c>
      <c r="Y31" s="442">
        <v>4379934.03</v>
      </c>
      <c r="Z31" s="441">
        <v>1261166.3600000001</v>
      </c>
      <c r="AA31" s="441">
        <v>741770.80999999994</v>
      </c>
      <c r="AB31" s="441">
        <v>844928.17</v>
      </c>
      <c r="AC31" s="441">
        <v>626672.82999999996</v>
      </c>
      <c r="AD31" s="441">
        <v>815492.78</v>
      </c>
      <c r="AE31" s="441">
        <v>759221.7300000001</v>
      </c>
      <c r="AF31" s="464">
        <v>863502.54</v>
      </c>
      <c r="AG31" s="467">
        <v>13959.599999999999</v>
      </c>
      <c r="AH31" s="451">
        <f t="shared" si="0"/>
        <v>10453574.229999999</v>
      </c>
    </row>
    <row r="32" spans="1:34" s="434" customFormat="1" ht="15" customHeight="1">
      <c r="A32" s="452">
        <v>23</v>
      </c>
      <c r="B32" s="453">
        <f t="shared" si="1"/>
        <v>45016</v>
      </c>
      <c r="C32" s="462"/>
      <c r="D32" s="460"/>
      <c r="E32" s="460"/>
      <c r="F32" s="460"/>
      <c r="G32" s="460"/>
      <c r="H32" s="460"/>
      <c r="I32" s="460"/>
      <c r="J32" s="460"/>
      <c r="K32" s="460"/>
      <c r="L32" s="460"/>
      <c r="M32" s="460"/>
      <c r="N32" s="460"/>
      <c r="O32" s="461"/>
      <c r="P32" s="460"/>
      <c r="Q32" s="461"/>
      <c r="R32" s="460"/>
      <c r="S32" s="461"/>
      <c r="T32" s="461"/>
      <c r="U32" s="461"/>
      <c r="V32" s="460"/>
      <c r="W32" s="461"/>
      <c r="X32" s="460"/>
      <c r="Y32" s="442">
        <v>311490.83999999997</v>
      </c>
      <c r="Z32" s="441">
        <v>4588295.7600000007</v>
      </c>
      <c r="AA32" s="441">
        <v>1184116.07</v>
      </c>
      <c r="AB32" s="441">
        <v>237017.57</v>
      </c>
      <c r="AC32" s="441">
        <v>190319.27</v>
      </c>
      <c r="AD32" s="441">
        <v>228719.51</v>
      </c>
      <c r="AE32" s="441">
        <v>168789.24</v>
      </c>
      <c r="AF32" s="464">
        <v>204717.89</v>
      </c>
      <c r="AG32" s="467">
        <v>20942.930000000004</v>
      </c>
      <c r="AH32" s="451">
        <f t="shared" si="0"/>
        <v>7134409.0800000001</v>
      </c>
    </row>
    <row r="33" spans="1:79" s="434" customFormat="1" ht="15" customHeight="1">
      <c r="A33" s="452">
        <v>24</v>
      </c>
      <c r="B33" s="453">
        <f t="shared" si="1"/>
        <v>44985</v>
      </c>
      <c r="C33" s="462"/>
      <c r="D33" s="460"/>
      <c r="E33" s="460"/>
      <c r="F33" s="460"/>
      <c r="G33" s="460"/>
      <c r="H33" s="460"/>
      <c r="I33" s="460"/>
      <c r="J33" s="460"/>
      <c r="K33" s="460"/>
      <c r="L33" s="460"/>
      <c r="M33" s="460"/>
      <c r="N33" s="460"/>
      <c r="O33" s="461"/>
      <c r="P33" s="460"/>
      <c r="Q33" s="461"/>
      <c r="R33" s="460"/>
      <c r="S33" s="461"/>
      <c r="T33" s="461"/>
      <c r="U33" s="461"/>
      <c r="V33" s="460"/>
      <c r="W33" s="461"/>
      <c r="X33" s="461"/>
      <c r="Y33" s="460"/>
      <c r="Z33" s="441">
        <v>30052.309999999998</v>
      </c>
      <c r="AA33" s="441">
        <v>3188278.0100000002</v>
      </c>
      <c r="AB33" s="441">
        <v>1003711.91</v>
      </c>
      <c r="AC33" s="441">
        <v>700289.12</v>
      </c>
      <c r="AD33" s="441">
        <v>766886.53</v>
      </c>
      <c r="AE33" s="441">
        <v>660656.16999999993</v>
      </c>
      <c r="AF33" s="464">
        <v>511598.56</v>
      </c>
      <c r="AG33" s="467">
        <v>9469.4699999999993</v>
      </c>
      <c r="AH33" s="451">
        <f t="shared" si="0"/>
        <v>6870942.0800000001</v>
      </c>
    </row>
    <row r="34" spans="1:79" s="434" customFormat="1" ht="15" customHeight="1">
      <c r="A34" s="452">
        <v>25</v>
      </c>
      <c r="B34" s="453">
        <f t="shared" si="1"/>
        <v>44957</v>
      </c>
      <c r="C34" s="462"/>
      <c r="D34" s="460"/>
      <c r="E34" s="460"/>
      <c r="F34" s="460"/>
      <c r="G34" s="460"/>
      <c r="H34" s="460"/>
      <c r="I34" s="460"/>
      <c r="J34" s="460"/>
      <c r="K34" s="460"/>
      <c r="L34" s="460"/>
      <c r="M34" s="460"/>
      <c r="N34" s="460"/>
      <c r="O34" s="461"/>
      <c r="P34" s="460"/>
      <c r="Q34" s="461"/>
      <c r="R34" s="460"/>
      <c r="S34" s="461"/>
      <c r="T34" s="461"/>
      <c r="U34" s="461"/>
      <c r="V34" s="460"/>
      <c r="W34" s="461"/>
      <c r="X34" s="461"/>
      <c r="Y34" s="461"/>
      <c r="Z34" s="460"/>
      <c r="AA34" s="441">
        <v>59321.73</v>
      </c>
      <c r="AB34" s="441">
        <v>3480153.11</v>
      </c>
      <c r="AC34" s="441">
        <v>609478.04999999993</v>
      </c>
      <c r="AD34" s="441">
        <v>374010.23</v>
      </c>
      <c r="AE34" s="441">
        <v>392235.48</v>
      </c>
      <c r="AF34" s="464">
        <v>229198.98</v>
      </c>
      <c r="AG34" s="467">
        <v>67348.73000000001</v>
      </c>
      <c r="AH34" s="451">
        <f t="shared" si="0"/>
        <v>5211746.3100000005</v>
      </c>
    </row>
    <row r="35" spans="1:79" s="434" customFormat="1" ht="15" customHeight="1">
      <c r="A35" s="452">
        <v>26</v>
      </c>
      <c r="B35" s="453">
        <f t="shared" si="1"/>
        <v>44926</v>
      </c>
      <c r="C35" s="462"/>
      <c r="D35" s="460"/>
      <c r="E35" s="460"/>
      <c r="F35" s="460"/>
      <c r="G35" s="460"/>
      <c r="H35" s="460"/>
      <c r="I35" s="460"/>
      <c r="J35" s="460"/>
      <c r="K35" s="460"/>
      <c r="L35" s="460"/>
      <c r="M35" s="460"/>
      <c r="N35" s="460"/>
      <c r="O35" s="461"/>
      <c r="P35" s="460"/>
      <c r="Q35" s="461"/>
      <c r="R35" s="460"/>
      <c r="S35" s="461"/>
      <c r="T35" s="461"/>
      <c r="U35" s="461"/>
      <c r="V35" s="460"/>
      <c r="W35" s="461"/>
      <c r="X35" s="461"/>
      <c r="Y35" s="461"/>
      <c r="Z35" s="460"/>
      <c r="AA35" s="460"/>
      <c r="AB35" s="441">
        <v>267731.29000000004</v>
      </c>
      <c r="AC35" s="441">
        <v>2874989.86</v>
      </c>
      <c r="AD35" s="441">
        <v>916054.36</v>
      </c>
      <c r="AE35" s="441">
        <v>354518.31</v>
      </c>
      <c r="AF35" s="464">
        <v>405001.08999999997</v>
      </c>
      <c r="AG35" s="467">
        <v>124324.31</v>
      </c>
      <c r="AH35" s="451">
        <f t="shared" si="0"/>
        <v>4942619.2199999988</v>
      </c>
    </row>
    <row r="36" spans="1:79" s="434" customFormat="1" ht="15" customHeight="1">
      <c r="A36" s="452">
        <v>27</v>
      </c>
      <c r="B36" s="453">
        <f t="shared" si="1"/>
        <v>44895</v>
      </c>
      <c r="C36" s="462"/>
      <c r="D36" s="460"/>
      <c r="E36" s="460"/>
      <c r="F36" s="460"/>
      <c r="G36" s="460"/>
      <c r="H36" s="460"/>
      <c r="I36" s="460"/>
      <c r="J36" s="460"/>
      <c r="K36" s="460"/>
      <c r="L36" s="460"/>
      <c r="M36" s="460"/>
      <c r="N36" s="460"/>
      <c r="O36" s="461"/>
      <c r="P36" s="460"/>
      <c r="Q36" s="461"/>
      <c r="R36" s="460"/>
      <c r="S36" s="461"/>
      <c r="T36" s="461"/>
      <c r="U36" s="461"/>
      <c r="V36" s="460"/>
      <c r="W36" s="461"/>
      <c r="X36" s="461"/>
      <c r="Y36" s="461"/>
      <c r="Z36" s="460"/>
      <c r="AA36" s="461"/>
      <c r="AB36" s="460"/>
      <c r="AC36" s="441">
        <v>7753.79</v>
      </c>
      <c r="AD36" s="441">
        <v>2320050.06</v>
      </c>
      <c r="AE36" s="441">
        <v>541979.2699999999</v>
      </c>
      <c r="AF36" s="464">
        <v>280471.93</v>
      </c>
      <c r="AG36" s="467">
        <v>190092.36999999994</v>
      </c>
      <c r="AH36" s="451">
        <f t="shared" si="0"/>
        <v>3340347.4200000004</v>
      </c>
    </row>
    <row r="37" spans="1:79" s="434" customFormat="1" ht="15" customHeight="1">
      <c r="A37" s="452">
        <v>28</v>
      </c>
      <c r="B37" s="453">
        <f t="shared" si="1"/>
        <v>44865</v>
      </c>
      <c r="C37" s="462"/>
      <c r="D37" s="460"/>
      <c r="E37" s="460"/>
      <c r="F37" s="460"/>
      <c r="G37" s="460"/>
      <c r="H37" s="460"/>
      <c r="I37" s="460"/>
      <c r="J37" s="460"/>
      <c r="K37" s="460"/>
      <c r="L37" s="460"/>
      <c r="M37" s="460"/>
      <c r="N37" s="460"/>
      <c r="O37" s="461"/>
      <c r="P37" s="460"/>
      <c r="Q37" s="461"/>
      <c r="R37" s="460"/>
      <c r="S37" s="461"/>
      <c r="T37" s="461"/>
      <c r="U37" s="461"/>
      <c r="V37" s="460"/>
      <c r="W37" s="461"/>
      <c r="X37" s="461"/>
      <c r="Y37" s="461"/>
      <c r="Z37" s="460"/>
      <c r="AA37" s="461"/>
      <c r="AB37" s="460"/>
      <c r="AC37" s="460"/>
      <c r="AD37" s="441">
        <v>109523.29</v>
      </c>
      <c r="AE37" s="441">
        <v>2603295.36</v>
      </c>
      <c r="AF37" s="464">
        <v>1608918.9200000002</v>
      </c>
      <c r="AG37" s="467">
        <v>1194834.4399999995</v>
      </c>
      <c r="AH37" s="451">
        <f t="shared" si="0"/>
        <v>5516572.0099999998</v>
      </c>
    </row>
    <row r="38" spans="1:79" s="434" customFormat="1" ht="15" customHeight="1">
      <c r="A38" s="452">
        <v>29</v>
      </c>
      <c r="B38" s="453">
        <f t="shared" si="1"/>
        <v>44834</v>
      </c>
      <c r="C38" s="462"/>
      <c r="D38" s="460"/>
      <c r="E38" s="460"/>
      <c r="F38" s="460"/>
      <c r="G38" s="460"/>
      <c r="H38" s="460"/>
      <c r="I38" s="460"/>
      <c r="J38" s="460"/>
      <c r="K38" s="460"/>
      <c r="L38" s="460"/>
      <c r="M38" s="460"/>
      <c r="N38" s="460"/>
      <c r="O38" s="461"/>
      <c r="P38" s="460"/>
      <c r="Q38" s="461"/>
      <c r="R38" s="460"/>
      <c r="S38" s="461"/>
      <c r="T38" s="461"/>
      <c r="U38" s="461"/>
      <c r="V38" s="460"/>
      <c r="W38" s="461"/>
      <c r="X38" s="461"/>
      <c r="Y38" s="461"/>
      <c r="Z38" s="460"/>
      <c r="AA38" s="461"/>
      <c r="AB38" s="460"/>
      <c r="AC38" s="460"/>
      <c r="AD38" s="460"/>
      <c r="AE38" s="441">
        <v>21205.809999999998</v>
      </c>
      <c r="AF38" s="464">
        <v>1249834</v>
      </c>
      <c r="AG38" s="467">
        <v>2496894.16</v>
      </c>
      <c r="AH38" s="451">
        <f t="shared" si="0"/>
        <v>3767933.97</v>
      </c>
    </row>
    <row r="39" spans="1:79" s="434" customFormat="1" ht="15" customHeight="1">
      <c r="A39" s="452">
        <v>30</v>
      </c>
      <c r="B39" s="453">
        <f t="shared" si="1"/>
        <v>44804</v>
      </c>
      <c r="C39" s="462"/>
      <c r="D39" s="460"/>
      <c r="E39" s="460"/>
      <c r="F39" s="460"/>
      <c r="G39" s="460"/>
      <c r="H39" s="460"/>
      <c r="I39" s="460"/>
      <c r="J39" s="460"/>
      <c r="K39" s="460"/>
      <c r="L39" s="460"/>
      <c r="M39" s="460"/>
      <c r="N39" s="460"/>
      <c r="O39" s="461"/>
      <c r="P39" s="460"/>
      <c r="Q39" s="461"/>
      <c r="R39" s="460"/>
      <c r="S39" s="461"/>
      <c r="T39" s="461"/>
      <c r="U39" s="461"/>
      <c r="V39" s="460"/>
      <c r="W39" s="461"/>
      <c r="X39" s="461"/>
      <c r="Y39" s="461"/>
      <c r="Z39" s="460"/>
      <c r="AA39" s="461"/>
      <c r="AB39" s="460"/>
      <c r="AC39" s="460"/>
      <c r="AD39" s="460"/>
      <c r="AE39" s="460"/>
      <c r="AF39" s="464">
        <v>5209.42</v>
      </c>
      <c r="AG39" s="467">
        <v>6474521.1699999999</v>
      </c>
      <c r="AH39" s="451">
        <f>SUM(C39:AG39)</f>
        <v>6479730.5899999999</v>
      </c>
    </row>
    <row r="40" spans="1:79" s="434" customFormat="1" ht="31.35" customHeight="1" thickBot="1">
      <c r="A40" s="452">
        <v>31</v>
      </c>
      <c r="B40" s="453" t="s">
        <v>1512</v>
      </c>
      <c r="C40" s="473"/>
      <c r="D40" s="462"/>
      <c r="E40" s="460"/>
      <c r="F40" s="460"/>
      <c r="G40" s="460"/>
      <c r="H40" s="460"/>
      <c r="I40" s="460"/>
      <c r="J40" s="460"/>
      <c r="K40" s="460"/>
      <c r="L40" s="460"/>
      <c r="M40" s="460"/>
      <c r="N40" s="460"/>
      <c r="O40" s="460"/>
      <c r="P40" s="461"/>
      <c r="Q40" s="460"/>
      <c r="R40" s="461"/>
      <c r="S40" s="460"/>
      <c r="T40" s="461"/>
      <c r="U40" s="461"/>
      <c r="V40" s="461"/>
      <c r="W40" s="460"/>
      <c r="X40" s="461"/>
      <c r="Y40" s="461"/>
      <c r="Z40" s="461"/>
      <c r="AA40" s="460"/>
      <c r="AB40" s="461"/>
      <c r="AC40" s="460"/>
      <c r="AD40" s="460"/>
      <c r="AE40" s="460"/>
      <c r="AF40" s="479"/>
      <c r="AG40" s="466">
        <v>145068997.08000004</v>
      </c>
      <c r="AH40" s="451">
        <f>SUM(C40:AG40)</f>
        <v>145068997.08000004</v>
      </c>
    </row>
    <row r="41" spans="1:79" s="434" customFormat="1" ht="40.35" customHeight="1">
      <c r="A41" s="929">
        <v>32</v>
      </c>
      <c r="B41" s="930" t="s">
        <v>1514</v>
      </c>
      <c r="C41" s="931">
        <f>SUM(C10:C40)</f>
        <v>407055.8</v>
      </c>
      <c r="D41" s="931">
        <f>SUM(D10:D40)</f>
        <v>6429410.1700000009</v>
      </c>
      <c r="E41" s="931">
        <f t="shared" ref="E41:AC41" si="2">SUM(E10:E40)</f>
        <v>9098446.5399999991</v>
      </c>
      <c r="F41" s="931">
        <f t="shared" si="2"/>
        <v>9561814.8000000007</v>
      </c>
      <c r="G41" s="931">
        <f t="shared" si="2"/>
        <v>9724843.9699999988</v>
      </c>
      <c r="H41" s="931">
        <f t="shared" si="2"/>
        <v>9598760.5</v>
      </c>
      <c r="I41" s="931">
        <f t="shared" si="2"/>
        <v>9573061.1899999995</v>
      </c>
      <c r="J41" s="931">
        <f t="shared" si="2"/>
        <v>8670795.1600000001</v>
      </c>
      <c r="K41" s="931">
        <f t="shared" si="2"/>
        <v>9775769.3300000001</v>
      </c>
      <c r="L41" s="931">
        <f t="shared" si="2"/>
        <v>8697090.3499999996</v>
      </c>
      <c r="M41" s="931">
        <f t="shared" si="2"/>
        <v>9334678.2800000012</v>
      </c>
      <c r="N41" s="931">
        <f t="shared" si="2"/>
        <v>10558356.439999999</v>
      </c>
      <c r="O41" s="931">
        <f t="shared" si="2"/>
        <v>9182444.75</v>
      </c>
      <c r="P41" s="931">
        <f t="shared" si="2"/>
        <v>9143245.1999999993</v>
      </c>
      <c r="Q41" s="931">
        <f t="shared" si="2"/>
        <v>9734243.8900000006</v>
      </c>
      <c r="R41" s="931">
        <f t="shared" si="2"/>
        <v>8538874.290000001</v>
      </c>
      <c r="S41" s="931">
        <f t="shared" si="2"/>
        <v>9619037.3499999996</v>
      </c>
      <c r="T41" s="931">
        <f t="shared" si="2"/>
        <v>9616275.1099999994</v>
      </c>
      <c r="U41" s="931">
        <f t="shared" si="2"/>
        <v>8694132.8100000005</v>
      </c>
      <c r="V41" s="931">
        <f t="shared" si="2"/>
        <v>8035156.7599999998</v>
      </c>
      <c r="W41" s="931">
        <f t="shared" si="2"/>
        <v>8223823.3300000001</v>
      </c>
      <c r="X41" s="931">
        <f t="shared" si="2"/>
        <v>7526401.830000001</v>
      </c>
      <c r="Y41" s="931">
        <f t="shared" si="2"/>
        <v>8053237.7399999993</v>
      </c>
      <c r="Z41" s="931">
        <f t="shared" si="2"/>
        <v>8611611.9199999999</v>
      </c>
      <c r="AA41" s="931">
        <f t="shared" si="2"/>
        <v>7470025.2700000014</v>
      </c>
      <c r="AB41" s="931">
        <f t="shared" si="2"/>
        <v>8296446.0599999996</v>
      </c>
      <c r="AC41" s="931">
        <f t="shared" si="2"/>
        <v>6920906.9000000004</v>
      </c>
      <c r="AD41" s="931">
        <f>SUM(AD10:AD40)</f>
        <v>7724268.3899999997</v>
      </c>
      <c r="AE41" s="931">
        <f>SUM(AE10:AE40)</f>
        <v>7462365.6399999997</v>
      </c>
      <c r="AF41" s="931">
        <f>SUM(AF10:AF40)</f>
        <v>7157799.4499999993</v>
      </c>
      <c r="AG41" s="932">
        <f>SUM(AG10:AG40)</f>
        <v>155743896.12000003</v>
      </c>
      <c r="AH41" s="933">
        <f>SUM(AH10:AH40)</f>
        <v>407184275.34000003</v>
      </c>
    </row>
    <row r="42" spans="1:79" s="434" customFormat="1" ht="40.35" customHeight="1">
      <c r="A42" s="454">
        <v>33</v>
      </c>
      <c r="B42" s="455" t="s">
        <v>1515</v>
      </c>
      <c r="C42" s="443">
        <v>0</v>
      </c>
      <c r="D42" s="441">
        <v>0</v>
      </c>
      <c r="E42" s="441">
        <v>0</v>
      </c>
      <c r="F42" s="441">
        <v>0</v>
      </c>
      <c r="G42" s="444">
        <v>0</v>
      </c>
      <c r="H42" s="441">
        <v>0</v>
      </c>
      <c r="I42" s="441">
        <v>0</v>
      </c>
      <c r="J42" s="441">
        <v>0</v>
      </c>
      <c r="K42" s="441">
        <v>0</v>
      </c>
      <c r="L42" s="441">
        <v>0</v>
      </c>
      <c r="M42" s="441">
        <v>0</v>
      </c>
      <c r="N42" s="441">
        <v>0</v>
      </c>
      <c r="O42" s="442">
        <v>0</v>
      </c>
      <c r="P42" s="441">
        <v>0</v>
      </c>
      <c r="Q42" s="442">
        <v>0</v>
      </c>
      <c r="R42" s="441">
        <v>0</v>
      </c>
      <c r="S42" s="442">
        <v>0</v>
      </c>
      <c r="T42" s="442">
        <v>0</v>
      </c>
      <c r="U42" s="442">
        <v>0</v>
      </c>
      <c r="V42" s="441">
        <v>0</v>
      </c>
      <c r="W42" s="442">
        <v>0</v>
      </c>
      <c r="X42" s="442">
        <v>0</v>
      </c>
      <c r="Y42" s="442">
        <v>0</v>
      </c>
      <c r="Z42" s="441">
        <v>0</v>
      </c>
      <c r="AA42" s="442">
        <v>0</v>
      </c>
      <c r="AB42" s="441">
        <v>0</v>
      </c>
      <c r="AC42" s="442">
        <v>0</v>
      </c>
      <c r="AD42" s="442">
        <v>0</v>
      </c>
      <c r="AE42" s="441">
        <v>0</v>
      </c>
      <c r="AF42" s="481">
        <v>0</v>
      </c>
      <c r="AG42" s="444">
        <v>0</v>
      </c>
      <c r="AH42" s="451">
        <f>SUM(C42:AG42)</f>
        <v>0</v>
      </c>
    </row>
    <row r="43" spans="1:79" s="434" customFormat="1" ht="40.35" customHeight="1">
      <c r="A43" s="454">
        <v>34</v>
      </c>
      <c r="B43" s="455" t="s">
        <v>1516</v>
      </c>
      <c r="C43" s="436"/>
      <c r="D43" s="437"/>
      <c r="E43" s="437"/>
      <c r="F43" s="437"/>
      <c r="G43" s="437"/>
      <c r="H43" s="437"/>
      <c r="I43" s="437"/>
      <c r="J43" s="437"/>
      <c r="K43" s="437"/>
      <c r="L43" s="437"/>
      <c r="M43" s="437"/>
      <c r="N43" s="437"/>
      <c r="O43" s="438"/>
      <c r="P43" s="437"/>
      <c r="Q43" s="438"/>
      <c r="R43" s="437"/>
      <c r="S43" s="438"/>
      <c r="T43" s="438"/>
      <c r="U43" s="438"/>
      <c r="V43" s="437"/>
      <c r="W43" s="438"/>
      <c r="X43" s="438"/>
      <c r="Y43" s="438"/>
      <c r="Z43" s="437"/>
      <c r="AA43" s="438"/>
      <c r="AB43" s="437"/>
      <c r="AC43" s="438"/>
      <c r="AD43" s="469"/>
      <c r="AE43" s="532"/>
      <c r="AF43" s="482"/>
      <c r="AG43" s="480"/>
      <c r="AH43" s="439"/>
    </row>
    <row r="44" spans="1:79" s="434" customFormat="1" ht="40.35" customHeight="1">
      <c r="A44" s="454">
        <v>35</v>
      </c>
      <c r="B44" s="456" t="s">
        <v>1517</v>
      </c>
      <c r="C44" s="443">
        <v>0</v>
      </c>
      <c r="D44" s="441">
        <v>0</v>
      </c>
      <c r="E44" s="441">
        <v>0</v>
      </c>
      <c r="F44" s="441">
        <v>0</v>
      </c>
      <c r="G44" s="444">
        <v>0</v>
      </c>
      <c r="H44" s="441">
        <v>0</v>
      </c>
      <c r="I44" s="441">
        <v>0</v>
      </c>
      <c r="J44" s="441">
        <v>0</v>
      </c>
      <c r="K44" s="441">
        <v>0</v>
      </c>
      <c r="L44" s="441">
        <v>0</v>
      </c>
      <c r="M44" s="441">
        <v>0</v>
      </c>
      <c r="N44" s="441">
        <v>0</v>
      </c>
      <c r="O44" s="442">
        <v>0</v>
      </c>
      <c r="P44" s="441">
        <v>0</v>
      </c>
      <c r="Q44" s="442">
        <v>0</v>
      </c>
      <c r="R44" s="441">
        <v>0</v>
      </c>
      <c r="S44" s="442">
        <v>0</v>
      </c>
      <c r="T44" s="442">
        <v>0</v>
      </c>
      <c r="U44" s="442">
        <v>0</v>
      </c>
      <c r="V44" s="441">
        <v>0</v>
      </c>
      <c r="W44" s="442">
        <v>0</v>
      </c>
      <c r="X44" s="442">
        <v>0</v>
      </c>
      <c r="Y44" s="442">
        <v>0</v>
      </c>
      <c r="Z44" s="441">
        <v>0</v>
      </c>
      <c r="AA44" s="442">
        <v>0</v>
      </c>
      <c r="AB44" s="441">
        <v>0</v>
      </c>
      <c r="AC44" s="442">
        <v>0</v>
      </c>
      <c r="AD44" s="442">
        <v>0</v>
      </c>
      <c r="AE44" s="441">
        <v>0</v>
      </c>
      <c r="AF44" s="481">
        <v>0</v>
      </c>
      <c r="AG44" s="444">
        <v>-52.67</v>
      </c>
      <c r="AH44" s="447">
        <f>SUM(C44:AG44)</f>
        <v>-52.67</v>
      </c>
    </row>
    <row r="45" spans="1:79" s="434" customFormat="1" ht="53.85" customHeight="1">
      <c r="A45" s="454">
        <v>36</v>
      </c>
      <c r="B45" s="457" t="s">
        <v>1518</v>
      </c>
      <c r="C45" s="445">
        <f>SUM(C41:C44)</f>
        <v>407055.8</v>
      </c>
      <c r="D45" s="445">
        <f>SUM(D41:D44)</f>
        <v>6429410.1700000009</v>
      </c>
      <c r="E45" s="446">
        <f t="shared" ref="E45:AB45" si="3">SUM(E41:E44)</f>
        <v>9098446.5399999991</v>
      </c>
      <c r="F45" s="446">
        <f>SUM(F41:F44)</f>
        <v>9561814.8000000007</v>
      </c>
      <c r="G45" s="446">
        <f t="shared" si="3"/>
        <v>9724843.9699999988</v>
      </c>
      <c r="H45" s="446">
        <f t="shared" si="3"/>
        <v>9598760.5</v>
      </c>
      <c r="I45" s="446">
        <f t="shared" si="3"/>
        <v>9573061.1899999995</v>
      </c>
      <c r="J45" s="446">
        <f t="shared" si="3"/>
        <v>8670795.1600000001</v>
      </c>
      <c r="K45" s="446">
        <f t="shared" si="3"/>
        <v>9775769.3300000001</v>
      </c>
      <c r="L45" s="446">
        <f t="shared" si="3"/>
        <v>8697090.3499999996</v>
      </c>
      <c r="M45" s="446">
        <f t="shared" si="3"/>
        <v>9334678.2800000012</v>
      </c>
      <c r="N45" s="446">
        <f t="shared" si="3"/>
        <v>10558356.439999999</v>
      </c>
      <c r="O45" s="446">
        <f t="shared" si="3"/>
        <v>9182444.75</v>
      </c>
      <c r="P45" s="446">
        <f t="shared" si="3"/>
        <v>9143245.1999999993</v>
      </c>
      <c r="Q45" s="446">
        <f t="shared" si="3"/>
        <v>9734243.8900000006</v>
      </c>
      <c r="R45" s="446">
        <f t="shared" si="3"/>
        <v>8538874.290000001</v>
      </c>
      <c r="S45" s="446">
        <f t="shared" si="3"/>
        <v>9619037.3499999996</v>
      </c>
      <c r="T45" s="446">
        <f t="shared" si="3"/>
        <v>9616275.1099999994</v>
      </c>
      <c r="U45" s="446">
        <f t="shared" si="3"/>
        <v>8694132.8100000005</v>
      </c>
      <c r="V45" s="446">
        <f t="shared" si="3"/>
        <v>8035156.7599999998</v>
      </c>
      <c r="W45" s="446">
        <f t="shared" si="3"/>
        <v>8223823.3300000001</v>
      </c>
      <c r="X45" s="446">
        <f t="shared" si="3"/>
        <v>7526401.830000001</v>
      </c>
      <c r="Y45" s="446">
        <f t="shared" si="3"/>
        <v>8053237.7399999993</v>
      </c>
      <c r="Z45" s="446">
        <f t="shared" si="3"/>
        <v>8611611.9199999999</v>
      </c>
      <c r="AA45" s="446">
        <f t="shared" si="3"/>
        <v>7470025.2700000014</v>
      </c>
      <c r="AB45" s="446">
        <f t="shared" si="3"/>
        <v>8296446.0599999996</v>
      </c>
      <c r="AC45" s="446">
        <f t="shared" ref="AC45:AH45" si="4">SUM(AC41:AC44)</f>
        <v>6920906.9000000004</v>
      </c>
      <c r="AD45" s="446">
        <f t="shared" si="4"/>
        <v>7724268.3899999997</v>
      </c>
      <c r="AE45" s="446">
        <f t="shared" si="4"/>
        <v>7462365.6399999997</v>
      </c>
      <c r="AF45" s="446">
        <f t="shared" si="4"/>
        <v>7157799.4499999993</v>
      </c>
      <c r="AG45" s="448">
        <f t="shared" si="4"/>
        <v>155743843.45000005</v>
      </c>
      <c r="AH45" s="447">
        <f t="shared" si="4"/>
        <v>407184222.67000002</v>
      </c>
    </row>
    <row r="46" spans="1:79" s="434" customFormat="1" ht="53.25" customHeight="1">
      <c r="A46" s="454">
        <v>37</v>
      </c>
      <c r="B46" s="457" t="s">
        <v>1519</v>
      </c>
      <c r="C46" s="443">
        <v>10720610.103769878</v>
      </c>
      <c r="D46" s="441">
        <v>4875879.974829453</v>
      </c>
      <c r="E46" s="441">
        <v>1268858.6945889185</v>
      </c>
      <c r="F46" s="441">
        <v>78806.754487110578</v>
      </c>
      <c r="G46" s="444">
        <v>-107555.14834683316</v>
      </c>
      <c r="H46" s="441">
        <v>-201044.85937618534</v>
      </c>
      <c r="I46" s="441">
        <v>-272027.96777934133</v>
      </c>
      <c r="J46" s="441">
        <v>-285768.5037516217</v>
      </c>
      <c r="K46" s="441">
        <v>-362047.38025622378</v>
      </c>
      <c r="L46" s="441">
        <v>13859.51504533369</v>
      </c>
      <c r="M46" s="441">
        <v>12356.91739642082</v>
      </c>
      <c r="N46" s="441">
        <v>14514.223404121913</v>
      </c>
      <c r="O46" s="442">
        <v>11606.679223423193</v>
      </c>
      <c r="P46" s="441">
        <v>15987.921097119939</v>
      </c>
      <c r="Q46" s="442">
        <v>3087.0491954902291</v>
      </c>
      <c r="R46" s="441">
        <v>-16380.047510796927</v>
      </c>
      <c r="S46" s="442">
        <v>-26128.144180850744</v>
      </c>
      <c r="T46" s="442">
        <v>-29331.32324308643</v>
      </c>
      <c r="U46" s="442">
        <v>-37650.268834835195</v>
      </c>
      <c r="V46" s="441">
        <v>-35593.513740413655</v>
      </c>
      <c r="W46" s="442">
        <v>-35825.495218217911</v>
      </c>
      <c r="X46" s="442">
        <v>-32107.569117082709</v>
      </c>
      <c r="Y46" s="442">
        <v>-39146.634350926412</v>
      </c>
      <c r="Z46" s="441">
        <v>-38953.907485597127</v>
      </c>
      <c r="AA46" s="442">
        <v>-36502.229362288701</v>
      </c>
      <c r="AB46" s="441">
        <v>-37906.77134470996</v>
      </c>
      <c r="AC46" s="442">
        <v>-36880.750249916433</v>
      </c>
      <c r="AD46" s="442">
        <v>-40288.043753163882</v>
      </c>
      <c r="AE46" s="441">
        <v>-41959.976638035318</v>
      </c>
      <c r="AF46" s="481">
        <v>-44441.989650205614</v>
      </c>
      <c r="AG46" s="444">
        <v>0</v>
      </c>
      <c r="AH46" s="447">
        <f>SUM(C46:AG46)</f>
        <v>15258027.308846939</v>
      </c>
    </row>
    <row r="47" spans="1:79" s="434" customFormat="1" ht="40.35" customHeight="1" thickBot="1">
      <c r="A47" s="458">
        <v>38</v>
      </c>
      <c r="B47" s="459" t="s">
        <v>1520</v>
      </c>
      <c r="C47" s="449">
        <f>SUM(C45:C46)</f>
        <v>11127665.903769879</v>
      </c>
      <c r="D47" s="449">
        <f t="shared" ref="D47:AC47" si="5">SUM(D45:D46)</f>
        <v>11305290.144829454</v>
      </c>
      <c r="E47" s="449">
        <f t="shared" si="5"/>
        <v>10367305.234588917</v>
      </c>
      <c r="F47" s="449">
        <f t="shared" si="5"/>
        <v>9640621.554487111</v>
      </c>
      <c r="G47" s="449">
        <f t="shared" si="5"/>
        <v>9617288.8216531649</v>
      </c>
      <c r="H47" s="449">
        <f t="shared" si="5"/>
        <v>9397715.6406238154</v>
      </c>
      <c r="I47" s="449">
        <f t="shared" si="5"/>
        <v>9301033.2222206574</v>
      </c>
      <c r="J47" s="449">
        <f t="shared" si="5"/>
        <v>8385026.6562483786</v>
      </c>
      <c r="K47" s="449">
        <f t="shared" si="5"/>
        <v>9413721.9497437757</v>
      </c>
      <c r="L47" s="449">
        <f t="shared" si="5"/>
        <v>8710949.8650453333</v>
      </c>
      <c r="M47" s="449">
        <f t="shared" si="5"/>
        <v>9347035.1973964218</v>
      </c>
      <c r="N47" s="449">
        <f t="shared" si="5"/>
        <v>10572870.663404122</v>
      </c>
      <c r="O47" s="449">
        <f t="shared" si="5"/>
        <v>9194051.4292234238</v>
      </c>
      <c r="P47" s="449">
        <f t="shared" si="5"/>
        <v>9159233.1210971195</v>
      </c>
      <c r="Q47" s="449">
        <f t="shared" si="5"/>
        <v>9737330.9391954914</v>
      </c>
      <c r="R47" s="449">
        <f t="shared" si="5"/>
        <v>8522494.2424892038</v>
      </c>
      <c r="S47" s="449">
        <f t="shared" si="5"/>
        <v>9592909.2058191486</v>
      </c>
      <c r="T47" s="449">
        <f t="shared" si="5"/>
        <v>9586943.7867569122</v>
      </c>
      <c r="U47" s="449">
        <f t="shared" si="5"/>
        <v>8656482.5411651656</v>
      </c>
      <c r="V47" s="449">
        <f t="shared" si="5"/>
        <v>7999563.246259586</v>
      </c>
      <c r="W47" s="449">
        <f t="shared" si="5"/>
        <v>8187997.8347817818</v>
      </c>
      <c r="X47" s="449">
        <f t="shared" si="5"/>
        <v>7494294.2608829187</v>
      </c>
      <c r="Y47" s="449">
        <f t="shared" si="5"/>
        <v>8014091.1056490727</v>
      </c>
      <c r="Z47" s="449">
        <f t="shared" si="5"/>
        <v>8572658.0125144031</v>
      </c>
      <c r="AA47" s="449">
        <f t="shared" si="5"/>
        <v>7433523.0406377129</v>
      </c>
      <c r="AB47" s="449">
        <f t="shared" si="5"/>
        <v>8258539.2886552894</v>
      </c>
      <c r="AC47" s="449">
        <f t="shared" si="5"/>
        <v>6884026.1497500837</v>
      </c>
      <c r="AD47" s="449">
        <f>SUM(AD45:AD46)</f>
        <v>7683980.3462468358</v>
      </c>
      <c r="AE47" s="449">
        <f>SUM(AE45:AE46)</f>
        <v>7420405.6633619647</v>
      </c>
      <c r="AF47" s="449">
        <f>SUM(AF45:AF46)</f>
        <v>7113357.4603497935</v>
      </c>
      <c r="AG47" s="465">
        <f>SUM(AG45:AG46)</f>
        <v>155743843.45000005</v>
      </c>
      <c r="AH47" s="450">
        <f>SUM(AH45:AH46)</f>
        <v>422442249.97884697</v>
      </c>
    </row>
    <row r="48" spans="1:79">
      <c r="AG48" s="432"/>
      <c r="AH48" s="432"/>
      <c r="AI48" s="432"/>
      <c r="AJ48" s="432"/>
      <c r="AK48" s="432"/>
      <c r="AL48" s="432"/>
      <c r="AM48" s="432"/>
      <c r="AN48" s="432"/>
      <c r="AO48" s="432"/>
      <c r="AP48" s="432"/>
      <c r="AQ48" s="432"/>
      <c r="AR48" s="432"/>
      <c r="AS48" s="432"/>
      <c r="AT48" s="432"/>
      <c r="AU48" s="432"/>
      <c r="AV48" s="432"/>
      <c r="AW48" s="432"/>
      <c r="AX48" s="432"/>
      <c r="AY48" s="432"/>
      <c r="AZ48" s="432"/>
      <c r="BA48" s="432"/>
      <c r="BB48" s="432"/>
      <c r="BC48" s="432"/>
      <c r="BD48" s="432"/>
      <c r="BE48" s="432"/>
      <c r="BF48" s="432"/>
      <c r="BG48" s="432"/>
      <c r="BH48" s="432"/>
      <c r="BI48" s="432"/>
      <c r="BJ48" s="432"/>
      <c r="BK48" s="432"/>
      <c r="BL48" s="432"/>
      <c r="BM48" s="432"/>
      <c r="BN48" s="432"/>
      <c r="BO48" s="432"/>
      <c r="BP48" s="432"/>
      <c r="BQ48" s="432"/>
      <c r="BR48" s="432"/>
      <c r="BS48" s="432"/>
      <c r="BT48" s="432"/>
      <c r="BU48" s="432"/>
      <c r="BV48" s="432"/>
      <c r="BW48" s="432"/>
      <c r="BX48" s="432"/>
      <c r="BY48" s="432"/>
      <c r="BZ48" s="432"/>
      <c r="CA48" s="432"/>
    </row>
    <row r="49" spans="33:79">
      <c r="AG49" s="432"/>
      <c r="AH49" s="432"/>
      <c r="AI49" s="432"/>
      <c r="AJ49" s="432"/>
      <c r="AK49" s="432"/>
      <c r="AL49" s="432"/>
      <c r="AM49" s="432"/>
      <c r="AN49" s="432"/>
      <c r="AO49" s="432"/>
      <c r="AP49" s="432"/>
      <c r="AQ49" s="432"/>
      <c r="AR49" s="432"/>
      <c r="AS49" s="432"/>
      <c r="AT49" s="432"/>
      <c r="AU49" s="432"/>
      <c r="AV49" s="432"/>
      <c r="AW49" s="432"/>
      <c r="AX49" s="432"/>
      <c r="AY49" s="432"/>
      <c r="AZ49" s="432"/>
      <c r="BA49" s="432"/>
      <c r="BB49" s="432"/>
      <c r="BC49" s="432"/>
      <c r="BD49" s="432"/>
      <c r="BE49" s="432"/>
      <c r="BF49" s="432"/>
      <c r="BG49" s="432"/>
      <c r="BH49" s="432"/>
      <c r="BI49" s="432"/>
      <c r="BJ49" s="432"/>
      <c r="BK49" s="432"/>
      <c r="BL49" s="432"/>
      <c r="BM49" s="432"/>
      <c r="BN49" s="432"/>
      <c r="BO49" s="432"/>
      <c r="BP49" s="432"/>
      <c r="BQ49" s="432"/>
      <c r="BR49" s="432"/>
      <c r="BS49" s="432"/>
      <c r="BT49" s="432"/>
      <c r="BU49" s="432"/>
      <c r="BV49" s="432"/>
      <c r="BW49" s="432"/>
      <c r="BX49" s="432"/>
      <c r="BY49" s="432"/>
      <c r="BZ49" s="432"/>
      <c r="CA49" s="432"/>
    </row>
    <row r="50" spans="33:79">
      <c r="AG50" s="432"/>
      <c r="AH50" s="432"/>
      <c r="AI50" s="432"/>
      <c r="AJ50" s="432"/>
      <c r="AK50" s="432"/>
      <c r="AL50" s="432"/>
      <c r="AM50" s="432"/>
      <c r="AN50" s="432"/>
      <c r="AO50" s="432"/>
      <c r="AP50" s="432"/>
      <c r="AQ50" s="432"/>
      <c r="AR50" s="432"/>
      <c r="AS50" s="432"/>
      <c r="AT50" s="432"/>
      <c r="AU50" s="432"/>
      <c r="AV50" s="432"/>
      <c r="AW50" s="432"/>
      <c r="AX50" s="432"/>
      <c r="AY50" s="432"/>
      <c r="AZ50" s="432"/>
      <c r="BA50" s="432"/>
      <c r="BB50" s="432"/>
      <c r="BC50" s="432"/>
      <c r="BD50" s="432"/>
      <c r="BE50" s="432"/>
      <c r="BF50" s="432"/>
      <c r="BG50" s="432"/>
      <c r="BH50" s="432"/>
      <c r="BI50" s="432"/>
      <c r="BJ50" s="432"/>
      <c r="BK50" s="432"/>
      <c r="BL50" s="432"/>
      <c r="BM50" s="432"/>
      <c r="BN50" s="432"/>
      <c r="BO50" s="432"/>
      <c r="BP50" s="432"/>
      <c r="BQ50" s="432"/>
      <c r="BR50" s="432"/>
      <c r="BS50" s="432"/>
      <c r="BT50" s="432"/>
      <c r="BU50" s="432"/>
      <c r="BV50" s="432"/>
      <c r="BW50" s="432"/>
      <c r="BX50" s="432"/>
      <c r="BY50" s="432"/>
      <c r="BZ50" s="432"/>
      <c r="CA50" s="432"/>
    </row>
    <row r="51" spans="33:79">
      <c r="AG51" s="432"/>
      <c r="AH51" s="432"/>
      <c r="AI51" s="432"/>
      <c r="AJ51" s="432"/>
      <c r="AK51" s="432"/>
      <c r="AL51" s="432"/>
      <c r="AM51" s="432"/>
      <c r="AN51" s="432"/>
      <c r="AO51" s="432"/>
      <c r="AP51" s="432"/>
      <c r="AQ51" s="432"/>
      <c r="AR51" s="432"/>
      <c r="AS51" s="432"/>
      <c r="AT51" s="432"/>
      <c r="AU51" s="432"/>
      <c r="AV51" s="432"/>
      <c r="AW51" s="432"/>
      <c r="AX51" s="432"/>
      <c r="AY51" s="432"/>
      <c r="AZ51" s="432"/>
      <c r="BA51" s="432"/>
      <c r="BB51" s="432"/>
      <c r="BC51" s="432"/>
      <c r="BD51" s="432"/>
      <c r="BE51" s="432"/>
      <c r="BF51" s="432"/>
      <c r="BG51" s="432"/>
      <c r="BH51" s="432"/>
      <c r="BI51" s="432"/>
      <c r="BJ51" s="432"/>
      <c r="BK51" s="432"/>
      <c r="BL51" s="432"/>
      <c r="BM51" s="432"/>
      <c r="BN51" s="432"/>
      <c r="BO51" s="432"/>
      <c r="BP51" s="432"/>
      <c r="BQ51" s="432"/>
      <c r="BR51" s="432"/>
      <c r="BS51" s="432"/>
      <c r="BT51" s="432"/>
      <c r="BU51" s="432"/>
      <c r="BV51" s="432"/>
      <c r="BW51" s="432"/>
      <c r="BX51" s="432"/>
      <c r="BY51" s="432"/>
      <c r="BZ51" s="432"/>
      <c r="CA51" s="432"/>
    </row>
    <row r="52" spans="33:79">
      <c r="AG52" s="432"/>
      <c r="AH52" s="432"/>
      <c r="AI52" s="432"/>
      <c r="AJ52" s="432"/>
      <c r="AK52" s="432"/>
      <c r="AL52" s="432"/>
      <c r="AM52" s="432"/>
      <c r="AN52" s="432"/>
      <c r="AO52" s="432"/>
      <c r="AP52" s="432"/>
      <c r="AQ52" s="432"/>
      <c r="AR52" s="432"/>
      <c r="AS52" s="432"/>
      <c r="AT52" s="432"/>
      <c r="AU52" s="432"/>
      <c r="AV52" s="432"/>
      <c r="AW52" s="432"/>
      <c r="AX52" s="432"/>
      <c r="AY52" s="432"/>
      <c r="AZ52" s="432"/>
      <c r="BA52" s="432"/>
      <c r="BB52" s="432"/>
      <c r="BC52" s="432"/>
      <c r="BD52" s="432"/>
      <c r="BE52" s="432"/>
      <c r="BF52" s="432"/>
      <c r="BG52" s="432"/>
      <c r="BH52" s="432"/>
      <c r="BI52" s="432"/>
      <c r="BJ52" s="432"/>
      <c r="BK52" s="432"/>
      <c r="BL52" s="432"/>
      <c r="BM52" s="432"/>
      <c r="BN52" s="432"/>
      <c r="BO52" s="432"/>
      <c r="BP52" s="432"/>
      <c r="BQ52" s="432"/>
      <c r="BR52" s="432"/>
      <c r="BS52" s="432"/>
      <c r="BT52" s="432"/>
      <c r="BU52" s="432"/>
      <c r="BV52" s="432"/>
      <c r="BW52" s="432"/>
      <c r="BX52" s="432"/>
      <c r="BY52" s="432"/>
      <c r="BZ52" s="432"/>
      <c r="CA52" s="432"/>
    </row>
    <row r="53" spans="33:79">
      <c r="AG53" s="432"/>
      <c r="AH53" s="432"/>
      <c r="AI53" s="432"/>
      <c r="AJ53" s="432"/>
      <c r="AK53" s="432"/>
      <c r="AL53" s="432"/>
      <c r="AM53" s="432"/>
      <c r="AN53" s="432"/>
      <c r="AO53" s="432"/>
      <c r="AP53" s="432"/>
      <c r="AQ53" s="432"/>
      <c r="AR53" s="432"/>
      <c r="AS53" s="432"/>
      <c r="AT53" s="432"/>
      <c r="AU53" s="432"/>
      <c r="AV53" s="432"/>
      <c r="AW53" s="432"/>
      <c r="AX53" s="432"/>
      <c r="AY53" s="432"/>
      <c r="AZ53" s="432"/>
      <c r="BA53" s="432"/>
      <c r="BB53" s="432"/>
      <c r="BC53" s="432"/>
      <c r="BD53" s="432"/>
      <c r="BE53" s="432"/>
      <c r="BF53" s="432"/>
      <c r="BG53" s="432"/>
      <c r="BH53" s="432"/>
      <c r="BI53" s="432"/>
      <c r="BJ53" s="432"/>
      <c r="BK53" s="432"/>
      <c r="BL53" s="432"/>
      <c r="BM53" s="432"/>
      <c r="BN53" s="432"/>
      <c r="BO53" s="432"/>
      <c r="BP53" s="432"/>
      <c r="BQ53" s="432"/>
      <c r="BR53" s="432"/>
      <c r="BS53" s="432"/>
      <c r="BT53" s="432"/>
      <c r="BU53" s="432"/>
      <c r="BV53" s="432"/>
      <c r="BW53" s="432"/>
      <c r="BX53" s="432"/>
      <c r="BY53" s="432"/>
      <c r="BZ53" s="432"/>
      <c r="CA53" s="432"/>
    </row>
    <row r="54" spans="33:79">
      <c r="AG54" s="432"/>
      <c r="AH54" s="432"/>
      <c r="AI54" s="432"/>
      <c r="AJ54" s="432"/>
      <c r="AK54" s="432"/>
      <c r="AL54" s="432"/>
      <c r="AM54" s="432"/>
      <c r="AN54" s="432"/>
      <c r="AO54" s="432"/>
      <c r="AP54" s="432"/>
      <c r="AQ54" s="432"/>
      <c r="AR54" s="432"/>
      <c r="AS54" s="432"/>
      <c r="AT54" s="432"/>
      <c r="AU54" s="432"/>
      <c r="AV54" s="432"/>
      <c r="AW54" s="432"/>
      <c r="AX54" s="432"/>
      <c r="AY54" s="432"/>
      <c r="AZ54" s="432"/>
      <c r="BA54" s="432"/>
      <c r="BB54" s="432"/>
      <c r="BC54" s="432"/>
      <c r="BD54" s="432"/>
      <c r="BE54" s="432"/>
      <c r="BF54" s="432"/>
      <c r="BG54" s="432"/>
      <c r="BH54" s="432"/>
      <c r="BI54" s="432"/>
      <c r="BJ54" s="432"/>
      <c r="BK54" s="432"/>
      <c r="BL54" s="432"/>
      <c r="BM54" s="432"/>
      <c r="BN54" s="432"/>
      <c r="BO54" s="432"/>
      <c r="BP54" s="432"/>
      <c r="BQ54" s="432"/>
      <c r="BR54" s="432"/>
      <c r="BS54" s="432"/>
      <c r="BT54" s="432"/>
      <c r="BU54" s="432"/>
      <c r="BV54" s="432"/>
      <c r="BW54" s="432"/>
      <c r="BX54" s="432"/>
      <c r="BY54" s="432"/>
      <c r="BZ54" s="432"/>
      <c r="CA54" s="432"/>
    </row>
    <row r="55" spans="33:79">
      <c r="AG55" s="432"/>
      <c r="AH55" s="432"/>
      <c r="AI55" s="432"/>
      <c r="AJ55" s="432"/>
      <c r="AK55" s="432"/>
      <c r="AL55" s="432"/>
      <c r="AM55" s="432"/>
      <c r="AN55" s="432"/>
      <c r="AO55" s="432"/>
      <c r="AP55" s="432"/>
      <c r="AQ55" s="432"/>
      <c r="AR55" s="432"/>
      <c r="AS55" s="432"/>
      <c r="AT55" s="432"/>
      <c r="AU55" s="432"/>
      <c r="AV55" s="432"/>
      <c r="AW55" s="432"/>
      <c r="AX55" s="432"/>
      <c r="AY55" s="432"/>
      <c r="AZ55" s="432"/>
      <c r="BA55" s="432"/>
      <c r="BB55" s="432"/>
      <c r="BC55" s="432"/>
      <c r="BD55" s="432"/>
      <c r="BE55" s="432"/>
      <c r="BF55" s="432"/>
      <c r="BG55" s="432"/>
      <c r="BH55" s="432"/>
      <c r="BI55" s="432"/>
      <c r="BJ55" s="432"/>
      <c r="BK55" s="432"/>
      <c r="BL55" s="432"/>
      <c r="BM55" s="432"/>
      <c r="BN55" s="432"/>
      <c r="BO55" s="432"/>
      <c r="BP55" s="432"/>
      <c r="BQ55" s="432"/>
      <c r="BR55" s="432"/>
      <c r="BS55" s="432"/>
      <c r="BT55" s="432"/>
      <c r="BU55" s="432"/>
      <c r="BV55" s="432"/>
      <c r="BW55" s="432"/>
      <c r="BX55" s="432"/>
      <c r="BY55" s="432"/>
      <c r="BZ55" s="432"/>
      <c r="CA55" s="432"/>
    </row>
    <row r="56" spans="33:79">
      <c r="AG56" s="432"/>
      <c r="AH56" s="432"/>
      <c r="AI56" s="432"/>
      <c r="AJ56" s="432"/>
      <c r="AK56" s="432"/>
      <c r="AL56" s="432"/>
      <c r="AM56" s="432"/>
      <c r="AN56" s="432"/>
      <c r="AO56" s="432"/>
      <c r="AP56" s="432"/>
      <c r="AQ56" s="432"/>
      <c r="AR56" s="432"/>
      <c r="AS56" s="432"/>
      <c r="AT56" s="432"/>
      <c r="AU56" s="432"/>
      <c r="AV56" s="432"/>
      <c r="AW56" s="432"/>
      <c r="AX56" s="432"/>
      <c r="AY56" s="432"/>
      <c r="AZ56" s="432"/>
      <c r="BA56" s="432"/>
      <c r="BB56" s="432"/>
      <c r="BC56" s="432"/>
      <c r="BD56" s="432"/>
      <c r="BE56" s="432"/>
      <c r="BF56" s="432"/>
      <c r="BG56" s="432"/>
      <c r="BH56" s="432"/>
      <c r="BI56" s="432"/>
      <c r="BJ56" s="432"/>
      <c r="BK56" s="432"/>
      <c r="BL56" s="432"/>
      <c r="BM56" s="432"/>
      <c r="BN56" s="432"/>
      <c r="BO56" s="432"/>
      <c r="BP56" s="432"/>
      <c r="BQ56" s="432"/>
      <c r="BR56" s="432"/>
      <c r="BS56" s="432"/>
      <c r="BT56" s="432"/>
      <c r="BU56" s="432"/>
      <c r="BV56" s="432"/>
      <c r="BW56" s="432"/>
      <c r="BX56" s="432"/>
      <c r="BY56" s="432"/>
      <c r="BZ56" s="432"/>
      <c r="CA56" s="432"/>
    </row>
    <row r="57" spans="33:79">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432"/>
      <c r="BC57" s="432"/>
      <c r="BD57" s="432"/>
      <c r="BE57" s="432"/>
      <c r="BF57" s="432"/>
      <c r="BG57" s="432"/>
      <c r="BH57" s="432"/>
      <c r="BI57" s="432"/>
      <c r="BJ57" s="432"/>
      <c r="BK57" s="432"/>
      <c r="BL57" s="432"/>
      <c r="BM57" s="432"/>
      <c r="BN57" s="432"/>
      <c r="BO57" s="432"/>
      <c r="BP57" s="432"/>
      <c r="BQ57" s="432"/>
      <c r="BR57" s="432"/>
      <c r="BS57" s="432"/>
      <c r="BT57" s="432"/>
      <c r="BU57" s="432"/>
      <c r="BV57" s="432"/>
      <c r="BW57" s="432"/>
      <c r="BX57" s="432"/>
      <c r="BY57" s="432"/>
      <c r="BZ57" s="432"/>
      <c r="CA57" s="432"/>
    </row>
    <row r="58" spans="33:79">
      <c r="AG58" s="432"/>
      <c r="AH58" s="432"/>
      <c r="AI58" s="432"/>
      <c r="AJ58" s="432"/>
      <c r="AK58" s="432"/>
      <c r="AL58" s="432"/>
      <c r="AM58" s="432"/>
      <c r="AN58" s="432"/>
      <c r="AO58" s="432"/>
      <c r="AP58" s="432"/>
      <c r="AQ58" s="432"/>
      <c r="AR58" s="432"/>
      <c r="AS58" s="432"/>
      <c r="AT58" s="432"/>
      <c r="AU58" s="432"/>
      <c r="AV58" s="432"/>
      <c r="AW58" s="432"/>
      <c r="AX58" s="432"/>
      <c r="AY58" s="432"/>
      <c r="AZ58" s="432"/>
      <c r="BA58" s="432"/>
      <c r="BB58" s="432"/>
      <c r="BC58" s="432"/>
      <c r="BD58" s="432"/>
      <c r="BE58" s="432"/>
      <c r="BF58" s="432"/>
      <c r="BG58" s="432"/>
      <c r="BH58" s="432"/>
      <c r="BI58" s="432"/>
      <c r="BJ58" s="432"/>
      <c r="BK58" s="432"/>
      <c r="BL58" s="432"/>
      <c r="BM58" s="432"/>
      <c r="BN58" s="432"/>
      <c r="BO58" s="432"/>
      <c r="BP58" s="432"/>
      <c r="BQ58" s="432"/>
      <c r="BR58" s="432"/>
      <c r="BS58" s="432"/>
      <c r="BT58" s="432"/>
      <c r="BU58" s="432"/>
      <c r="BV58" s="432"/>
      <c r="BW58" s="432"/>
      <c r="BX58" s="432"/>
      <c r="BY58" s="432"/>
      <c r="BZ58" s="432"/>
      <c r="CA58" s="432"/>
    </row>
    <row r="59" spans="33:79">
      <c r="AG59" s="432"/>
      <c r="AH59" s="432"/>
      <c r="AI59" s="432"/>
      <c r="AJ59" s="432"/>
      <c r="AK59" s="432"/>
      <c r="AL59" s="432"/>
      <c r="AM59" s="432"/>
      <c r="AN59" s="432"/>
      <c r="AO59" s="432"/>
      <c r="AP59" s="432"/>
      <c r="AQ59" s="432"/>
      <c r="AR59" s="432"/>
      <c r="AS59" s="432"/>
      <c r="AT59" s="432"/>
      <c r="AU59" s="432"/>
      <c r="AV59" s="432"/>
      <c r="AW59" s="432"/>
      <c r="AX59" s="432"/>
      <c r="AY59" s="432"/>
      <c r="AZ59" s="432"/>
      <c r="BA59" s="432"/>
      <c r="BB59" s="432"/>
      <c r="BC59" s="432"/>
      <c r="BD59" s="432"/>
      <c r="BE59" s="432"/>
      <c r="BF59" s="432"/>
      <c r="BG59" s="432"/>
      <c r="BH59" s="432"/>
      <c r="BI59" s="432"/>
      <c r="BJ59" s="432"/>
      <c r="BK59" s="432"/>
      <c r="BL59" s="432"/>
      <c r="BM59" s="432"/>
      <c r="BN59" s="432"/>
      <c r="BO59" s="432"/>
      <c r="BP59" s="432"/>
      <c r="BQ59" s="432"/>
      <c r="BR59" s="432"/>
      <c r="BS59" s="432"/>
      <c r="BT59" s="432"/>
      <c r="BU59" s="432"/>
      <c r="BV59" s="432"/>
      <c r="BW59" s="432"/>
      <c r="BX59" s="432"/>
      <c r="BY59" s="432"/>
      <c r="BZ59" s="432"/>
      <c r="CA59" s="432"/>
    </row>
    <row r="60" spans="33:79">
      <c r="AG60" s="432"/>
      <c r="AH60" s="432"/>
      <c r="AI60" s="432"/>
      <c r="AJ60" s="432"/>
      <c r="AK60" s="432"/>
      <c r="AL60" s="432"/>
      <c r="AM60" s="432"/>
      <c r="AN60" s="432"/>
      <c r="AO60" s="432"/>
      <c r="AP60" s="432"/>
      <c r="AQ60" s="432"/>
      <c r="AR60" s="432"/>
      <c r="AS60" s="432"/>
      <c r="AT60" s="432"/>
      <c r="AU60" s="432"/>
      <c r="AV60" s="432"/>
      <c r="AW60" s="432"/>
      <c r="AX60" s="432"/>
      <c r="AY60" s="432"/>
      <c r="AZ60" s="432"/>
      <c r="BA60" s="432"/>
      <c r="BB60" s="432"/>
      <c r="BC60" s="432"/>
      <c r="BD60" s="432"/>
      <c r="BE60" s="432"/>
      <c r="BF60" s="432"/>
      <c r="BG60" s="432"/>
      <c r="BH60" s="432"/>
      <c r="BI60" s="432"/>
      <c r="BJ60" s="432"/>
      <c r="BK60" s="432"/>
      <c r="BL60" s="432"/>
      <c r="BM60" s="432"/>
      <c r="BN60" s="432"/>
      <c r="BO60" s="432"/>
      <c r="BP60" s="432"/>
      <c r="BQ60" s="432"/>
      <c r="BR60" s="432"/>
      <c r="BS60" s="432"/>
      <c r="BT60" s="432"/>
      <c r="BU60" s="432"/>
      <c r="BV60" s="432"/>
      <c r="BW60" s="432"/>
      <c r="BX60" s="432"/>
      <c r="BY60" s="432"/>
      <c r="BZ60" s="432"/>
      <c r="CA60" s="432"/>
    </row>
    <row r="61" spans="33:79">
      <c r="AG61" s="432"/>
      <c r="AH61" s="432"/>
      <c r="AI61" s="432"/>
      <c r="AJ61" s="432"/>
      <c r="AK61" s="432"/>
      <c r="AL61" s="432"/>
      <c r="AM61" s="432"/>
      <c r="AN61" s="432"/>
      <c r="AO61" s="432"/>
      <c r="AP61" s="432"/>
      <c r="AQ61" s="432"/>
      <c r="AR61" s="432"/>
      <c r="AS61" s="432"/>
      <c r="AT61" s="432"/>
      <c r="AU61" s="432"/>
      <c r="AV61" s="432"/>
      <c r="AW61" s="432"/>
      <c r="AX61" s="432"/>
      <c r="AY61" s="432"/>
      <c r="AZ61" s="432"/>
      <c r="BA61" s="432"/>
      <c r="BB61" s="432"/>
      <c r="BC61" s="432"/>
      <c r="BD61" s="432"/>
      <c r="BE61" s="432"/>
      <c r="BF61" s="432"/>
      <c r="BG61" s="432"/>
      <c r="BH61" s="432"/>
      <c r="BI61" s="432"/>
      <c r="BJ61" s="432"/>
      <c r="BK61" s="432"/>
      <c r="BL61" s="432"/>
      <c r="BM61" s="432"/>
      <c r="BN61" s="432"/>
      <c r="BO61" s="432"/>
      <c r="BP61" s="432"/>
      <c r="BQ61" s="432"/>
      <c r="BR61" s="432"/>
      <c r="BS61" s="432"/>
      <c r="BT61" s="432"/>
      <c r="BU61" s="432"/>
      <c r="BV61" s="432"/>
      <c r="BW61" s="432"/>
      <c r="BX61" s="432"/>
      <c r="BY61" s="432"/>
      <c r="BZ61" s="432"/>
      <c r="CA61" s="432"/>
    </row>
  </sheetData>
  <sheetProtection algorithmName="SHA-512" hashValue="D6K6TtasI/BEN7euEVknR1ft1pwtVwKScJ13XcD47xKyiZ208TQpOZqT+KVrAbGgInGD+dCAzM7byo5nUsLOSQ==" saltValue="iaoJZqPGQduImOgzIJZcH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1:DJ61"/>
  <sheetViews>
    <sheetView zoomScale="60" zoomScaleNormal="60" workbookViewId="0">
      <selection activeCell="I58" sqref="I58"/>
    </sheetView>
  </sheetViews>
  <sheetFormatPr defaultColWidth="8" defaultRowHeight="12.75"/>
  <cols>
    <col min="1" max="1" width="6.5703125" style="431" bestFit="1" customWidth="1"/>
    <col min="2" max="2" width="24.5703125" style="440" customWidth="1"/>
    <col min="3" max="3" width="16.5703125" style="440" customWidth="1"/>
    <col min="4" max="28" width="16.5703125" style="430" customWidth="1"/>
    <col min="29" max="32" width="16.5703125" style="431" customWidth="1"/>
    <col min="33" max="33" width="23.42578125" style="433" bestFit="1" customWidth="1"/>
    <col min="34" max="34" width="16.5703125" style="433" customWidth="1"/>
    <col min="35" max="16384" width="8" style="433"/>
  </cols>
  <sheetData>
    <row r="1" spans="1:114" ht="15.75">
      <c r="A1" s="407" t="s">
        <v>1523</v>
      </c>
      <c r="B1" s="428"/>
      <c r="C1" s="429"/>
      <c r="D1" s="410"/>
      <c r="E1" s="429"/>
      <c r="F1" s="429"/>
      <c r="AB1" s="431"/>
      <c r="AC1" s="432"/>
      <c r="AD1" s="432"/>
      <c r="AE1" s="432"/>
      <c r="AF1" s="432"/>
      <c r="AG1" s="432"/>
      <c r="AH1" s="432"/>
      <c r="AI1" s="432"/>
      <c r="AJ1" s="432"/>
      <c r="AK1" s="432"/>
      <c r="AL1" s="432"/>
      <c r="AM1" s="432"/>
      <c r="AN1" s="432"/>
      <c r="AO1" s="432"/>
      <c r="AP1" s="432"/>
      <c r="AQ1" s="432"/>
      <c r="AR1" s="432"/>
      <c r="AS1" s="432"/>
      <c r="AT1" s="432"/>
      <c r="AU1" s="432"/>
      <c r="AV1" s="432"/>
      <c r="AW1" s="432"/>
      <c r="AX1" s="432"/>
      <c r="AY1" s="432"/>
      <c r="AZ1" s="432"/>
      <c r="BA1" s="432"/>
      <c r="BB1" s="432"/>
      <c r="BC1" s="432"/>
      <c r="BD1" s="432"/>
      <c r="BE1" s="432"/>
      <c r="BF1" s="432"/>
      <c r="BG1" s="432"/>
      <c r="BH1" s="432"/>
      <c r="BI1" s="432"/>
      <c r="BJ1" s="432"/>
      <c r="BK1" s="432"/>
      <c r="BL1" s="432"/>
      <c r="BM1" s="432"/>
      <c r="BN1" s="432"/>
      <c r="BO1" s="432"/>
      <c r="BP1" s="432"/>
      <c r="BQ1" s="432"/>
      <c r="BR1" s="432"/>
      <c r="BS1" s="432"/>
      <c r="BT1" s="432"/>
      <c r="BU1" s="432"/>
      <c r="BV1" s="432"/>
      <c r="BW1" s="432"/>
      <c r="BX1" s="432"/>
      <c r="BY1" s="432"/>
      <c r="BZ1" s="432"/>
      <c r="CA1" s="432"/>
      <c r="CB1" s="432"/>
      <c r="CC1" s="432"/>
      <c r="CD1" s="432"/>
      <c r="CE1" s="432"/>
      <c r="CF1" s="432"/>
      <c r="CG1" s="432"/>
      <c r="CH1" s="432"/>
      <c r="CI1" s="432"/>
      <c r="CJ1" s="432"/>
      <c r="CK1" s="432"/>
      <c r="CL1" s="432"/>
      <c r="CM1" s="432"/>
      <c r="CN1" s="432"/>
      <c r="CO1" s="432"/>
      <c r="CP1" s="432"/>
      <c r="CQ1" s="432"/>
      <c r="CR1" s="432"/>
      <c r="CS1" s="432"/>
      <c r="CT1" s="432"/>
      <c r="CU1" s="432"/>
      <c r="CV1" s="432"/>
      <c r="CW1" s="432"/>
      <c r="CX1" s="432"/>
      <c r="CY1" s="432"/>
      <c r="CZ1" s="432"/>
      <c r="DA1" s="432"/>
      <c r="DB1" s="432"/>
      <c r="DC1" s="432"/>
      <c r="DD1" s="432"/>
      <c r="DE1" s="432"/>
      <c r="DF1" s="432"/>
      <c r="DG1" s="432"/>
      <c r="DH1" s="432"/>
      <c r="DI1" s="432"/>
      <c r="DJ1" s="432"/>
    </row>
    <row r="2" spans="1:114">
      <c r="A2" s="179" t="s">
        <v>1303</v>
      </c>
      <c r="B2" s="179"/>
      <c r="C2" s="377" t="str">
        <f>'Schedule 2_Balance Sheet'!C2</f>
        <v>CCA Senior Care Options-Commonwealth Care Alliance</v>
      </c>
      <c r="D2" s="378"/>
      <c r="E2" s="378"/>
      <c r="F2" s="379"/>
      <c r="AB2" s="431"/>
      <c r="AC2" s="432"/>
      <c r="AD2" s="432"/>
      <c r="AE2" s="432"/>
      <c r="AF2" s="432"/>
      <c r="AG2" s="432"/>
      <c r="AH2" s="432"/>
      <c r="AI2" s="432"/>
      <c r="AJ2" s="432"/>
      <c r="AK2" s="432"/>
      <c r="AL2" s="432"/>
      <c r="AM2" s="432"/>
      <c r="AN2" s="432"/>
      <c r="AO2" s="432"/>
      <c r="AP2" s="432"/>
      <c r="AQ2" s="432"/>
      <c r="AR2" s="432"/>
      <c r="AS2" s="432"/>
      <c r="AT2" s="432"/>
      <c r="AU2" s="432"/>
      <c r="AV2" s="432"/>
      <c r="AW2" s="432"/>
      <c r="AX2" s="432"/>
      <c r="AY2" s="432"/>
      <c r="AZ2" s="432"/>
      <c r="BA2" s="432"/>
      <c r="BB2" s="432"/>
      <c r="BC2" s="432"/>
      <c r="BD2" s="432"/>
      <c r="BE2" s="432"/>
      <c r="BF2" s="432"/>
      <c r="BG2" s="432"/>
      <c r="BH2" s="432"/>
      <c r="BI2" s="432"/>
      <c r="BJ2" s="432"/>
      <c r="BK2" s="432"/>
      <c r="BL2" s="432"/>
      <c r="BM2" s="432"/>
      <c r="BN2" s="432"/>
      <c r="BO2" s="432"/>
      <c r="BP2" s="432"/>
      <c r="BQ2" s="432"/>
      <c r="BR2" s="432"/>
      <c r="BS2" s="432"/>
      <c r="BT2" s="432"/>
      <c r="BU2" s="432"/>
      <c r="BV2" s="432"/>
      <c r="BW2" s="432"/>
      <c r="BX2" s="432"/>
      <c r="BY2" s="432"/>
      <c r="BZ2" s="432"/>
      <c r="CA2" s="432"/>
      <c r="CB2" s="432"/>
      <c r="CC2" s="432"/>
      <c r="CD2" s="432"/>
      <c r="CE2" s="432"/>
      <c r="CF2" s="432"/>
      <c r="CG2" s="432"/>
      <c r="CH2" s="432"/>
      <c r="CI2" s="432"/>
      <c r="CJ2" s="432"/>
      <c r="CK2" s="432"/>
      <c r="CL2" s="432"/>
      <c r="CM2" s="432"/>
      <c r="CN2" s="432"/>
      <c r="CO2" s="432"/>
      <c r="CP2" s="432"/>
      <c r="CQ2" s="432"/>
      <c r="CR2" s="432"/>
      <c r="CS2" s="432"/>
      <c r="CT2" s="432"/>
      <c r="CU2" s="432"/>
      <c r="CV2" s="432"/>
      <c r="CW2" s="432"/>
      <c r="CX2" s="432"/>
      <c r="CY2" s="432"/>
      <c r="CZ2" s="432"/>
      <c r="DA2" s="432"/>
      <c r="DB2" s="432"/>
      <c r="DC2" s="432"/>
      <c r="DD2" s="432"/>
      <c r="DE2" s="432"/>
      <c r="DF2" s="432"/>
      <c r="DG2" s="432"/>
      <c r="DH2" s="432"/>
      <c r="DI2" s="432"/>
      <c r="DJ2" s="432"/>
    </row>
    <row r="3" spans="1:114">
      <c r="A3" s="179" t="s">
        <v>1285</v>
      </c>
      <c r="B3" s="179"/>
      <c r="C3" s="475" t="str">
        <f>'Schedule 2_Balance Sheet'!C3</f>
        <v>January 2024 - December 2024</v>
      </c>
      <c r="D3" s="476"/>
      <c r="E3" s="476"/>
      <c r="F3" s="477"/>
      <c r="AB3" s="431"/>
      <c r="AC3" s="432"/>
      <c r="AD3" s="432"/>
      <c r="AE3" s="432"/>
      <c r="AF3" s="432"/>
      <c r="AG3" s="432"/>
      <c r="AH3" s="432"/>
      <c r="AI3" s="432"/>
      <c r="AJ3" s="432"/>
      <c r="AK3" s="432"/>
      <c r="AL3" s="432"/>
      <c r="AM3" s="432"/>
      <c r="AN3" s="432"/>
      <c r="AO3" s="432"/>
      <c r="AP3" s="432"/>
      <c r="AQ3" s="432"/>
      <c r="AR3" s="432"/>
      <c r="AS3" s="432"/>
      <c r="AT3" s="432"/>
      <c r="AU3" s="432"/>
      <c r="AV3" s="432"/>
      <c r="AW3" s="432"/>
      <c r="AX3" s="432"/>
      <c r="AY3" s="432"/>
      <c r="AZ3" s="432"/>
      <c r="BA3" s="432"/>
      <c r="BB3" s="432"/>
      <c r="BC3" s="432"/>
      <c r="BD3" s="432"/>
      <c r="BE3" s="432"/>
      <c r="BF3" s="432"/>
      <c r="BG3" s="432"/>
      <c r="BH3" s="432"/>
      <c r="BI3" s="432"/>
      <c r="BJ3" s="432"/>
      <c r="BK3" s="432"/>
      <c r="BL3" s="432"/>
      <c r="BM3" s="432"/>
      <c r="BN3" s="432"/>
      <c r="BO3" s="432"/>
      <c r="BP3" s="432"/>
      <c r="BQ3" s="432"/>
      <c r="BR3" s="432"/>
      <c r="BS3" s="432"/>
      <c r="BT3" s="432"/>
      <c r="BU3" s="432"/>
      <c r="BV3" s="432"/>
      <c r="BW3" s="432"/>
      <c r="BX3" s="432"/>
      <c r="BY3" s="432"/>
      <c r="BZ3" s="432"/>
      <c r="CA3" s="432"/>
      <c r="CB3" s="432"/>
      <c r="CC3" s="432"/>
      <c r="CD3" s="432"/>
      <c r="CE3" s="432"/>
      <c r="CF3" s="432"/>
      <c r="CG3" s="432"/>
      <c r="CH3" s="432"/>
      <c r="CI3" s="432"/>
      <c r="CJ3" s="432"/>
      <c r="CK3" s="432"/>
      <c r="CL3" s="432"/>
      <c r="CM3" s="432"/>
      <c r="CN3" s="432"/>
      <c r="CO3" s="432"/>
      <c r="CP3" s="432"/>
      <c r="CQ3" s="432"/>
      <c r="CR3" s="432"/>
      <c r="CS3" s="432"/>
      <c r="CT3" s="432"/>
      <c r="CU3" s="432"/>
      <c r="CV3" s="432"/>
      <c r="CW3" s="432"/>
      <c r="CX3" s="432"/>
      <c r="CY3" s="432"/>
      <c r="CZ3" s="432"/>
      <c r="DA3" s="432"/>
      <c r="DB3" s="432"/>
      <c r="DC3" s="432"/>
      <c r="DD3" s="432"/>
      <c r="DE3" s="432"/>
      <c r="DF3" s="432"/>
      <c r="DG3" s="432"/>
      <c r="DH3" s="432"/>
      <c r="DI3" s="432"/>
      <c r="DJ3" s="432"/>
    </row>
    <row r="4" spans="1:114">
      <c r="A4" s="179" t="s">
        <v>1306</v>
      </c>
      <c r="B4" s="179"/>
      <c r="C4" s="381">
        <f>'Schedule 2_Balance Sheet'!C4</f>
        <v>45657</v>
      </c>
      <c r="D4" s="378"/>
      <c r="E4" s="378"/>
      <c r="F4" s="379"/>
      <c r="AB4" s="431"/>
      <c r="AC4" s="432"/>
      <c r="AD4" s="432"/>
      <c r="AE4" s="432"/>
      <c r="AF4" s="432"/>
      <c r="AG4" s="432"/>
      <c r="AH4" s="432"/>
      <c r="AI4" s="432"/>
      <c r="AJ4" s="432"/>
      <c r="AK4" s="432"/>
      <c r="AL4" s="432"/>
      <c r="AM4" s="432"/>
      <c r="AN4" s="432"/>
      <c r="AO4" s="432"/>
      <c r="AP4" s="432"/>
      <c r="AQ4" s="432"/>
      <c r="AR4" s="432"/>
      <c r="AS4" s="432"/>
      <c r="AT4" s="432"/>
      <c r="AU4" s="432"/>
      <c r="AV4" s="432"/>
      <c r="AW4" s="432"/>
      <c r="AX4" s="432"/>
      <c r="AY4" s="432"/>
      <c r="AZ4" s="432"/>
      <c r="BA4" s="432"/>
      <c r="BB4" s="432"/>
      <c r="BC4" s="432"/>
      <c r="BD4" s="432"/>
      <c r="BE4" s="432"/>
      <c r="BF4" s="432"/>
      <c r="BG4" s="432"/>
      <c r="BH4" s="432"/>
      <c r="BI4" s="432"/>
      <c r="BJ4" s="432"/>
      <c r="BK4" s="432"/>
      <c r="BL4" s="432"/>
      <c r="BM4" s="432"/>
      <c r="BN4" s="432"/>
      <c r="BO4" s="432"/>
      <c r="BP4" s="432"/>
      <c r="BQ4" s="432"/>
      <c r="BR4" s="432"/>
      <c r="BS4" s="432"/>
      <c r="BT4" s="432"/>
      <c r="BU4" s="432"/>
      <c r="BV4" s="432"/>
      <c r="BW4" s="432"/>
      <c r="BX4" s="432"/>
      <c r="BY4" s="432"/>
      <c r="BZ4" s="432"/>
      <c r="CA4" s="432"/>
      <c r="CB4" s="432"/>
      <c r="CC4" s="432"/>
      <c r="CD4" s="432"/>
      <c r="CE4" s="432"/>
      <c r="CF4" s="432"/>
      <c r="CG4" s="432"/>
      <c r="CH4" s="432"/>
      <c r="CI4" s="432"/>
      <c r="CJ4" s="432"/>
      <c r="CK4" s="432"/>
      <c r="CL4" s="432"/>
      <c r="CM4" s="432"/>
      <c r="CN4" s="432"/>
      <c r="CO4" s="432"/>
      <c r="CP4" s="432"/>
      <c r="CQ4" s="432"/>
      <c r="CR4" s="432"/>
      <c r="CS4" s="432"/>
      <c r="CT4" s="432"/>
      <c r="CU4" s="432"/>
      <c r="CV4" s="432"/>
      <c r="CW4" s="432"/>
      <c r="CX4" s="432"/>
      <c r="CY4" s="432"/>
      <c r="CZ4" s="432"/>
      <c r="DA4" s="432"/>
      <c r="DB4" s="432"/>
      <c r="DC4" s="432"/>
      <c r="DD4" s="432"/>
      <c r="DE4" s="432"/>
      <c r="DF4" s="432"/>
      <c r="DG4" s="432"/>
      <c r="DH4" s="432"/>
      <c r="DI4" s="432"/>
      <c r="DJ4" s="432"/>
    </row>
    <row r="5" spans="1:114">
      <c r="A5" s="179" t="s">
        <v>1307</v>
      </c>
      <c r="B5" s="179"/>
      <c r="C5" s="377" t="str">
        <f>'Schedule 2_Balance Sheet'!C5</f>
        <v>CCA</v>
      </c>
      <c r="D5" s="378"/>
      <c r="E5" s="378"/>
      <c r="F5" s="379"/>
      <c r="AB5" s="431"/>
      <c r="AC5" s="432"/>
      <c r="AD5" s="432"/>
      <c r="AE5" s="432"/>
      <c r="AF5" s="432"/>
      <c r="AG5" s="432"/>
      <c r="AH5" s="432"/>
      <c r="AI5" s="432"/>
      <c r="AJ5" s="432"/>
      <c r="AK5" s="432"/>
      <c r="AL5" s="432"/>
      <c r="AM5" s="432"/>
      <c r="AN5" s="432"/>
      <c r="AO5" s="432"/>
      <c r="AP5" s="432"/>
      <c r="AQ5" s="432"/>
      <c r="AR5" s="432"/>
      <c r="AS5" s="432"/>
      <c r="AT5" s="432"/>
      <c r="AU5" s="432"/>
      <c r="AV5" s="432"/>
      <c r="AW5" s="432"/>
      <c r="AX5" s="432"/>
      <c r="AY5" s="432"/>
      <c r="AZ5" s="432"/>
      <c r="BA5" s="432"/>
      <c r="BB5" s="432"/>
      <c r="BC5" s="432"/>
      <c r="BD5" s="432"/>
      <c r="BE5" s="432"/>
      <c r="BF5" s="432"/>
      <c r="BG5" s="432"/>
      <c r="BH5" s="432"/>
      <c r="BI5" s="432"/>
      <c r="BJ5" s="432"/>
      <c r="BK5" s="432"/>
      <c r="BL5" s="432"/>
      <c r="BM5" s="432"/>
      <c r="BN5" s="432"/>
      <c r="BO5" s="432"/>
      <c r="BP5" s="432"/>
      <c r="BQ5" s="432"/>
      <c r="BR5" s="432"/>
      <c r="BS5" s="432"/>
      <c r="BT5" s="432"/>
      <c r="BU5" s="432"/>
      <c r="BV5" s="432"/>
      <c r="BW5" s="432"/>
      <c r="BX5" s="432"/>
      <c r="BY5" s="432"/>
      <c r="BZ5" s="432"/>
      <c r="CA5" s="432"/>
      <c r="CB5" s="432"/>
      <c r="CC5" s="432"/>
      <c r="CD5" s="432"/>
      <c r="CE5" s="432"/>
      <c r="CF5" s="432"/>
      <c r="CG5" s="432"/>
      <c r="CH5" s="432"/>
      <c r="CI5" s="432"/>
      <c r="CJ5" s="432"/>
      <c r="CK5" s="432"/>
      <c r="CL5" s="432"/>
      <c r="CM5" s="432"/>
      <c r="CN5" s="432"/>
      <c r="CO5" s="432"/>
      <c r="CP5" s="432"/>
      <c r="CQ5" s="432"/>
      <c r="CR5" s="432"/>
      <c r="CS5" s="432"/>
      <c r="CT5" s="432"/>
      <c r="CU5" s="432"/>
      <c r="CV5" s="432"/>
      <c r="CW5" s="432"/>
      <c r="CX5" s="432"/>
      <c r="CY5" s="432"/>
      <c r="CZ5" s="432"/>
      <c r="DA5" s="432"/>
      <c r="DB5" s="432"/>
      <c r="DC5" s="432"/>
      <c r="DD5" s="432"/>
      <c r="DE5" s="432"/>
      <c r="DF5" s="432"/>
      <c r="DG5" s="432"/>
      <c r="DH5" s="432"/>
      <c r="DI5" s="432"/>
      <c r="DJ5" s="432"/>
    </row>
    <row r="6" spans="1:114">
      <c r="A6" s="179" t="s">
        <v>1288</v>
      </c>
      <c r="B6" s="179"/>
      <c r="C6" s="381">
        <f>'Schedule 2_Balance Sheet'!C6</f>
        <v>45957</v>
      </c>
      <c r="D6" s="378"/>
      <c r="E6" s="378"/>
      <c r="F6" s="379"/>
      <c r="AB6" s="431"/>
      <c r="AC6" s="432"/>
      <c r="AD6" s="432"/>
      <c r="AE6" s="432"/>
      <c r="AF6" s="432"/>
      <c r="AG6" s="432"/>
      <c r="AH6" s="432"/>
      <c r="AI6" s="432"/>
      <c r="AJ6" s="432"/>
      <c r="AK6" s="432"/>
      <c r="AL6" s="432"/>
      <c r="AM6" s="432"/>
      <c r="AN6" s="432"/>
      <c r="AO6" s="432"/>
      <c r="AP6" s="432"/>
      <c r="AQ6" s="432"/>
      <c r="AR6" s="432"/>
      <c r="AS6" s="432"/>
      <c r="AT6" s="432"/>
      <c r="AU6" s="432"/>
      <c r="AV6" s="432"/>
      <c r="AW6" s="432"/>
      <c r="AX6" s="432"/>
      <c r="AY6" s="432"/>
      <c r="AZ6" s="432"/>
      <c r="BA6" s="432"/>
      <c r="BB6" s="432"/>
      <c r="BC6" s="432"/>
      <c r="BD6" s="432"/>
      <c r="BE6" s="432"/>
      <c r="BF6" s="432"/>
      <c r="BG6" s="432"/>
      <c r="BH6" s="432"/>
      <c r="BI6" s="432"/>
      <c r="BJ6" s="432"/>
      <c r="BK6" s="432"/>
      <c r="BL6" s="432"/>
      <c r="BM6" s="432"/>
      <c r="BN6" s="432"/>
      <c r="BO6" s="432"/>
      <c r="BP6" s="432"/>
      <c r="BQ6" s="432"/>
      <c r="BR6" s="432"/>
      <c r="BS6" s="432"/>
      <c r="BT6" s="432"/>
      <c r="BU6" s="432"/>
      <c r="BV6" s="432"/>
      <c r="BW6" s="432"/>
      <c r="BX6" s="432"/>
      <c r="BY6" s="432"/>
      <c r="BZ6" s="432"/>
      <c r="CA6" s="432"/>
      <c r="CB6" s="432"/>
      <c r="CC6" s="432"/>
      <c r="CD6" s="432"/>
      <c r="CE6" s="432"/>
      <c r="CF6" s="432"/>
      <c r="CG6" s="432"/>
      <c r="CH6" s="432"/>
      <c r="CI6" s="432"/>
      <c r="CJ6" s="432"/>
      <c r="CK6" s="432"/>
      <c r="CL6" s="432"/>
      <c r="CM6" s="432"/>
      <c r="CN6" s="432"/>
      <c r="CO6" s="432"/>
      <c r="CP6" s="432"/>
      <c r="CQ6" s="432"/>
      <c r="CR6" s="432"/>
      <c r="CS6" s="432"/>
      <c r="CT6" s="432"/>
      <c r="CU6" s="432"/>
      <c r="CV6" s="432"/>
      <c r="CW6" s="432"/>
      <c r="CX6" s="432"/>
      <c r="CY6" s="432"/>
      <c r="CZ6" s="432"/>
      <c r="DA6" s="432"/>
      <c r="DB6" s="432"/>
      <c r="DC6" s="432"/>
      <c r="DD6" s="432"/>
      <c r="DE6" s="432"/>
      <c r="DF6" s="432"/>
      <c r="DG6" s="432"/>
      <c r="DH6" s="432"/>
      <c r="DI6" s="432"/>
      <c r="DJ6" s="432"/>
    </row>
    <row r="7" spans="1:114" ht="13.5" thickBot="1">
      <c r="A7" s="177" t="s">
        <v>1509</v>
      </c>
      <c r="B7" s="334"/>
      <c r="C7" s="334"/>
      <c r="D7" s="334"/>
      <c r="E7" s="334"/>
      <c r="F7" s="334"/>
      <c r="G7" s="334"/>
      <c r="H7" s="334"/>
      <c r="AB7" s="431"/>
      <c r="AC7" s="432"/>
      <c r="AD7" s="432"/>
      <c r="AE7" s="432"/>
      <c r="AF7" s="432"/>
      <c r="AG7" s="432"/>
      <c r="AH7" s="432"/>
      <c r="AI7" s="432"/>
      <c r="AJ7" s="432"/>
      <c r="AK7" s="432"/>
      <c r="AL7" s="432"/>
      <c r="AM7" s="432"/>
      <c r="AN7" s="432"/>
      <c r="AO7" s="432"/>
      <c r="AP7" s="432"/>
      <c r="AQ7" s="432"/>
      <c r="AR7" s="432"/>
      <c r="AS7" s="432"/>
      <c r="AT7" s="432"/>
      <c r="AU7" s="432"/>
      <c r="AV7" s="432"/>
      <c r="AW7" s="432"/>
      <c r="AX7" s="432"/>
      <c r="AY7" s="432"/>
      <c r="AZ7" s="432"/>
      <c r="BA7" s="432"/>
      <c r="BB7" s="432"/>
      <c r="BC7" s="432"/>
      <c r="BD7" s="432"/>
      <c r="BE7" s="432"/>
      <c r="BF7" s="432"/>
      <c r="BG7" s="432"/>
      <c r="BH7" s="432"/>
      <c r="BI7" s="432"/>
      <c r="BJ7" s="432"/>
      <c r="BK7" s="432"/>
      <c r="BL7" s="432"/>
      <c r="BM7" s="432"/>
      <c r="BN7" s="432"/>
      <c r="BO7" s="432"/>
      <c r="BP7" s="432"/>
      <c r="BQ7" s="432"/>
      <c r="BR7" s="432"/>
      <c r="BS7" s="432"/>
      <c r="BT7" s="432"/>
      <c r="BU7" s="432"/>
      <c r="BV7" s="432"/>
      <c r="BW7" s="432"/>
      <c r="BX7" s="432"/>
      <c r="BY7" s="432"/>
      <c r="BZ7" s="432"/>
      <c r="CA7" s="432"/>
      <c r="CB7" s="432"/>
      <c r="CC7" s="432"/>
      <c r="CD7" s="432"/>
      <c r="CE7" s="432"/>
      <c r="CF7" s="432"/>
      <c r="CG7" s="432"/>
      <c r="CH7" s="432"/>
      <c r="CI7" s="432"/>
      <c r="CJ7" s="432"/>
      <c r="CK7" s="432"/>
      <c r="CL7" s="432"/>
      <c r="CM7" s="432"/>
      <c r="CN7" s="432"/>
      <c r="CO7" s="432"/>
      <c r="CP7" s="432"/>
      <c r="CQ7" s="432"/>
      <c r="CR7" s="432"/>
      <c r="CS7" s="432"/>
      <c r="CT7" s="432"/>
      <c r="CU7" s="432"/>
      <c r="CV7" s="432"/>
      <c r="CW7" s="432"/>
      <c r="CX7" s="432"/>
      <c r="CY7" s="432"/>
      <c r="CZ7" s="432"/>
      <c r="DA7" s="432"/>
      <c r="DB7" s="432"/>
      <c r="DC7" s="432"/>
      <c r="DD7" s="432"/>
      <c r="DE7" s="432"/>
      <c r="DF7" s="432"/>
      <c r="DG7" s="432"/>
      <c r="DH7" s="432"/>
      <c r="DI7" s="432"/>
      <c r="DJ7" s="432"/>
    </row>
    <row r="8" spans="1:114" s="434" customFormat="1" ht="16.5" customHeight="1" thickBot="1">
      <c r="A8" s="910"/>
      <c r="B8" s="911"/>
      <c r="C8" s="912" t="s">
        <v>1510</v>
      </c>
      <c r="D8" s="912"/>
      <c r="E8" s="913"/>
      <c r="F8" s="913"/>
      <c r="G8" s="913"/>
      <c r="H8" s="912"/>
      <c r="I8" s="912"/>
      <c r="J8" s="913"/>
      <c r="K8" s="913"/>
      <c r="L8" s="914"/>
      <c r="M8" s="912" t="s">
        <v>1510</v>
      </c>
      <c r="N8" s="912"/>
      <c r="O8" s="913"/>
      <c r="P8" s="914"/>
      <c r="Q8" s="913"/>
      <c r="R8" s="912"/>
      <c r="S8" s="912"/>
      <c r="T8" s="913"/>
      <c r="U8" s="913"/>
      <c r="V8" s="914"/>
      <c r="W8" s="912" t="s">
        <v>1510</v>
      </c>
      <c r="X8" s="912"/>
      <c r="Y8" s="913"/>
      <c r="Z8" s="913"/>
      <c r="AA8" s="913"/>
      <c r="AB8" s="915"/>
      <c r="AC8" s="912"/>
      <c r="AD8" s="912"/>
      <c r="AE8" s="912"/>
      <c r="AF8" s="912"/>
      <c r="AG8" s="916"/>
      <c r="AH8" s="917"/>
    </row>
    <row r="9" spans="1:114" s="435" customFormat="1" ht="26.25" thickBot="1">
      <c r="A9" s="918" t="s">
        <v>434</v>
      </c>
      <c r="B9" s="919" t="s">
        <v>1511</v>
      </c>
      <c r="C9" s="920">
        <f t="array" ref="C9:AF9">TRANSPOSE(B10:B39)</f>
        <v>45688</v>
      </c>
      <c r="D9" s="921">
        <v>45657</v>
      </c>
      <c r="E9" s="921">
        <v>45626</v>
      </c>
      <c r="F9" s="921">
        <v>45596</v>
      </c>
      <c r="G9" s="921">
        <v>45565</v>
      </c>
      <c r="H9" s="921">
        <v>45535</v>
      </c>
      <c r="I9" s="921">
        <v>45504</v>
      </c>
      <c r="J9" s="921">
        <v>45473</v>
      </c>
      <c r="K9" s="921">
        <v>45443</v>
      </c>
      <c r="L9" s="921">
        <v>45412</v>
      </c>
      <c r="M9" s="921">
        <v>45382</v>
      </c>
      <c r="N9" s="921">
        <v>45351</v>
      </c>
      <c r="O9" s="922">
        <v>45322</v>
      </c>
      <c r="P9" s="921">
        <v>45291</v>
      </c>
      <c r="Q9" s="922">
        <v>45260</v>
      </c>
      <c r="R9" s="921">
        <v>45230</v>
      </c>
      <c r="S9" s="922">
        <v>45199</v>
      </c>
      <c r="T9" s="922">
        <v>45169</v>
      </c>
      <c r="U9" s="922">
        <v>45138</v>
      </c>
      <c r="V9" s="921">
        <v>45107</v>
      </c>
      <c r="W9" s="922">
        <v>45077</v>
      </c>
      <c r="X9" s="922">
        <v>45046</v>
      </c>
      <c r="Y9" s="922">
        <v>45016</v>
      </c>
      <c r="Z9" s="921">
        <v>44985</v>
      </c>
      <c r="AA9" s="922">
        <v>44957</v>
      </c>
      <c r="AB9" s="921">
        <v>44926</v>
      </c>
      <c r="AC9" s="922">
        <v>44895</v>
      </c>
      <c r="AD9" s="922">
        <v>44865</v>
      </c>
      <c r="AE9" s="921">
        <v>44834</v>
      </c>
      <c r="AF9" s="923">
        <v>44804</v>
      </c>
      <c r="AG9" s="924" t="s">
        <v>1512</v>
      </c>
      <c r="AH9" s="925" t="s">
        <v>1513</v>
      </c>
    </row>
    <row r="10" spans="1:114" s="435" customFormat="1">
      <c r="A10" s="452">
        <v>1</v>
      </c>
      <c r="B10" s="474">
        <f>EOMONTH(B11,1)</f>
        <v>45688</v>
      </c>
      <c r="C10" s="926">
        <v>18051956.514599998</v>
      </c>
      <c r="D10" s="926">
        <v>229512.67</v>
      </c>
      <c r="E10" s="926">
        <v>20026.810000000001</v>
      </c>
      <c r="F10" s="926">
        <v>5672.8</v>
      </c>
      <c r="G10" s="926">
        <v>70.5</v>
      </c>
      <c r="H10" s="926">
        <v>31159.89</v>
      </c>
      <c r="I10" s="926">
        <v>1893.73</v>
      </c>
      <c r="J10" s="926">
        <v>3477.63</v>
      </c>
      <c r="K10" s="926">
        <v>4861.9800000000005</v>
      </c>
      <c r="L10" s="926">
        <v>489.73</v>
      </c>
      <c r="M10" s="926">
        <v>1183.02</v>
      </c>
      <c r="N10" s="926">
        <v>442.09</v>
      </c>
      <c r="O10" s="926">
        <v>1343.34</v>
      </c>
      <c r="P10" s="926">
        <v>1468.8</v>
      </c>
      <c r="Q10" s="926">
        <v>1839.64</v>
      </c>
      <c r="R10" s="926">
        <v>731.86</v>
      </c>
      <c r="S10" s="926">
        <v>292.51</v>
      </c>
      <c r="T10" s="926">
        <v>400.93</v>
      </c>
      <c r="U10" s="926">
        <v>3259.94</v>
      </c>
      <c r="V10" s="926">
        <v>2609.96</v>
      </c>
      <c r="W10" s="926">
        <v>39.79</v>
      </c>
      <c r="X10" s="926">
        <v>0</v>
      </c>
      <c r="Y10" s="926">
        <v>0</v>
      </c>
      <c r="Z10" s="926">
        <v>0</v>
      </c>
      <c r="AA10" s="926">
        <v>284.3</v>
      </c>
      <c r="AB10" s="926">
        <v>13.69</v>
      </c>
      <c r="AC10" s="926">
        <v>284.3</v>
      </c>
      <c r="AD10" s="926">
        <v>0</v>
      </c>
      <c r="AE10" s="926">
        <v>0</v>
      </c>
      <c r="AF10" s="927">
        <v>0</v>
      </c>
      <c r="AG10" s="928">
        <v>0</v>
      </c>
      <c r="AH10" s="451">
        <f t="shared" ref="AH10:AH38" si="0">SUM(C10:AG10)</f>
        <v>18363316.424600005</v>
      </c>
    </row>
    <row r="11" spans="1:114" s="435" customFormat="1">
      <c r="A11" s="452">
        <v>2</v>
      </c>
      <c r="B11" s="453">
        <f>'Schedule 2_Balance Sheet'!C4</f>
        <v>45657</v>
      </c>
      <c r="C11" s="462"/>
      <c r="D11" s="478">
        <v>16888843.871600002</v>
      </c>
      <c r="E11" s="478">
        <v>235072.8</v>
      </c>
      <c r="F11" s="478">
        <v>5235.09</v>
      </c>
      <c r="G11" s="478">
        <v>2028.12</v>
      </c>
      <c r="H11" s="478">
        <v>1687.46</v>
      </c>
      <c r="I11" s="478">
        <v>7.46</v>
      </c>
      <c r="J11" s="478">
        <v>99.78</v>
      </c>
      <c r="K11" s="478">
        <v>116.29</v>
      </c>
      <c r="L11" s="478">
        <v>1113.03</v>
      </c>
      <c r="M11" s="478">
        <v>7.07</v>
      </c>
      <c r="N11" s="478">
        <v>3.55</v>
      </c>
      <c r="O11" s="478">
        <v>0</v>
      </c>
      <c r="P11" s="478">
        <v>0</v>
      </c>
      <c r="Q11" s="478">
        <v>0</v>
      </c>
      <c r="R11" s="478">
        <v>0</v>
      </c>
      <c r="S11" s="478">
        <v>0</v>
      </c>
      <c r="T11" s="478">
        <v>0</v>
      </c>
      <c r="U11" s="478">
        <v>0</v>
      </c>
      <c r="V11" s="478">
        <v>0</v>
      </c>
      <c r="W11" s="478">
        <v>0</v>
      </c>
      <c r="X11" s="478">
        <v>0</v>
      </c>
      <c r="Y11" s="478">
        <v>0</v>
      </c>
      <c r="Z11" s="478">
        <v>0</v>
      </c>
      <c r="AA11" s="478">
        <v>0</v>
      </c>
      <c r="AB11" s="478">
        <v>0</v>
      </c>
      <c r="AC11" s="478">
        <v>282.89</v>
      </c>
      <c r="AD11" s="478">
        <v>319.77</v>
      </c>
      <c r="AE11" s="478">
        <v>0</v>
      </c>
      <c r="AF11" s="470">
        <v>0</v>
      </c>
      <c r="AG11" s="468">
        <v>0</v>
      </c>
      <c r="AH11" s="451">
        <f t="shared" si="0"/>
        <v>17134817.181600008</v>
      </c>
    </row>
    <row r="12" spans="1:114" s="434" customFormat="1" ht="15" customHeight="1">
      <c r="A12" s="452">
        <v>3</v>
      </c>
      <c r="B12" s="453">
        <f>EOMONTH(B11,-1)</f>
        <v>45626</v>
      </c>
      <c r="C12" s="462"/>
      <c r="D12" s="462"/>
      <c r="E12" s="441">
        <v>17774629.957399998</v>
      </c>
      <c r="F12" s="441">
        <v>320575.02</v>
      </c>
      <c r="G12" s="441">
        <v>12588.210000000001</v>
      </c>
      <c r="H12" s="441">
        <v>2871.54</v>
      </c>
      <c r="I12" s="441">
        <v>9127.5400000000009</v>
      </c>
      <c r="J12" s="441">
        <v>6321.87</v>
      </c>
      <c r="K12" s="441">
        <v>2108.02</v>
      </c>
      <c r="L12" s="441">
        <v>1.1599999999999999</v>
      </c>
      <c r="M12" s="441">
        <v>17.239999999999998</v>
      </c>
      <c r="N12" s="441">
        <v>5.48</v>
      </c>
      <c r="O12" s="441">
        <v>4.95</v>
      </c>
      <c r="P12" s="441">
        <v>0</v>
      </c>
      <c r="Q12" s="441">
        <v>0</v>
      </c>
      <c r="R12" s="441">
        <v>0</v>
      </c>
      <c r="S12" s="441">
        <v>0</v>
      </c>
      <c r="T12" s="441">
        <v>0</v>
      </c>
      <c r="U12" s="441">
        <v>0</v>
      </c>
      <c r="V12" s="441">
        <v>0</v>
      </c>
      <c r="W12" s="441">
        <v>0</v>
      </c>
      <c r="X12" s="441">
        <v>0</v>
      </c>
      <c r="Y12" s="441">
        <v>0</v>
      </c>
      <c r="Z12" s="441">
        <v>0</v>
      </c>
      <c r="AA12" s="441">
        <v>0</v>
      </c>
      <c r="AB12" s="441">
        <v>500.5</v>
      </c>
      <c r="AC12" s="441">
        <v>0</v>
      </c>
      <c r="AD12" s="441">
        <v>0</v>
      </c>
      <c r="AE12" s="441">
        <v>0</v>
      </c>
      <c r="AF12" s="464">
        <v>0</v>
      </c>
      <c r="AG12" s="468">
        <v>0</v>
      </c>
      <c r="AH12" s="451">
        <f t="shared" si="0"/>
        <v>18128751.487399995</v>
      </c>
    </row>
    <row r="13" spans="1:114" s="434" customFormat="1" ht="15" customHeight="1">
      <c r="A13" s="452">
        <v>4</v>
      </c>
      <c r="B13" s="453">
        <f t="shared" ref="B13:B39" si="1">EOMONTH(B12,-1)</f>
        <v>45596</v>
      </c>
      <c r="C13" s="462"/>
      <c r="D13" s="460"/>
      <c r="E13" s="462"/>
      <c r="F13" s="441">
        <v>15946736.128900001</v>
      </c>
      <c r="G13" s="441">
        <v>262378.59999999998</v>
      </c>
      <c r="H13" s="441">
        <v>21677.64</v>
      </c>
      <c r="I13" s="441">
        <v>4358.84</v>
      </c>
      <c r="J13" s="441">
        <v>2863.2999999999997</v>
      </c>
      <c r="K13" s="441">
        <v>59.98</v>
      </c>
      <c r="L13" s="441">
        <v>240.74</v>
      </c>
      <c r="M13" s="441">
        <v>11.78</v>
      </c>
      <c r="N13" s="441">
        <v>9.18</v>
      </c>
      <c r="O13" s="441">
        <v>0</v>
      </c>
      <c r="P13" s="441">
        <v>0</v>
      </c>
      <c r="Q13" s="441">
        <v>0</v>
      </c>
      <c r="R13" s="441">
        <v>772.36</v>
      </c>
      <c r="S13" s="442">
        <v>0</v>
      </c>
      <c r="T13" s="442">
        <v>0</v>
      </c>
      <c r="U13" s="442">
        <v>0</v>
      </c>
      <c r="V13" s="441">
        <v>0</v>
      </c>
      <c r="W13" s="441">
        <v>0</v>
      </c>
      <c r="X13" s="442">
        <v>0</v>
      </c>
      <c r="Y13" s="442">
        <v>77.709999999999994</v>
      </c>
      <c r="Z13" s="441">
        <v>0</v>
      </c>
      <c r="AA13" s="441">
        <v>0</v>
      </c>
      <c r="AB13" s="441">
        <v>0</v>
      </c>
      <c r="AC13" s="441">
        <v>0</v>
      </c>
      <c r="AD13" s="441">
        <v>0</v>
      </c>
      <c r="AE13" s="441">
        <v>0</v>
      </c>
      <c r="AF13" s="464">
        <v>0</v>
      </c>
      <c r="AG13" s="466">
        <v>0</v>
      </c>
      <c r="AH13" s="451">
        <f t="shared" si="0"/>
        <v>16239186.258900002</v>
      </c>
    </row>
    <row r="14" spans="1:114" s="434" customFormat="1" ht="15" customHeight="1">
      <c r="A14" s="452">
        <v>5</v>
      </c>
      <c r="B14" s="453">
        <f t="shared" si="1"/>
        <v>45565</v>
      </c>
      <c r="C14" s="462"/>
      <c r="D14" s="460"/>
      <c r="E14" s="460"/>
      <c r="F14" s="462"/>
      <c r="G14" s="441">
        <v>16079318.527899999</v>
      </c>
      <c r="H14" s="441">
        <v>254773.96</v>
      </c>
      <c r="I14" s="441">
        <v>31749.759999999998</v>
      </c>
      <c r="J14" s="441">
        <v>4198.37</v>
      </c>
      <c r="K14" s="441">
        <v>20214.150000000001</v>
      </c>
      <c r="L14" s="441">
        <v>27.25</v>
      </c>
      <c r="M14" s="441">
        <v>18.75</v>
      </c>
      <c r="N14" s="441">
        <v>10.65</v>
      </c>
      <c r="O14" s="441">
        <v>0.19</v>
      </c>
      <c r="P14" s="441">
        <v>8.2899999999999991</v>
      </c>
      <c r="Q14" s="441">
        <v>0</v>
      </c>
      <c r="R14" s="441">
        <v>1.06</v>
      </c>
      <c r="S14" s="442">
        <v>1178.4000000000001</v>
      </c>
      <c r="T14" s="442">
        <v>14.77</v>
      </c>
      <c r="U14" s="442">
        <v>1492.41</v>
      </c>
      <c r="V14" s="441">
        <v>12.69</v>
      </c>
      <c r="W14" s="441">
        <v>11.17</v>
      </c>
      <c r="X14" s="442">
        <v>4.55</v>
      </c>
      <c r="Y14" s="442">
        <v>21.23</v>
      </c>
      <c r="Z14" s="441">
        <v>95.53</v>
      </c>
      <c r="AA14" s="441">
        <v>3.96</v>
      </c>
      <c r="AB14" s="441">
        <v>76.13000000000001</v>
      </c>
      <c r="AC14" s="441">
        <v>0</v>
      </c>
      <c r="AD14" s="441">
        <v>4.42</v>
      </c>
      <c r="AE14" s="441">
        <v>0</v>
      </c>
      <c r="AF14" s="464">
        <v>0</v>
      </c>
      <c r="AG14" s="467">
        <v>0</v>
      </c>
      <c r="AH14" s="451">
        <f t="shared" si="0"/>
        <v>16393236.217900001</v>
      </c>
    </row>
    <row r="15" spans="1:114" s="434" customFormat="1" ht="15" customHeight="1">
      <c r="A15" s="452">
        <v>6</v>
      </c>
      <c r="B15" s="453">
        <f t="shared" si="1"/>
        <v>45535</v>
      </c>
      <c r="C15" s="462"/>
      <c r="D15" s="460"/>
      <c r="E15" s="460"/>
      <c r="F15" s="460"/>
      <c r="G15" s="462"/>
      <c r="H15" s="441">
        <v>15460370.867799999</v>
      </c>
      <c r="I15" s="441">
        <v>195019.38</v>
      </c>
      <c r="J15" s="441">
        <v>13077.45</v>
      </c>
      <c r="K15" s="441">
        <v>8498</v>
      </c>
      <c r="L15" s="441">
        <v>1757.6599999999999</v>
      </c>
      <c r="M15" s="441">
        <v>990.88</v>
      </c>
      <c r="N15" s="441">
        <v>701.49</v>
      </c>
      <c r="O15" s="441">
        <v>0</v>
      </c>
      <c r="P15" s="441">
        <v>17.16</v>
      </c>
      <c r="Q15" s="441">
        <v>95.33</v>
      </c>
      <c r="R15" s="441">
        <v>0.25</v>
      </c>
      <c r="S15" s="442">
        <v>48.34</v>
      </c>
      <c r="T15" s="442">
        <v>4.26</v>
      </c>
      <c r="U15" s="442">
        <v>0</v>
      </c>
      <c r="V15" s="441">
        <v>7.76</v>
      </c>
      <c r="W15" s="441">
        <v>25.009999999999998</v>
      </c>
      <c r="X15" s="442">
        <v>93.73</v>
      </c>
      <c r="Y15" s="442">
        <v>93.83</v>
      </c>
      <c r="Z15" s="441">
        <v>95.34</v>
      </c>
      <c r="AA15" s="441">
        <v>62.72</v>
      </c>
      <c r="AB15" s="441">
        <v>644</v>
      </c>
      <c r="AC15" s="441">
        <v>2117.0499999999997</v>
      </c>
      <c r="AD15" s="441">
        <v>371.33</v>
      </c>
      <c r="AE15" s="441">
        <v>291.26</v>
      </c>
      <c r="AF15" s="464">
        <v>8.3699999999999992</v>
      </c>
      <c r="AG15" s="467">
        <v>0</v>
      </c>
      <c r="AH15" s="451">
        <f t="shared" si="0"/>
        <v>15684391.467800001</v>
      </c>
    </row>
    <row r="16" spans="1:114" s="434" customFormat="1" ht="15" customHeight="1">
      <c r="A16" s="452">
        <v>7</v>
      </c>
      <c r="B16" s="453">
        <f t="shared" si="1"/>
        <v>45504</v>
      </c>
      <c r="C16" s="462"/>
      <c r="D16" s="460"/>
      <c r="E16" s="460"/>
      <c r="F16" s="463"/>
      <c r="G16" s="460"/>
      <c r="H16" s="462"/>
      <c r="I16" s="441">
        <v>15387195.9026</v>
      </c>
      <c r="J16" s="441">
        <v>241886.38999999998</v>
      </c>
      <c r="K16" s="441">
        <v>35561.360000000001</v>
      </c>
      <c r="L16" s="441">
        <v>2167.19</v>
      </c>
      <c r="M16" s="441">
        <v>4622.58</v>
      </c>
      <c r="N16" s="441">
        <v>2603.02</v>
      </c>
      <c r="O16" s="441">
        <v>392.3</v>
      </c>
      <c r="P16" s="441">
        <v>1891.1599999999999</v>
      </c>
      <c r="Q16" s="441">
        <v>4136.1099999999997</v>
      </c>
      <c r="R16" s="441">
        <v>28.360000000000003</v>
      </c>
      <c r="S16" s="442">
        <v>20.11</v>
      </c>
      <c r="T16" s="442">
        <v>36.86</v>
      </c>
      <c r="U16" s="442">
        <v>0</v>
      </c>
      <c r="V16" s="441">
        <v>0</v>
      </c>
      <c r="W16" s="441">
        <v>0</v>
      </c>
      <c r="X16" s="442">
        <v>199.31</v>
      </c>
      <c r="Y16" s="442">
        <v>0</v>
      </c>
      <c r="Z16" s="441">
        <v>0</v>
      </c>
      <c r="AA16" s="441">
        <v>405.64</v>
      </c>
      <c r="AB16" s="441">
        <v>394.96999999999997</v>
      </c>
      <c r="AC16" s="441">
        <v>603.91</v>
      </c>
      <c r="AD16" s="441">
        <v>0</v>
      </c>
      <c r="AE16" s="441">
        <v>37.03</v>
      </c>
      <c r="AF16" s="464">
        <v>0</v>
      </c>
      <c r="AG16" s="467">
        <v>0</v>
      </c>
      <c r="AH16" s="451">
        <f t="shared" si="0"/>
        <v>15682182.202599999</v>
      </c>
    </row>
    <row r="17" spans="1:34" s="434" customFormat="1" ht="15" customHeight="1">
      <c r="A17" s="452">
        <v>8</v>
      </c>
      <c r="B17" s="453">
        <f t="shared" si="1"/>
        <v>45473</v>
      </c>
      <c r="C17" s="462"/>
      <c r="D17" s="460"/>
      <c r="E17" s="460"/>
      <c r="F17" s="460"/>
      <c r="G17" s="460"/>
      <c r="H17" s="460"/>
      <c r="I17" s="462"/>
      <c r="J17" s="441">
        <v>14355289.7653</v>
      </c>
      <c r="K17" s="441">
        <v>198069.04</v>
      </c>
      <c r="L17" s="441">
        <v>10460.82</v>
      </c>
      <c r="M17" s="441">
        <v>1333.8300000000002</v>
      </c>
      <c r="N17" s="441">
        <v>1910.3999999999999</v>
      </c>
      <c r="O17" s="441">
        <v>42.42</v>
      </c>
      <c r="P17" s="441">
        <v>0</v>
      </c>
      <c r="Q17" s="441">
        <v>1.64</v>
      </c>
      <c r="R17" s="441">
        <v>550.75</v>
      </c>
      <c r="S17" s="442">
        <v>8.52</v>
      </c>
      <c r="T17" s="442">
        <v>20.329999999999998</v>
      </c>
      <c r="U17" s="442">
        <v>0</v>
      </c>
      <c r="V17" s="441">
        <v>0</v>
      </c>
      <c r="W17" s="441">
        <v>1769.85</v>
      </c>
      <c r="X17" s="442">
        <v>202.73</v>
      </c>
      <c r="Y17" s="442">
        <v>100.82</v>
      </c>
      <c r="Z17" s="441">
        <v>221.25</v>
      </c>
      <c r="AA17" s="441">
        <v>201.7</v>
      </c>
      <c r="AB17" s="441">
        <v>130.80000000000001</v>
      </c>
      <c r="AC17" s="441">
        <v>0</v>
      </c>
      <c r="AD17" s="441">
        <v>525.01</v>
      </c>
      <c r="AE17" s="441">
        <v>0</v>
      </c>
      <c r="AF17" s="464">
        <v>0</v>
      </c>
      <c r="AG17" s="467">
        <v>0</v>
      </c>
      <c r="AH17" s="451">
        <f t="shared" si="0"/>
        <v>14570839.6753</v>
      </c>
    </row>
    <row r="18" spans="1:34" s="434" customFormat="1" ht="15" customHeight="1">
      <c r="A18" s="452">
        <v>9</v>
      </c>
      <c r="B18" s="453">
        <f t="shared" si="1"/>
        <v>45443</v>
      </c>
      <c r="C18" s="462"/>
      <c r="D18" s="460"/>
      <c r="E18" s="460"/>
      <c r="F18" s="460"/>
      <c r="G18" s="460"/>
      <c r="H18" s="460"/>
      <c r="I18" s="460"/>
      <c r="J18" s="462"/>
      <c r="K18" s="441">
        <v>15267861.179599999</v>
      </c>
      <c r="L18" s="441">
        <v>288873.86</v>
      </c>
      <c r="M18" s="441">
        <v>17242.96</v>
      </c>
      <c r="N18" s="441">
        <v>2505.75</v>
      </c>
      <c r="O18" s="441">
        <v>45.39</v>
      </c>
      <c r="P18" s="441">
        <v>1764.67</v>
      </c>
      <c r="Q18" s="441">
        <v>63.95</v>
      </c>
      <c r="R18" s="441">
        <v>19.18</v>
      </c>
      <c r="S18" s="442">
        <v>8.52</v>
      </c>
      <c r="T18" s="442">
        <v>42.74</v>
      </c>
      <c r="U18" s="442">
        <v>3.72</v>
      </c>
      <c r="V18" s="441">
        <v>11.27</v>
      </c>
      <c r="W18" s="441">
        <v>32.81</v>
      </c>
      <c r="X18" s="442">
        <v>558.03</v>
      </c>
      <c r="Y18" s="442">
        <v>119.1</v>
      </c>
      <c r="Z18" s="441">
        <v>1132.75</v>
      </c>
      <c r="AA18" s="441">
        <v>324.3</v>
      </c>
      <c r="AB18" s="441">
        <v>0</v>
      </c>
      <c r="AC18" s="441">
        <v>0</v>
      </c>
      <c r="AD18" s="441">
        <v>40.36</v>
      </c>
      <c r="AE18" s="441">
        <v>2541.1999999999998</v>
      </c>
      <c r="AF18" s="464">
        <v>404.12</v>
      </c>
      <c r="AG18" s="467">
        <v>0</v>
      </c>
      <c r="AH18" s="451">
        <f t="shared" si="0"/>
        <v>15583595.859599996</v>
      </c>
    </row>
    <row r="19" spans="1:34" s="434" customFormat="1" ht="15" customHeight="1">
      <c r="A19" s="452">
        <v>10</v>
      </c>
      <c r="B19" s="453">
        <f t="shared" si="1"/>
        <v>45412</v>
      </c>
      <c r="C19" s="462"/>
      <c r="D19" s="460"/>
      <c r="E19" s="460"/>
      <c r="F19" s="460"/>
      <c r="G19" s="460"/>
      <c r="H19" s="460"/>
      <c r="I19" s="460"/>
      <c r="J19" s="460"/>
      <c r="K19" s="462"/>
      <c r="L19" s="441">
        <v>15921277.580000002</v>
      </c>
      <c r="M19" s="441">
        <v>193981.33</v>
      </c>
      <c r="N19" s="441">
        <v>16690.990000000002</v>
      </c>
      <c r="O19" s="441">
        <v>205.76</v>
      </c>
      <c r="P19" s="441">
        <v>225.1</v>
      </c>
      <c r="Q19" s="441">
        <v>11.5</v>
      </c>
      <c r="R19" s="441">
        <v>32.520000000000003</v>
      </c>
      <c r="S19" s="442">
        <v>0</v>
      </c>
      <c r="T19" s="442">
        <v>0</v>
      </c>
      <c r="U19" s="442">
        <v>14.16</v>
      </c>
      <c r="V19" s="441">
        <v>0</v>
      </c>
      <c r="W19" s="441">
        <v>5.18</v>
      </c>
      <c r="X19" s="442">
        <v>532.09</v>
      </c>
      <c r="Y19" s="442">
        <v>884.19</v>
      </c>
      <c r="Z19" s="441">
        <v>0.59</v>
      </c>
      <c r="AA19" s="441">
        <v>19255.95</v>
      </c>
      <c r="AB19" s="441">
        <v>404.12</v>
      </c>
      <c r="AC19" s="441">
        <v>282.89</v>
      </c>
      <c r="AD19" s="441">
        <v>268.38</v>
      </c>
      <c r="AE19" s="441">
        <v>404.12</v>
      </c>
      <c r="AF19" s="464">
        <v>1767.6899999999998</v>
      </c>
      <c r="AG19" s="467">
        <v>0</v>
      </c>
      <c r="AH19" s="451">
        <f t="shared" si="0"/>
        <v>16156244.139999999</v>
      </c>
    </row>
    <row r="20" spans="1:34" s="434" customFormat="1" ht="15" customHeight="1">
      <c r="A20" s="452">
        <v>11</v>
      </c>
      <c r="B20" s="453">
        <f t="shared" si="1"/>
        <v>45382</v>
      </c>
      <c r="C20" s="462"/>
      <c r="D20" s="460"/>
      <c r="E20" s="460"/>
      <c r="F20" s="460"/>
      <c r="G20" s="460"/>
      <c r="H20" s="460"/>
      <c r="I20" s="460"/>
      <c r="J20" s="460"/>
      <c r="K20" s="460"/>
      <c r="L20" s="462"/>
      <c r="M20" s="441">
        <v>15074639.030000001</v>
      </c>
      <c r="N20" s="441">
        <v>199568.79</v>
      </c>
      <c r="O20" s="441">
        <v>7229.17</v>
      </c>
      <c r="P20" s="441">
        <v>553.80999999999995</v>
      </c>
      <c r="Q20" s="441">
        <v>44.23</v>
      </c>
      <c r="R20" s="441">
        <v>8877.4499999999989</v>
      </c>
      <c r="S20" s="442">
        <v>23796.36</v>
      </c>
      <c r="T20" s="442">
        <v>40918.14</v>
      </c>
      <c r="U20" s="442">
        <v>18923.77</v>
      </c>
      <c r="V20" s="441">
        <v>23780.51</v>
      </c>
      <c r="W20" s="441">
        <v>28636.639999999999</v>
      </c>
      <c r="X20" s="442">
        <v>13724.49</v>
      </c>
      <c r="Y20" s="442">
        <v>13189.210000000001</v>
      </c>
      <c r="Z20" s="441">
        <v>49847.170000000006</v>
      </c>
      <c r="AA20" s="441">
        <v>21467.16</v>
      </c>
      <c r="AB20" s="441">
        <v>52206.58</v>
      </c>
      <c r="AC20" s="441">
        <v>39588.9</v>
      </c>
      <c r="AD20" s="441">
        <v>23570.82</v>
      </c>
      <c r="AE20" s="441">
        <v>16810.98</v>
      </c>
      <c r="AF20" s="464">
        <v>15588.779999999999</v>
      </c>
      <c r="AG20" s="467">
        <v>0</v>
      </c>
      <c r="AH20" s="451">
        <f t="shared" si="0"/>
        <v>15672961.990000002</v>
      </c>
    </row>
    <row r="21" spans="1:34" s="434" customFormat="1" ht="15" customHeight="1">
      <c r="A21" s="452">
        <v>12</v>
      </c>
      <c r="B21" s="453">
        <f t="shared" si="1"/>
        <v>45351</v>
      </c>
      <c r="C21" s="462"/>
      <c r="D21" s="460"/>
      <c r="E21" s="460"/>
      <c r="F21" s="460"/>
      <c r="G21" s="460"/>
      <c r="H21" s="460"/>
      <c r="I21" s="460"/>
      <c r="J21" s="460"/>
      <c r="K21" s="460"/>
      <c r="L21" s="460"/>
      <c r="M21" s="462"/>
      <c r="N21" s="441">
        <v>16184530.32</v>
      </c>
      <c r="O21" s="441">
        <v>278560.11</v>
      </c>
      <c r="P21" s="441">
        <v>50878.06</v>
      </c>
      <c r="Q21" s="441">
        <v>1543.47</v>
      </c>
      <c r="R21" s="441">
        <v>694.97</v>
      </c>
      <c r="S21" s="442">
        <v>2649.15</v>
      </c>
      <c r="T21" s="442">
        <v>3104.4</v>
      </c>
      <c r="U21" s="442">
        <v>579.86</v>
      </c>
      <c r="V21" s="441">
        <v>854.66</v>
      </c>
      <c r="W21" s="441">
        <v>2085.5700000000002</v>
      </c>
      <c r="X21" s="442">
        <v>2242.86</v>
      </c>
      <c r="Y21" s="442">
        <v>2000.76</v>
      </c>
      <c r="Z21" s="441">
        <v>1525.6999999999998</v>
      </c>
      <c r="AA21" s="441">
        <v>1749.25</v>
      </c>
      <c r="AB21" s="441">
        <v>150.03</v>
      </c>
      <c r="AC21" s="441">
        <v>4.83</v>
      </c>
      <c r="AD21" s="441">
        <v>1157.5</v>
      </c>
      <c r="AE21" s="441">
        <v>340.01</v>
      </c>
      <c r="AF21" s="464">
        <v>807.37</v>
      </c>
      <c r="AG21" s="467">
        <v>0</v>
      </c>
      <c r="AH21" s="451">
        <f t="shared" si="0"/>
        <v>16535458.879999999</v>
      </c>
    </row>
    <row r="22" spans="1:34" s="434" customFormat="1" ht="15" customHeight="1">
      <c r="A22" s="452">
        <v>13</v>
      </c>
      <c r="B22" s="453">
        <f t="shared" si="1"/>
        <v>45322</v>
      </c>
      <c r="C22" s="462"/>
      <c r="D22" s="460"/>
      <c r="E22" s="460"/>
      <c r="F22" s="460"/>
      <c r="G22" s="460"/>
      <c r="H22" s="460"/>
      <c r="I22" s="460"/>
      <c r="J22" s="460"/>
      <c r="K22" s="460"/>
      <c r="L22" s="460"/>
      <c r="M22" s="460"/>
      <c r="N22" s="462"/>
      <c r="O22" s="441">
        <v>14679512.33</v>
      </c>
      <c r="P22" s="441">
        <v>253206.14</v>
      </c>
      <c r="Q22" s="441">
        <v>3837.09</v>
      </c>
      <c r="R22" s="441">
        <v>780.57</v>
      </c>
      <c r="S22" s="442">
        <v>727.01</v>
      </c>
      <c r="T22" s="442">
        <v>27.9</v>
      </c>
      <c r="U22" s="442">
        <v>327.85</v>
      </c>
      <c r="V22" s="441">
        <v>2868.74</v>
      </c>
      <c r="W22" s="441">
        <v>2077.94</v>
      </c>
      <c r="X22" s="442">
        <v>12484.380000000001</v>
      </c>
      <c r="Y22" s="442">
        <v>12951.19</v>
      </c>
      <c r="Z22" s="441">
        <v>13121.79</v>
      </c>
      <c r="AA22" s="441">
        <v>12544.73</v>
      </c>
      <c r="AB22" s="441">
        <v>8933.51</v>
      </c>
      <c r="AC22" s="441">
        <v>4910.16</v>
      </c>
      <c r="AD22" s="441">
        <v>5208.3900000000003</v>
      </c>
      <c r="AE22" s="441">
        <v>3336.3</v>
      </c>
      <c r="AF22" s="464">
        <v>0</v>
      </c>
      <c r="AG22" s="467">
        <v>0</v>
      </c>
      <c r="AH22" s="451">
        <f t="shared" si="0"/>
        <v>15016856.020000001</v>
      </c>
    </row>
    <row r="23" spans="1:34" s="434" customFormat="1" ht="15" customHeight="1">
      <c r="A23" s="452">
        <v>14</v>
      </c>
      <c r="B23" s="453">
        <f t="shared" si="1"/>
        <v>45291</v>
      </c>
      <c r="C23" s="462"/>
      <c r="D23" s="460"/>
      <c r="E23" s="460"/>
      <c r="F23" s="460"/>
      <c r="G23" s="460"/>
      <c r="H23" s="460"/>
      <c r="I23" s="460"/>
      <c r="J23" s="460"/>
      <c r="K23" s="460"/>
      <c r="L23" s="460"/>
      <c r="M23" s="460"/>
      <c r="N23" s="460"/>
      <c r="O23" s="462"/>
      <c r="P23" s="441">
        <v>14843153.800000001</v>
      </c>
      <c r="Q23" s="441">
        <v>188813.66</v>
      </c>
      <c r="R23" s="441">
        <v>24398.12</v>
      </c>
      <c r="S23" s="442">
        <v>3894.2900000000004</v>
      </c>
      <c r="T23" s="442">
        <v>4827.63</v>
      </c>
      <c r="U23" s="442">
        <v>6.36</v>
      </c>
      <c r="V23" s="441">
        <v>7593.2800000000007</v>
      </c>
      <c r="W23" s="441">
        <v>0</v>
      </c>
      <c r="X23" s="442">
        <v>1135.51</v>
      </c>
      <c r="Y23" s="442">
        <v>2645.81</v>
      </c>
      <c r="Z23" s="441">
        <v>8851.9100000000017</v>
      </c>
      <c r="AA23" s="441">
        <v>8061.33</v>
      </c>
      <c r="AB23" s="441">
        <v>2287.65</v>
      </c>
      <c r="AC23" s="441">
        <v>920.49</v>
      </c>
      <c r="AD23" s="441">
        <v>666.04</v>
      </c>
      <c r="AE23" s="441">
        <v>1054.0899999999999</v>
      </c>
      <c r="AF23" s="464">
        <v>282.89</v>
      </c>
      <c r="AG23" s="467">
        <v>0</v>
      </c>
      <c r="AH23" s="451">
        <f t="shared" si="0"/>
        <v>15098592.859999999</v>
      </c>
    </row>
    <row r="24" spans="1:34" s="434" customFormat="1" ht="15" customHeight="1">
      <c r="A24" s="452">
        <v>15</v>
      </c>
      <c r="B24" s="453">
        <f t="shared" si="1"/>
        <v>45260</v>
      </c>
      <c r="C24" s="462"/>
      <c r="D24" s="460"/>
      <c r="E24" s="460"/>
      <c r="F24" s="460"/>
      <c r="G24" s="460"/>
      <c r="H24" s="460"/>
      <c r="I24" s="460"/>
      <c r="J24" s="460"/>
      <c r="K24" s="460"/>
      <c r="L24" s="460"/>
      <c r="M24" s="460"/>
      <c r="N24" s="460"/>
      <c r="O24" s="462"/>
      <c r="P24" s="462"/>
      <c r="Q24" s="441">
        <v>15110960.760000002</v>
      </c>
      <c r="R24" s="441">
        <v>162378.07999999999</v>
      </c>
      <c r="S24" s="442">
        <v>26719.99</v>
      </c>
      <c r="T24" s="442">
        <v>4198.34</v>
      </c>
      <c r="U24" s="442">
        <v>8994.57</v>
      </c>
      <c r="V24" s="441">
        <v>6758.9500000000007</v>
      </c>
      <c r="W24" s="441">
        <v>10.72</v>
      </c>
      <c r="X24" s="442">
        <v>5536.17</v>
      </c>
      <c r="Y24" s="442">
        <v>4632.08</v>
      </c>
      <c r="Z24" s="441">
        <v>5615.26</v>
      </c>
      <c r="AA24" s="441">
        <v>3811.44</v>
      </c>
      <c r="AB24" s="441">
        <v>3324.35</v>
      </c>
      <c r="AC24" s="441">
        <v>2495.9499999999998</v>
      </c>
      <c r="AD24" s="441">
        <v>2629.66</v>
      </c>
      <c r="AE24" s="441">
        <v>1851.52</v>
      </c>
      <c r="AF24" s="464">
        <v>2283.38</v>
      </c>
      <c r="AG24" s="467">
        <v>0</v>
      </c>
      <c r="AH24" s="451">
        <f t="shared" si="0"/>
        <v>15352201.220000001</v>
      </c>
    </row>
    <row r="25" spans="1:34" s="434" customFormat="1" ht="15" customHeight="1">
      <c r="A25" s="452">
        <v>16</v>
      </c>
      <c r="B25" s="453">
        <f t="shared" si="1"/>
        <v>45230</v>
      </c>
      <c r="C25" s="462"/>
      <c r="D25" s="460"/>
      <c r="E25" s="460"/>
      <c r="F25" s="460"/>
      <c r="G25" s="460"/>
      <c r="H25" s="460"/>
      <c r="I25" s="460"/>
      <c r="J25" s="460"/>
      <c r="K25" s="460"/>
      <c r="L25" s="460"/>
      <c r="M25" s="460"/>
      <c r="N25" s="460"/>
      <c r="O25" s="461"/>
      <c r="P25" s="460"/>
      <c r="Q25" s="462"/>
      <c r="R25" s="441">
        <v>13104546.48</v>
      </c>
      <c r="S25" s="442">
        <v>121033.63</v>
      </c>
      <c r="T25" s="442">
        <v>15970.41</v>
      </c>
      <c r="U25" s="442">
        <v>1162.27</v>
      </c>
      <c r="V25" s="441">
        <v>1782.48</v>
      </c>
      <c r="W25" s="441">
        <v>9.34</v>
      </c>
      <c r="X25" s="442">
        <v>0</v>
      </c>
      <c r="Y25" s="442">
        <v>367.46</v>
      </c>
      <c r="Z25" s="441">
        <v>29.43</v>
      </c>
      <c r="AA25" s="441">
        <v>0.28000000000000003</v>
      </c>
      <c r="AB25" s="441">
        <v>0</v>
      </c>
      <c r="AC25" s="441">
        <v>12.219999999999999</v>
      </c>
      <c r="AD25" s="441">
        <v>0</v>
      </c>
      <c r="AE25" s="441">
        <v>55.71</v>
      </c>
      <c r="AF25" s="464">
        <v>133.94999999999999</v>
      </c>
      <c r="AG25" s="467">
        <v>0</v>
      </c>
      <c r="AH25" s="451">
        <f t="shared" si="0"/>
        <v>13245103.660000002</v>
      </c>
    </row>
    <row r="26" spans="1:34" s="434" customFormat="1" ht="15" customHeight="1">
      <c r="A26" s="452">
        <v>17</v>
      </c>
      <c r="B26" s="453">
        <f t="shared" si="1"/>
        <v>45199</v>
      </c>
      <c r="C26" s="462"/>
      <c r="D26" s="460"/>
      <c r="E26" s="460"/>
      <c r="F26" s="460"/>
      <c r="G26" s="460"/>
      <c r="H26" s="460"/>
      <c r="I26" s="460"/>
      <c r="J26" s="460"/>
      <c r="K26" s="460"/>
      <c r="L26" s="460"/>
      <c r="M26" s="460"/>
      <c r="N26" s="460"/>
      <c r="O26" s="461"/>
      <c r="P26" s="460"/>
      <c r="Q26" s="460"/>
      <c r="R26" s="462"/>
      <c r="S26" s="442">
        <v>14013251.08</v>
      </c>
      <c r="T26" s="442">
        <v>178190.04</v>
      </c>
      <c r="U26" s="442">
        <v>28518.53</v>
      </c>
      <c r="V26" s="441">
        <v>6939.3300000000008</v>
      </c>
      <c r="W26" s="441">
        <v>3919.86</v>
      </c>
      <c r="X26" s="442">
        <v>5691.86</v>
      </c>
      <c r="Y26" s="442">
        <v>2319.1400000000003</v>
      </c>
      <c r="Z26" s="441">
        <v>5050.75</v>
      </c>
      <c r="AA26" s="441">
        <v>1371.95</v>
      </c>
      <c r="AB26" s="441">
        <v>2817.81</v>
      </c>
      <c r="AC26" s="441">
        <v>1724.34</v>
      </c>
      <c r="AD26" s="441">
        <v>361.95</v>
      </c>
      <c r="AE26" s="441">
        <v>656.2</v>
      </c>
      <c r="AF26" s="470">
        <v>187.11</v>
      </c>
      <c r="AG26" s="467">
        <v>0</v>
      </c>
      <c r="AH26" s="451">
        <f t="shared" si="0"/>
        <v>14250999.949999996</v>
      </c>
    </row>
    <row r="27" spans="1:34" s="434" customFormat="1" ht="15" customHeight="1">
      <c r="A27" s="452">
        <v>18</v>
      </c>
      <c r="B27" s="453">
        <f t="shared" si="1"/>
        <v>45169</v>
      </c>
      <c r="C27" s="462"/>
      <c r="D27" s="460"/>
      <c r="E27" s="460"/>
      <c r="F27" s="460"/>
      <c r="G27" s="460"/>
      <c r="H27" s="460"/>
      <c r="I27" s="460"/>
      <c r="J27" s="460"/>
      <c r="K27" s="460"/>
      <c r="L27" s="460"/>
      <c r="M27" s="460"/>
      <c r="N27" s="460"/>
      <c r="O27" s="461"/>
      <c r="P27" s="460"/>
      <c r="Q27" s="461"/>
      <c r="R27" s="460"/>
      <c r="S27" s="462"/>
      <c r="T27" s="442">
        <v>13587075.82</v>
      </c>
      <c r="U27" s="442">
        <v>168345.23</v>
      </c>
      <c r="V27" s="441">
        <v>14061.49</v>
      </c>
      <c r="W27" s="441">
        <v>7421.64</v>
      </c>
      <c r="X27" s="442">
        <v>10309.56</v>
      </c>
      <c r="Y27" s="442">
        <v>3278.18</v>
      </c>
      <c r="Z27" s="441">
        <v>3680.16</v>
      </c>
      <c r="AA27" s="441">
        <v>1855.8799999999999</v>
      </c>
      <c r="AB27" s="441">
        <v>1712.83</v>
      </c>
      <c r="AC27" s="441">
        <v>1397.21</v>
      </c>
      <c r="AD27" s="441">
        <v>958.66</v>
      </c>
      <c r="AE27" s="441">
        <v>1399.98</v>
      </c>
      <c r="AF27" s="464">
        <v>969.6</v>
      </c>
      <c r="AG27" s="471">
        <v>0</v>
      </c>
      <c r="AH27" s="451">
        <f t="shared" si="0"/>
        <v>13802466.240000004</v>
      </c>
    </row>
    <row r="28" spans="1:34" s="434" customFormat="1" ht="15" customHeight="1">
      <c r="A28" s="452">
        <v>19</v>
      </c>
      <c r="B28" s="453">
        <f t="shared" si="1"/>
        <v>45138</v>
      </c>
      <c r="C28" s="462"/>
      <c r="D28" s="460"/>
      <c r="E28" s="460"/>
      <c r="F28" s="460"/>
      <c r="G28" s="460"/>
      <c r="H28" s="460"/>
      <c r="I28" s="460"/>
      <c r="J28" s="460"/>
      <c r="K28" s="460"/>
      <c r="L28" s="460"/>
      <c r="M28" s="460"/>
      <c r="N28" s="460"/>
      <c r="O28" s="461"/>
      <c r="P28" s="460"/>
      <c r="Q28" s="461"/>
      <c r="R28" s="460"/>
      <c r="S28" s="460"/>
      <c r="T28" s="462"/>
      <c r="U28" s="442">
        <v>12986562.139999999</v>
      </c>
      <c r="V28" s="441">
        <v>108396.11</v>
      </c>
      <c r="W28" s="441">
        <v>10303.5</v>
      </c>
      <c r="X28" s="442">
        <v>3576.48</v>
      </c>
      <c r="Y28" s="442">
        <v>2174.27</v>
      </c>
      <c r="Z28" s="441">
        <v>1433.85</v>
      </c>
      <c r="AA28" s="441">
        <v>240.3</v>
      </c>
      <c r="AB28" s="441">
        <v>500.5</v>
      </c>
      <c r="AC28" s="441">
        <v>58.61</v>
      </c>
      <c r="AD28" s="441">
        <v>0</v>
      </c>
      <c r="AE28" s="441">
        <v>1.62</v>
      </c>
      <c r="AF28" s="464">
        <v>537.99</v>
      </c>
      <c r="AG28" s="468">
        <v>1828.34</v>
      </c>
      <c r="AH28" s="451">
        <f t="shared" si="0"/>
        <v>13115613.709999997</v>
      </c>
    </row>
    <row r="29" spans="1:34" s="434" customFormat="1" ht="15" customHeight="1">
      <c r="A29" s="452">
        <v>20</v>
      </c>
      <c r="B29" s="453">
        <f t="shared" si="1"/>
        <v>45107</v>
      </c>
      <c r="C29" s="462"/>
      <c r="D29" s="460"/>
      <c r="E29" s="460"/>
      <c r="F29" s="460"/>
      <c r="G29" s="460"/>
      <c r="H29" s="460"/>
      <c r="I29" s="460"/>
      <c r="J29" s="460"/>
      <c r="K29" s="460"/>
      <c r="L29" s="460"/>
      <c r="M29" s="460"/>
      <c r="N29" s="460"/>
      <c r="O29" s="461"/>
      <c r="P29" s="460"/>
      <c r="Q29" s="461"/>
      <c r="R29" s="460"/>
      <c r="S29" s="461"/>
      <c r="T29" s="460"/>
      <c r="U29" s="462"/>
      <c r="V29" s="441">
        <v>11841014.949999999</v>
      </c>
      <c r="W29" s="441">
        <v>115344.14000000001</v>
      </c>
      <c r="X29" s="442">
        <v>25540.219999999998</v>
      </c>
      <c r="Y29" s="442">
        <v>16170.810000000001</v>
      </c>
      <c r="Z29" s="441">
        <v>2612.3700000000003</v>
      </c>
      <c r="AA29" s="441">
        <v>1549.11</v>
      </c>
      <c r="AB29" s="441">
        <v>136.85</v>
      </c>
      <c r="AC29" s="441">
        <v>191.95000000000002</v>
      </c>
      <c r="AD29" s="441">
        <v>957.38</v>
      </c>
      <c r="AE29" s="441">
        <v>262.84999999999997</v>
      </c>
      <c r="AF29" s="464">
        <v>1137.6500000000001</v>
      </c>
      <c r="AG29" s="467">
        <v>68.599999999999994</v>
      </c>
      <c r="AH29" s="451">
        <f t="shared" si="0"/>
        <v>12004986.879999999</v>
      </c>
    </row>
    <row r="30" spans="1:34" s="434" customFormat="1" ht="15" customHeight="1">
      <c r="A30" s="452">
        <v>21</v>
      </c>
      <c r="B30" s="453">
        <f t="shared" si="1"/>
        <v>45077</v>
      </c>
      <c r="C30" s="462"/>
      <c r="D30" s="460"/>
      <c r="E30" s="460"/>
      <c r="F30" s="460"/>
      <c r="G30" s="460"/>
      <c r="H30" s="460"/>
      <c r="I30" s="460"/>
      <c r="J30" s="460"/>
      <c r="K30" s="460"/>
      <c r="L30" s="460"/>
      <c r="M30" s="460"/>
      <c r="N30" s="460"/>
      <c r="O30" s="461"/>
      <c r="P30" s="460"/>
      <c r="Q30" s="461"/>
      <c r="R30" s="460"/>
      <c r="S30" s="461"/>
      <c r="T30" s="461"/>
      <c r="U30" s="461"/>
      <c r="V30" s="460"/>
      <c r="W30" s="441">
        <v>12760188.569999998</v>
      </c>
      <c r="X30" s="442">
        <v>171312.38</v>
      </c>
      <c r="Y30" s="442">
        <v>52343.53</v>
      </c>
      <c r="Z30" s="441">
        <v>21357.600000000002</v>
      </c>
      <c r="AA30" s="441">
        <v>11553.55</v>
      </c>
      <c r="AB30" s="441">
        <v>1120.0300000000002</v>
      </c>
      <c r="AC30" s="441">
        <v>1337.55</v>
      </c>
      <c r="AD30" s="441">
        <v>1668.27</v>
      </c>
      <c r="AE30" s="441">
        <v>2689.7999999999997</v>
      </c>
      <c r="AF30" s="464">
        <v>599.30999999999995</v>
      </c>
      <c r="AG30" s="467">
        <v>7204.43</v>
      </c>
      <c r="AH30" s="451">
        <f t="shared" si="0"/>
        <v>13031375.02</v>
      </c>
    </row>
    <row r="31" spans="1:34" s="434" customFormat="1" ht="15" customHeight="1">
      <c r="A31" s="452">
        <v>22</v>
      </c>
      <c r="B31" s="453">
        <f t="shared" si="1"/>
        <v>45046</v>
      </c>
      <c r="C31" s="462"/>
      <c r="D31" s="460"/>
      <c r="E31" s="460"/>
      <c r="F31" s="460"/>
      <c r="G31" s="460"/>
      <c r="H31" s="460"/>
      <c r="I31" s="460"/>
      <c r="J31" s="460"/>
      <c r="K31" s="460"/>
      <c r="L31" s="460"/>
      <c r="M31" s="460"/>
      <c r="N31" s="460"/>
      <c r="O31" s="461"/>
      <c r="P31" s="460"/>
      <c r="Q31" s="461"/>
      <c r="R31" s="460"/>
      <c r="S31" s="461"/>
      <c r="T31" s="461"/>
      <c r="U31" s="461"/>
      <c r="V31" s="460"/>
      <c r="W31" s="460"/>
      <c r="X31" s="442">
        <v>11889917.959999999</v>
      </c>
      <c r="Y31" s="442">
        <v>127796.15999999999</v>
      </c>
      <c r="Z31" s="441">
        <v>32993.310000000005</v>
      </c>
      <c r="AA31" s="441">
        <v>11125.849999999999</v>
      </c>
      <c r="AB31" s="441">
        <v>2056.48</v>
      </c>
      <c r="AC31" s="441">
        <v>1506.03</v>
      </c>
      <c r="AD31" s="441">
        <v>3122.67</v>
      </c>
      <c r="AE31" s="441">
        <v>10576.35</v>
      </c>
      <c r="AF31" s="464">
        <v>3741.66</v>
      </c>
      <c r="AG31" s="467">
        <v>0</v>
      </c>
      <c r="AH31" s="451">
        <f t="shared" si="0"/>
        <v>12082836.469999999</v>
      </c>
    </row>
    <row r="32" spans="1:34" s="434" customFormat="1" ht="15" customHeight="1">
      <c r="A32" s="452">
        <v>23</v>
      </c>
      <c r="B32" s="453">
        <f t="shared" si="1"/>
        <v>45016</v>
      </c>
      <c r="C32" s="462"/>
      <c r="D32" s="460"/>
      <c r="E32" s="460"/>
      <c r="F32" s="460"/>
      <c r="G32" s="460"/>
      <c r="H32" s="460"/>
      <c r="I32" s="460"/>
      <c r="J32" s="460"/>
      <c r="K32" s="460"/>
      <c r="L32" s="460"/>
      <c r="M32" s="460"/>
      <c r="N32" s="460"/>
      <c r="O32" s="461"/>
      <c r="P32" s="460"/>
      <c r="Q32" s="461"/>
      <c r="R32" s="460"/>
      <c r="S32" s="461"/>
      <c r="T32" s="461"/>
      <c r="U32" s="461"/>
      <c r="V32" s="460"/>
      <c r="W32" s="461"/>
      <c r="X32" s="460"/>
      <c r="Y32" s="442">
        <v>12479077.370000001</v>
      </c>
      <c r="Z32" s="441">
        <v>190437.89</v>
      </c>
      <c r="AA32" s="441">
        <v>19587.32</v>
      </c>
      <c r="AB32" s="441">
        <v>4786.67</v>
      </c>
      <c r="AC32" s="441">
        <v>10555.57</v>
      </c>
      <c r="AD32" s="441">
        <v>10582.58</v>
      </c>
      <c r="AE32" s="441">
        <v>7899.41</v>
      </c>
      <c r="AF32" s="464">
        <v>8446.43</v>
      </c>
      <c r="AG32" s="467">
        <v>923.85000000000014</v>
      </c>
      <c r="AH32" s="451">
        <f t="shared" si="0"/>
        <v>12732297.090000002</v>
      </c>
    </row>
    <row r="33" spans="1:79" s="434" customFormat="1" ht="15" customHeight="1">
      <c r="A33" s="452">
        <v>24</v>
      </c>
      <c r="B33" s="453">
        <f t="shared" si="1"/>
        <v>44985</v>
      </c>
      <c r="C33" s="462"/>
      <c r="D33" s="460"/>
      <c r="E33" s="460"/>
      <c r="F33" s="460"/>
      <c r="G33" s="460"/>
      <c r="H33" s="460"/>
      <c r="I33" s="460"/>
      <c r="J33" s="460"/>
      <c r="K33" s="460"/>
      <c r="L33" s="460"/>
      <c r="M33" s="460"/>
      <c r="N33" s="460"/>
      <c r="O33" s="461"/>
      <c r="P33" s="460"/>
      <c r="Q33" s="461"/>
      <c r="R33" s="460"/>
      <c r="S33" s="461"/>
      <c r="T33" s="461"/>
      <c r="U33" s="461"/>
      <c r="V33" s="460"/>
      <c r="W33" s="461"/>
      <c r="X33" s="461"/>
      <c r="Y33" s="460"/>
      <c r="Z33" s="441">
        <v>13130963.789999999</v>
      </c>
      <c r="AA33" s="441">
        <v>138214.84</v>
      </c>
      <c r="AB33" s="441">
        <v>20907.36</v>
      </c>
      <c r="AC33" s="441">
        <v>14787.849999999999</v>
      </c>
      <c r="AD33" s="441">
        <v>30635.170000000002</v>
      </c>
      <c r="AE33" s="441">
        <v>25442.5</v>
      </c>
      <c r="AF33" s="464">
        <v>24225</v>
      </c>
      <c r="AG33" s="467">
        <v>10403.399999999998</v>
      </c>
      <c r="AH33" s="451">
        <f t="shared" si="0"/>
        <v>13395579.909999998</v>
      </c>
    </row>
    <row r="34" spans="1:79" s="434" customFormat="1" ht="15" customHeight="1">
      <c r="A34" s="452">
        <v>25</v>
      </c>
      <c r="B34" s="453">
        <f t="shared" si="1"/>
        <v>44957</v>
      </c>
      <c r="C34" s="462"/>
      <c r="D34" s="460"/>
      <c r="E34" s="460"/>
      <c r="F34" s="460"/>
      <c r="G34" s="460"/>
      <c r="H34" s="460"/>
      <c r="I34" s="460"/>
      <c r="J34" s="460"/>
      <c r="K34" s="460"/>
      <c r="L34" s="460"/>
      <c r="M34" s="460"/>
      <c r="N34" s="460"/>
      <c r="O34" s="461"/>
      <c r="P34" s="460"/>
      <c r="Q34" s="461"/>
      <c r="R34" s="460"/>
      <c r="S34" s="461"/>
      <c r="T34" s="461"/>
      <c r="U34" s="461"/>
      <c r="V34" s="460"/>
      <c r="W34" s="461"/>
      <c r="X34" s="461"/>
      <c r="Y34" s="461"/>
      <c r="Z34" s="460"/>
      <c r="AA34" s="441">
        <v>12190016.610000001</v>
      </c>
      <c r="AB34" s="441">
        <v>109602.72</v>
      </c>
      <c r="AC34" s="441">
        <v>8887.3100000000013</v>
      </c>
      <c r="AD34" s="441">
        <v>10458.59</v>
      </c>
      <c r="AE34" s="441">
        <v>10550.02</v>
      </c>
      <c r="AF34" s="464">
        <v>3026.8799999999997</v>
      </c>
      <c r="AG34" s="467">
        <v>73.489999999999995</v>
      </c>
      <c r="AH34" s="451">
        <f t="shared" si="0"/>
        <v>12332615.620000003</v>
      </c>
    </row>
    <row r="35" spans="1:79" s="434" customFormat="1" ht="15" customHeight="1">
      <c r="A35" s="452">
        <v>26</v>
      </c>
      <c r="B35" s="453">
        <f t="shared" si="1"/>
        <v>44926</v>
      </c>
      <c r="C35" s="462"/>
      <c r="D35" s="460"/>
      <c r="E35" s="460"/>
      <c r="F35" s="460"/>
      <c r="G35" s="460"/>
      <c r="H35" s="460"/>
      <c r="I35" s="460"/>
      <c r="J35" s="460"/>
      <c r="K35" s="460"/>
      <c r="L35" s="460"/>
      <c r="M35" s="460"/>
      <c r="N35" s="460"/>
      <c r="O35" s="461"/>
      <c r="P35" s="460"/>
      <c r="Q35" s="461"/>
      <c r="R35" s="460"/>
      <c r="S35" s="461"/>
      <c r="T35" s="461"/>
      <c r="U35" s="461"/>
      <c r="V35" s="460"/>
      <c r="W35" s="461"/>
      <c r="X35" s="461"/>
      <c r="Y35" s="461"/>
      <c r="Z35" s="460"/>
      <c r="AA35" s="460"/>
      <c r="AB35" s="441">
        <v>12874234.640000001</v>
      </c>
      <c r="AC35" s="441">
        <v>163050.54999999999</v>
      </c>
      <c r="AD35" s="441">
        <v>26224.850000000002</v>
      </c>
      <c r="AE35" s="441">
        <v>5814.71</v>
      </c>
      <c r="AF35" s="464">
        <v>8052.23</v>
      </c>
      <c r="AG35" s="467">
        <v>9624.65</v>
      </c>
      <c r="AH35" s="451">
        <f t="shared" si="0"/>
        <v>13087001.630000003</v>
      </c>
    </row>
    <row r="36" spans="1:79" s="434" customFormat="1" ht="15" customHeight="1">
      <c r="A36" s="452">
        <v>27</v>
      </c>
      <c r="B36" s="453">
        <f t="shared" si="1"/>
        <v>44895</v>
      </c>
      <c r="C36" s="462"/>
      <c r="D36" s="460"/>
      <c r="E36" s="460"/>
      <c r="F36" s="460"/>
      <c r="G36" s="460"/>
      <c r="H36" s="460"/>
      <c r="I36" s="460"/>
      <c r="J36" s="460"/>
      <c r="K36" s="460"/>
      <c r="L36" s="460"/>
      <c r="M36" s="460"/>
      <c r="N36" s="460"/>
      <c r="O36" s="461"/>
      <c r="P36" s="460"/>
      <c r="Q36" s="461"/>
      <c r="R36" s="460"/>
      <c r="S36" s="461"/>
      <c r="T36" s="461"/>
      <c r="U36" s="461"/>
      <c r="V36" s="460"/>
      <c r="W36" s="461"/>
      <c r="X36" s="461"/>
      <c r="Y36" s="461"/>
      <c r="Z36" s="460"/>
      <c r="AA36" s="461"/>
      <c r="AB36" s="460"/>
      <c r="AC36" s="441">
        <v>11967326.07</v>
      </c>
      <c r="AD36" s="441">
        <v>167651.79</v>
      </c>
      <c r="AE36" s="441">
        <v>4013.85</v>
      </c>
      <c r="AF36" s="464">
        <v>576.15</v>
      </c>
      <c r="AG36" s="467">
        <v>1578.48</v>
      </c>
      <c r="AH36" s="451">
        <f t="shared" si="0"/>
        <v>12141146.34</v>
      </c>
    </row>
    <row r="37" spans="1:79" s="434" customFormat="1" ht="15" customHeight="1">
      <c r="A37" s="452">
        <v>28</v>
      </c>
      <c r="B37" s="453">
        <f t="shared" si="1"/>
        <v>44865</v>
      </c>
      <c r="C37" s="462"/>
      <c r="D37" s="460"/>
      <c r="E37" s="460"/>
      <c r="F37" s="460"/>
      <c r="G37" s="460"/>
      <c r="H37" s="460"/>
      <c r="I37" s="460"/>
      <c r="J37" s="460"/>
      <c r="K37" s="460"/>
      <c r="L37" s="460"/>
      <c r="M37" s="460"/>
      <c r="N37" s="460"/>
      <c r="O37" s="461"/>
      <c r="P37" s="460"/>
      <c r="Q37" s="461"/>
      <c r="R37" s="460"/>
      <c r="S37" s="461"/>
      <c r="T37" s="461"/>
      <c r="U37" s="461"/>
      <c r="V37" s="460"/>
      <c r="W37" s="461"/>
      <c r="X37" s="461"/>
      <c r="Y37" s="461"/>
      <c r="Z37" s="460"/>
      <c r="AA37" s="461"/>
      <c r="AB37" s="460"/>
      <c r="AC37" s="460"/>
      <c r="AD37" s="441">
        <v>12204160.9</v>
      </c>
      <c r="AE37" s="441">
        <v>131300.22999999998</v>
      </c>
      <c r="AF37" s="464">
        <v>43006.95</v>
      </c>
      <c r="AG37" s="467">
        <v>11376.04</v>
      </c>
      <c r="AH37" s="451">
        <f t="shared" si="0"/>
        <v>12389844.119999999</v>
      </c>
    </row>
    <row r="38" spans="1:79" s="434" customFormat="1" ht="15" customHeight="1">
      <c r="A38" s="452">
        <v>29</v>
      </c>
      <c r="B38" s="453">
        <f t="shared" si="1"/>
        <v>44834</v>
      </c>
      <c r="C38" s="462"/>
      <c r="D38" s="460"/>
      <c r="E38" s="460"/>
      <c r="F38" s="460"/>
      <c r="G38" s="460"/>
      <c r="H38" s="460"/>
      <c r="I38" s="460"/>
      <c r="J38" s="460"/>
      <c r="K38" s="460"/>
      <c r="L38" s="460"/>
      <c r="M38" s="460"/>
      <c r="N38" s="460"/>
      <c r="O38" s="461"/>
      <c r="P38" s="460"/>
      <c r="Q38" s="461"/>
      <c r="R38" s="460"/>
      <c r="S38" s="461"/>
      <c r="T38" s="461"/>
      <c r="U38" s="461"/>
      <c r="V38" s="460"/>
      <c r="W38" s="461"/>
      <c r="X38" s="461"/>
      <c r="Y38" s="461"/>
      <c r="Z38" s="460"/>
      <c r="AA38" s="461"/>
      <c r="AB38" s="460"/>
      <c r="AC38" s="460"/>
      <c r="AD38" s="460"/>
      <c r="AE38" s="441">
        <v>12273416.139999999</v>
      </c>
      <c r="AF38" s="464">
        <v>56240.45</v>
      </c>
      <c r="AG38" s="467">
        <v>113184.54</v>
      </c>
      <c r="AH38" s="451">
        <f t="shared" si="0"/>
        <v>12442841.129999997</v>
      </c>
    </row>
    <row r="39" spans="1:79" s="434" customFormat="1" ht="15" customHeight="1">
      <c r="A39" s="452">
        <v>30</v>
      </c>
      <c r="B39" s="453">
        <f t="shared" si="1"/>
        <v>44804</v>
      </c>
      <c r="C39" s="462"/>
      <c r="D39" s="460"/>
      <c r="E39" s="460"/>
      <c r="F39" s="460"/>
      <c r="G39" s="460"/>
      <c r="H39" s="460"/>
      <c r="I39" s="460"/>
      <c r="J39" s="460"/>
      <c r="K39" s="460"/>
      <c r="L39" s="460"/>
      <c r="M39" s="460"/>
      <c r="N39" s="460"/>
      <c r="O39" s="461"/>
      <c r="P39" s="460"/>
      <c r="Q39" s="461"/>
      <c r="R39" s="460"/>
      <c r="S39" s="461"/>
      <c r="T39" s="461"/>
      <c r="U39" s="461"/>
      <c r="V39" s="460"/>
      <c r="W39" s="461"/>
      <c r="X39" s="461"/>
      <c r="Y39" s="461"/>
      <c r="Z39" s="460"/>
      <c r="AA39" s="461"/>
      <c r="AB39" s="460"/>
      <c r="AC39" s="460"/>
      <c r="AD39" s="460"/>
      <c r="AE39" s="460"/>
      <c r="AF39" s="464">
        <v>10721553.65</v>
      </c>
      <c r="AG39" s="467">
        <v>158324.83000000002</v>
      </c>
      <c r="AH39" s="451">
        <f>SUM(C39:AG39)</f>
        <v>10879878.48</v>
      </c>
    </row>
    <row r="40" spans="1:79" s="434" customFormat="1" ht="31.35" customHeight="1" thickBot="1">
      <c r="A40" s="452">
        <v>31</v>
      </c>
      <c r="B40" s="453" t="s">
        <v>1512</v>
      </c>
      <c r="C40" s="473"/>
      <c r="D40" s="462"/>
      <c r="E40" s="460"/>
      <c r="F40" s="460"/>
      <c r="G40" s="460"/>
      <c r="H40" s="460"/>
      <c r="I40" s="460"/>
      <c r="J40" s="460"/>
      <c r="K40" s="460"/>
      <c r="L40" s="460"/>
      <c r="M40" s="460"/>
      <c r="N40" s="460"/>
      <c r="O40" s="460"/>
      <c r="P40" s="461"/>
      <c r="Q40" s="460"/>
      <c r="R40" s="461"/>
      <c r="S40" s="460"/>
      <c r="T40" s="461"/>
      <c r="U40" s="461"/>
      <c r="V40" s="461"/>
      <c r="W40" s="460"/>
      <c r="X40" s="461"/>
      <c r="Y40" s="461"/>
      <c r="Z40" s="461"/>
      <c r="AA40" s="460"/>
      <c r="AB40" s="461"/>
      <c r="AC40" s="460"/>
      <c r="AD40" s="460"/>
      <c r="AE40" s="460"/>
      <c r="AF40" s="479"/>
      <c r="AG40" s="466">
        <v>245156850.90000001</v>
      </c>
      <c r="AH40" s="451">
        <f>SUM(C40:AG40)</f>
        <v>245156850.90000001</v>
      </c>
    </row>
    <row r="41" spans="1:79" s="434" customFormat="1" ht="40.35" customHeight="1">
      <c r="A41" s="929">
        <v>32</v>
      </c>
      <c r="B41" s="930" t="s">
        <v>1514</v>
      </c>
      <c r="C41" s="931">
        <f>SUM(C10:C40)</f>
        <v>18051956.514599998</v>
      </c>
      <c r="D41" s="931">
        <f>SUM(D10:D40)</f>
        <v>17118356.541600004</v>
      </c>
      <c r="E41" s="931">
        <f t="shared" ref="E41:AC41" si="2">SUM(E10:E40)</f>
        <v>18029729.567399997</v>
      </c>
      <c r="F41" s="931">
        <f t="shared" si="2"/>
        <v>16278219.038900001</v>
      </c>
      <c r="G41" s="931">
        <f t="shared" si="2"/>
        <v>16356383.957899999</v>
      </c>
      <c r="H41" s="931">
        <f t="shared" si="2"/>
        <v>15772541.357799999</v>
      </c>
      <c r="I41" s="931">
        <f t="shared" si="2"/>
        <v>15629352.612600001</v>
      </c>
      <c r="J41" s="931">
        <f t="shared" si="2"/>
        <v>14627214.555299999</v>
      </c>
      <c r="K41" s="931">
        <f t="shared" si="2"/>
        <v>15537349.999599999</v>
      </c>
      <c r="L41" s="931">
        <f t="shared" si="2"/>
        <v>16226409.020000001</v>
      </c>
      <c r="M41" s="931">
        <f t="shared" si="2"/>
        <v>15294048.470000001</v>
      </c>
      <c r="N41" s="931">
        <f t="shared" si="2"/>
        <v>16408981.710000001</v>
      </c>
      <c r="O41" s="931">
        <f t="shared" si="2"/>
        <v>14967335.960000001</v>
      </c>
      <c r="P41" s="931">
        <f t="shared" si="2"/>
        <v>15153166.99</v>
      </c>
      <c r="Q41" s="931">
        <f t="shared" si="2"/>
        <v>15311347.380000001</v>
      </c>
      <c r="R41" s="931">
        <f t="shared" si="2"/>
        <v>13303812.01</v>
      </c>
      <c r="S41" s="931">
        <f t="shared" si="2"/>
        <v>14193627.91</v>
      </c>
      <c r="T41" s="931">
        <f t="shared" si="2"/>
        <v>13834832.57</v>
      </c>
      <c r="U41" s="931">
        <f t="shared" si="2"/>
        <v>13218190.809999999</v>
      </c>
      <c r="V41" s="931">
        <f t="shared" si="2"/>
        <v>12016692.18</v>
      </c>
      <c r="W41" s="931">
        <f t="shared" si="2"/>
        <v>12931881.729999999</v>
      </c>
      <c r="X41" s="931">
        <f t="shared" si="2"/>
        <v>12143062.309999999</v>
      </c>
      <c r="Y41" s="931">
        <f t="shared" si="2"/>
        <v>12720242.850000001</v>
      </c>
      <c r="Z41" s="931">
        <f t="shared" si="2"/>
        <v>13469066.439999999</v>
      </c>
      <c r="AA41" s="931">
        <f t="shared" si="2"/>
        <v>12443688.170000002</v>
      </c>
      <c r="AB41" s="931">
        <f t="shared" si="2"/>
        <v>13086942.220000001</v>
      </c>
      <c r="AC41" s="931">
        <f t="shared" si="2"/>
        <v>12222326.630000001</v>
      </c>
      <c r="AD41" s="931">
        <f>SUM(AD10:AD40)</f>
        <v>12491544.49</v>
      </c>
      <c r="AE41" s="931">
        <f>SUM(AE10:AE40)</f>
        <v>12500745.879999999</v>
      </c>
      <c r="AF41" s="931">
        <f>SUM(AF10:AF40)</f>
        <v>10893577.610000001</v>
      </c>
      <c r="AG41" s="932">
        <f>SUM(AG10:AG40)</f>
        <v>245471441.55000001</v>
      </c>
      <c r="AH41" s="933">
        <f>SUM(AH10:AH40)</f>
        <v>677704069.03569996</v>
      </c>
    </row>
    <row r="42" spans="1:79" s="434" customFormat="1" ht="40.35" customHeight="1">
      <c r="A42" s="454">
        <v>33</v>
      </c>
      <c r="B42" s="455" t="s">
        <v>1515</v>
      </c>
      <c r="C42" s="443">
        <v>0</v>
      </c>
      <c r="D42" s="441">
        <v>0</v>
      </c>
      <c r="E42" s="441">
        <v>0</v>
      </c>
      <c r="F42" s="441">
        <v>0</v>
      </c>
      <c r="G42" s="444">
        <v>0</v>
      </c>
      <c r="H42" s="441">
        <v>0</v>
      </c>
      <c r="I42" s="441">
        <v>0</v>
      </c>
      <c r="J42" s="441">
        <v>0</v>
      </c>
      <c r="K42" s="441">
        <v>0</v>
      </c>
      <c r="L42" s="441">
        <v>0</v>
      </c>
      <c r="M42" s="441">
        <v>0</v>
      </c>
      <c r="N42" s="441">
        <v>0</v>
      </c>
      <c r="O42" s="442">
        <v>0</v>
      </c>
      <c r="P42" s="441">
        <v>0</v>
      </c>
      <c r="Q42" s="442">
        <v>0</v>
      </c>
      <c r="R42" s="441">
        <v>0</v>
      </c>
      <c r="S42" s="442">
        <v>0</v>
      </c>
      <c r="T42" s="442">
        <v>0</v>
      </c>
      <c r="U42" s="442">
        <v>0</v>
      </c>
      <c r="V42" s="441">
        <v>0</v>
      </c>
      <c r="W42" s="442">
        <v>0</v>
      </c>
      <c r="X42" s="442">
        <v>0</v>
      </c>
      <c r="Y42" s="442">
        <v>0</v>
      </c>
      <c r="Z42" s="441">
        <v>0</v>
      </c>
      <c r="AA42" s="442">
        <v>0</v>
      </c>
      <c r="AB42" s="441">
        <v>0</v>
      </c>
      <c r="AC42" s="442">
        <v>0</v>
      </c>
      <c r="AD42" s="442">
        <v>0</v>
      </c>
      <c r="AE42" s="441">
        <v>0</v>
      </c>
      <c r="AF42" s="481">
        <v>0</v>
      </c>
      <c r="AG42" s="444">
        <v>0</v>
      </c>
      <c r="AH42" s="451">
        <f>SUM(C42:AG42)</f>
        <v>0</v>
      </c>
    </row>
    <row r="43" spans="1:79" s="434" customFormat="1" ht="40.35" customHeight="1">
      <c r="A43" s="454">
        <v>34</v>
      </c>
      <c r="B43" s="455" t="s">
        <v>1516</v>
      </c>
      <c r="C43" s="443">
        <v>-3885229.8193000001</v>
      </c>
      <c r="D43" s="441">
        <v>-3806855.8709</v>
      </c>
      <c r="E43" s="441">
        <v>-3931937.7048000004</v>
      </c>
      <c r="F43" s="441">
        <v>-3657481.0459000003</v>
      </c>
      <c r="G43" s="444">
        <v>-3702596.7374</v>
      </c>
      <c r="H43" s="441">
        <v>-3563859.3218</v>
      </c>
      <c r="I43" s="441">
        <v>-3541082.7482000003</v>
      </c>
      <c r="J43" s="441">
        <v>-3306322.3215000001</v>
      </c>
      <c r="K43" s="441">
        <v>-3646086.3957000002</v>
      </c>
      <c r="L43" s="441">
        <v>-3488774.1912146187</v>
      </c>
      <c r="M43" s="441">
        <v>-3291410.7957015843</v>
      </c>
      <c r="N43" s="441">
        <v>-3568540.4747914714</v>
      </c>
      <c r="O43" s="442">
        <v>-3237822.9031898566</v>
      </c>
      <c r="P43" s="441">
        <v>-3245886.9407394263</v>
      </c>
      <c r="Q43" s="442">
        <v>-3315055.7292299033</v>
      </c>
      <c r="R43" s="441">
        <v>-2876453.2323249485</v>
      </c>
      <c r="S43" s="442">
        <v>-3069974.1932429378</v>
      </c>
      <c r="T43" s="442">
        <v>-2979534.2649092376</v>
      </c>
      <c r="U43" s="442">
        <v>-2838513.6330881207</v>
      </c>
      <c r="V43" s="441">
        <v>-2592792.2977055544</v>
      </c>
      <c r="W43" s="442">
        <v>-2793883.8284804611</v>
      </c>
      <c r="X43" s="442">
        <v>-2914090.7418</v>
      </c>
      <c r="Y43" s="442">
        <v>-3037772.6810000003</v>
      </c>
      <c r="Z43" s="441">
        <v>-3167543.4975000001</v>
      </c>
      <c r="AA43" s="442">
        <v>-2855258.3369</v>
      </c>
      <c r="AB43" s="441">
        <v>-3072845.9267000002</v>
      </c>
      <c r="AC43" s="442">
        <v>-2888550.4262999999</v>
      </c>
      <c r="AD43" s="442">
        <v>-2881051.9304</v>
      </c>
      <c r="AE43" s="441">
        <v>-2955371.5696999999</v>
      </c>
      <c r="AF43" s="481">
        <v>-2590759.86</v>
      </c>
      <c r="AG43" s="444">
        <v>-52334158.437899992</v>
      </c>
      <c r="AH43" s="451"/>
    </row>
    <row r="44" spans="1:79" s="434" customFormat="1" ht="40.35" customHeight="1">
      <c r="A44" s="454">
        <v>35</v>
      </c>
      <c r="B44" s="456" t="s">
        <v>1517</v>
      </c>
      <c r="C44" s="443">
        <v>0</v>
      </c>
      <c r="D44" s="441">
        <v>0</v>
      </c>
      <c r="E44" s="441">
        <v>0</v>
      </c>
      <c r="F44" s="441">
        <v>0</v>
      </c>
      <c r="G44" s="444">
        <v>0</v>
      </c>
      <c r="H44" s="441">
        <v>0</v>
      </c>
      <c r="I44" s="441">
        <v>0</v>
      </c>
      <c r="J44" s="441">
        <v>0</v>
      </c>
      <c r="K44" s="441">
        <v>0</v>
      </c>
      <c r="L44" s="441">
        <v>0</v>
      </c>
      <c r="M44" s="441">
        <v>0</v>
      </c>
      <c r="N44" s="441">
        <v>0</v>
      </c>
      <c r="O44" s="442">
        <v>0</v>
      </c>
      <c r="P44" s="441">
        <v>0</v>
      </c>
      <c r="Q44" s="442">
        <v>0</v>
      </c>
      <c r="R44" s="441">
        <v>0</v>
      </c>
      <c r="S44" s="442">
        <v>0</v>
      </c>
      <c r="T44" s="442">
        <v>0</v>
      </c>
      <c r="U44" s="442">
        <v>0</v>
      </c>
      <c r="V44" s="441">
        <v>0</v>
      </c>
      <c r="W44" s="442">
        <v>0</v>
      </c>
      <c r="X44" s="442">
        <v>0</v>
      </c>
      <c r="Y44" s="442">
        <v>0</v>
      </c>
      <c r="Z44" s="441">
        <v>0</v>
      </c>
      <c r="AA44" s="442">
        <v>0</v>
      </c>
      <c r="AB44" s="441">
        <v>0</v>
      </c>
      <c r="AC44" s="442">
        <v>0</v>
      </c>
      <c r="AD44" s="442">
        <v>0</v>
      </c>
      <c r="AE44" s="441">
        <v>0</v>
      </c>
      <c r="AF44" s="481">
        <v>0</v>
      </c>
      <c r="AG44" s="444">
        <v>0</v>
      </c>
      <c r="AH44" s="447">
        <f>SUM(C44:AG44)</f>
        <v>0</v>
      </c>
    </row>
    <row r="45" spans="1:79" s="434" customFormat="1" ht="38.25">
      <c r="A45" s="454">
        <v>36</v>
      </c>
      <c r="B45" s="457" t="s">
        <v>1518</v>
      </c>
      <c r="C45" s="445">
        <f>SUM(C41:C44)</f>
        <v>14166726.695299998</v>
      </c>
      <c r="D45" s="445">
        <f>SUM(D41:D44)</f>
        <v>13311500.670700004</v>
      </c>
      <c r="E45" s="446">
        <f t="shared" ref="E45:AB45" si="3">SUM(E41:E44)</f>
        <v>14097791.862599997</v>
      </c>
      <c r="F45" s="446">
        <f>SUM(F41:F44)</f>
        <v>12620737.993000001</v>
      </c>
      <c r="G45" s="446">
        <f t="shared" si="3"/>
        <v>12653787.2205</v>
      </c>
      <c r="H45" s="446">
        <f t="shared" si="3"/>
        <v>12208682.035999998</v>
      </c>
      <c r="I45" s="446">
        <f t="shared" si="3"/>
        <v>12088269.864399999</v>
      </c>
      <c r="J45" s="446">
        <f t="shared" si="3"/>
        <v>11320892.2338</v>
      </c>
      <c r="K45" s="446">
        <f t="shared" si="3"/>
        <v>11891263.603899999</v>
      </c>
      <c r="L45" s="446">
        <f t="shared" si="3"/>
        <v>12737634.828785382</v>
      </c>
      <c r="M45" s="446">
        <f t="shared" si="3"/>
        <v>12002637.674298417</v>
      </c>
      <c r="N45" s="446">
        <f t="shared" si="3"/>
        <v>12840441.23520853</v>
      </c>
      <c r="O45" s="446">
        <f t="shared" si="3"/>
        <v>11729513.056810144</v>
      </c>
      <c r="P45" s="446">
        <f t="shared" si="3"/>
        <v>11907280.049260573</v>
      </c>
      <c r="Q45" s="446">
        <f t="shared" si="3"/>
        <v>11996291.650770098</v>
      </c>
      <c r="R45" s="446">
        <f t="shared" si="3"/>
        <v>10427358.777675051</v>
      </c>
      <c r="S45" s="446">
        <f t="shared" si="3"/>
        <v>11123653.716757063</v>
      </c>
      <c r="T45" s="446">
        <f t="shared" si="3"/>
        <v>10855298.305090763</v>
      </c>
      <c r="U45" s="446">
        <f t="shared" si="3"/>
        <v>10379677.176911877</v>
      </c>
      <c r="V45" s="446">
        <f t="shared" si="3"/>
        <v>9423899.8822944462</v>
      </c>
      <c r="W45" s="446">
        <f t="shared" si="3"/>
        <v>10137997.901519537</v>
      </c>
      <c r="X45" s="446">
        <f t="shared" si="3"/>
        <v>9228971.5681999996</v>
      </c>
      <c r="Y45" s="446">
        <f t="shared" si="3"/>
        <v>9682470.1690000016</v>
      </c>
      <c r="Z45" s="446">
        <f t="shared" si="3"/>
        <v>10301522.942499999</v>
      </c>
      <c r="AA45" s="446">
        <f t="shared" si="3"/>
        <v>9588429.8331000023</v>
      </c>
      <c r="AB45" s="446">
        <f t="shared" si="3"/>
        <v>10014096.293300001</v>
      </c>
      <c r="AC45" s="446">
        <f t="shared" ref="AC45:AH45" si="4">SUM(AC41:AC44)</f>
        <v>9333776.2037000004</v>
      </c>
      <c r="AD45" s="446">
        <f t="shared" si="4"/>
        <v>9610492.5595999993</v>
      </c>
      <c r="AE45" s="446">
        <f t="shared" si="4"/>
        <v>9545374.3103</v>
      </c>
      <c r="AF45" s="446">
        <f t="shared" si="4"/>
        <v>8302817.7500000019</v>
      </c>
      <c r="AG45" s="448">
        <f t="shared" si="4"/>
        <v>193137283.11210001</v>
      </c>
      <c r="AH45" s="447">
        <f t="shared" si="4"/>
        <v>677704069.03569996</v>
      </c>
    </row>
    <row r="46" spans="1:79" s="434" customFormat="1" ht="53.25" customHeight="1">
      <c r="A46" s="454">
        <v>37</v>
      </c>
      <c r="B46" s="457" t="s">
        <v>1519</v>
      </c>
      <c r="C46" s="443">
        <v>263486.83730616525</v>
      </c>
      <c r="D46" s="441">
        <v>119837.41421586675</v>
      </c>
      <c r="E46" s="441">
        <v>31185.497951100569</v>
      </c>
      <c r="F46" s="441">
        <v>1936.8806716392389</v>
      </c>
      <c r="G46" s="444">
        <v>-2643.4471172435442</v>
      </c>
      <c r="H46" s="441">
        <v>-4941.1995810822464</v>
      </c>
      <c r="I46" s="441">
        <v>-6685.7938303154442</v>
      </c>
      <c r="J46" s="441">
        <v>-7023.5031893149508</v>
      </c>
      <c r="K46" s="441">
        <v>-8898.2546940261964</v>
      </c>
      <c r="L46" s="441">
        <v>398.29501020202594</v>
      </c>
      <c r="M46" s="441">
        <v>-26.754180150055298</v>
      </c>
      <c r="N46" s="441">
        <v>301.27091123410099</v>
      </c>
      <c r="O46" s="442">
        <v>383.37716118359742</v>
      </c>
      <c r="P46" s="441">
        <v>627.29485971019358</v>
      </c>
      <c r="Q46" s="442">
        <v>84.800370845411067</v>
      </c>
      <c r="R46" s="441">
        <v>-431.02982812978837</v>
      </c>
      <c r="S46" s="442">
        <v>-562.62054621626169</v>
      </c>
      <c r="T46" s="442">
        <v>-832.62603563006144</v>
      </c>
      <c r="U46" s="442">
        <v>-1045.64448846087</v>
      </c>
      <c r="V46" s="441">
        <v>-843.14674721444771</v>
      </c>
      <c r="W46" s="442">
        <v>-744.377053145486</v>
      </c>
      <c r="X46" s="442">
        <v>-789.12690214098131</v>
      </c>
      <c r="Y46" s="442">
        <v>-962.13021241014758</v>
      </c>
      <c r="Z46" s="441">
        <v>-957.39344913660136</v>
      </c>
      <c r="AA46" s="442">
        <v>-897.13709165783325</v>
      </c>
      <c r="AB46" s="441">
        <v>-931.65735880958539</v>
      </c>
      <c r="AC46" s="442">
        <v>-906.44022558117979</v>
      </c>
      <c r="AD46" s="442">
        <v>-990.18331298520866</v>
      </c>
      <c r="AE46" s="441">
        <v>-1031.2754060432367</v>
      </c>
      <c r="AF46" s="481">
        <v>-1092.2773222027965</v>
      </c>
      <c r="AG46" s="444">
        <v>0</v>
      </c>
      <c r="AH46" s="447">
        <f>SUM(C46:AG46)</f>
        <v>375005.6498860502</v>
      </c>
    </row>
    <row r="47" spans="1:79" s="434" customFormat="1" ht="40.35" customHeight="1" thickBot="1">
      <c r="A47" s="458">
        <v>38</v>
      </c>
      <c r="B47" s="459" t="s">
        <v>1520</v>
      </c>
      <c r="C47" s="449">
        <f>SUM(C45:C46)</f>
        <v>14430213.532606164</v>
      </c>
      <c r="D47" s="449">
        <f t="shared" ref="D47:AC47" si="5">SUM(D45:D46)</f>
        <v>13431338.084915871</v>
      </c>
      <c r="E47" s="449">
        <f t="shared" si="5"/>
        <v>14128977.360551096</v>
      </c>
      <c r="F47" s="449">
        <f t="shared" si="5"/>
        <v>12622674.87367164</v>
      </c>
      <c r="G47" s="449">
        <f t="shared" si="5"/>
        <v>12651143.773382757</v>
      </c>
      <c r="H47" s="449">
        <f t="shared" si="5"/>
        <v>12203740.836418916</v>
      </c>
      <c r="I47" s="449">
        <f t="shared" si="5"/>
        <v>12081584.070569685</v>
      </c>
      <c r="J47" s="449">
        <f t="shared" si="5"/>
        <v>11313868.730610685</v>
      </c>
      <c r="K47" s="449">
        <f t="shared" si="5"/>
        <v>11882365.349205973</v>
      </c>
      <c r="L47" s="449">
        <f t="shared" si="5"/>
        <v>12738033.123795584</v>
      </c>
      <c r="M47" s="449">
        <f t="shared" si="5"/>
        <v>12002610.920118267</v>
      </c>
      <c r="N47" s="449">
        <f t="shared" si="5"/>
        <v>12840742.506119763</v>
      </c>
      <c r="O47" s="449">
        <f t="shared" si="5"/>
        <v>11729896.433971329</v>
      </c>
      <c r="P47" s="449">
        <f t="shared" si="5"/>
        <v>11907907.344120285</v>
      </c>
      <c r="Q47" s="449">
        <f t="shared" si="5"/>
        <v>11996376.451140944</v>
      </c>
      <c r="R47" s="449">
        <f t="shared" si="5"/>
        <v>10426927.747846922</v>
      </c>
      <c r="S47" s="449">
        <f t="shared" si="5"/>
        <v>11123091.096210847</v>
      </c>
      <c r="T47" s="449">
        <f t="shared" si="5"/>
        <v>10854465.679055132</v>
      </c>
      <c r="U47" s="449">
        <f t="shared" si="5"/>
        <v>10378631.532423416</v>
      </c>
      <c r="V47" s="449">
        <f t="shared" si="5"/>
        <v>9423056.7355472315</v>
      </c>
      <c r="W47" s="449">
        <f t="shared" si="5"/>
        <v>10137253.524466392</v>
      </c>
      <c r="X47" s="449">
        <f t="shared" si="5"/>
        <v>9228182.441297859</v>
      </c>
      <c r="Y47" s="449">
        <f t="shared" si="5"/>
        <v>9681508.0387875922</v>
      </c>
      <c r="Z47" s="449">
        <f t="shared" si="5"/>
        <v>10300565.549050862</v>
      </c>
      <c r="AA47" s="449">
        <f t="shared" si="5"/>
        <v>9587532.6960083451</v>
      </c>
      <c r="AB47" s="449">
        <f t="shared" si="5"/>
        <v>10013164.635941191</v>
      </c>
      <c r="AC47" s="449">
        <f t="shared" si="5"/>
        <v>9332869.7634744197</v>
      </c>
      <c r="AD47" s="449">
        <f>SUM(AD45:AD46)</f>
        <v>9609502.3762870133</v>
      </c>
      <c r="AE47" s="449">
        <f>SUM(AE45:AE46)</f>
        <v>9544343.034893956</v>
      </c>
      <c r="AF47" s="449">
        <f>SUM(AF45:AF46)</f>
        <v>8301725.4726777989</v>
      </c>
      <c r="AG47" s="465">
        <f>SUM(AG45:AG46)</f>
        <v>193137283.11210001</v>
      </c>
      <c r="AH47" s="450">
        <f>SUM(AH45:AH46)</f>
        <v>678079074.68558598</v>
      </c>
    </row>
    <row r="48" spans="1:79">
      <c r="AG48" s="432"/>
      <c r="AH48" s="432"/>
      <c r="AI48" s="432"/>
      <c r="AJ48" s="432"/>
      <c r="AK48" s="432"/>
      <c r="AL48" s="432"/>
      <c r="AM48" s="432"/>
      <c r="AN48" s="432"/>
      <c r="AO48" s="432"/>
      <c r="AP48" s="432"/>
      <c r="AQ48" s="432"/>
      <c r="AR48" s="432"/>
      <c r="AS48" s="432"/>
      <c r="AT48" s="432"/>
      <c r="AU48" s="432"/>
      <c r="AV48" s="432"/>
      <c r="AW48" s="432"/>
      <c r="AX48" s="432"/>
      <c r="AY48" s="432"/>
      <c r="AZ48" s="432"/>
      <c r="BA48" s="432"/>
      <c r="BB48" s="432"/>
      <c r="BC48" s="432"/>
      <c r="BD48" s="432"/>
      <c r="BE48" s="432"/>
      <c r="BF48" s="432"/>
      <c r="BG48" s="432"/>
      <c r="BH48" s="432"/>
      <c r="BI48" s="432"/>
      <c r="BJ48" s="432"/>
      <c r="BK48" s="432"/>
      <c r="BL48" s="432"/>
      <c r="BM48" s="432"/>
      <c r="BN48" s="432"/>
      <c r="BO48" s="432"/>
      <c r="BP48" s="432"/>
      <c r="BQ48" s="432"/>
      <c r="BR48" s="432"/>
      <c r="BS48" s="432"/>
      <c r="BT48" s="432"/>
      <c r="BU48" s="432"/>
      <c r="BV48" s="432"/>
      <c r="BW48" s="432"/>
      <c r="BX48" s="432"/>
      <c r="BY48" s="432"/>
      <c r="BZ48" s="432"/>
      <c r="CA48" s="432"/>
    </row>
    <row r="49" spans="33:79">
      <c r="AG49" s="432"/>
      <c r="AH49" s="432"/>
      <c r="AI49" s="432"/>
      <c r="AJ49" s="432"/>
      <c r="AK49" s="432"/>
      <c r="AL49" s="432"/>
      <c r="AM49" s="432"/>
      <c r="AN49" s="432"/>
      <c r="AO49" s="432"/>
      <c r="AP49" s="432"/>
      <c r="AQ49" s="432"/>
      <c r="AR49" s="432"/>
      <c r="AS49" s="432"/>
      <c r="AT49" s="432"/>
      <c r="AU49" s="432"/>
      <c r="AV49" s="432"/>
      <c r="AW49" s="432"/>
      <c r="AX49" s="432"/>
      <c r="AY49" s="432"/>
      <c r="AZ49" s="432"/>
      <c r="BA49" s="432"/>
      <c r="BB49" s="432"/>
      <c r="BC49" s="432"/>
      <c r="BD49" s="432"/>
      <c r="BE49" s="432"/>
      <c r="BF49" s="432"/>
      <c r="BG49" s="432"/>
      <c r="BH49" s="432"/>
      <c r="BI49" s="432"/>
      <c r="BJ49" s="432"/>
      <c r="BK49" s="432"/>
      <c r="BL49" s="432"/>
      <c r="BM49" s="432"/>
      <c r="BN49" s="432"/>
      <c r="BO49" s="432"/>
      <c r="BP49" s="432"/>
      <c r="BQ49" s="432"/>
      <c r="BR49" s="432"/>
      <c r="BS49" s="432"/>
      <c r="BT49" s="432"/>
      <c r="BU49" s="432"/>
      <c r="BV49" s="432"/>
      <c r="BW49" s="432"/>
      <c r="BX49" s="432"/>
      <c r="BY49" s="432"/>
      <c r="BZ49" s="432"/>
      <c r="CA49" s="432"/>
    </row>
    <row r="50" spans="33:79">
      <c r="AG50" s="432"/>
      <c r="AH50" s="432"/>
      <c r="AI50" s="432"/>
      <c r="AJ50" s="432"/>
      <c r="AK50" s="432"/>
      <c r="AL50" s="432"/>
      <c r="AM50" s="432"/>
      <c r="AN50" s="432"/>
      <c r="AO50" s="432"/>
      <c r="AP50" s="432"/>
      <c r="AQ50" s="432"/>
      <c r="AR50" s="432"/>
      <c r="AS50" s="432"/>
      <c r="AT50" s="432"/>
      <c r="AU50" s="432"/>
      <c r="AV50" s="432"/>
      <c r="AW50" s="432"/>
      <c r="AX50" s="432"/>
      <c r="AY50" s="432"/>
      <c r="AZ50" s="432"/>
      <c r="BA50" s="432"/>
      <c r="BB50" s="432"/>
      <c r="BC50" s="432"/>
      <c r="BD50" s="432"/>
      <c r="BE50" s="432"/>
      <c r="BF50" s="432"/>
      <c r="BG50" s="432"/>
      <c r="BH50" s="432"/>
      <c r="BI50" s="432"/>
      <c r="BJ50" s="432"/>
      <c r="BK50" s="432"/>
      <c r="BL50" s="432"/>
      <c r="BM50" s="432"/>
      <c r="BN50" s="432"/>
      <c r="BO50" s="432"/>
      <c r="BP50" s="432"/>
      <c r="BQ50" s="432"/>
      <c r="BR50" s="432"/>
      <c r="BS50" s="432"/>
      <c r="BT50" s="432"/>
      <c r="BU50" s="432"/>
      <c r="BV50" s="432"/>
      <c r="BW50" s="432"/>
      <c r="BX50" s="432"/>
      <c r="BY50" s="432"/>
      <c r="BZ50" s="432"/>
      <c r="CA50" s="432"/>
    </row>
    <row r="51" spans="33:79">
      <c r="AG51" s="432"/>
      <c r="AH51" s="432"/>
      <c r="AI51" s="432"/>
      <c r="AJ51" s="432"/>
      <c r="AK51" s="432"/>
      <c r="AL51" s="432"/>
      <c r="AM51" s="432"/>
      <c r="AN51" s="432"/>
      <c r="AO51" s="432"/>
      <c r="AP51" s="432"/>
      <c r="AQ51" s="432"/>
      <c r="AR51" s="432"/>
      <c r="AS51" s="432"/>
      <c r="AT51" s="432"/>
      <c r="AU51" s="432"/>
      <c r="AV51" s="432"/>
      <c r="AW51" s="432"/>
      <c r="AX51" s="432"/>
      <c r="AY51" s="432"/>
      <c r="AZ51" s="432"/>
      <c r="BA51" s="432"/>
      <c r="BB51" s="432"/>
      <c r="BC51" s="432"/>
      <c r="BD51" s="432"/>
      <c r="BE51" s="432"/>
      <c r="BF51" s="432"/>
      <c r="BG51" s="432"/>
      <c r="BH51" s="432"/>
      <c r="BI51" s="432"/>
      <c r="BJ51" s="432"/>
      <c r="BK51" s="432"/>
      <c r="BL51" s="432"/>
      <c r="BM51" s="432"/>
      <c r="BN51" s="432"/>
      <c r="BO51" s="432"/>
      <c r="BP51" s="432"/>
      <c r="BQ51" s="432"/>
      <c r="BR51" s="432"/>
      <c r="BS51" s="432"/>
      <c r="BT51" s="432"/>
      <c r="BU51" s="432"/>
      <c r="BV51" s="432"/>
      <c r="BW51" s="432"/>
      <c r="BX51" s="432"/>
      <c r="BY51" s="432"/>
      <c r="BZ51" s="432"/>
      <c r="CA51" s="432"/>
    </row>
    <row r="52" spans="33:79">
      <c r="AG52" s="432"/>
      <c r="AH52" s="432"/>
      <c r="AI52" s="432"/>
      <c r="AJ52" s="432"/>
      <c r="AK52" s="432"/>
      <c r="AL52" s="432"/>
      <c r="AM52" s="432"/>
      <c r="AN52" s="432"/>
      <c r="AO52" s="432"/>
      <c r="AP52" s="432"/>
      <c r="AQ52" s="432"/>
      <c r="AR52" s="432"/>
      <c r="AS52" s="432"/>
      <c r="AT52" s="432"/>
      <c r="AU52" s="432"/>
      <c r="AV52" s="432"/>
      <c r="AW52" s="432"/>
      <c r="AX52" s="432"/>
      <c r="AY52" s="432"/>
      <c r="AZ52" s="432"/>
      <c r="BA52" s="432"/>
      <c r="BB52" s="432"/>
      <c r="BC52" s="432"/>
      <c r="BD52" s="432"/>
      <c r="BE52" s="432"/>
      <c r="BF52" s="432"/>
      <c r="BG52" s="432"/>
      <c r="BH52" s="432"/>
      <c r="BI52" s="432"/>
      <c r="BJ52" s="432"/>
      <c r="BK52" s="432"/>
      <c r="BL52" s="432"/>
      <c r="BM52" s="432"/>
      <c r="BN52" s="432"/>
      <c r="BO52" s="432"/>
      <c r="BP52" s="432"/>
      <c r="BQ52" s="432"/>
      <c r="BR52" s="432"/>
      <c r="BS52" s="432"/>
      <c r="BT52" s="432"/>
      <c r="BU52" s="432"/>
      <c r="BV52" s="432"/>
      <c r="BW52" s="432"/>
      <c r="BX52" s="432"/>
      <c r="BY52" s="432"/>
      <c r="BZ52" s="432"/>
      <c r="CA52" s="432"/>
    </row>
    <row r="53" spans="33:79">
      <c r="AG53" s="432"/>
      <c r="AH53" s="432"/>
      <c r="AI53" s="432"/>
      <c r="AJ53" s="432"/>
      <c r="AK53" s="432"/>
      <c r="AL53" s="432"/>
      <c r="AM53" s="432"/>
      <c r="AN53" s="432"/>
      <c r="AO53" s="432"/>
      <c r="AP53" s="432"/>
      <c r="AQ53" s="432"/>
      <c r="AR53" s="432"/>
      <c r="AS53" s="432"/>
      <c r="AT53" s="432"/>
      <c r="AU53" s="432"/>
      <c r="AV53" s="432"/>
      <c r="AW53" s="432"/>
      <c r="AX53" s="432"/>
      <c r="AY53" s="432"/>
      <c r="AZ53" s="432"/>
      <c r="BA53" s="432"/>
      <c r="BB53" s="432"/>
      <c r="BC53" s="432"/>
      <c r="BD53" s="432"/>
      <c r="BE53" s="432"/>
      <c r="BF53" s="432"/>
      <c r="BG53" s="432"/>
      <c r="BH53" s="432"/>
      <c r="BI53" s="432"/>
      <c r="BJ53" s="432"/>
      <c r="BK53" s="432"/>
      <c r="BL53" s="432"/>
      <c r="BM53" s="432"/>
      <c r="BN53" s="432"/>
      <c r="BO53" s="432"/>
      <c r="BP53" s="432"/>
      <c r="BQ53" s="432"/>
      <c r="BR53" s="432"/>
      <c r="BS53" s="432"/>
      <c r="BT53" s="432"/>
      <c r="BU53" s="432"/>
      <c r="BV53" s="432"/>
      <c r="BW53" s="432"/>
      <c r="BX53" s="432"/>
      <c r="BY53" s="432"/>
      <c r="BZ53" s="432"/>
      <c r="CA53" s="432"/>
    </row>
    <row r="54" spans="33:79">
      <c r="AG54" s="432"/>
      <c r="AH54" s="432"/>
      <c r="AI54" s="432"/>
      <c r="AJ54" s="432"/>
      <c r="AK54" s="432"/>
      <c r="AL54" s="432"/>
      <c r="AM54" s="432"/>
      <c r="AN54" s="432"/>
      <c r="AO54" s="432"/>
      <c r="AP54" s="432"/>
      <c r="AQ54" s="432"/>
      <c r="AR54" s="432"/>
      <c r="AS54" s="432"/>
      <c r="AT54" s="432"/>
      <c r="AU54" s="432"/>
      <c r="AV54" s="432"/>
      <c r="AW54" s="432"/>
      <c r="AX54" s="432"/>
      <c r="AY54" s="432"/>
      <c r="AZ54" s="432"/>
      <c r="BA54" s="432"/>
      <c r="BB54" s="432"/>
      <c r="BC54" s="432"/>
      <c r="BD54" s="432"/>
      <c r="BE54" s="432"/>
      <c r="BF54" s="432"/>
      <c r="BG54" s="432"/>
      <c r="BH54" s="432"/>
      <c r="BI54" s="432"/>
      <c r="BJ54" s="432"/>
      <c r="BK54" s="432"/>
      <c r="BL54" s="432"/>
      <c r="BM54" s="432"/>
      <c r="BN54" s="432"/>
      <c r="BO54" s="432"/>
      <c r="BP54" s="432"/>
      <c r="BQ54" s="432"/>
      <c r="BR54" s="432"/>
      <c r="BS54" s="432"/>
      <c r="BT54" s="432"/>
      <c r="BU54" s="432"/>
      <c r="BV54" s="432"/>
      <c r="BW54" s="432"/>
      <c r="BX54" s="432"/>
      <c r="BY54" s="432"/>
      <c r="BZ54" s="432"/>
      <c r="CA54" s="432"/>
    </row>
    <row r="55" spans="33:79">
      <c r="AG55" s="432"/>
      <c r="AH55" s="432"/>
      <c r="AI55" s="432"/>
      <c r="AJ55" s="432"/>
      <c r="AK55" s="432"/>
      <c r="AL55" s="432"/>
      <c r="AM55" s="432"/>
      <c r="AN55" s="432"/>
      <c r="AO55" s="432"/>
      <c r="AP55" s="432"/>
      <c r="AQ55" s="432"/>
      <c r="AR55" s="432"/>
      <c r="AS55" s="432"/>
      <c r="AT55" s="432"/>
      <c r="AU55" s="432"/>
      <c r="AV55" s="432"/>
      <c r="AW55" s="432"/>
      <c r="AX55" s="432"/>
      <c r="AY55" s="432"/>
      <c r="AZ55" s="432"/>
      <c r="BA55" s="432"/>
      <c r="BB55" s="432"/>
      <c r="BC55" s="432"/>
      <c r="BD55" s="432"/>
      <c r="BE55" s="432"/>
      <c r="BF55" s="432"/>
      <c r="BG55" s="432"/>
      <c r="BH55" s="432"/>
      <c r="BI55" s="432"/>
      <c r="BJ55" s="432"/>
      <c r="BK55" s="432"/>
      <c r="BL55" s="432"/>
      <c r="BM55" s="432"/>
      <c r="BN55" s="432"/>
      <c r="BO55" s="432"/>
      <c r="BP55" s="432"/>
      <c r="BQ55" s="432"/>
      <c r="BR55" s="432"/>
      <c r="BS55" s="432"/>
      <c r="BT55" s="432"/>
      <c r="BU55" s="432"/>
      <c r="BV55" s="432"/>
      <c r="BW55" s="432"/>
      <c r="BX55" s="432"/>
      <c r="BY55" s="432"/>
      <c r="BZ55" s="432"/>
      <c r="CA55" s="432"/>
    </row>
    <row r="56" spans="33:79">
      <c r="AG56" s="432"/>
      <c r="AH56" s="432"/>
      <c r="AI56" s="432"/>
      <c r="AJ56" s="432"/>
      <c r="AK56" s="432"/>
      <c r="AL56" s="432"/>
      <c r="AM56" s="432"/>
      <c r="AN56" s="432"/>
      <c r="AO56" s="432"/>
      <c r="AP56" s="432"/>
      <c r="AQ56" s="432"/>
      <c r="AR56" s="432"/>
      <c r="AS56" s="432"/>
      <c r="AT56" s="432"/>
      <c r="AU56" s="432"/>
      <c r="AV56" s="432"/>
      <c r="AW56" s="432"/>
      <c r="AX56" s="432"/>
      <c r="AY56" s="432"/>
      <c r="AZ56" s="432"/>
      <c r="BA56" s="432"/>
      <c r="BB56" s="432"/>
      <c r="BC56" s="432"/>
      <c r="BD56" s="432"/>
      <c r="BE56" s="432"/>
      <c r="BF56" s="432"/>
      <c r="BG56" s="432"/>
      <c r="BH56" s="432"/>
      <c r="BI56" s="432"/>
      <c r="BJ56" s="432"/>
      <c r="BK56" s="432"/>
      <c r="BL56" s="432"/>
      <c r="BM56" s="432"/>
      <c r="BN56" s="432"/>
      <c r="BO56" s="432"/>
      <c r="BP56" s="432"/>
      <c r="BQ56" s="432"/>
      <c r="BR56" s="432"/>
      <c r="BS56" s="432"/>
      <c r="BT56" s="432"/>
      <c r="BU56" s="432"/>
      <c r="BV56" s="432"/>
      <c r="BW56" s="432"/>
      <c r="BX56" s="432"/>
      <c r="BY56" s="432"/>
      <c r="BZ56" s="432"/>
      <c r="CA56" s="432"/>
    </row>
    <row r="57" spans="33:79">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432"/>
      <c r="BC57" s="432"/>
      <c r="BD57" s="432"/>
      <c r="BE57" s="432"/>
      <c r="BF57" s="432"/>
      <c r="BG57" s="432"/>
      <c r="BH57" s="432"/>
      <c r="BI57" s="432"/>
      <c r="BJ57" s="432"/>
      <c r="BK57" s="432"/>
      <c r="BL57" s="432"/>
      <c r="BM57" s="432"/>
      <c r="BN57" s="432"/>
      <c r="BO57" s="432"/>
      <c r="BP57" s="432"/>
      <c r="BQ57" s="432"/>
      <c r="BR57" s="432"/>
      <c r="BS57" s="432"/>
      <c r="BT57" s="432"/>
      <c r="BU57" s="432"/>
      <c r="BV57" s="432"/>
      <c r="BW57" s="432"/>
      <c r="BX57" s="432"/>
      <c r="BY57" s="432"/>
      <c r="BZ57" s="432"/>
      <c r="CA57" s="432"/>
    </row>
    <row r="58" spans="33:79">
      <c r="AG58" s="432"/>
      <c r="AH58" s="432"/>
      <c r="AI58" s="432"/>
      <c r="AJ58" s="432"/>
      <c r="AK58" s="432"/>
      <c r="AL58" s="432"/>
      <c r="AM58" s="432"/>
      <c r="AN58" s="432"/>
      <c r="AO58" s="432"/>
      <c r="AP58" s="432"/>
      <c r="AQ58" s="432"/>
      <c r="AR58" s="432"/>
      <c r="AS58" s="432"/>
      <c r="AT58" s="432"/>
      <c r="AU58" s="432"/>
      <c r="AV58" s="432"/>
      <c r="AW58" s="432"/>
      <c r="AX58" s="432"/>
      <c r="AY58" s="432"/>
      <c r="AZ58" s="432"/>
      <c r="BA58" s="432"/>
      <c r="BB58" s="432"/>
      <c r="BC58" s="432"/>
      <c r="BD58" s="432"/>
      <c r="BE58" s="432"/>
      <c r="BF58" s="432"/>
      <c r="BG58" s="432"/>
      <c r="BH58" s="432"/>
      <c r="BI58" s="432"/>
      <c r="BJ58" s="432"/>
      <c r="BK58" s="432"/>
      <c r="BL58" s="432"/>
      <c r="BM58" s="432"/>
      <c r="BN58" s="432"/>
      <c r="BO58" s="432"/>
      <c r="BP58" s="432"/>
      <c r="BQ58" s="432"/>
      <c r="BR58" s="432"/>
      <c r="BS58" s="432"/>
      <c r="BT58" s="432"/>
      <c r="BU58" s="432"/>
      <c r="BV58" s="432"/>
      <c r="BW58" s="432"/>
      <c r="BX58" s="432"/>
      <c r="BY58" s="432"/>
      <c r="BZ58" s="432"/>
      <c r="CA58" s="432"/>
    </row>
    <row r="59" spans="33:79">
      <c r="AG59" s="432"/>
      <c r="AH59" s="432"/>
      <c r="AI59" s="432"/>
      <c r="AJ59" s="432"/>
      <c r="AK59" s="432"/>
      <c r="AL59" s="432"/>
      <c r="AM59" s="432"/>
      <c r="AN59" s="432"/>
      <c r="AO59" s="432"/>
      <c r="AP59" s="432"/>
      <c r="AQ59" s="432"/>
      <c r="AR59" s="432"/>
      <c r="AS59" s="432"/>
      <c r="AT59" s="432"/>
      <c r="AU59" s="432"/>
      <c r="AV59" s="432"/>
      <c r="AW59" s="432"/>
      <c r="AX59" s="432"/>
      <c r="AY59" s="432"/>
      <c r="AZ59" s="432"/>
      <c r="BA59" s="432"/>
      <c r="BB59" s="432"/>
      <c r="BC59" s="432"/>
      <c r="BD59" s="432"/>
      <c r="BE59" s="432"/>
      <c r="BF59" s="432"/>
      <c r="BG59" s="432"/>
      <c r="BH59" s="432"/>
      <c r="BI59" s="432"/>
      <c r="BJ59" s="432"/>
      <c r="BK59" s="432"/>
      <c r="BL59" s="432"/>
      <c r="BM59" s="432"/>
      <c r="BN59" s="432"/>
      <c r="BO59" s="432"/>
      <c r="BP59" s="432"/>
      <c r="BQ59" s="432"/>
      <c r="BR59" s="432"/>
      <c r="BS59" s="432"/>
      <c r="BT59" s="432"/>
      <c r="BU59" s="432"/>
      <c r="BV59" s="432"/>
      <c r="BW59" s="432"/>
      <c r="BX59" s="432"/>
      <c r="BY59" s="432"/>
      <c r="BZ59" s="432"/>
      <c r="CA59" s="432"/>
    </row>
    <row r="60" spans="33:79">
      <c r="AG60" s="432"/>
      <c r="AH60" s="432"/>
      <c r="AI60" s="432"/>
      <c r="AJ60" s="432"/>
      <c r="AK60" s="432"/>
      <c r="AL60" s="432"/>
      <c r="AM60" s="432"/>
      <c r="AN60" s="432"/>
      <c r="AO60" s="432"/>
      <c r="AP60" s="432"/>
      <c r="AQ60" s="432"/>
      <c r="AR60" s="432"/>
      <c r="AS60" s="432"/>
      <c r="AT60" s="432"/>
      <c r="AU60" s="432"/>
      <c r="AV60" s="432"/>
      <c r="AW60" s="432"/>
      <c r="AX60" s="432"/>
      <c r="AY60" s="432"/>
      <c r="AZ60" s="432"/>
      <c r="BA60" s="432"/>
      <c r="BB60" s="432"/>
      <c r="BC60" s="432"/>
      <c r="BD60" s="432"/>
      <c r="BE60" s="432"/>
      <c r="BF60" s="432"/>
      <c r="BG60" s="432"/>
      <c r="BH60" s="432"/>
      <c r="BI60" s="432"/>
      <c r="BJ60" s="432"/>
      <c r="BK60" s="432"/>
      <c r="BL60" s="432"/>
      <c r="BM60" s="432"/>
      <c r="BN60" s="432"/>
      <c r="BO60" s="432"/>
      <c r="BP60" s="432"/>
      <c r="BQ60" s="432"/>
      <c r="BR60" s="432"/>
      <c r="BS60" s="432"/>
      <c r="BT60" s="432"/>
      <c r="BU60" s="432"/>
      <c r="BV60" s="432"/>
      <c r="BW60" s="432"/>
      <c r="BX60" s="432"/>
      <c r="BY60" s="432"/>
      <c r="BZ60" s="432"/>
      <c r="CA60" s="432"/>
    </row>
    <row r="61" spans="33:79">
      <c r="AG61" s="432"/>
      <c r="AH61" s="432"/>
      <c r="AI61" s="432"/>
      <c r="AJ61" s="432"/>
      <c r="AK61" s="432"/>
      <c r="AL61" s="432"/>
      <c r="AM61" s="432"/>
      <c r="AN61" s="432"/>
      <c r="AO61" s="432"/>
      <c r="AP61" s="432"/>
      <c r="AQ61" s="432"/>
      <c r="AR61" s="432"/>
      <c r="AS61" s="432"/>
      <c r="AT61" s="432"/>
      <c r="AU61" s="432"/>
      <c r="AV61" s="432"/>
      <c r="AW61" s="432"/>
      <c r="AX61" s="432"/>
      <c r="AY61" s="432"/>
      <c r="AZ61" s="432"/>
      <c r="BA61" s="432"/>
      <c r="BB61" s="432"/>
      <c r="BC61" s="432"/>
      <c r="BD61" s="432"/>
      <c r="BE61" s="432"/>
      <c r="BF61" s="432"/>
      <c r="BG61" s="432"/>
      <c r="BH61" s="432"/>
      <c r="BI61" s="432"/>
      <c r="BJ61" s="432"/>
      <c r="BK61" s="432"/>
      <c r="BL61" s="432"/>
      <c r="BM61" s="432"/>
      <c r="BN61" s="432"/>
      <c r="BO61" s="432"/>
      <c r="BP61" s="432"/>
      <c r="BQ61" s="432"/>
      <c r="BR61" s="432"/>
      <c r="BS61" s="432"/>
      <c r="BT61" s="432"/>
      <c r="BU61" s="432"/>
      <c r="BV61" s="432"/>
      <c r="BW61" s="432"/>
      <c r="BX61" s="432"/>
      <c r="BY61" s="432"/>
      <c r="BZ61" s="432"/>
      <c r="CA61" s="432"/>
    </row>
  </sheetData>
  <sheetProtection algorithmName="SHA-512" hashValue="MO/DYK+4wR9osupGGmEUYt1SVybfaVSRM5JR67k1sd6kIBjyCJN597IBntQLziHyLgVnZqQy/22rhxS4MAEbkg==" saltValue="tV6L4AmJybQ9F0uyCGoRNQ=="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sheetPr>
  <dimension ref="A1:DJ61"/>
  <sheetViews>
    <sheetView topLeftCell="A16" zoomScale="60" zoomScaleNormal="60" workbookViewId="0">
      <selection activeCell="C46" sqref="C46:AG46"/>
    </sheetView>
  </sheetViews>
  <sheetFormatPr defaultColWidth="8" defaultRowHeight="12.75"/>
  <cols>
    <col min="1" max="1" width="6.5703125" style="431" bestFit="1" customWidth="1"/>
    <col min="2" max="2" width="24.5703125" style="440" customWidth="1"/>
    <col min="3" max="3" width="16.5703125" style="440" customWidth="1"/>
    <col min="4" max="28" width="16.5703125" style="430" customWidth="1"/>
    <col min="29" max="32" width="16.5703125" style="431" customWidth="1"/>
    <col min="33" max="33" width="23.42578125" style="433" bestFit="1" customWidth="1"/>
    <col min="34" max="34" width="16.5703125" style="433" customWidth="1"/>
    <col min="35" max="16384" width="8" style="433"/>
  </cols>
  <sheetData>
    <row r="1" spans="1:114" ht="15.75">
      <c r="A1" s="407" t="s">
        <v>1524</v>
      </c>
      <c r="B1" s="428"/>
      <c r="C1" s="429"/>
      <c r="D1" s="410"/>
      <c r="E1" s="429"/>
      <c r="F1" s="429"/>
      <c r="AB1" s="431"/>
      <c r="AC1" s="432"/>
      <c r="AD1" s="432"/>
      <c r="AE1" s="432"/>
      <c r="AF1" s="432"/>
      <c r="AG1" s="432"/>
      <c r="AH1" s="432"/>
      <c r="AI1" s="432"/>
      <c r="AJ1" s="432"/>
      <c r="AK1" s="432"/>
      <c r="AL1" s="432"/>
      <c r="AM1" s="432"/>
      <c r="AN1" s="432"/>
      <c r="AO1" s="432"/>
      <c r="AP1" s="432"/>
      <c r="AQ1" s="432"/>
      <c r="AR1" s="432"/>
      <c r="AS1" s="432"/>
      <c r="AT1" s="432"/>
      <c r="AU1" s="432"/>
      <c r="AV1" s="432"/>
      <c r="AW1" s="432"/>
      <c r="AX1" s="432"/>
      <c r="AY1" s="432"/>
      <c r="AZ1" s="432"/>
      <c r="BA1" s="432"/>
      <c r="BB1" s="432"/>
      <c r="BC1" s="432"/>
      <c r="BD1" s="432"/>
      <c r="BE1" s="432"/>
      <c r="BF1" s="432"/>
      <c r="BG1" s="432"/>
      <c r="BH1" s="432"/>
      <c r="BI1" s="432"/>
      <c r="BJ1" s="432"/>
      <c r="BK1" s="432"/>
      <c r="BL1" s="432"/>
      <c r="BM1" s="432"/>
      <c r="BN1" s="432"/>
      <c r="BO1" s="432"/>
      <c r="BP1" s="432"/>
      <c r="BQ1" s="432"/>
      <c r="BR1" s="432"/>
      <c r="BS1" s="432"/>
      <c r="BT1" s="432"/>
      <c r="BU1" s="432"/>
      <c r="BV1" s="432"/>
      <c r="BW1" s="432"/>
      <c r="BX1" s="432"/>
      <c r="BY1" s="432"/>
      <c r="BZ1" s="432"/>
      <c r="CA1" s="432"/>
      <c r="CB1" s="432"/>
      <c r="CC1" s="432"/>
      <c r="CD1" s="432"/>
      <c r="CE1" s="432"/>
      <c r="CF1" s="432"/>
      <c r="CG1" s="432"/>
      <c r="CH1" s="432"/>
      <c r="CI1" s="432"/>
      <c r="CJ1" s="432"/>
      <c r="CK1" s="432"/>
      <c r="CL1" s="432"/>
      <c r="CM1" s="432"/>
      <c r="CN1" s="432"/>
      <c r="CO1" s="432"/>
      <c r="CP1" s="432"/>
      <c r="CQ1" s="432"/>
      <c r="CR1" s="432"/>
      <c r="CS1" s="432"/>
      <c r="CT1" s="432"/>
      <c r="CU1" s="432"/>
      <c r="CV1" s="432"/>
      <c r="CW1" s="432"/>
      <c r="CX1" s="432"/>
      <c r="CY1" s="432"/>
      <c r="CZ1" s="432"/>
      <c r="DA1" s="432"/>
      <c r="DB1" s="432"/>
      <c r="DC1" s="432"/>
      <c r="DD1" s="432"/>
      <c r="DE1" s="432"/>
      <c r="DF1" s="432"/>
      <c r="DG1" s="432"/>
      <c r="DH1" s="432"/>
      <c r="DI1" s="432"/>
      <c r="DJ1" s="432"/>
    </row>
    <row r="2" spans="1:114">
      <c r="A2" s="179" t="s">
        <v>1303</v>
      </c>
      <c r="B2" s="179"/>
      <c r="C2" s="377" t="str">
        <f>'Schedule 2_Balance Sheet'!C2</f>
        <v>CCA Senior Care Options-Commonwealth Care Alliance</v>
      </c>
      <c r="D2" s="378"/>
      <c r="E2" s="378"/>
      <c r="F2" s="379"/>
      <c r="AB2" s="431"/>
      <c r="AC2" s="432"/>
      <c r="AD2" s="432"/>
      <c r="AE2" s="432"/>
      <c r="AF2" s="432"/>
      <c r="AG2" s="432"/>
      <c r="AH2" s="432"/>
      <c r="AI2" s="432"/>
      <c r="AJ2" s="432"/>
      <c r="AK2" s="432"/>
      <c r="AL2" s="432"/>
      <c r="AM2" s="432"/>
      <c r="AN2" s="432"/>
      <c r="AO2" s="432"/>
      <c r="AP2" s="432"/>
      <c r="AQ2" s="432"/>
      <c r="AR2" s="432"/>
      <c r="AS2" s="432"/>
      <c r="AT2" s="432"/>
      <c r="AU2" s="432"/>
      <c r="AV2" s="432"/>
      <c r="AW2" s="432"/>
      <c r="AX2" s="432"/>
      <c r="AY2" s="432"/>
      <c r="AZ2" s="432"/>
      <c r="BA2" s="432"/>
      <c r="BB2" s="432"/>
      <c r="BC2" s="432"/>
      <c r="BD2" s="432"/>
      <c r="BE2" s="432"/>
      <c r="BF2" s="432"/>
      <c r="BG2" s="432"/>
      <c r="BH2" s="432"/>
      <c r="BI2" s="432"/>
      <c r="BJ2" s="432"/>
      <c r="BK2" s="432"/>
      <c r="BL2" s="432"/>
      <c r="BM2" s="432"/>
      <c r="BN2" s="432"/>
      <c r="BO2" s="432"/>
      <c r="BP2" s="432"/>
      <c r="BQ2" s="432"/>
      <c r="BR2" s="432"/>
      <c r="BS2" s="432"/>
      <c r="BT2" s="432"/>
      <c r="BU2" s="432"/>
      <c r="BV2" s="432"/>
      <c r="BW2" s="432"/>
      <c r="BX2" s="432"/>
      <c r="BY2" s="432"/>
      <c r="BZ2" s="432"/>
      <c r="CA2" s="432"/>
      <c r="CB2" s="432"/>
      <c r="CC2" s="432"/>
      <c r="CD2" s="432"/>
      <c r="CE2" s="432"/>
      <c r="CF2" s="432"/>
      <c r="CG2" s="432"/>
      <c r="CH2" s="432"/>
      <c r="CI2" s="432"/>
      <c r="CJ2" s="432"/>
      <c r="CK2" s="432"/>
      <c r="CL2" s="432"/>
      <c r="CM2" s="432"/>
      <c r="CN2" s="432"/>
      <c r="CO2" s="432"/>
      <c r="CP2" s="432"/>
      <c r="CQ2" s="432"/>
      <c r="CR2" s="432"/>
      <c r="CS2" s="432"/>
      <c r="CT2" s="432"/>
      <c r="CU2" s="432"/>
      <c r="CV2" s="432"/>
      <c r="CW2" s="432"/>
      <c r="CX2" s="432"/>
      <c r="CY2" s="432"/>
      <c r="CZ2" s="432"/>
      <c r="DA2" s="432"/>
      <c r="DB2" s="432"/>
      <c r="DC2" s="432"/>
      <c r="DD2" s="432"/>
      <c r="DE2" s="432"/>
      <c r="DF2" s="432"/>
      <c r="DG2" s="432"/>
      <c r="DH2" s="432"/>
      <c r="DI2" s="432"/>
      <c r="DJ2" s="432"/>
    </row>
    <row r="3" spans="1:114">
      <c r="A3" s="179" t="s">
        <v>1285</v>
      </c>
      <c r="B3" s="179"/>
      <c r="C3" s="475" t="str">
        <f>'Schedule 2_Balance Sheet'!C3</f>
        <v>January 2024 - December 2024</v>
      </c>
      <c r="D3" s="476"/>
      <c r="E3" s="476"/>
      <c r="F3" s="477"/>
      <c r="AB3" s="431"/>
      <c r="AC3" s="432"/>
      <c r="AD3" s="432"/>
      <c r="AE3" s="432"/>
      <c r="AF3" s="432"/>
      <c r="AG3" s="432"/>
      <c r="AH3" s="432"/>
      <c r="AI3" s="432"/>
      <c r="AJ3" s="432"/>
      <c r="AK3" s="432"/>
      <c r="AL3" s="432"/>
      <c r="AM3" s="432"/>
      <c r="AN3" s="432"/>
      <c r="AO3" s="432"/>
      <c r="AP3" s="432"/>
      <c r="AQ3" s="432"/>
      <c r="AR3" s="432"/>
      <c r="AS3" s="432"/>
      <c r="AT3" s="432"/>
      <c r="AU3" s="432"/>
      <c r="AV3" s="432"/>
      <c r="AW3" s="432"/>
      <c r="AX3" s="432"/>
      <c r="AY3" s="432"/>
      <c r="AZ3" s="432"/>
      <c r="BA3" s="432"/>
      <c r="BB3" s="432"/>
      <c r="BC3" s="432"/>
      <c r="BD3" s="432"/>
      <c r="BE3" s="432"/>
      <c r="BF3" s="432"/>
      <c r="BG3" s="432"/>
      <c r="BH3" s="432"/>
      <c r="BI3" s="432"/>
      <c r="BJ3" s="432"/>
      <c r="BK3" s="432"/>
      <c r="BL3" s="432"/>
      <c r="BM3" s="432"/>
      <c r="BN3" s="432"/>
      <c r="BO3" s="432"/>
      <c r="BP3" s="432"/>
      <c r="BQ3" s="432"/>
      <c r="BR3" s="432"/>
      <c r="BS3" s="432"/>
      <c r="BT3" s="432"/>
      <c r="BU3" s="432"/>
      <c r="BV3" s="432"/>
      <c r="BW3" s="432"/>
      <c r="BX3" s="432"/>
      <c r="BY3" s="432"/>
      <c r="BZ3" s="432"/>
      <c r="CA3" s="432"/>
      <c r="CB3" s="432"/>
      <c r="CC3" s="432"/>
      <c r="CD3" s="432"/>
      <c r="CE3" s="432"/>
      <c r="CF3" s="432"/>
      <c r="CG3" s="432"/>
      <c r="CH3" s="432"/>
      <c r="CI3" s="432"/>
      <c r="CJ3" s="432"/>
      <c r="CK3" s="432"/>
      <c r="CL3" s="432"/>
      <c r="CM3" s="432"/>
      <c r="CN3" s="432"/>
      <c r="CO3" s="432"/>
      <c r="CP3" s="432"/>
      <c r="CQ3" s="432"/>
      <c r="CR3" s="432"/>
      <c r="CS3" s="432"/>
      <c r="CT3" s="432"/>
      <c r="CU3" s="432"/>
      <c r="CV3" s="432"/>
      <c r="CW3" s="432"/>
      <c r="CX3" s="432"/>
      <c r="CY3" s="432"/>
      <c r="CZ3" s="432"/>
      <c r="DA3" s="432"/>
      <c r="DB3" s="432"/>
      <c r="DC3" s="432"/>
      <c r="DD3" s="432"/>
      <c r="DE3" s="432"/>
      <c r="DF3" s="432"/>
      <c r="DG3" s="432"/>
      <c r="DH3" s="432"/>
      <c r="DI3" s="432"/>
      <c r="DJ3" s="432"/>
    </row>
    <row r="4" spans="1:114">
      <c r="A4" s="179" t="s">
        <v>1306</v>
      </c>
      <c r="B4" s="179"/>
      <c r="C4" s="381">
        <f>'Schedule 2_Balance Sheet'!C4</f>
        <v>45657</v>
      </c>
      <c r="D4" s="378"/>
      <c r="E4" s="378"/>
      <c r="F4" s="379"/>
      <c r="AB4" s="431"/>
      <c r="AC4" s="432"/>
      <c r="AD4" s="432"/>
      <c r="AE4" s="432"/>
      <c r="AF4" s="432"/>
      <c r="AG4" s="432"/>
      <c r="AH4" s="432"/>
      <c r="AI4" s="432"/>
      <c r="AJ4" s="432"/>
      <c r="AK4" s="432"/>
      <c r="AL4" s="432"/>
      <c r="AM4" s="432"/>
      <c r="AN4" s="432"/>
      <c r="AO4" s="432"/>
      <c r="AP4" s="432"/>
      <c r="AQ4" s="432"/>
      <c r="AR4" s="432"/>
      <c r="AS4" s="432"/>
      <c r="AT4" s="432"/>
      <c r="AU4" s="432"/>
      <c r="AV4" s="432"/>
      <c r="AW4" s="432"/>
      <c r="AX4" s="432"/>
      <c r="AY4" s="432"/>
      <c r="AZ4" s="432"/>
      <c r="BA4" s="432"/>
      <c r="BB4" s="432"/>
      <c r="BC4" s="432"/>
      <c r="BD4" s="432"/>
      <c r="BE4" s="432"/>
      <c r="BF4" s="432"/>
      <c r="BG4" s="432"/>
      <c r="BH4" s="432"/>
      <c r="BI4" s="432"/>
      <c r="BJ4" s="432"/>
      <c r="BK4" s="432"/>
      <c r="BL4" s="432"/>
      <c r="BM4" s="432"/>
      <c r="BN4" s="432"/>
      <c r="BO4" s="432"/>
      <c r="BP4" s="432"/>
      <c r="BQ4" s="432"/>
      <c r="BR4" s="432"/>
      <c r="BS4" s="432"/>
      <c r="BT4" s="432"/>
      <c r="BU4" s="432"/>
      <c r="BV4" s="432"/>
      <c r="BW4" s="432"/>
      <c r="BX4" s="432"/>
      <c r="BY4" s="432"/>
      <c r="BZ4" s="432"/>
      <c r="CA4" s="432"/>
      <c r="CB4" s="432"/>
      <c r="CC4" s="432"/>
      <c r="CD4" s="432"/>
      <c r="CE4" s="432"/>
      <c r="CF4" s="432"/>
      <c r="CG4" s="432"/>
      <c r="CH4" s="432"/>
      <c r="CI4" s="432"/>
      <c r="CJ4" s="432"/>
      <c r="CK4" s="432"/>
      <c r="CL4" s="432"/>
      <c r="CM4" s="432"/>
      <c r="CN4" s="432"/>
      <c r="CO4" s="432"/>
      <c r="CP4" s="432"/>
      <c r="CQ4" s="432"/>
      <c r="CR4" s="432"/>
      <c r="CS4" s="432"/>
      <c r="CT4" s="432"/>
      <c r="CU4" s="432"/>
      <c r="CV4" s="432"/>
      <c r="CW4" s="432"/>
      <c r="CX4" s="432"/>
      <c r="CY4" s="432"/>
      <c r="CZ4" s="432"/>
      <c r="DA4" s="432"/>
      <c r="DB4" s="432"/>
      <c r="DC4" s="432"/>
      <c r="DD4" s="432"/>
      <c r="DE4" s="432"/>
      <c r="DF4" s="432"/>
      <c r="DG4" s="432"/>
      <c r="DH4" s="432"/>
      <c r="DI4" s="432"/>
      <c r="DJ4" s="432"/>
    </row>
    <row r="5" spans="1:114">
      <c r="A5" s="179" t="s">
        <v>1307</v>
      </c>
      <c r="B5" s="179"/>
      <c r="C5" s="377" t="str">
        <f>'Schedule 2_Balance Sheet'!C5</f>
        <v>CCA</v>
      </c>
      <c r="D5" s="378"/>
      <c r="E5" s="378"/>
      <c r="F5" s="379"/>
      <c r="AB5" s="431"/>
      <c r="AC5" s="432"/>
      <c r="AD5" s="432"/>
      <c r="AE5" s="432"/>
      <c r="AF5" s="432"/>
      <c r="AG5" s="432"/>
      <c r="AH5" s="432"/>
      <c r="AI5" s="432"/>
      <c r="AJ5" s="432"/>
      <c r="AK5" s="432"/>
      <c r="AL5" s="432"/>
      <c r="AM5" s="432"/>
      <c r="AN5" s="432"/>
      <c r="AO5" s="432"/>
      <c r="AP5" s="432"/>
      <c r="AQ5" s="432"/>
      <c r="AR5" s="432"/>
      <c r="AS5" s="432"/>
      <c r="AT5" s="432"/>
      <c r="AU5" s="432"/>
      <c r="AV5" s="432"/>
      <c r="AW5" s="432"/>
      <c r="AX5" s="432"/>
      <c r="AY5" s="432"/>
      <c r="AZ5" s="432"/>
      <c r="BA5" s="432"/>
      <c r="BB5" s="432"/>
      <c r="BC5" s="432"/>
      <c r="BD5" s="432"/>
      <c r="BE5" s="432"/>
      <c r="BF5" s="432"/>
      <c r="BG5" s="432"/>
      <c r="BH5" s="432"/>
      <c r="BI5" s="432"/>
      <c r="BJ5" s="432"/>
      <c r="BK5" s="432"/>
      <c r="BL5" s="432"/>
      <c r="BM5" s="432"/>
      <c r="BN5" s="432"/>
      <c r="BO5" s="432"/>
      <c r="BP5" s="432"/>
      <c r="BQ5" s="432"/>
      <c r="BR5" s="432"/>
      <c r="BS5" s="432"/>
      <c r="BT5" s="432"/>
      <c r="BU5" s="432"/>
      <c r="BV5" s="432"/>
      <c r="BW5" s="432"/>
      <c r="BX5" s="432"/>
      <c r="BY5" s="432"/>
      <c r="BZ5" s="432"/>
      <c r="CA5" s="432"/>
      <c r="CB5" s="432"/>
      <c r="CC5" s="432"/>
      <c r="CD5" s="432"/>
      <c r="CE5" s="432"/>
      <c r="CF5" s="432"/>
      <c r="CG5" s="432"/>
      <c r="CH5" s="432"/>
      <c r="CI5" s="432"/>
      <c r="CJ5" s="432"/>
      <c r="CK5" s="432"/>
      <c r="CL5" s="432"/>
      <c r="CM5" s="432"/>
      <c r="CN5" s="432"/>
      <c r="CO5" s="432"/>
      <c r="CP5" s="432"/>
      <c r="CQ5" s="432"/>
      <c r="CR5" s="432"/>
      <c r="CS5" s="432"/>
      <c r="CT5" s="432"/>
      <c r="CU5" s="432"/>
      <c r="CV5" s="432"/>
      <c r="CW5" s="432"/>
      <c r="CX5" s="432"/>
      <c r="CY5" s="432"/>
      <c r="CZ5" s="432"/>
      <c r="DA5" s="432"/>
      <c r="DB5" s="432"/>
      <c r="DC5" s="432"/>
      <c r="DD5" s="432"/>
      <c r="DE5" s="432"/>
      <c r="DF5" s="432"/>
      <c r="DG5" s="432"/>
      <c r="DH5" s="432"/>
      <c r="DI5" s="432"/>
      <c r="DJ5" s="432"/>
    </row>
    <row r="6" spans="1:114">
      <c r="A6" s="179" t="s">
        <v>1288</v>
      </c>
      <c r="B6" s="179"/>
      <c r="C6" s="381">
        <f>'Schedule 2_Balance Sheet'!C6</f>
        <v>45957</v>
      </c>
      <c r="D6" s="378"/>
      <c r="E6" s="378"/>
      <c r="F6" s="379"/>
      <c r="AB6" s="431"/>
      <c r="AC6" s="432"/>
      <c r="AD6" s="432"/>
      <c r="AE6" s="432"/>
      <c r="AF6" s="432"/>
      <c r="AG6" s="432"/>
      <c r="AH6" s="432"/>
      <c r="AI6" s="432"/>
      <c r="AJ6" s="432"/>
      <c r="AK6" s="432"/>
      <c r="AL6" s="432"/>
      <c r="AM6" s="432"/>
      <c r="AN6" s="432"/>
      <c r="AO6" s="432"/>
      <c r="AP6" s="432"/>
      <c r="AQ6" s="432"/>
      <c r="AR6" s="432"/>
      <c r="AS6" s="432"/>
      <c r="AT6" s="432"/>
      <c r="AU6" s="432"/>
      <c r="AV6" s="432"/>
      <c r="AW6" s="432"/>
      <c r="AX6" s="432"/>
      <c r="AY6" s="432"/>
      <c r="AZ6" s="432"/>
      <c r="BA6" s="432"/>
      <c r="BB6" s="432"/>
      <c r="BC6" s="432"/>
      <c r="BD6" s="432"/>
      <c r="BE6" s="432"/>
      <c r="BF6" s="432"/>
      <c r="BG6" s="432"/>
      <c r="BH6" s="432"/>
      <c r="BI6" s="432"/>
      <c r="BJ6" s="432"/>
      <c r="BK6" s="432"/>
      <c r="BL6" s="432"/>
      <c r="BM6" s="432"/>
      <c r="BN6" s="432"/>
      <c r="BO6" s="432"/>
      <c r="BP6" s="432"/>
      <c r="BQ6" s="432"/>
      <c r="BR6" s="432"/>
      <c r="BS6" s="432"/>
      <c r="BT6" s="432"/>
      <c r="BU6" s="432"/>
      <c r="BV6" s="432"/>
      <c r="BW6" s="432"/>
      <c r="BX6" s="432"/>
      <c r="BY6" s="432"/>
      <c r="BZ6" s="432"/>
      <c r="CA6" s="432"/>
      <c r="CB6" s="432"/>
      <c r="CC6" s="432"/>
      <c r="CD6" s="432"/>
      <c r="CE6" s="432"/>
      <c r="CF6" s="432"/>
      <c r="CG6" s="432"/>
      <c r="CH6" s="432"/>
      <c r="CI6" s="432"/>
      <c r="CJ6" s="432"/>
      <c r="CK6" s="432"/>
      <c r="CL6" s="432"/>
      <c r="CM6" s="432"/>
      <c r="CN6" s="432"/>
      <c r="CO6" s="432"/>
      <c r="CP6" s="432"/>
      <c r="CQ6" s="432"/>
      <c r="CR6" s="432"/>
      <c r="CS6" s="432"/>
      <c r="CT6" s="432"/>
      <c r="CU6" s="432"/>
      <c r="CV6" s="432"/>
      <c r="CW6" s="432"/>
      <c r="CX6" s="432"/>
      <c r="CY6" s="432"/>
      <c r="CZ6" s="432"/>
      <c r="DA6" s="432"/>
      <c r="DB6" s="432"/>
      <c r="DC6" s="432"/>
      <c r="DD6" s="432"/>
      <c r="DE6" s="432"/>
      <c r="DF6" s="432"/>
      <c r="DG6" s="432"/>
      <c r="DH6" s="432"/>
      <c r="DI6" s="432"/>
      <c r="DJ6" s="432"/>
    </row>
    <row r="7" spans="1:114" ht="13.5" thickBot="1">
      <c r="A7" s="177" t="s">
        <v>1509</v>
      </c>
      <c r="B7" s="334"/>
      <c r="C7" s="334"/>
      <c r="D7" s="334"/>
      <c r="E7" s="334"/>
      <c r="F7" s="334"/>
      <c r="G7" s="334"/>
      <c r="H7" s="334"/>
      <c r="AB7" s="431"/>
      <c r="AC7" s="432"/>
      <c r="AD7" s="432"/>
      <c r="AE7" s="432"/>
      <c r="AF7" s="432"/>
      <c r="AG7" s="432"/>
      <c r="AH7" s="432"/>
      <c r="AI7" s="432"/>
      <c r="AJ7" s="432"/>
      <c r="AK7" s="432"/>
      <c r="AL7" s="432"/>
      <c r="AM7" s="432"/>
      <c r="AN7" s="432"/>
      <c r="AO7" s="432"/>
      <c r="AP7" s="432"/>
      <c r="AQ7" s="432"/>
      <c r="AR7" s="432"/>
      <c r="AS7" s="432"/>
      <c r="AT7" s="432"/>
      <c r="AU7" s="432"/>
      <c r="AV7" s="432"/>
      <c r="AW7" s="432"/>
      <c r="AX7" s="432"/>
      <c r="AY7" s="432"/>
      <c r="AZ7" s="432"/>
      <c r="BA7" s="432"/>
      <c r="BB7" s="432"/>
      <c r="BC7" s="432"/>
      <c r="BD7" s="432"/>
      <c r="BE7" s="432"/>
      <c r="BF7" s="432"/>
      <c r="BG7" s="432"/>
      <c r="BH7" s="432"/>
      <c r="BI7" s="432"/>
      <c r="BJ7" s="432"/>
      <c r="BK7" s="432"/>
      <c r="BL7" s="432"/>
      <c r="BM7" s="432"/>
      <c r="BN7" s="432"/>
      <c r="BO7" s="432"/>
      <c r="BP7" s="432"/>
      <c r="BQ7" s="432"/>
      <c r="BR7" s="432"/>
      <c r="BS7" s="432"/>
      <c r="BT7" s="432"/>
      <c r="BU7" s="432"/>
      <c r="BV7" s="432"/>
      <c r="BW7" s="432"/>
      <c r="BX7" s="432"/>
      <c r="BY7" s="432"/>
      <c r="BZ7" s="432"/>
      <c r="CA7" s="432"/>
      <c r="CB7" s="432"/>
      <c r="CC7" s="432"/>
      <c r="CD7" s="432"/>
      <c r="CE7" s="432"/>
      <c r="CF7" s="432"/>
      <c r="CG7" s="432"/>
      <c r="CH7" s="432"/>
      <c r="CI7" s="432"/>
      <c r="CJ7" s="432"/>
      <c r="CK7" s="432"/>
      <c r="CL7" s="432"/>
      <c r="CM7" s="432"/>
      <c r="CN7" s="432"/>
      <c r="CO7" s="432"/>
      <c r="CP7" s="432"/>
      <c r="CQ7" s="432"/>
      <c r="CR7" s="432"/>
      <c r="CS7" s="432"/>
      <c r="CT7" s="432"/>
      <c r="CU7" s="432"/>
      <c r="CV7" s="432"/>
      <c r="CW7" s="432"/>
      <c r="CX7" s="432"/>
      <c r="CY7" s="432"/>
      <c r="CZ7" s="432"/>
      <c r="DA7" s="432"/>
      <c r="DB7" s="432"/>
      <c r="DC7" s="432"/>
      <c r="DD7" s="432"/>
      <c r="DE7" s="432"/>
      <c r="DF7" s="432"/>
      <c r="DG7" s="432"/>
      <c r="DH7" s="432"/>
      <c r="DI7" s="432"/>
      <c r="DJ7" s="432"/>
    </row>
    <row r="8" spans="1:114" s="434" customFormat="1" ht="16.5" customHeight="1" thickBot="1">
      <c r="A8" s="910"/>
      <c r="B8" s="911"/>
      <c r="C8" s="912" t="s">
        <v>1510</v>
      </c>
      <c r="D8" s="912"/>
      <c r="E8" s="913"/>
      <c r="F8" s="913"/>
      <c r="G8" s="913"/>
      <c r="H8" s="912"/>
      <c r="I8" s="912"/>
      <c r="J8" s="913"/>
      <c r="K8" s="913"/>
      <c r="L8" s="914"/>
      <c r="M8" s="912" t="s">
        <v>1510</v>
      </c>
      <c r="N8" s="912"/>
      <c r="O8" s="913"/>
      <c r="P8" s="914"/>
      <c r="Q8" s="913"/>
      <c r="R8" s="912"/>
      <c r="S8" s="912"/>
      <c r="T8" s="913"/>
      <c r="U8" s="913"/>
      <c r="V8" s="914"/>
      <c r="W8" s="912" t="s">
        <v>1510</v>
      </c>
      <c r="X8" s="912"/>
      <c r="Y8" s="913"/>
      <c r="Z8" s="913"/>
      <c r="AA8" s="913"/>
      <c r="AB8" s="915"/>
      <c r="AC8" s="912"/>
      <c r="AD8" s="912"/>
      <c r="AE8" s="912"/>
      <c r="AF8" s="912"/>
      <c r="AG8" s="916"/>
      <c r="AH8" s="917"/>
    </row>
    <row r="9" spans="1:114" s="435" customFormat="1" ht="26.25" thickBot="1">
      <c r="A9" s="918" t="s">
        <v>434</v>
      </c>
      <c r="B9" s="919" t="s">
        <v>1511</v>
      </c>
      <c r="C9" s="920">
        <f t="array" ref="C9:AF9">TRANSPOSE(B10:B39)</f>
        <v>45688</v>
      </c>
      <c r="D9" s="921">
        <v>45657</v>
      </c>
      <c r="E9" s="921">
        <v>45626</v>
      </c>
      <c r="F9" s="921">
        <v>45596</v>
      </c>
      <c r="G9" s="921">
        <v>45565</v>
      </c>
      <c r="H9" s="921">
        <v>45535</v>
      </c>
      <c r="I9" s="921">
        <v>45504</v>
      </c>
      <c r="J9" s="921">
        <v>45473</v>
      </c>
      <c r="K9" s="921">
        <v>45443</v>
      </c>
      <c r="L9" s="921">
        <v>45412</v>
      </c>
      <c r="M9" s="921">
        <v>45382</v>
      </c>
      <c r="N9" s="921">
        <v>45351</v>
      </c>
      <c r="O9" s="922">
        <v>45322</v>
      </c>
      <c r="P9" s="921">
        <v>45291</v>
      </c>
      <c r="Q9" s="922">
        <v>45260</v>
      </c>
      <c r="R9" s="921">
        <v>45230</v>
      </c>
      <c r="S9" s="922">
        <v>45199</v>
      </c>
      <c r="T9" s="922">
        <v>45169</v>
      </c>
      <c r="U9" s="922">
        <v>45138</v>
      </c>
      <c r="V9" s="921">
        <v>45107</v>
      </c>
      <c r="W9" s="922">
        <v>45077</v>
      </c>
      <c r="X9" s="922">
        <v>45046</v>
      </c>
      <c r="Y9" s="922">
        <v>45016</v>
      </c>
      <c r="Z9" s="921">
        <v>44985</v>
      </c>
      <c r="AA9" s="922">
        <v>44957</v>
      </c>
      <c r="AB9" s="921">
        <v>44926</v>
      </c>
      <c r="AC9" s="922">
        <v>44895</v>
      </c>
      <c r="AD9" s="922">
        <v>44865</v>
      </c>
      <c r="AE9" s="921">
        <v>44834</v>
      </c>
      <c r="AF9" s="923">
        <v>44804</v>
      </c>
      <c r="AG9" s="924" t="s">
        <v>1512</v>
      </c>
      <c r="AH9" s="925" t="s">
        <v>1513</v>
      </c>
    </row>
    <row r="10" spans="1:114" s="435" customFormat="1">
      <c r="A10" s="452">
        <v>1</v>
      </c>
      <c r="B10" s="474">
        <f>EOMONTH(B11,1)</f>
        <v>45688</v>
      </c>
      <c r="C10" s="926">
        <v>2477794.1200000006</v>
      </c>
      <c r="D10" s="926">
        <v>26966867.25</v>
      </c>
      <c r="E10" s="926">
        <v>8188962.21</v>
      </c>
      <c r="F10" s="926">
        <v>2069628.68</v>
      </c>
      <c r="G10" s="926">
        <v>880572.63</v>
      </c>
      <c r="H10" s="926">
        <v>363166.82999999996</v>
      </c>
      <c r="I10" s="926">
        <v>220657.77</v>
      </c>
      <c r="J10" s="926">
        <v>259138.51000000007</v>
      </c>
      <c r="K10" s="926">
        <v>300463.81999999995</v>
      </c>
      <c r="L10" s="926">
        <v>285502.06</v>
      </c>
      <c r="M10" s="926">
        <v>330769.09999999998</v>
      </c>
      <c r="N10" s="926">
        <v>382017.14</v>
      </c>
      <c r="O10" s="926">
        <v>76097.409999999989</v>
      </c>
      <c r="P10" s="926">
        <v>87151.53</v>
      </c>
      <c r="Q10" s="926">
        <v>94229.440000000002</v>
      </c>
      <c r="R10" s="926">
        <v>78455.95</v>
      </c>
      <c r="S10" s="926">
        <v>255213.01999999996</v>
      </c>
      <c r="T10" s="926">
        <v>217627.37</v>
      </c>
      <c r="U10" s="926">
        <v>231322.99000000002</v>
      </c>
      <c r="V10" s="926">
        <v>228275.44999999998</v>
      </c>
      <c r="W10" s="926">
        <v>243158.2</v>
      </c>
      <c r="X10" s="926">
        <v>187352.10000000003</v>
      </c>
      <c r="Y10" s="926">
        <v>187786.36000000002</v>
      </c>
      <c r="Z10" s="926">
        <v>195983.58000000002</v>
      </c>
      <c r="AA10" s="926">
        <v>219222.84</v>
      </c>
      <c r="AB10" s="926">
        <v>185813.84000000003</v>
      </c>
      <c r="AC10" s="926">
        <v>166147.28</v>
      </c>
      <c r="AD10" s="926">
        <v>78510.45</v>
      </c>
      <c r="AE10" s="926">
        <v>59427.89</v>
      </c>
      <c r="AF10" s="927">
        <v>62060.83</v>
      </c>
      <c r="AG10" s="928">
        <v>0</v>
      </c>
      <c r="AH10" s="451">
        <f t="shared" ref="AH10:AH38" si="0">SUM(C10:AG10)</f>
        <v>45579376.650000021</v>
      </c>
    </row>
    <row r="11" spans="1:114" s="435" customFormat="1">
      <c r="A11" s="452">
        <v>2</v>
      </c>
      <c r="B11" s="453">
        <f>'Schedule 2_Balance Sheet'!C4</f>
        <v>45657</v>
      </c>
      <c r="C11" s="462"/>
      <c r="D11" s="478">
        <v>3761310.6999999997</v>
      </c>
      <c r="E11" s="478">
        <v>26994079.82</v>
      </c>
      <c r="F11" s="478">
        <v>6514798.2799999993</v>
      </c>
      <c r="G11" s="478">
        <v>2386697.3400000003</v>
      </c>
      <c r="H11" s="478">
        <v>519448.13</v>
      </c>
      <c r="I11" s="478">
        <v>318547.15999999992</v>
      </c>
      <c r="J11" s="478">
        <v>261363.28999999998</v>
      </c>
      <c r="K11" s="478">
        <v>192164.94000000003</v>
      </c>
      <c r="L11" s="478">
        <v>186765.99999999997</v>
      </c>
      <c r="M11" s="478">
        <v>140263.69999999998</v>
      </c>
      <c r="N11" s="478">
        <v>162759.31999999998</v>
      </c>
      <c r="O11" s="478">
        <v>69071.429999999993</v>
      </c>
      <c r="P11" s="478">
        <v>81136.909999999989</v>
      </c>
      <c r="Q11" s="478">
        <v>124431.59</v>
      </c>
      <c r="R11" s="478">
        <v>87386.78</v>
      </c>
      <c r="S11" s="478">
        <v>61403.09</v>
      </c>
      <c r="T11" s="478">
        <v>70464.570000000007</v>
      </c>
      <c r="U11" s="478">
        <v>20359.250000000004</v>
      </c>
      <c r="V11" s="478">
        <v>78520.180000000008</v>
      </c>
      <c r="W11" s="478">
        <v>48773.670000000006</v>
      </c>
      <c r="X11" s="478">
        <v>31282.13</v>
      </c>
      <c r="Y11" s="478">
        <v>25695.9</v>
      </c>
      <c r="Z11" s="478">
        <v>16654.169999999998</v>
      </c>
      <c r="AA11" s="478">
        <v>7380.5099999999993</v>
      </c>
      <c r="AB11" s="478">
        <v>12887.25</v>
      </c>
      <c r="AC11" s="478">
        <v>11427.890000000001</v>
      </c>
      <c r="AD11" s="478">
        <v>11515.220000000001</v>
      </c>
      <c r="AE11" s="478">
        <v>323.84999999999997</v>
      </c>
      <c r="AF11" s="470">
        <v>856.12</v>
      </c>
      <c r="AG11" s="468">
        <v>0</v>
      </c>
      <c r="AH11" s="451">
        <f t="shared" si="0"/>
        <v>42197769.190000005</v>
      </c>
    </row>
    <row r="12" spans="1:114" s="434" customFormat="1" ht="15" customHeight="1">
      <c r="A12" s="452">
        <v>3</v>
      </c>
      <c r="B12" s="453">
        <f>EOMONTH(B11,-1)</f>
        <v>45626</v>
      </c>
      <c r="C12" s="462"/>
      <c r="D12" s="462"/>
      <c r="E12" s="441">
        <v>5873079.7399999993</v>
      </c>
      <c r="F12" s="441">
        <v>29327466.550000001</v>
      </c>
      <c r="G12" s="441">
        <v>8753797.9700000007</v>
      </c>
      <c r="H12" s="441">
        <v>1958133.65</v>
      </c>
      <c r="I12" s="441">
        <v>939470.89000000013</v>
      </c>
      <c r="J12" s="441">
        <v>617453.4</v>
      </c>
      <c r="K12" s="441">
        <v>375798.21</v>
      </c>
      <c r="L12" s="441">
        <v>316115.48</v>
      </c>
      <c r="M12" s="441">
        <v>493030.98000000004</v>
      </c>
      <c r="N12" s="441">
        <v>516660.73000000004</v>
      </c>
      <c r="O12" s="441">
        <v>187700.88</v>
      </c>
      <c r="P12" s="441">
        <v>133244.14999999997</v>
      </c>
      <c r="Q12" s="441">
        <v>144098.91</v>
      </c>
      <c r="R12" s="441">
        <v>100277.72999999998</v>
      </c>
      <c r="S12" s="441">
        <v>58486.55</v>
      </c>
      <c r="T12" s="441">
        <v>71208.290000000008</v>
      </c>
      <c r="U12" s="441">
        <v>61427.44</v>
      </c>
      <c r="V12" s="441">
        <v>56872.590000000004</v>
      </c>
      <c r="W12" s="441">
        <v>51883.979999999996</v>
      </c>
      <c r="X12" s="441">
        <v>46526.64</v>
      </c>
      <c r="Y12" s="441">
        <v>36566.43</v>
      </c>
      <c r="Z12" s="441">
        <v>49481.710000000006</v>
      </c>
      <c r="AA12" s="441">
        <v>9768.5700000000015</v>
      </c>
      <c r="AB12" s="441">
        <v>21741.8</v>
      </c>
      <c r="AC12" s="441">
        <v>41617.130000000005</v>
      </c>
      <c r="AD12" s="441">
        <v>12406.789999999999</v>
      </c>
      <c r="AE12" s="441">
        <v>9535.9300000000021</v>
      </c>
      <c r="AF12" s="464">
        <v>6809.16</v>
      </c>
      <c r="AG12" s="468">
        <v>0</v>
      </c>
      <c r="AH12" s="451">
        <f t="shared" si="0"/>
        <v>50270662.279999971</v>
      </c>
    </row>
    <row r="13" spans="1:114" s="434" customFormat="1" ht="15" customHeight="1">
      <c r="A13" s="452">
        <v>4</v>
      </c>
      <c r="B13" s="453">
        <f t="shared" ref="B13:B39" si="1">EOMONTH(B12,-1)</f>
        <v>45596</v>
      </c>
      <c r="C13" s="462"/>
      <c r="D13" s="460"/>
      <c r="E13" s="462"/>
      <c r="F13" s="441">
        <v>2524245.7299999995</v>
      </c>
      <c r="G13" s="441">
        <v>24772165.429999996</v>
      </c>
      <c r="H13" s="441">
        <v>6628304.129999999</v>
      </c>
      <c r="I13" s="441">
        <v>998932.23999999987</v>
      </c>
      <c r="J13" s="441">
        <v>472357.65</v>
      </c>
      <c r="K13" s="441">
        <v>401658.83</v>
      </c>
      <c r="L13" s="441">
        <v>401039.75999999989</v>
      </c>
      <c r="M13" s="441">
        <v>524342.61</v>
      </c>
      <c r="N13" s="441">
        <v>457469.14</v>
      </c>
      <c r="O13" s="441">
        <v>129418.01000000001</v>
      </c>
      <c r="P13" s="441">
        <v>154925.4</v>
      </c>
      <c r="Q13" s="441">
        <v>114906.87999999999</v>
      </c>
      <c r="R13" s="441">
        <v>87414.28</v>
      </c>
      <c r="S13" s="442">
        <v>76357.66</v>
      </c>
      <c r="T13" s="442">
        <v>36089.180000000008</v>
      </c>
      <c r="U13" s="442">
        <v>69958.47</v>
      </c>
      <c r="V13" s="441">
        <v>44515.22</v>
      </c>
      <c r="W13" s="441">
        <v>49650.340000000004</v>
      </c>
      <c r="X13" s="442">
        <v>1188.42</v>
      </c>
      <c r="Y13" s="442">
        <v>11095.31</v>
      </c>
      <c r="Z13" s="441">
        <v>7954.8</v>
      </c>
      <c r="AA13" s="441">
        <v>883.15</v>
      </c>
      <c r="AB13" s="441">
        <v>109.69999999999999</v>
      </c>
      <c r="AC13" s="441">
        <v>110.83999999999999</v>
      </c>
      <c r="AD13" s="441">
        <v>764.34</v>
      </c>
      <c r="AE13" s="441">
        <v>2089.61</v>
      </c>
      <c r="AF13" s="464">
        <v>309.59000000000003</v>
      </c>
      <c r="AG13" s="466">
        <v>0</v>
      </c>
      <c r="AH13" s="451">
        <f t="shared" si="0"/>
        <v>37968256.719999999</v>
      </c>
    </row>
    <row r="14" spans="1:114" s="434" customFormat="1" ht="15" customHeight="1">
      <c r="A14" s="452">
        <v>5</v>
      </c>
      <c r="B14" s="453">
        <f t="shared" si="1"/>
        <v>45565</v>
      </c>
      <c r="C14" s="462"/>
      <c r="D14" s="460"/>
      <c r="E14" s="460"/>
      <c r="F14" s="462"/>
      <c r="G14" s="441">
        <v>4289188.91</v>
      </c>
      <c r="H14" s="441">
        <v>30390664.370000001</v>
      </c>
      <c r="I14" s="441">
        <v>10960387.85</v>
      </c>
      <c r="J14" s="441">
        <v>1530383.6300000001</v>
      </c>
      <c r="K14" s="441">
        <v>550503.89999999991</v>
      </c>
      <c r="L14" s="441">
        <v>500986.64</v>
      </c>
      <c r="M14" s="441">
        <v>586349.71</v>
      </c>
      <c r="N14" s="441">
        <v>473220.08000000007</v>
      </c>
      <c r="O14" s="441">
        <v>174256.91999999998</v>
      </c>
      <c r="P14" s="441">
        <v>129074.04000000001</v>
      </c>
      <c r="Q14" s="441">
        <v>113258.13</v>
      </c>
      <c r="R14" s="441">
        <v>111517.39999999998</v>
      </c>
      <c r="S14" s="442">
        <v>102880.86</v>
      </c>
      <c r="T14" s="442">
        <v>91421.790000000008</v>
      </c>
      <c r="U14" s="442">
        <v>81605.170000000013</v>
      </c>
      <c r="V14" s="441">
        <v>66204.05</v>
      </c>
      <c r="W14" s="441">
        <v>49614.86</v>
      </c>
      <c r="X14" s="442">
        <v>25163.71</v>
      </c>
      <c r="Y14" s="442">
        <v>19416.04</v>
      </c>
      <c r="Z14" s="441">
        <v>10409.74</v>
      </c>
      <c r="AA14" s="441">
        <v>17373.13</v>
      </c>
      <c r="AB14" s="441">
        <v>32378.519999999997</v>
      </c>
      <c r="AC14" s="441">
        <v>50727.770000000004</v>
      </c>
      <c r="AD14" s="441">
        <v>214662.55</v>
      </c>
      <c r="AE14" s="441">
        <v>210370.84000000003</v>
      </c>
      <c r="AF14" s="464">
        <v>317126.80000000005</v>
      </c>
      <c r="AG14" s="467">
        <v>84</v>
      </c>
      <c r="AH14" s="451">
        <f t="shared" si="0"/>
        <v>51099231.410000011</v>
      </c>
    </row>
    <row r="15" spans="1:114" s="434" customFormat="1" ht="15" customHeight="1">
      <c r="A15" s="452">
        <v>6</v>
      </c>
      <c r="B15" s="453">
        <f t="shared" si="1"/>
        <v>45535</v>
      </c>
      <c r="C15" s="462"/>
      <c r="D15" s="460"/>
      <c r="E15" s="460"/>
      <c r="F15" s="460"/>
      <c r="G15" s="462"/>
      <c r="H15" s="441">
        <v>2049208</v>
      </c>
      <c r="I15" s="441">
        <v>25136594.970000003</v>
      </c>
      <c r="J15" s="441">
        <v>7567840.9900000021</v>
      </c>
      <c r="K15" s="441">
        <v>1383134.2600000002</v>
      </c>
      <c r="L15" s="441">
        <v>422625.28000000003</v>
      </c>
      <c r="M15" s="441">
        <v>512036.65000000008</v>
      </c>
      <c r="N15" s="441">
        <v>307836.36999999994</v>
      </c>
      <c r="O15" s="441">
        <v>171379.4</v>
      </c>
      <c r="P15" s="441">
        <v>143825.29999999999</v>
      </c>
      <c r="Q15" s="441">
        <v>217761.33000000002</v>
      </c>
      <c r="R15" s="441">
        <v>185539.13000000003</v>
      </c>
      <c r="S15" s="442">
        <v>272652.63999999996</v>
      </c>
      <c r="T15" s="442">
        <v>572226.05000000016</v>
      </c>
      <c r="U15" s="442">
        <v>432119.68</v>
      </c>
      <c r="V15" s="441">
        <v>389178.16</v>
      </c>
      <c r="W15" s="441">
        <v>500786.02999999991</v>
      </c>
      <c r="X15" s="442">
        <v>579997.01</v>
      </c>
      <c r="Y15" s="442">
        <v>487758.91000000003</v>
      </c>
      <c r="Z15" s="441">
        <v>471794.03999999992</v>
      </c>
      <c r="AA15" s="441">
        <v>508485.84</v>
      </c>
      <c r="AB15" s="441">
        <v>516040.85000000003</v>
      </c>
      <c r="AC15" s="441">
        <v>473853.43000000005</v>
      </c>
      <c r="AD15" s="441">
        <v>546815.96000000008</v>
      </c>
      <c r="AE15" s="441">
        <v>474582.27</v>
      </c>
      <c r="AF15" s="464">
        <v>461283.00999999995</v>
      </c>
      <c r="AG15" s="467">
        <v>0</v>
      </c>
      <c r="AH15" s="451">
        <f t="shared" si="0"/>
        <v>44785355.559999995</v>
      </c>
    </row>
    <row r="16" spans="1:114" s="434" customFormat="1" ht="15" customHeight="1">
      <c r="A16" s="452">
        <v>7</v>
      </c>
      <c r="B16" s="453">
        <f t="shared" si="1"/>
        <v>45504</v>
      </c>
      <c r="C16" s="462"/>
      <c r="D16" s="460"/>
      <c r="E16" s="460"/>
      <c r="F16" s="463"/>
      <c r="G16" s="460"/>
      <c r="H16" s="462"/>
      <c r="I16" s="441">
        <v>2911866.79</v>
      </c>
      <c r="J16" s="441">
        <v>23990197.830000002</v>
      </c>
      <c r="K16" s="441">
        <v>10247968.729999997</v>
      </c>
      <c r="L16" s="441">
        <v>1347326.0000000002</v>
      </c>
      <c r="M16" s="441">
        <v>523512.01000000007</v>
      </c>
      <c r="N16" s="441">
        <v>354533.04</v>
      </c>
      <c r="O16" s="441">
        <v>253133.09000000003</v>
      </c>
      <c r="P16" s="441">
        <v>168898.24</v>
      </c>
      <c r="Q16" s="441">
        <v>96250.709999999992</v>
      </c>
      <c r="R16" s="441">
        <v>92397.970000000016</v>
      </c>
      <c r="S16" s="442">
        <v>99956.23000000001</v>
      </c>
      <c r="T16" s="442">
        <v>121354.48999999998</v>
      </c>
      <c r="U16" s="442">
        <v>83576.350000000006</v>
      </c>
      <c r="V16" s="441">
        <v>55185.74</v>
      </c>
      <c r="W16" s="441">
        <v>23675.84</v>
      </c>
      <c r="X16" s="442">
        <v>14412.72</v>
      </c>
      <c r="Y16" s="442">
        <v>41594.450000000004</v>
      </c>
      <c r="Z16" s="441">
        <v>24199.609999999997</v>
      </c>
      <c r="AA16" s="441">
        <v>105225.34</v>
      </c>
      <c r="AB16" s="441">
        <v>227689.55</v>
      </c>
      <c r="AC16" s="441">
        <v>219398.37</v>
      </c>
      <c r="AD16" s="441">
        <v>211325.09999999998</v>
      </c>
      <c r="AE16" s="441">
        <v>136864.69999999998</v>
      </c>
      <c r="AF16" s="464">
        <v>234978.76</v>
      </c>
      <c r="AG16" s="467">
        <v>0</v>
      </c>
      <c r="AH16" s="451">
        <f t="shared" si="0"/>
        <v>41585521.660000004</v>
      </c>
    </row>
    <row r="17" spans="1:34" s="434" customFormat="1" ht="15" customHeight="1">
      <c r="A17" s="452">
        <v>8</v>
      </c>
      <c r="B17" s="453">
        <f t="shared" si="1"/>
        <v>45473</v>
      </c>
      <c r="C17" s="462"/>
      <c r="D17" s="460"/>
      <c r="E17" s="460"/>
      <c r="F17" s="460"/>
      <c r="G17" s="460"/>
      <c r="H17" s="460"/>
      <c r="I17" s="462"/>
      <c r="J17" s="441">
        <v>2898319.85</v>
      </c>
      <c r="K17" s="441">
        <v>24509203.470000006</v>
      </c>
      <c r="L17" s="441">
        <v>8601653.8300000019</v>
      </c>
      <c r="M17" s="441">
        <v>1492387.6</v>
      </c>
      <c r="N17" s="441">
        <v>1234650.8500000003</v>
      </c>
      <c r="O17" s="441">
        <v>399095.64</v>
      </c>
      <c r="P17" s="441">
        <v>215640.82</v>
      </c>
      <c r="Q17" s="441">
        <v>179481.97999999998</v>
      </c>
      <c r="R17" s="441">
        <v>245963.15</v>
      </c>
      <c r="S17" s="442">
        <v>262242.44</v>
      </c>
      <c r="T17" s="442">
        <v>176499.96000000002</v>
      </c>
      <c r="U17" s="442">
        <v>148430.85</v>
      </c>
      <c r="V17" s="441">
        <v>129060.79000000001</v>
      </c>
      <c r="W17" s="441">
        <v>114193.15000000001</v>
      </c>
      <c r="X17" s="442">
        <v>121796.60999999999</v>
      </c>
      <c r="Y17" s="442">
        <v>206228.34000000003</v>
      </c>
      <c r="Z17" s="441">
        <v>190370.43</v>
      </c>
      <c r="AA17" s="441">
        <v>158812.32999999999</v>
      </c>
      <c r="AB17" s="441">
        <v>85042.029999999984</v>
      </c>
      <c r="AC17" s="441">
        <v>66242.36</v>
      </c>
      <c r="AD17" s="441">
        <v>94533.040000000008</v>
      </c>
      <c r="AE17" s="441">
        <v>104431.25000000001</v>
      </c>
      <c r="AF17" s="464">
        <v>145633.96000000002</v>
      </c>
      <c r="AG17" s="467">
        <v>0</v>
      </c>
      <c r="AH17" s="451">
        <f t="shared" si="0"/>
        <v>41779914.730000004</v>
      </c>
    </row>
    <row r="18" spans="1:34" s="434" customFormat="1" ht="15" customHeight="1">
      <c r="A18" s="452">
        <v>9</v>
      </c>
      <c r="B18" s="453">
        <f t="shared" si="1"/>
        <v>45443</v>
      </c>
      <c r="C18" s="462"/>
      <c r="D18" s="460"/>
      <c r="E18" s="460"/>
      <c r="F18" s="460"/>
      <c r="G18" s="460"/>
      <c r="H18" s="460"/>
      <c r="I18" s="460"/>
      <c r="J18" s="462"/>
      <c r="K18" s="441">
        <v>4507920</v>
      </c>
      <c r="L18" s="441">
        <v>29593268.260000002</v>
      </c>
      <c r="M18" s="441">
        <v>10860985.550000003</v>
      </c>
      <c r="N18" s="441">
        <v>1817311.4800000004</v>
      </c>
      <c r="O18" s="441">
        <v>968938.72999999986</v>
      </c>
      <c r="P18" s="441">
        <v>1319601.4799999997</v>
      </c>
      <c r="Q18" s="441">
        <v>435475.25999999995</v>
      </c>
      <c r="R18" s="441">
        <v>440168.10999999993</v>
      </c>
      <c r="S18" s="442">
        <v>391813.53999999992</v>
      </c>
      <c r="T18" s="442">
        <v>299840.95999999996</v>
      </c>
      <c r="U18" s="442">
        <v>194746.32000000004</v>
      </c>
      <c r="V18" s="441">
        <v>218794.11</v>
      </c>
      <c r="W18" s="441">
        <v>290847.85000000003</v>
      </c>
      <c r="X18" s="442">
        <v>411637.7099999999</v>
      </c>
      <c r="Y18" s="442">
        <v>465715.60000000003</v>
      </c>
      <c r="Z18" s="441">
        <v>470934.13</v>
      </c>
      <c r="AA18" s="441">
        <v>575649</v>
      </c>
      <c r="AB18" s="441">
        <v>648364.97000000009</v>
      </c>
      <c r="AC18" s="441">
        <v>576792.51000000013</v>
      </c>
      <c r="AD18" s="441">
        <v>584586.74</v>
      </c>
      <c r="AE18" s="441">
        <v>614051.67000000016</v>
      </c>
      <c r="AF18" s="464">
        <v>602694.00000000023</v>
      </c>
      <c r="AG18" s="467">
        <v>964.64</v>
      </c>
      <c r="AH18" s="451">
        <f t="shared" si="0"/>
        <v>56291102.620000005</v>
      </c>
    </row>
    <row r="19" spans="1:34" s="434" customFormat="1" ht="15" customHeight="1">
      <c r="A19" s="452">
        <v>10</v>
      </c>
      <c r="B19" s="453">
        <f t="shared" si="1"/>
        <v>45412</v>
      </c>
      <c r="C19" s="462"/>
      <c r="D19" s="460"/>
      <c r="E19" s="460"/>
      <c r="F19" s="460"/>
      <c r="G19" s="460"/>
      <c r="H19" s="460"/>
      <c r="I19" s="460"/>
      <c r="J19" s="460"/>
      <c r="K19" s="462"/>
      <c r="L19" s="441">
        <v>2492148.46</v>
      </c>
      <c r="M19" s="441">
        <v>23572614.380000003</v>
      </c>
      <c r="N19" s="441">
        <v>8879140.9399999995</v>
      </c>
      <c r="O19" s="441">
        <v>1735048.0500000003</v>
      </c>
      <c r="P19" s="441">
        <v>599097.52</v>
      </c>
      <c r="Q19" s="441">
        <v>558901.69000000006</v>
      </c>
      <c r="R19" s="441">
        <v>345796.06000000006</v>
      </c>
      <c r="S19" s="442">
        <v>377566.22</v>
      </c>
      <c r="T19" s="442">
        <v>381174.00999999995</v>
      </c>
      <c r="U19" s="442">
        <v>469270.08</v>
      </c>
      <c r="V19" s="441">
        <v>396640.39999999997</v>
      </c>
      <c r="W19" s="441">
        <v>411561.12999999995</v>
      </c>
      <c r="X19" s="442">
        <v>187013.37</v>
      </c>
      <c r="Y19" s="442">
        <v>216824.27999999997</v>
      </c>
      <c r="Z19" s="441">
        <v>217072.75</v>
      </c>
      <c r="AA19" s="441">
        <v>103984.41999999998</v>
      </c>
      <c r="AB19" s="441">
        <v>105627.48999999999</v>
      </c>
      <c r="AC19" s="441">
        <v>105412.29</v>
      </c>
      <c r="AD19" s="441">
        <v>147411.63</v>
      </c>
      <c r="AE19" s="441">
        <v>115418.54999999999</v>
      </c>
      <c r="AF19" s="464">
        <v>102940.52000000002</v>
      </c>
      <c r="AG19" s="467">
        <v>0</v>
      </c>
      <c r="AH19" s="451">
        <f t="shared" si="0"/>
        <v>41520664.240000002</v>
      </c>
    </row>
    <row r="20" spans="1:34" s="434" customFormat="1" ht="15" customHeight="1">
      <c r="A20" s="452">
        <v>11</v>
      </c>
      <c r="B20" s="453">
        <f t="shared" si="1"/>
        <v>45382</v>
      </c>
      <c r="C20" s="462"/>
      <c r="D20" s="460"/>
      <c r="E20" s="460"/>
      <c r="F20" s="460"/>
      <c r="G20" s="460"/>
      <c r="H20" s="460"/>
      <c r="I20" s="460"/>
      <c r="J20" s="460"/>
      <c r="K20" s="460"/>
      <c r="L20" s="462"/>
      <c r="M20" s="441">
        <v>3448752.0500000003</v>
      </c>
      <c r="N20" s="441">
        <v>24850769.529999997</v>
      </c>
      <c r="O20" s="441">
        <v>5599113.4600000009</v>
      </c>
      <c r="P20" s="441">
        <v>10631050.170000002</v>
      </c>
      <c r="Q20" s="441">
        <v>4633214.82</v>
      </c>
      <c r="R20" s="441">
        <v>3557141.12</v>
      </c>
      <c r="S20" s="442">
        <v>3794065.6100000003</v>
      </c>
      <c r="T20" s="442">
        <v>3989034.9200000009</v>
      </c>
      <c r="U20" s="442">
        <v>3855017.22</v>
      </c>
      <c r="V20" s="441">
        <v>3735343.98</v>
      </c>
      <c r="W20" s="441">
        <v>4251728.74</v>
      </c>
      <c r="X20" s="442">
        <v>587747.78000000014</v>
      </c>
      <c r="Y20" s="442">
        <v>492577.33</v>
      </c>
      <c r="Z20" s="441">
        <v>447533.07999999996</v>
      </c>
      <c r="AA20" s="441">
        <v>440693.22000000003</v>
      </c>
      <c r="AB20" s="441">
        <v>494545.96</v>
      </c>
      <c r="AC20" s="441">
        <v>445087.80000000005</v>
      </c>
      <c r="AD20" s="441">
        <v>452295.32</v>
      </c>
      <c r="AE20" s="441">
        <v>443175.07</v>
      </c>
      <c r="AF20" s="464">
        <v>471542.98</v>
      </c>
      <c r="AG20" s="467">
        <v>0</v>
      </c>
      <c r="AH20" s="451">
        <f t="shared" si="0"/>
        <v>76620430.159999967</v>
      </c>
    </row>
    <row r="21" spans="1:34" s="434" customFormat="1" ht="15" customHeight="1">
      <c r="A21" s="452">
        <v>12</v>
      </c>
      <c r="B21" s="453">
        <f t="shared" si="1"/>
        <v>45351</v>
      </c>
      <c r="C21" s="462"/>
      <c r="D21" s="460"/>
      <c r="E21" s="460"/>
      <c r="F21" s="460"/>
      <c r="G21" s="460"/>
      <c r="H21" s="460"/>
      <c r="I21" s="460"/>
      <c r="J21" s="460"/>
      <c r="K21" s="460"/>
      <c r="L21" s="460"/>
      <c r="M21" s="462"/>
      <c r="N21" s="441">
        <v>5339821.1000000006</v>
      </c>
      <c r="O21" s="441">
        <v>29557360.090000004</v>
      </c>
      <c r="P21" s="441">
        <v>9505971.9000000022</v>
      </c>
      <c r="Q21" s="441">
        <v>14176316.280000001</v>
      </c>
      <c r="R21" s="441">
        <v>788282.9800000001</v>
      </c>
      <c r="S21" s="442">
        <v>651355.05000000005</v>
      </c>
      <c r="T21" s="442">
        <v>591262.8600000001</v>
      </c>
      <c r="U21" s="442">
        <v>605534.76000000013</v>
      </c>
      <c r="V21" s="441">
        <v>597866.33000000007</v>
      </c>
      <c r="W21" s="441">
        <v>681226.12000000011</v>
      </c>
      <c r="X21" s="442">
        <v>271606.87</v>
      </c>
      <c r="Y21" s="442">
        <v>267965.40000000002</v>
      </c>
      <c r="Z21" s="441">
        <v>207602.57000000004</v>
      </c>
      <c r="AA21" s="441">
        <v>118223.74</v>
      </c>
      <c r="AB21" s="441">
        <v>150592.13</v>
      </c>
      <c r="AC21" s="441">
        <v>336942.31000000006</v>
      </c>
      <c r="AD21" s="441">
        <v>171002.50999999998</v>
      </c>
      <c r="AE21" s="441">
        <v>163891.03</v>
      </c>
      <c r="AF21" s="464">
        <v>121424.70999999999</v>
      </c>
      <c r="AG21" s="467">
        <v>0</v>
      </c>
      <c r="AH21" s="451">
        <f t="shared" si="0"/>
        <v>64304248.739999995</v>
      </c>
    </row>
    <row r="22" spans="1:34" s="434" customFormat="1" ht="15" customHeight="1">
      <c r="A22" s="452">
        <v>13</v>
      </c>
      <c r="B22" s="453">
        <f t="shared" si="1"/>
        <v>45322</v>
      </c>
      <c r="C22" s="462"/>
      <c r="D22" s="460"/>
      <c r="E22" s="460"/>
      <c r="F22" s="460"/>
      <c r="G22" s="460"/>
      <c r="H22" s="460"/>
      <c r="I22" s="460"/>
      <c r="J22" s="460"/>
      <c r="K22" s="460"/>
      <c r="L22" s="460"/>
      <c r="M22" s="460"/>
      <c r="N22" s="462"/>
      <c r="O22" s="441">
        <v>2484667.09</v>
      </c>
      <c r="P22" s="441">
        <v>17722291.650000002</v>
      </c>
      <c r="Q22" s="441">
        <v>5860295.71</v>
      </c>
      <c r="R22" s="441">
        <v>817946.09000000008</v>
      </c>
      <c r="S22" s="442">
        <v>482905.88000000006</v>
      </c>
      <c r="T22" s="442">
        <v>288523.24</v>
      </c>
      <c r="U22" s="442">
        <v>221134.86</v>
      </c>
      <c r="V22" s="441">
        <v>141326.14000000001</v>
      </c>
      <c r="W22" s="441">
        <v>164260.93999999997</v>
      </c>
      <c r="X22" s="442">
        <v>60770.99</v>
      </c>
      <c r="Y22" s="442">
        <v>38799.910000000003</v>
      </c>
      <c r="Z22" s="441">
        <v>45406.25</v>
      </c>
      <c r="AA22" s="441">
        <v>255046.12000000002</v>
      </c>
      <c r="AB22" s="441">
        <v>269507.39999999997</v>
      </c>
      <c r="AC22" s="441">
        <v>152062.81000000003</v>
      </c>
      <c r="AD22" s="441">
        <v>89301.280000000013</v>
      </c>
      <c r="AE22" s="441">
        <v>81360.709999999992</v>
      </c>
      <c r="AF22" s="464">
        <v>49894.239999999998</v>
      </c>
      <c r="AG22" s="467">
        <v>0</v>
      </c>
      <c r="AH22" s="451">
        <f t="shared" si="0"/>
        <v>29225501.309999999</v>
      </c>
    </row>
    <row r="23" spans="1:34" s="434" customFormat="1" ht="15" customHeight="1">
      <c r="A23" s="452">
        <v>14</v>
      </c>
      <c r="B23" s="453">
        <f t="shared" si="1"/>
        <v>45291</v>
      </c>
      <c r="C23" s="462"/>
      <c r="D23" s="460"/>
      <c r="E23" s="460"/>
      <c r="F23" s="460"/>
      <c r="G23" s="460"/>
      <c r="H23" s="460"/>
      <c r="I23" s="460"/>
      <c r="J23" s="460"/>
      <c r="K23" s="460"/>
      <c r="L23" s="460"/>
      <c r="M23" s="460"/>
      <c r="N23" s="460"/>
      <c r="O23" s="462"/>
      <c r="P23" s="441">
        <v>1410923.74</v>
      </c>
      <c r="Q23" s="441">
        <v>14281225.470000001</v>
      </c>
      <c r="R23" s="441">
        <v>8271700.9399999976</v>
      </c>
      <c r="S23" s="442">
        <v>1306379.3899999999</v>
      </c>
      <c r="T23" s="442">
        <v>378519.73000000004</v>
      </c>
      <c r="U23" s="442">
        <v>183615.76</v>
      </c>
      <c r="V23" s="441">
        <v>159788.29</v>
      </c>
      <c r="W23" s="441">
        <v>96848.8</v>
      </c>
      <c r="X23" s="442">
        <v>116431.26000000001</v>
      </c>
      <c r="Y23" s="442">
        <v>144116.43</v>
      </c>
      <c r="Z23" s="441">
        <v>176833.87999999998</v>
      </c>
      <c r="AA23" s="441">
        <v>70707.38</v>
      </c>
      <c r="AB23" s="441">
        <v>64962.62</v>
      </c>
      <c r="AC23" s="441">
        <v>57196.59</v>
      </c>
      <c r="AD23" s="441">
        <v>54621.24</v>
      </c>
      <c r="AE23" s="441">
        <v>38179.26</v>
      </c>
      <c r="AF23" s="464">
        <v>18360.519999999997</v>
      </c>
      <c r="AG23" s="467">
        <v>55.5</v>
      </c>
      <c r="AH23" s="451">
        <f t="shared" si="0"/>
        <v>26830466.800000001</v>
      </c>
    </row>
    <row r="24" spans="1:34" s="434" customFormat="1" ht="15" customHeight="1">
      <c r="A24" s="452">
        <v>15</v>
      </c>
      <c r="B24" s="453">
        <f t="shared" si="1"/>
        <v>45260</v>
      </c>
      <c r="C24" s="462"/>
      <c r="D24" s="460"/>
      <c r="E24" s="460"/>
      <c r="F24" s="460"/>
      <c r="G24" s="460"/>
      <c r="H24" s="460"/>
      <c r="I24" s="460"/>
      <c r="J24" s="460"/>
      <c r="K24" s="460"/>
      <c r="L24" s="460"/>
      <c r="M24" s="460"/>
      <c r="N24" s="460"/>
      <c r="O24" s="462"/>
      <c r="P24" s="462"/>
      <c r="Q24" s="441">
        <v>961620.30999999982</v>
      </c>
      <c r="R24" s="441">
        <v>21013583.399999995</v>
      </c>
      <c r="S24" s="442">
        <v>6864653.3000000007</v>
      </c>
      <c r="T24" s="442">
        <v>766194.27000000014</v>
      </c>
      <c r="U24" s="442">
        <v>257682.69999999998</v>
      </c>
      <c r="V24" s="441">
        <v>304670.42999999993</v>
      </c>
      <c r="W24" s="441">
        <v>189822.43</v>
      </c>
      <c r="X24" s="442">
        <v>221574.24000000002</v>
      </c>
      <c r="Y24" s="442">
        <v>217669.81000000006</v>
      </c>
      <c r="Z24" s="441">
        <v>240589.22</v>
      </c>
      <c r="AA24" s="441">
        <v>187130.56999999998</v>
      </c>
      <c r="AB24" s="441">
        <v>154506.88999999998</v>
      </c>
      <c r="AC24" s="441">
        <v>110622.09999999999</v>
      </c>
      <c r="AD24" s="441">
        <v>123837.53</v>
      </c>
      <c r="AE24" s="441">
        <v>108919.79</v>
      </c>
      <c r="AF24" s="464">
        <v>91888.86</v>
      </c>
      <c r="AG24" s="467">
        <v>1000</v>
      </c>
      <c r="AH24" s="451">
        <f t="shared" si="0"/>
        <v>31815965.84999999</v>
      </c>
    </row>
    <row r="25" spans="1:34" s="434" customFormat="1" ht="15" customHeight="1">
      <c r="A25" s="452">
        <v>16</v>
      </c>
      <c r="B25" s="453">
        <f t="shared" si="1"/>
        <v>45230</v>
      </c>
      <c r="C25" s="462"/>
      <c r="D25" s="460"/>
      <c r="E25" s="460"/>
      <c r="F25" s="460"/>
      <c r="G25" s="460"/>
      <c r="H25" s="460"/>
      <c r="I25" s="460"/>
      <c r="J25" s="460"/>
      <c r="K25" s="460"/>
      <c r="L25" s="460"/>
      <c r="M25" s="460"/>
      <c r="N25" s="460"/>
      <c r="O25" s="461"/>
      <c r="P25" s="460"/>
      <c r="Q25" s="462"/>
      <c r="R25" s="441">
        <v>2714333.51</v>
      </c>
      <c r="S25" s="442">
        <v>20621021.540000003</v>
      </c>
      <c r="T25" s="442">
        <v>4786087.1099999994</v>
      </c>
      <c r="U25" s="442">
        <v>638747.24</v>
      </c>
      <c r="V25" s="441">
        <v>244125.03</v>
      </c>
      <c r="W25" s="441">
        <v>157816.77000000002</v>
      </c>
      <c r="X25" s="442">
        <v>124893.34000000001</v>
      </c>
      <c r="Y25" s="442">
        <v>83731.380000000019</v>
      </c>
      <c r="Z25" s="441">
        <v>61641.140000000007</v>
      </c>
      <c r="AA25" s="441">
        <v>29107.769999999997</v>
      </c>
      <c r="AB25" s="441">
        <v>40324.550000000003</v>
      </c>
      <c r="AC25" s="441">
        <v>27057.25</v>
      </c>
      <c r="AD25" s="441">
        <v>35758.909999999996</v>
      </c>
      <c r="AE25" s="441">
        <v>29489.360000000004</v>
      </c>
      <c r="AF25" s="464">
        <v>13088.929999999998</v>
      </c>
      <c r="AG25" s="467">
        <v>23.94</v>
      </c>
      <c r="AH25" s="451">
        <f t="shared" si="0"/>
        <v>29607247.770000003</v>
      </c>
    </row>
    <row r="26" spans="1:34" s="434" customFormat="1" ht="15" customHeight="1">
      <c r="A26" s="452">
        <v>17</v>
      </c>
      <c r="B26" s="453">
        <f t="shared" si="1"/>
        <v>45199</v>
      </c>
      <c r="C26" s="462"/>
      <c r="D26" s="460"/>
      <c r="E26" s="460"/>
      <c r="F26" s="460"/>
      <c r="G26" s="460"/>
      <c r="H26" s="460"/>
      <c r="I26" s="460"/>
      <c r="J26" s="460"/>
      <c r="K26" s="460"/>
      <c r="L26" s="460"/>
      <c r="M26" s="460"/>
      <c r="N26" s="460"/>
      <c r="O26" s="461"/>
      <c r="P26" s="460"/>
      <c r="Q26" s="460"/>
      <c r="R26" s="462"/>
      <c r="S26" s="442">
        <v>4497244.67</v>
      </c>
      <c r="T26" s="442">
        <v>24125288.369999997</v>
      </c>
      <c r="U26" s="442">
        <v>7094706.1500000004</v>
      </c>
      <c r="V26" s="441">
        <v>1496395.68</v>
      </c>
      <c r="W26" s="441">
        <v>369650.46</v>
      </c>
      <c r="X26" s="442">
        <v>311827.97000000003</v>
      </c>
      <c r="Y26" s="442">
        <v>266907.21999999997</v>
      </c>
      <c r="Z26" s="441">
        <v>168164.05</v>
      </c>
      <c r="AA26" s="441">
        <v>70065.240000000005</v>
      </c>
      <c r="AB26" s="441">
        <v>84123.459999999992</v>
      </c>
      <c r="AC26" s="441">
        <v>41518.050000000003</v>
      </c>
      <c r="AD26" s="441">
        <v>21287.160000000003</v>
      </c>
      <c r="AE26" s="441">
        <v>32071.329999999998</v>
      </c>
      <c r="AF26" s="470">
        <v>19532.370000000006</v>
      </c>
      <c r="AG26" s="467">
        <v>55733.149999999987</v>
      </c>
      <c r="AH26" s="451">
        <f t="shared" si="0"/>
        <v>38654515.329999983</v>
      </c>
    </row>
    <row r="27" spans="1:34" s="434" customFormat="1" ht="15" customHeight="1">
      <c r="A27" s="452">
        <v>18</v>
      </c>
      <c r="B27" s="453">
        <f t="shared" si="1"/>
        <v>45169</v>
      </c>
      <c r="C27" s="462"/>
      <c r="D27" s="460"/>
      <c r="E27" s="460"/>
      <c r="F27" s="460"/>
      <c r="G27" s="460"/>
      <c r="H27" s="460"/>
      <c r="I27" s="460"/>
      <c r="J27" s="460"/>
      <c r="K27" s="460"/>
      <c r="L27" s="460"/>
      <c r="M27" s="460"/>
      <c r="N27" s="460"/>
      <c r="O27" s="461"/>
      <c r="P27" s="460"/>
      <c r="Q27" s="461"/>
      <c r="R27" s="460"/>
      <c r="S27" s="462"/>
      <c r="T27" s="442">
        <v>2078805.22</v>
      </c>
      <c r="U27" s="442">
        <v>20368151.870000001</v>
      </c>
      <c r="V27" s="441">
        <v>5335005.01</v>
      </c>
      <c r="W27" s="441">
        <v>1453228.4699999997</v>
      </c>
      <c r="X27" s="442">
        <v>1002499.43</v>
      </c>
      <c r="Y27" s="442">
        <v>823105.70000000007</v>
      </c>
      <c r="Z27" s="441">
        <v>741247.12000000011</v>
      </c>
      <c r="AA27" s="441">
        <v>391315.88</v>
      </c>
      <c r="AB27" s="441">
        <v>422050.52</v>
      </c>
      <c r="AC27" s="441">
        <v>1073376.26</v>
      </c>
      <c r="AD27" s="441">
        <v>295626.08000000007</v>
      </c>
      <c r="AE27" s="441">
        <v>364931.54</v>
      </c>
      <c r="AF27" s="464">
        <v>315097.70999999996</v>
      </c>
      <c r="AG27" s="471">
        <v>7440.41</v>
      </c>
      <c r="AH27" s="451">
        <f t="shared" si="0"/>
        <v>34671881.219999991</v>
      </c>
    </row>
    <row r="28" spans="1:34" s="434" customFormat="1" ht="15" customHeight="1">
      <c r="A28" s="452">
        <v>19</v>
      </c>
      <c r="B28" s="453">
        <f t="shared" si="1"/>
        <v>45138</v>
      </c>
      <c r="C28" s="462"/>
      <c r="D28" s="460"/>
      <c r="E28" s="460"/>
      <c r="F28" s="460"/>
      <c r="G28" s="460"/>
      <c r="H28" s="460"/>
      <c r="I28" s="460"/>
      <c r="J28" s="460"/>
      <c r="K28" s="460"/>
      <c r="L28" s="460"/>
      <c r="M28" s="460"/>
      <c r="N28" s="460"/>
      <c r="O28" s="461"/>
      <c r="P28" s="460"/>
      <c r="Q28" s="461"/>
      <c r="R28" s="460"/>
      <c r="S28" s="460"/>
      <c r="T28" s="462"/>
      <c r="U28" s="442">
        <v>3109932.3</v>
      </c>
      <c r="V28" s="441">
        <v>18353504.570000004</v>
      </c>
      <c r="W28" s="441">
        <v>5141627.71</v>
      </c>
      <c r="X28" s="442">
        <v>1300390.42</v>
      </c>
      <c r="Y28" s="442">
        <v>1128799.3199999998</v>
      </c>
      <c r="Z28" s="441">
        <v>901092.84</v>
      </c>
      <c r="AA28" s="441">
        <v>608140.15</v>
      </c>
      <c r="AB28" s="441">
        <v>459865.91999999993</v>
      </c>
      <c r="AC28" s="441">
        <v>480422.98</v>
      </c>
      <c r="AD28" s="441">
        <v>476978.62999999995</v>
      </c>
      <c r="AE28" s="441">
        <v>421163.08</v>
      </c>
      <c r="AF28" s="464">
        <v>347618.59</v>
      </c>
      <c r="AG28" s="468">
        <v>48836.12</v>
      </c>
      <c r="AH28" s="451">
        <f t="shared" si="0"/>
        <v>32778372.630000003</v>
      </c>
    </row>
    <row r="29" spans="1:34" s="434" customFormat="1" ht="15" customHeight="1">
      <c r="A29" s="452">
        <v>20</v>
      </c>
      <c r="B29" s="453">
        <f t="shared" si="1"/>
        <v>45107</v>
      </c>
      <c r="C29" s="462"/>
      <c r="D29" s="460"/>
      <c r="E29" s="460"/>
      <c r="F29" s="460"/>
      <c r="G29" s="460"/>
      <c r="H29" s="460"/>
      <c r="I29" s="460"/>
      <c r="J29" s="460"/>
      <c r="K29" s="460"/>
      <c r="L29" s="460"/>
      <c r="M29" s="460"/>
      <c r="N29" s="460"/>
      <c r="O29" s="461"/>
      <c r="P29" s="460"/>
      <c r="Q29" s="461"/>
      <c r="R29" s="460"/>
      <c r="S29" s="461"/>
      <c r="T29" s="460"/>
      <c r="U29" s="462"/>
      <c r="V29" s="441">
        <v>3372850.7199999997</v>
      </c>
      <c r="W29" s="441">
        <v>22864229.559999995</v>
      </c>
      <c r="X29" s="442">
        <v>8487680.3600000013</v>
      </c>
      <c r="Y29" s="442">
        <v>1895758.4500000002</v>
      </c>
      <c r="Z29" s="441">
        <v>1120920.7699999998</v>
      </c>
      <c r="AA29" s="441">
        <v>470299.76999999996</v>
      </c>
      <c r="AB29" s="441">
        <v>11706187.409999998</v>
      </c>
      <c r="AC29" s="441">
        <v>11561971.51</v>
      </c>
      <c r="AD29" s="441">
        <v>273613.11999999994</v>
      </c>
      <c r="AE29" s="441">
        <v>190089.91000000003</v>
      </c>
      <c r="AF29" s="464">
        <v>213281.22</v>
      </c>
      <c r="AG29" s="467">
        <v>150786.31</v>
      </c>
      <c r="AH29" s="451">
        <f t="shared" si="0"/>
        <v>62307669.109999992</v>
      </c>
    </row>
    <row r="30" spans="1:34" s="434" customFormat="1" ht="15" customHeight="1">
      <c r="A30" s="452">
        <v>21</v>
      </c>
      <c r="B30" s="453">
        <f t="shared" si="1"/>
        <v>45077</v>
      </c>
      <c r="C30" s="462"/>
      <c r="D30" s="460"/>
      <c r="E30" s="460"/>
      <c r="F30" s="460"/>
      <c r="G30" s="460"/>
      <c r="H30" s="460"/>
      <c r="I30" s="460"/>
      <c r="J30" s="460"/>
      <c r="K30" s="460"/>
      <c r="L30" s="460"/>
      <c r="M30" s="460"/>
      <c r="N30" s="460"/>
      <c r="O30" s="461"/>
      <c r="P30" s="460"/>
      <c r="Q30" s="461"/>
      <c r="R30" s="460"/>
      <c r="S30" s="461"/>
      <c r="T30" s="461"/>
      <c r="U30" s="461"/>
      <c r="V30" s="460"/>
      <c r="W30" s="441">
        <v>763079.45</v>
      </c>
      <c r="X30" s="442">
        <v>18927542.919999998</v>
      </c>
      <c r="Y30" s="442">
        <v>7506507.0100000007</v>
      </c>
      <c r="Z30" s="441">
        <v>3876226.0400000005</v>
      </c>
      <c r="AA30" s="441">
        <v>1084157.68</v>
      </c>
      <c r="AB30" s="441">
        <v>1199953.3799999999</v>
      </c>
      <c r="AC30" s="441">
        <v>1061279.1400000001</v>
      </c>
      <c r="AD30" s="441">
        <v>998703.66999999993</v>
      </c>
      <c r="AE30" s="441">
        <v>837544.87</v>
      </c>
      <c r="AF30" s="464">
        <v>590764</v>
      </c>
      <c r="AG30" s="467">
        <v>46305.859999999993</v>
      </c>
      <c r="AH30" s="451">
        <f t="shared" si="0"/>
        <v>36892064.019999996</v>
      </c>
    </row>
    <row r="31" spans="1:34" s="434" customFormat="1" ht="15" customHeight="1">
      <c r="A31" s="452">
        <v>22</v>
      </c>
      <c r="B31" s="453">
        <f t="shared" si="1"/>
        <v>45046</v>
      </c>
      <c r="C31" s="462"/>
      <c r="D31" s="460"/>
      <c r="E31" s="460"/>
      <c r="F31" s="460"/>
      <c r="G31" s="460"/>
      <c r="H31" s="460"/>
      <c r="I31" s="460"/>
      <c r="J31" s="460"/>
      <c r="K31" s="460"/>
      <c r="L31" s="460"/>
      <c r="M31" s="460"/>
      <c r="N31" s="460"/>
      <c r="O31" s="461"/>
      <c r="P31" s="460"/>
      <c r="Q31" s="461"/>
      <c r="R31" s="460"/>
      <c r="S31" s="461"/>
      <c r="T31" s="461"/>
      <c r="U31" s="461"/>
      <c r="V31" s="460"/>
      <c r="W31" s="460"/>
      <c r="X31" s="442">
        <v>2992015.35</v>
      </c>
      <c r="Y31" s="442">
        <v>18033089.650000002</v>
      </c>
      <c r="Z31" s="441">
        <v>4074057.05</v>
      </c>
      <c r="AA31" s="441">
        <v>1214254.8599999999</v>
      </c>
      <c r="AB31" s="441">
        <v>844699.45000000007</v>
      </c>
      <c r="AC31" s="441">
        <v>714821.18</v>
      </c>
      <c r="AD31" s="441">
        <v>787371.90000000026</v>
      </c>
      <c r="AE31" s="441">
        <v>952809.2</v>
      </c>
      <c r="AF31" s="464">
        <v>1001924.9800000001</v>
      </c>
      <c r="AG31" s="467">
        <v>510296.38</v>
      </c>
      <c r="AH31" s="451">
        <f t="shared" si="0"/>
        <v>31125340</v>
      </c>
    </row>
    <row r="32" spans="1:34" s="434" customFormat="1" ht="15" customHeight="1">
      <c r="A32" s="452">
        <v>23</v>
      </c>
      <c r="B32" s="453">
        <f t="shared" si="1"/>
        <v>45016</v>
      </c>
      <c r="C32" s="462"/>
      <c r="D32" s="460"/>
      <c r="E32" s="460"/>
      <c r="F32" s="460"/>
      <c r="G32" s="460"/>
      <c r="H32" s="460"/>
      <c r="I32" s="460"/>
      <c r="J32" s="460"/>
      <c r="K32" s="460"/>
      <c r="L32" s="460"/>
      <c r="M32" s="460"/>
      <c r="N32" s="460"/>
      <c r="O32" s="461"/>
      <c r="P32" s="460"/>
      <c r="Q32" s="461"/>
      <c r="R32" s="460"/>
      <c r="S32" s="461"/>
      <c r="T32" s="461"/>
      <c r="U32" s="461"/>
      <c r="V32" s="460"/>
      <c r="W32" s="461"/>
      <c r="X32" s="460"/>
      <c r="Y32" s="442">
        <v>3356064.76</v>
      </c>
      <c r="Z32" s="441">
        <v>20581786.180000003</v>
      </c>
      <c r="AA32" s="441">
        <v>6928710.0099999998</v>
      </c>
      <c r="AB32" s="441">
        <v>2686506.14</v>
      </c>
      <c r="AC32" s="441">
        <v>3002187.36</v>
      </c>
      <c r="AD32" s="441">
        <v>3099362.52</v>
      </c>
      <c r="AE32" s="441">
        <v>3098620.7299999995</v>
      </c>
      <c r="AF32" s="464">
        <v>2847834.81</v>
      </c>
      <c r="AG32" s="467">
        <v>254347.39000000004</v>
      </c>
      <c r="AH32" s="451">
        <f t="shared" si="0"/>
        <v>45855419.900000006</v>
      </c>
    </row>
    <row r="33" spans="1:79" s="434" customFormat="1" ht="15" customHeight="1">
      <c r="A33" s="452">
        <v>24</v>
      </c>
      <c r="B33" s="453">
        <f t="shared" si="1"/>
        <v>44985</v>
      </c>
      <c r="C33" s="462"/>
      <c r="D33" s="460"/>
      <c r="E33" s="460"/>
      <c r="F33" s="460"/>
      <c r="G33" s="460"/>
      <c r="H33" s="460"/>
      <c r="I33" s="460"/>
      <c r="J33" s="460"/>
      <c r="K33" s="460"/>
      <c r="L33" s="460"/>
      <c r="M33" s="460"/>
      <c r="N33" s="460"/>
      <c r="O33" s="461"/>
      <c r="P33" s="460"/>
      <c r="Q33" s="461"/>
      <c r="R33" s="460"/>
      <c r="S33" s="461"/>
      <c r="T33" s="461"/>
      <c r="U33" s="461"/>
      <c r="V33" s="460"/>
      <c r="W33" s="461"/>
      <c r="X33" s="461"/>
      <c r="Y33" s="460"/>
      <c r="Z33" s="441">
        <v>2088803.3199999998</v>
      </c>
      <c r="AA33" s="441">
        <v>17943800.330000002</v>
      </c>
      <c r="AB33" s="441">
        <v>5718194.2000000002</v>
      </c>
      <c r="AC33" s="441">
        <v>2520032.0100000002</v>
      </c>
      <c r="AD33" s="441">
        <v>2565200.0300000003</v>
      </c>
      <c r="AE33" s="441">
        <v>2407625.8299999996</v>
      </c>
      <c r="AF33" s="464">
        <v>2151814.6600000006</v>
      </c>
      <c r="AG33" s="467">
        <v>193896.16</v>
      </c>
      <c r="AH33" s="451">
        <f t="shared" si="0"/>
        <v>35589366.539999999</v>
      </c>
    </row>
    <row r="34" spans="1:79" s="434" customFormat="1" ht="15" customHeight="1">
      <c r="A34" s="452">
        <v>25</v>
      </c>
      <c r="B34" s="453">
        <f t="shared" si="1"/>
        <v>44957</v>
      </c>
      <c r="C34" s="462"/>
      <c r="D34" s="460"/>
      <c r="E34" s="460"/>
      <c r="F34" s="460"/>
      <c r="G34" s="460"/>
      <c r="H34" s="460"/>
      <c r="I34" s="460"/>
      <c r="J34" s="460"/>
      <c r="K34" s="460"/>
      <c r="L34" s="460"/>
      <c r="M34" s="460"/>
      <c r="N34" s="460"/>
      <c r="O34" s="461"/>
      <c r="P34" s="460"/>
      <c r="Q34" s="461"/>
      <c r="R34" s="460"/>
      <c r="S34" s="461"/>
      <c r="T34" s="461"/>
      <c r="U34" s="461"/>
      <c r="V34" s="460"/>
      <c r="W34" s="461"/>
      <c r="X34" s="461"/>
      <c r="Y34" s="461"/>
      <c r="Z34" s="460"/>
      <c r="AA34" s="441">
        <v>2604396.5800000005</v>
      </c>
      <c r="AB34" s="441">
        <v>8110041.4599999981</v>
      </c>
      <c r="AC34" s="441">
        <v>4177718.1</v>
      </c>
      <c r="AD34" s="441">
        <v>1465991.8999999997</v>
      </c>
      <c r="AE34" s="441">
        <v>1478395.91</v>
      </c>
      <c r="AF34" s="464">
        <v>1249010.7</v>
      </c>
      <c r="AG34" s="467">
        <v>833710.6399999999</v>
      </c>
      <c r="AH34" s="451">
        <f t="shared" si="0"/>
        <v>19919265.289999999</v>
      </c>
    </row>
    <row r="35" spans="1:79" s="434" customFormat="1" ht="15" customHeight="1">
      <c r="A35" s="452">
        <v>26</v>
      </c>
      <c r="B35" s="453">
        <f t="shared" si="1"/>
        <v>44926</v>
      </c>
      <c r="C35" s="462"/>
      <c r="D35" s="460"/>
      <c r="E35" s="460"/>
      <c r="F35" s="460"/>
      <c r="G35" s="460"/>
      <c r="H35" s="460"/>
      <c r="I35" s="460"/>
      <c r="J35" s="460"/>
      <c r="K35" s="460"/>
      <c r="L35" s="460"/>
      <c r="M35" s="460"/>
      <c r="N35" s="460"/>
      <c r="O35" s="461"/>
      <c r="P35" s="460"/>
      <c r="Q35" s="461"/>
      <c r="R35" s="460"/>
      <c r="S35" s="461"/>
      <c r="T35" s="461"/>
      <c r="U35" s="461"/>
      <c r="V35" s="460"/>
      <c r="W35" s="461"/>
      <c r="X35" s="461"/>
      <c r="Y35" s="461"/>
      <c r="Z35" s="460"/>
      <c r="AA35" s="460"/>
      <c r="AB35" s="441">
        <v>1255878.94</v>
      </c>
      <c r="AC35" s="441">
        <v>5850367.629999999</v>
      </c>
      <c r="AD35" s="441">
        <v>3879768.91</v>
      </c>
      <c r="AE35" s="441">
        <v>2340661.27</v>
      </c>
      <c r="AF35" s="464">
        <v>1507933.1099999999</v>
      </c>
      <c r="AG35" s="467">
        <v>1266945.3599999999</v>
      </c>
      <c r="AH35" s="451">
        <f t="shared" si="0"/>
        <v>16101555.219999997</v>
      </c>
    </row>
    <row r="36" spans="1:79" s="434" customFormat="1" ht="15" customHeight="1">
      <c r="A36" s="452">
        <v>27</v>
      </c>
      <c r="B36" s="453">
        <f t="shared" si="1"/>
        <v>44895</v>
      </c>
      <c r="C36" s="462"/>
      <c r="D36" s="460"/>
      <c r="E36" s="460"/>
      <c r="F36" s="460"/>
      <c r="G36" s="460"/>
      <c r="H36" s="460"/>
      <c r="I36" s="460"/>
      <c r="J36" s="460"/>
      <c r="K36" s="460"/>
      <c r="L36" s="460"/>
      <c r="M36" s="460"/>
      <c r="N36" s="460"/>
      <c r="O36" s="461"/>
      <c r="P36" s="460"/>
      <c r="Q36" s="461"/>
      <c r="R36" s="460"/>
      <c r="S36" s="461"/>
      <c r="T36" s="461"/>
      <c r="U36" s="461"/>
      <c r="V36" s="460"/>
      <c r="W36" s="461"/>
      <c r="X36" s="461"/>
      <c r="Y36" s="461"/>
      <c r="Z36" s="460"/>
      <c r="AA36" s="461"/>
      <c r="AB36" s="460"/>
      <c r="AC36" s="441">
        <v>766330.12000000011</v>
      </c>
      <c r="AD36" s="441">
        <v>12185316.849999996</v>
      </c>
      <c r="AE36" s="441">
        <v>1618237.2999999998</v>
      </c>
      <c r="AF36" s="464">
        <v>983722.09000000008</v>
      </c>
      <c r="AG36" s="467">
        <v>1838075.5900000003</v>
      </c>
      <c r="AH36" s="451">
        <f t="shared" si="0"/>
        <v>17391681.949999996</v>
      </c>
    </row>
    <row r="37" spans="1:79" s="434" customFormat="1" ht="15" customHeight="1">
      <c r="A37" s="452">
        <v>28</v>
      </c>
      <c r="B37" s="453">
        <f t="shared" si="1"/>
        <v>44865</v>
      </c>
      <c r="C37" s="462"/>
      <c r="D37" s="460"/>
      <c r="E37" s="460"/>
      <c r="F37" s="460"/>
      <c r="G37" s="460"/>
      <c r="H37" s="460"/>
      <c r="I37" s="460"/>
      <c r="J37" s="460"/>
      <c r="K37" s="460"/>
      <c r="L37" s="460"/>
      <c r="M37" s="460"/>
      <c r="N37" s="460"/>
      <c r="O37" s="461"/>
      <c r="P37" s="460"/>
      <c r="Q37" s="461"/>
      <c r="R37" s="460"/>
      <c r="S37" s="461"/>
      <c r="T37" s="461"/>
      <c r="U37" s="461"/>
      <c r="V37" s="460"/>
      <c r="W37" s="461"/>
      <c r="X37" s="461"/>
      <c r="Y37" s="461"/>
      <c r="Z37" s="460"/>
      <c r="AA37" s="461"/>
      <c r="AB37" s="460"/>
      <c r="AC37" s="460"/>
      <c r="AD37" s="441">
        <v>3014533.74</v>
      </c>
      <c r="AE37" s="441">
        <v>14482936.239999998</v>
      </c>
      <c r="AF37" s="464">
        <v>3342099.1600000006</v>
      </c>
      <c r="AG37" s="467">
        <v>3385099.2299999991</v>
      </c>
      <c r="AH37" s="451">
        <f t="shared" si="0"/>
        <v>24224668.369999997</v>
      </c>
    </row>
    <row r="38" spans="1:79" s="434" customFormat="1" ht="15" customHeight="1">
      <c r="A38" s="452">
        <v>29</v>
      </c>
      <c r="B38" s="453">
        <f t="shared" si="1"/>
        <v>44834</v>
      </c>
      <c r="C38" s="462"/>
      <c r="D38" s="460"/>
      <c r="E38" s="460"/>
      <c r="F38" s="460"/>
      <c r="G38" s="460"/>
      <c r="H38" s="460"/>
      <c r="I38" s="460"/>
      <c r="J38" s="460"/>
      <c r="K38" s="460"/>
      <c r="L38" s="460"/>
      <c r="M38" s="460"/>
      <c r="N38" s="460"/>
      <c r="O38" s="461"/>
      <c r="P38" s="460"/>
      <c r="Q38" s="461"/>
      <c r="R38" s="460"/>
      <c r="S38" s="461"/>
      <c r="T38" s="461"/>
      <c r="U38" s="461"/>
      <c r="V38" s="460"/>
      <c r="W38" s="461"/>
      <c r="X38" s="461"/>
      <c r="Y38" s="461"/>
      <c r="Z38" s="460"/>
      <c r="AA38" s="461"/>
      <c r="AB38" s="460"/>
      <c r="AC38" s="460"/>
      <c r="AD38" s="460"/>
      <c r="AE38" s="441">
        <v>1692130.4200000002</v>
      </c>
      <c r="AF38" s="464">
        <v>12545381.599999998</v>
      </c>
      <c r="AG38" s="467">
        <v>11535095.630000001</v>
      </c>
      <c r="AH38" s="451">
        <f t="shared" si="0"/>
        <v>25772607.649999999</v>
      </c>
    </row>
    <row r="39" spans="1:79" s="434" customFormat="1" ht="15" customHeight="1">
      <c r="A39" s="452">
        <v>30</v>
      </c>
      <c r="B39" s="453">
        <f t="shared" si="1"/>
        <v>44804</v>
      </c>
      <c r="C39" s="462"/>
      <c r="D39" s="460"/>
      <c r="E39" s="460"/>
      <c r="F39" s="460"/>
      <c r="G39" s="460"/>
      <c r="H39" s="460"/>
      <c r="I39" s="460"/>
      <c r="J39" s="460"/>
      <c r="K39" s="460"/>
      <c r="L39" s="460"/>
      <c r="M39" s="460"/>
      <c r="N39" s="460"/>
      <c r="O39" s="461"/>
      <c r="P39" s="460"/>
      <c r="Q39" s="461"/>
      <c r="R39" s="460"/>
      <c r="S39" s="461"/>
      <c r="T39" s="461"/>
      <c r="U39" s="461"/>
      <c r="V39" s="460"/>
      <c r="W39" s="461"/>
      <c r="X39" s="461"/>
      <c r="Y39" s="461"/>
      <c r="Z39" s="460"/>
      <c r="AA39" s="461"/>
      <c r="AB39" s="460"/>
      <c r="AC39" s="460"/>
      <c r="AD39" s="460"/>
      <c r="AE39" s="460"/>
      <c r="AF39" s="464">
        <v>745889.9800000001</v>
      </c>
      <c r="AG39" s="467">
        <v>27081476.77</v>
      </c>
      <c r="AH39" s="451">
        <f>SUM(C39:AG39)</f>
        <v>27827366.75</v>
      </c>
    </row>
    <row r="40" spans="1:79" s="434" customFormat="1" ht="31.35" customHeight="1" thickBot="1">
      <c r="A40" s="452">
        <v>31</v>
      </c>
      <c r="B40" s="453" t="s">
        <v>1512</v>
      </c>
      <c r="C40" s="473"/>
      <c r="D40" s="462"/>
      <c r="E40" s="460"/>
      <c r="F40" s="460"/>
      <c r="G40" s="460"/>
      <c r="H40" s="460"/>
      <c r="I40" s="460"/>
      <c r="J40" s="460"/>
      <c r="K40" s="460"/>
      <c r="L40" s="460"/>
      <c r="M40" s="460"/>
      <c r="N40" s="460"/>
      <c r="O40" s="460"/>
      <c r="P40" s="461"/>
      <c r="Q40" s="460"/>
      <c r="R40" s="461"/>
      <c r="S40" s="460"/>
      <c r="T40" s="461"/>
      <c r="U40" s="461"/>
      <c r="V40" s="461"/>
      <c r="W40" s="460"/>
      <c r="X40" s="461"/>
      <c r="Y40" s="461"/>
      <c r="Z40" s="461"/>
      <c r="AA40" s="460"/>
      <c r="AB40" s="461"/>
      <c r="AC40" s="460"/>
      <c r="AD40" s="460"/>
      <c r="AE40" s="460"/>
      <c r="AF40" s="479"/>
      <c r="AG40" s="466">
        <v>632296679.28999913</v>
      </c>
      <c r="AH40" s="451">
        <f>SUM(C40:AG40)</f>
        <v>632296679.28999913</v>
      </c>
    </row>
    <row r="41" spans="1:79" s="434" customFormat="1" ht="40.35" customHeight="1">
      <c r="A41" s="929">
        <v>32</v>
      </c>
      <c r="B41" s="930" t="s">
        <v>1514</v>
      </c>
      <c r="C41" s="931">
        <f>SUM(C10:C40)</f>
        <v>2477794.1200000006</v>
      </c>
      <c r="D41" s="931">
        <f>SUM(D10:D40)</f>
        <v>30728177.949999999</v>
      </c>
      <c r="E41" s="931">
        <f t="shared" ref="E41:AC41" si="2">SUM(E10:E40)</f>
        <v>41056121.770000003</v>
      </c>
      <c r="F41" s="931">
        <f t="shared" si="2"/>
        <v>40436139.239999995</v>
      </c>
      <c r="G41" s="931">
        <f t="shared" si="2"/>
        <v>41082422.280000001</v>
      </c>
      <c r="H41" s="931">
        <f t="shared" si="2"/>
        <v>41908925.109999999</v>
      </c>
      <c r="I41" s="931">
        <f t="shared" si="2"/>
        <v>41486457.670000002</v>
      </c>
      <c r="J41" s="931">
        <f t="shared" si="2"/>
        <v>37597055.150000006</v>
      </c>
      <c r="K41" s="931">
        <f t="shared" si="2"/>
        <v>42468816.160000004</v>
      </c>
      <c r="L41" s="931">
        <f t="shared" si="2"/>
        <v>44147431.770000003</v>
      </c>
      <c r="M41" s="931">
        <f t="shared" si="2"/>
        <v>42485044.340000004</v>
      </c>
      <c r="N41" s="931">
        <f t="shared" si="2"/>
        <v>44776189.719999999</v>
      </c>
      <c r="O41" s="931">
        <f t="shared" si="2"/>
        <v>41805280.200000003</v>
      </c>
      <c r="P41" s="931">
        <f t="shared" si="2"/>
        <v>42302832.850000009</v>
      </c>
      <c r="Q41" s="931">
        <f t="shared" si="2"/>
        <v>41991468.510000005</v>
      </c>
      <c r="R41" s="931">
        <f t="shared" si="2"/>
        <v>38937904.599999987</v>
      </c>
      <c r="S41" s="931">
        <f t="shared" si="2"/>
        <v>40176197.690000005</v>
      </c>
      <c r="T41" s="931">
        <f t="shared" si="2"/>
        <v>39041622.390000001</v>
      </c>
      <c r="U41" s="931">
        <f t="shared" si="2"/>
        <v>38127339.460000001</v>
      </c>
      <c r="V41" s="931">
        <f t="shared" si="2"/>
        <v>35404122.870000005</v>
      </c>
      <c r="W41" s="931">
        <f t="shared" si="2"/>
        <v>37917664.5</v>
      </c>
      <c r="X41" s="931">
        <f t="shared" si="2"/>
        <v>36011351.350000001</v>
      </c>
      <c r="Y41" s="931">
        <f t="shared" si="2"/>
        <v>35953773.990000002</v>
      </c>
      <c r="Z41" s="931">
        <f t="shared" si="2"/>
        <v>36386758.470000006</v>
      </c>
      <c r="AA41" s="931">
        <f t="shared" si="2"/>
        <v>34122834.43</v>
      </c>
      <c r="AB41" s="931">
        <f t="shared" si="2"/>
        <v>35497636.429999992</v>
      </c>
      <c r="AC41" s="931">
        <f t="shared" si="2"/>
        <v>34090723.07</v>
      </c>
      <c r="AD41" s="931">
        <f>SUM(AD10:AD40)</f>
        <v>31893103.119999997</v>
      </c>
      <c r="AE41" s="931">
        <f>SUM(AE10:AE40)</f>
        <v>32509329.41</v>
      </c>
      <c r="AF41" s="931">
        <f>SUM(AF10:AF40)</f>
        <v>30562797.969999999</v>
      </c>
      <c r="AG41" s="932">
        <f>SUM(AG10:AG40)</f>
        <v>679506852.36999917</v>
      </c>
      <c r="AH41" s="933">
        <f>SUM(AH10:AH40)</f>
        <v>1792890168.9599991</v>
      </c>
    </row>
    <row r="42" spans="1:79" s="434" customFormat="1" ht="40.35" customHeight="1">
      <c r="A42" s="454">
        <v>33</v>
      </c>
      <c r="B42" s="455" t="s">
        <v>1515</v>
      </c>
      <c r="C42" s="443">
        <v>859912.28</v>
      </c>
      <c r="D42" s="441">
        <v>896316.27</v>
      </c>
      <c r="E42" s="441">
        <v>884777.78</v>
      </c>
      <c r="F42" s="441">
        <v>875358.3</v>
      </c>
      <c r="G42" s="444">
        <v>898820.73</v>
      </c>
      <c r="H42" s="441">
        <v>902339.84</v>
      </c>
      <c r="I42" s="441">
        <v>920039.86</v>
      </c>
      <c r="J42" s="441">
        <v>928443.68</v>
      </c>
      <c r="K42" s="441">
        <v>949182.24</v>
      </c>
      <c r="L42" s="441">
        <v>1103425.77</v>
      </c>
      <c r="M42" s="441">
        <v>1111821.96</v>
      </c>
      <c r="N42" s="441">
        <v>1147077.6299999999</v>
      </c>
      <c r="O42" s="442">
        <v>1139955.8700000001</v>
      </c>
      <c r="P42" s="441">
        <v>1132290.42</v>
      </c>
      <c r="Q42" s="442">
        <v>1176711.79</v>
      </c>
      <c r="R42" s="441">
        <v>1177471.1599999999</v>
      </c>
      <c r="S42" s="442">
        <v>1140412.19</v>
      </c>
      <c r="T42" s="442">
        <v>1131701.07</v>
      </c>
      <c r="U42" s="442">
        <v>1139424.24</v>
      </c>
      <c r="V42" s="441">
        <v>1126808.1200000001</v>
      </c>
      <c r="W42" s="442">
        <v>1129107.32</v>
      </c>
      <c r="X42" s="442">
        <v>1087313.81</v>
      </c>
      <c r="Y42" s="442">
        <v>1112273.8400000001</v>
      </c>
      <c r="Z42" s="441">
        <v>1128918.48</v>
      </c>
      <c r="AA42" s="442">
        <v>1132626.26</v>
      </c>
      <c r="AB42" s="441">
        <v>1135485.55</v>
      </c>
      <c r="AC42" s="442">
        <v>1128007.99</v>
      </c>
      <c r="AD42" s="442">
        <v>1129611.5900000001</v>
      </c>
      <c r="AE42" s="441">
        <v>1123121.8600000001</v>
      </c>
      <c r="AF42" s="481">
        <v>1121971.6000000001</v>
      </c>
      <c r="AG42" s="444">
        <v>0</v>
      </c>
      <c r="AH42" s="451">
        <f>SUM(C42:AG42)</f>
        <v>31870729.500000004</v>
      </c>
    </row>
    <row r="43" spans="1:79" s="434" customFormat="1" ht="40.35" customHeight="1">
      <c r="A43" s="454">
        <v>34</v>
      </c>
      <c r="B43" s="455" t="s">
        <v>1516</v>
      </c>
      <c r="C43" s="436"/>
      <c r="D43" s="437"/>
      <c r="E43" s="437"/>
      <c r="F43" s="437"/>
      <c r="G43" s="437"/>
      <c r="H43" s="437"/>
      <c r="I43" s="437"/>
      <c r="J43" s="437"/>
      <c r="K43" s="437"/>
      <c r="L43" s="437"/>
      <c r="M43" s="437"/>
      <c r="N43" s="437"/>
      <c r="O43" s="438"/>
      <c r="P43" s="437"/>
      <c r="Q43" s="438"/>
      <c r="R43" s="437"/>
      <c r="S43" s="438"/>
      <c r="T43" s="438"/>
      <c r="U43" s="438"/>
      <c r="V43" s="437"/>
      <c r="W43" s="438"/>
      <c r="X43" s="438"/>
      <c r="Y43" s="438"/>
      <c r="Z43" s="437"/>
      <c r="AA43" s="438"/>
      <c r="AB43" s="437"/>
      <c r="AC43" s="438"/>
      <c r="AD43" s="469"/>
      <c r="AE43" s="532"/>
      <c r="AF43" s="482"/>
      <c r="AG43" s="480"/>
      <c r="AH43" s="439"/>
    </row>
    <row r="44" spans="1:79" s="434" customFormat="1" ht="40.35" customHeight="1">
      <c r="A44" s="454">
        <v>35</v>
      </c>
      <c r="B44" s="456" t="s">
        <v>1517</v>
      </c>
      <c r="C44" s="443">
        <v>0</v>
      </c>
      <c r="D44" s="441">
        <v>0</v>
      </c>
      <c r="E44" s="441">
        <v>0</v>
      </c>
      <c r="F44" s="441">
        <v>0</v>
      </c>
      <c r="G44" s="444">
        <v>0</v>
      </c>
      <c r="H44" s="441">
        <v>0</v>
      </c>
      <c r="I44" s="441">
        <v>0</v>
      </c>
      <c r="J44" s="441">
        <v>0</v>
      </c>
      <c r="K44" s="441">
        <v>0</v>
      </c>
      <c r="L44" s="441">
        <v>0</v>
      </c>
      <c r="M44" s="441">
        <v>0</v>
      </c>
      <c r="N44" s="441">
        <v>0</v>
      </c>
      <c r="O44" s="442">
        <v>0</v>
      </c>
      <c r="P44" s="441">
        <v>0</v>
      </c>
      <c r="Q44" s="442">
        <v>0</v>
      </c>
      <c r="R44" s="441">
        <v>0</v>
      </c>
      <c r="S44" s="442">
        <v>0</v>
      </c>
      <c r="T44" s="442">
        <v>0</v>
      </c>
      <c r="U44" s="442">
        <v>0</v>
      </c>
      <c r="V44" s="441">
        <v>0</v>
      </c>
      <c r="W44" s="442">
        <v>0</v>
      </c>
      <c r="X44" s="442">
        <v>0</v>
      </c>
      <c r="Y44" s="442">
        <v>0</v>
      </c>
      <c r="Z44" s="441">
        <v>0</v>
      </c>
      <c r="AA44" s="442">
        <v>0</v>
      </c>
      <c r="AB44" s="441">
        <v>0</v>
      </c>
      <c r="AC44" s="442">
        <v>0</v>
      </c>
      <c r="AD44" s="442">
        <v>0</v>
      </c>
      <c r="AE44" s="441">
        <v>0</v>
      </c>
      <c r="AF44" s="481">
        <v>0</v>
      </c>
      <c r="AG44" s="444">
        <v>0</v>
      </c>
      <c r="AH44" s="447">
        <f>SUM(C44:AG44)</f>
        <v>0</v>
      </c>
    </row>
    <row r="45" spans="1:79" s="434" customFormat="1" ht="38.25">
      <c r="A45" s="454">
        <v>36</v>
      </c>
      <c r="B45" s="457" t="s">
        <v>1518</v>
      </c>
      <c r="C45" s="445">
        <f>SUM(C41:C44)</f>
        <v>3337706.4000000004</v>
      </c>
      <c r="D45" s="445">
        <f>SUM(D41:D44)</f>
        <v>31624494.219999999</v>
      </c>
      <c r="E45" s="446">
        <f t="shared" ref="E45:AB45" si="3">SUM(E41:E44)</f>
        <v>41940899.550000004</v>
      </c>
      <c r="F45" s="446">
        <f>SUM(F41:F44)</f>
        <v>41311497.539999992</v>
      </c>
      <c r="G45" s="446">
        <f t="shared" si="3"/>
        <v>41981243.009999998</v>
      </c>
      <c r="H45" s="446">
        <f t="shared" si="3"/>
        <v>42811264.950000003</v>
      </c>
      <c r="I45" s="446">
        <f t="shared" si="3"/>
        <v>42406497.530000001</v>
      </c>
      <c r="J45" s="446">
        <f t="shared" si="3"/>
        <v>38525498.830000006</v>
      </c>
      <c r="K45" s="446">
        <f t="shared" si="3"/>
        <v>43417998.400000006</v>
      </c>
      <c r="L45" s="446">
        <f t="shared" si="3"/>
        <v>45250857.540000007</v>
      </c>
      <c r="M45" s="446">
        <f t="shared" si="3"/>
        <v>43596866.300000004</v>
      </c>
      <c r="N45" s="446">
        <f t="shared" si="3"/>
        <v>45923267.350000001</v>
      </c>
      <c r="O45" s="446">
        <f t="shared" si="3"/>
        <v>42945236.07</v>
      </c>
      <c r="P45" s="446">
        <f t="shared" si="3"/>
        <v>43435123.270000011</v>
      </c>
      <c r="Q45" s="446">
        <f t="shared" si="3"/>
        <v>43168180.300000004</v>
      </c>
      <c r="R45" s="446">
        <f t="shared" si="3"/>
        <v>40115375.759999983</v>
      </c>
      <c r="S45" s="446">
        <f t="shared" si="3"/>
        <v>41316609.880000003</v>
      </c>
      <c r="T45" s="446">
        <f t="shared" si="3"/>
        <v>40173323.460000001</v>
      </c>
      <c r="U45" s="446">
        <f t="shared" si="3"/>
        <v>39266763.700000003</v>
      </c>
      <c r="V45" s="446">
        <f t="shared" si="3"/>
        <v>36530930.990000002</v>
      </c>
      <c r="W45" s="446">
        <f t="shared" si="3"/>
        <v>39046771.82</v>
      </c>
      <c r="X45" s="446">
        <f t="shared" si="3"/>
        <v>37098665.160000004</v>
      </c>
      <c r="Y45" s="446">
        <f t="shared" si="3"/>
        <v>37066047.830000006</v>
      </c>
      <c r="Z45" s="446">
        <f t="shared" si="3"/>
        <v>37515676.950000003</v>
      </c>
      <c r="AA45" s="446">
        <f t="shared" si="3"/>
        <v>35255460.689999998</v>
      </c>
      <c r="AB45" s="446">
        <f t="shared" si="3"/>
        <v>36633121.979999989</v>
      </c>
      <c r="AC45" s="446">
        <f t="shared" ref="AC45:AH45" si="4">SUM(AC41:AC44)</f>
        <v>35218731.060000002</v>
      </c>
      <c r="AD45" s="446">
        <f t="shared" si="4"/>
        <v>33022714.709999997</v>
      </c>
      <c r="AE45" s="446">
        <f t="shared" si="4"/>
        <v>33632451.270000003</v>
      </c>
      <c r="AF45" s="446">
        <f t="shared" si="4"/>
        <v>31684769.57</v>
      </c>
      <c r="AG45" s="448">
        <f t="shared" si="4"/>
        <v>679506852.36999917</v>
      </c>
      <c r="AH45" s="447">
        <f t="shared" si="4"/>
        <v>1824760898.4599991</v>
      </c>
    </row>
    <row r="46" spans="1:79" s="434" customFormat="1" ht="53.25" customHeight="1">
      <c r="A46" s="454">
        <v>37</v>
      </c>
      <c r="B46" s="457" t="s">
        <v>1519</v>
      </c>
      <c r="C46" s="443">
        <v>38871060.438798003</v>
      </c>
      <c r="D46" s="441">
        <v>13178824.878986795</v>
      </c>
      <c r="E46" s="441">
        <v>3477073.1690553073</v>
      </c>
      <c r="F46" s="441">
        <v>190009.27192202257</v>
      </c>
      <c r="G46" s="444">
        <v>-259323.90645765566</v>
      </c>
      <c r="H46" s="441">
        <v>-484734.93931262381</v>
      </c>
      <c r="I46" s="441">
        <v>-655880.78631805582</v>
      </c>
      <c r="J46" s="441">
        <v>-689010.29727055132</v>
      </c>
      <c r="K46" s="441">
        <v>-872924.6569215362</v>
      </c>
      <c r="L46" s="441">
        <v>66567.756640237203</v>
      </c>
      <c r="M46" s="441">
        <v>11449.342442212099</v>
      </c>
      <c r="N46" s="441">
        <v>9927.7625968909524</v>
      </c>
      <c r="O46" s="442">
        <v>39604.853566430284</v>
      </c>
      <c r="P46" s="441">
        <v>43164.300417521226</v>
      </c>
      <c r="Q46" s="442">
        <v>22534.776173042621</v>
      </c>
      <c r="R46" s="441">
        <v>-9584.7693974883514</v>
      </c>
      <c r="S46" s="442">
        <v>-55469.336839982701</v>
      </c>
      <c r="T46" s="442">
        <v>-81578.505985626383</v>
      </c>
      <c r="U46" s="442">
        <v>-101031.63270115812</v>
      </c>
      <c r="V46" s="441">
        <v>-104185.89278062455</v>
      </c>
      <c r="W46" s="442">
        <v>-105403.28137302886</v>
      </c>
      <c r="X46" s="442">
        <v>-77413.869798695014</v>
      </c>
      <c r="Y46" s="442">
        <v>-94385.6086908609</v>
      </c>
      <c r="Z46" s="441">
        <v>-93920.929088213132</v>
      </c>
      <c r="AA46" s="442">
        <v>-88009.740659901741</v>
      </c>
      <c r="AB46" s="441">
        <v>-91396.201645392881</v>
      </c>
      <c r="AC46" s="442">
        <v>-88922.384236375714</v>
      </c>
      <c r="AD46" s="442">
        <v>-97137.636367873856</v>
      </c>
      <c r="AE46" s="441">
        <v>-101168.79781113399</v>
      </c>
      <c r="AF46" s="481">
        <v>-107153.12603798159</v>
      </c>
      <c r="AG46" s="444">
        <v>0</v>
      </c>
      <c r="AH46" s="447">
        <f>SUM(C46:AG46)</f>
        <v>51651580.250903711</v>
      </c>
    </row>
    <row r="47" spans="1:79" s="434" customFormat="1" ht="40.35" customHeight="1" thickBot="1">
      <c r="A47" s="458">
        <v>38</v>
      </c>
      <c r="B47" s="459" t="s">
        <v>1520</v>
      </c>
      <c r="C47" s="449">
        <f>SUM(C45:C46)</f>
        <v>42208766.838798001</v>
      </c>
      <c r="D47" s="449">
        <f t="shared" ref="D47:AC47" si="5">SUM(D45:D46)</f>
        <v>44803319.09898679</v>
      </c>
      <c r="E47" s="449">
        <f t="shared" si="5"/>
        <v>45417972.71905531</v>
      </c>
      <c r="F47" s="449">
        <f t="shared" si="5"/>
        <v>41501506.811922014</v>
      </c>
      <c r="G47" s="449">
        <f t="shared" si="5"/>
        <v>41721919.103542343</v>
      </c>
      <c r="H47" s="449">
        <f t="shared" si="5"/>
        <v>42326530.010687381</v>
      </c>
      <c r="I47" s="449">
        <f t="shared" si="5"/>
        <v>41750616.743681945</v>
      </c>
      <c r="J47" s="449">
        <f t="shared" si="5"/>
        <v>37836488.532729454</v>
      </c>
      <c r="K47" s="449">
        <f t="shared" si="5"/>
        <v>42545073.74307847</v>
      </c>
      <c r="L47" s="449">
        <f t="shared" si="5"/>
        <v>45317425.296640247</v>
      </c>
      <c r="M47" s="449">
        <f t="shared" si="5"/>
        <v>43608315.642442219</v>
      </c>
      <c r="N47" s="449">
        <f t="shared" si="5"/>
        <v>45933195.112596892</v>
      </c>
      <c r="O47" s="449">
        <f t="shared" si="5"/>
        <v>42984840.923566431</v>
      </c>
      <c r="P47" s="449">
        <f t="shared" si="5"/>
        <v>43478287.570417531</v>
      </c>
      <c r="Q47" s="449">
        <f t="shared" si="5"/>
        <v>43190715.076173045</v>
      </c>
      <c r="R47" s="449">
        <f t="shared" si="5"/>
        <v>40105790.990602493</v>
      </c>
      <c r="S47" s="449">
        <f t="shared" si="5"/>
        <v>41261140.543160021</v>
      </c>
      <c r="T47" s="449">
        <f t="shared" si="5"/>
        <v>40091744.954014376</v>
      </c>
      <c r="U47" s="449">
        <f t="shared" si="5"/>
        <v>39165732.067298844</v>
      </c>
      <c r="V47" s="449">
        <f t="shared" si="5"/>
        <v>36426745.097219378</v>
      </c>
      <c r="W47" s="449">
        <f t="shared" si="5"/>
        <v>38941368.538626969</v>
      </c>
      <c r="X47" s="449">
        <f t="shared" si="5"/>
        <v>37021251.290201306</v>
      </c>
      <c r="Y47" s="449">
        <f t="shared" si="5"/>
        <v>36971662.221309148</v>
      </c>
      <c r="Z47" s="449">
        <f t="shared" si="5"/>
        <v>37421756.02091179</v>
      </c>
      <c r="AA47" s="449">
        <f t="shared" si="5"/>
        <v>35167450.949340098</v>
      </c>
      <c r="AB47" s="449">
        <f t="shared" si="5"/>
        <v>36541725.7783546</v>
      </c>
      <c r="AC47" s="449">
        <f t="shared" si="5"/>
        <v>35129808.675763629</v>
      </c>
      <c r="AD47" s="449">
        <f>SUM(AD45:AD46)</f>
        <v>32925577.073632125</v>
      </c>
      <c r="AE47" s="449">
        <f>SUM(AE45:AE46)</f>
        <v>33531282.472188868</v>
      </c>
      <c r="AF47" s="449">
        <f>SUM(AF45:AF46)</f>
        <v>31577616.443962019</v>
      </c>
      <c r="AG47" s="465">
        <f>SUM(AG45:AG46)</f>
        <v>679506852.36999917</v>
      </c>
      <c r="AH47" s="450">
        <f>SUM(AH45:AH46)</f>
        <v>1876412478.7109027</v>
      </c>
    </row>
    <row r="48" spans="1:79">
      <c r="AG48" s="432"/>
      <c r="AH48" s="432"/>
      <c r="AI48" s="432"/>
      <c r="AJ48" s="432"/>
      <c r="AK48" s="432"/>
      <c r="AL48" s="432"/>
      <c r="AM48" s="432"/>
      <c r="AN48" s="432"/>
      <c r="AO48" s="432"/>
      <c r="AP48" s="432"/>
      <c r="AQ48" s="432"/>
      <c r="AR48" s="432"/>
      <c r="AS48" s="432"/>
      <c r="AT48" s="432"/>
      <c r="AU48" s="432"/>
      <c r="AV48" s="432"/>
      <c r="AW48" s="432"/>
      <c r="AX48" s="432"/>
      <c r="AY48" s="432"/>
      <c r="AZ48" s="432"/>
      <c r="BA48" s="432"/>
      <c r="BB48" s="432"/>
      <c r="BC48" s="432"/>
      <c r="BD48" s="432"/>
      <c r="BE48" s="432"/>
      <c r="BF48" s="432"/>
      <c r="BG48" s="432"/>
      <c r="BH48" s="432"/>
      <c r="BI48" s="432"/>
      <c r="BJ48" s="432"/>
      <c r="BK48" s="432"/>
      <c r="BL48" s="432"/>
      <c r="BM48" s="432"/>
      <c r="BN48" s="432"/>
      <c r="BO48" s="432"/>
      <c r="BP48" s="432"/>
      <c r="BQ48" s="432"/>
      <c r="BR48" s="432"/>
      <c r="BS48" s="432"/>
      <c r="BT48" s="432"/>
      <c r="BU48" s="432"/>
      <c r="BV48" s="432"/>
      <c r="BW48" s="432"/>
      <c r="BX48" s="432"/>
      <c r="BY48" s="432"/>
      <c r="BZ48" s="432"/>
      <c r="CA48" s="432"/>
    </row>
    <row r="49" spans="33:79">
      <c r="AG49" s="432"/>
      <c r="AH49" s="432"/>
      <c r="AI49" s="432"/>
      <c r="AJ49" s="432"/>
      <c r="AK49" s="432"/>
      <c r="AL49" s="432"/>
      <c r="AM49" s="432"/>
      <c r="AN49" s="432"/>
      <c r="AO49" s="432"/>
      <c r="AP49" s="432"/>
      <c r="AQ49" s="432"/>
      <c r="AR49" s="432"/>
      <c r="AS49" s="432"/>
      <c r="AT49" s="432"/>
      <c r="AU49" s="432"/>
      <c r="AV49" s="432"/>
      <c r="AW49" s="432"/>
      <c r="AX49" s="432"/>
      <c r="AY49" s="432"/>
      <c r="AZ49" s="432"/>
      <c r="BA49" s="432"/>
      <c r="BB49" s="432"/>
      <c r="BC49" s="432"/>
      <c r="BD49" s="432"/>
      <c r="BE49" s="432"/>
      <c r="BF49" s="432"/>
      <c r="BG49" s="432"/>
      <c r="BH49" s="432"/>
      <c r="BI49" s="432"/>
      <c r="BJ49" s="432"/>
      <c r="BK49" s="432"/>
      <c r="BL49" s="432"/>
      <c r="BM49" s="432"/>
      <c r="BN49" s="432"/>
      <c r="BO49" s="432"/>
      <c r="BP49" s="432"/>
      <c r="BQ49" s="432"/>
      <c r="BR49" s="432"/>
      <c r="BS49" s="432"/>
      <c r="BT49" s="432"/>
      <c r="BU49" s="432"/>
      <c r="BV49" s="432"/>
      <c r="BW49" s="432"/>
      <c r="BX49" s="432"/>
      <c r="BY49" s="432"/>
      <c r="BZ49" s="432"/>
      <c r="CA49" s="432"/>
    </row>
    <row r="50" spans="33:79">
      <c r="AG50" s="432"/>
      <c r="AH50" s="432"/>
      <c r="AI50" s="432"/>
      <c r="AJ50" s="432"/>
      <c r="AK50" s="432"/>
      <c r="AL50" s="432"/>
      <c r="AM50" s="432"/>
      <c r="AN50" s="432"/>
      <c r="AO50" s="432"/>
      <c r="AP50" s="432"/>
      <c r="AQ50" s="432"/>
      <c r="AR50" s="432"/>
      <c r="AS50" s="432"/>
      <c r="AT50" s="432"/>
      <c r="AU50" s="432"/>
      <c r="AV50" s="432"/>
      <c r="AW50" s="432"/>
      <c r="AX50" s="432"/>
      <c r="AY50" s="432"/>
      <c r="AZ50" s="432"/>
      <c r="BA50" s="432"/>
      <c r="BB50" s="432"/>
      <c r="BC50" s="432"/>
      <c r="BD50" s="432"/>
      <c r="BE50" s="432"/>
      <c r="BF50" s="432"/>
      <c r="BG50" s="432"/>
      <c r="BH50" s="432"/>
      <c r="BI50" s="432"/>
      <c r="BJ50" s="432"/>
      <c r="BK50" s="432"/>
      <c r="BL50" s="432"/>
      <c r="BM50" s="432"/>
      <c r="BN50" s="432"/>
      <c r="BO50" s="432"/>
      <c r="BP50" s="432"/>
      <c r="BQ50" s="432"/>
      <c r="BR50" s="432"/>
      <c r="BS50" s="432"/>
      <c r="BT50" s="432"/>
      <c r="BU50" s="432"/>
      <c r="BV50" s="432"/>
      <c r="BW50" s="432"/>
      <c r="BX50" s="432"/>
      <c r="BY50" s="432"/>
      <c r="BZ50" s="432"/>
      <c r="CA50" s="432"/>
    </row>
    <row r="51" spans="33:79">
      <c r="AG51" s="432"/>
      <c r="AH51" s="432"/>
      <c r="AI51" s="432"/>
      <c r="AJ51" s="432"/>
      <c r="AK51" s="432"/>
      <c r="AL51" s="432"/>
      <c r="AM51" s="432"/>
      <c r="AN51" s="432"/>
      <c r="AO51" s="432"/>
      <c r="AP51" s="432"/>
      <c r="AQ51" s="432"/>
      <c r="AR51" s="432"/>
      <c r="AS51" s="432"/>
      <c r="AT51" s="432"/>
      <c r="AU51" s="432"/>
      <c r="AV51" s="432"/>
      <c r="AW51" s="432"/>
      <c r="AX51" s="432"/>
      <c r="AY51" s="432"/>
      <c r="AZ51" s="432"/>
      <c r="BA51" s="432"/>
      <c r="BB51" s="432"/>
      <c r="BC51" s="432"/>
      <c r="BD51" s="432"/>
      <c r="BE51" s="432"/>
      <c r="BF51" s="432"/>
      <c r="BG51" s="432"/>
      <c r="BH51" s="432"/>
      <c r="BI51" s="432"/>
      <c r="BJ51" s="432"/>
      <c r="BK51" s="432"/>
      <c r="BL51" s="432"/>
      <c r="BM51" s="432"/>
      <c r="BN51" s="432"/>
      <c r="BO51" s="432"/>
      <c r="BP51" s="432"/>
      <c r="BQ51" s="432"/>
      <c r="BR51" s="432"/>
      <c r="BS51" s="432"/>
      <c r="BT51" s="432"/>
      <c r="BU51" s="432"/>
      <c r="BV51" s="432"/>
      <c r="BW51" s="432"/>
      <c r="BX51" s="432"/>
      <c r="BY51" s="432"/>
      <c r="BZ51" s="432"/>
      <c r="CA51" s="432"/>
    </row>
    <row r="52" spans="33:79">
      <c r="AG52" s="432"/>
      <c r="AH52" s="432"/>
      <c r="AI52" s="432"/>
      <c r="AJ52" s="432"/>
      <c r="AK52" s="432"/>
      <c r="AL52" s="432"/>
      <c r="AM52" s="432"/>
      <c r="AN52" s="432"/>
      <c r="AO52" s="432"/>
      <c r="AP52" s="432"/>
      <c r="AQ52" s="432"/>
      <c r="AR52" s="432"/>
      <c r="AS52" s="432"/>
      <c r="AT52" s="432"/>
      <c r="AU52" s="432"/>
      <c r="AV52" s="432"/>
      <c r="AW52" s="432"/>
      <c r="AX52" s="432"/>
      <c r="AY52" s="432"/>
      <c r="AZ52" s="432"/>
      <c r="BA52" s="432"/>
      <c r="BB52" s="432"/>
      <c r="BC52" s="432"/>
      <c r="BD52" s="432"/>
      <c r="BE52" s="432"/>
      <c r="BF52" s="432"/>
      <c r="BG52" s="432"/>
      <c r="BH52" s="432"/>
      <c r="BI52" s="432"/>
      <c r="BJ52" s="432"/>
      <c r="BK52" s="432"/>
      <c r="BL52" s="432"/>
      <c r="BM52" s="432"/>
      <c r="BN52" s="432"/>
      <c r="BO52" s="432"/>
      <c r="BP52" s="432"/>
      <c r="BQ52" s="432"/>
      <c r="BR52" s="432"/>
      <c r="BS52" s="432"/>
      <c r="BT52" s="432"/>
      <c r="BU52" s="432"/>
      <c r="BV52" s="432"/>
      <c r="BW52" s="432"/>
      <c r="BX52" s="432"/>
      <c r="BY52" s="432"/>
      <c r="BZ52" s="432"/>
      <c r="CA52" s="432"/>
    </row>
    <row r="53" spans="33:79">
      <c r="AG53" s="432"/>
      <c r="AH53" s="432"/>
      <c r="AI53" s="432"/>
      <c r="AJ53" s="432"/>
      <c r="AK53" s="432"/>
      <c r="AL53" s="432"/>
      <c r="AM53" s="432"/>
      <c r="AN53" s="432"/>
      <c r="AO53" s="432"/>
      <c r="AP53" s="432"/>
      <c r="AQ53" s="432"/>
      <c r="AR53" s="432"/>
      <c r="AS53" s="432"/>
      <c r="AT53" s="432"/>
      <c r="AU53" s="432"/>
      <c r="AV53" s="432"/>
      <c r="AW53" s="432"/>
      <c r="AX53" s="432"/>
      <c r="AY53" s="432"/>
      <c r="AZ53" s="432"/>
      <c r="BA53" s="432"/>
      <c r="BB53" s="432"/>
      <c r="BC53" s="432"/>
      <c r="BD53" s="432"/>
      <c r="BE53" s="432"/>
      <c r="BF53" s="432"/>
      <c r="BG53" s="432"/>
      <c r="BH53" s="432"/>
      <c r="BI53" s="432"/>
      <c r="BJ53" s="432"/>
      <c r="BK53" s="432"/>
      <c r="BL53" s="432"/>
      <c r="BM53" s="432"/>
      <c r="BN53" s="432"/>
      <c r="BO53" s="432"/>
      <c r="BP53" s="432"/>
      <c r="BQ53" s="432"/>
      <c r="BR53" s="432"/>
      <c r="BS53" s="432"/>
      <c r="BT53" s="432"/>
      <c r="BU53" s="432"/>
      <c r="BV53" s="432"/>
      <c r="BW53" s="432"/>
      <c r="BX53" s="432"/>
      <c r="BY53" s="432"/>
      <c r="BZ53" s="432"/>
      <c r="CA53" s="432"/>
    </row>
    <row r="54" spans="33:79">
      <c r="AG54" s="432"/>
      <c r="AH54" s="432"/>
      <c r="AI54" s="432"/>
      <c r="AJ54" s="432"/>
      <c r="AK54" s="432"/>
      <c r="AL54" s="432"/>
      <c r="AM54" s="432"/>
      <c r="AN54" s="432"/>
      <c r="AO54" s="432"/>
      <c r="AP54" s="432"/>
      <c r="AQ54" s="432"/>
      <c r="AR54" s="432"/>
      <c r="AS54" s="432"/>
      <c r="AT54" s="432"/>
      <c r="AU54" s="432"/>
      <c r="AV54" s="432"/>
      <c r="AW54" s="432"/>
      <c r="AX54" s="432"/>
      <c r="AY54" s="432"/>
      <c r="AZ54" s="432"/>
      <c r="BA54" s="432"/>
      <c r="BB54" s="432"/>
      <c r="BC54" s="432"/>
      <c r="BD54" s="432"/>
      <c r="BE54" s="432"/>
      <c r="BF54" s="432"/>
      <c r="BG54" s="432"/>
      <c r="BH54" s="432"/>
      <c r="BI54" s="432"/>
      <c r="BJ54" s="432"/>
      <c r="BK54" s="432"/>
      <c r="BL54" s="432"/>
      <c r="BM54" s="432"/>
      <c r="BN54" s="432"/>
      <c r="BO54" s="432"/>
      <c r="BP54" s="432"/>
      <c r="BQ54" s="432"/>
      <c r="BR54" s="432"/>
      <c r="BS54" s="432"/>
      <c r="BT54" s="432"/>
      <c r="BU54" s="432"/>
      <c r="BV54" s="432"/>
      <c r="BW54" s="432"/>
      <c r="BX54" s="432"/>
      <c r="BY54" s="432"/>
      <c r="BZ54" s="432"/>
      <c r="CA54" s="432"/>
    </row>
    <row r="55" spans="33:79">
      <c r="AG55" s="432"/>
      <c r="AH55" s="432"/>
      <c r="AI55" s="432"/>
      <c r="AJ55" s="432"/>
      <c r="AK55" s="432"/>
      <c r="AL55" s="432"/>
      <c r="AM55" s="432"/>
      <c r="AN55" s="432"/>
      <c r="AO55" s="432"/>
      <c r="AP55" s="432"/>
      <c r="AQ55" s="432"/>
      <c r="AR55" s="432"/>
      <c r="AS55" s="432"/>
      <c r="AT55" s="432"/>
      <c r="AU55" s="432"/>
      <c r="AV55" s="432"/>
      <c r="AW55" s="432"/>
      <c r="AX55" s="432"/>
      <c r="AY55" s="432"/>
      <c r="AZ55" s="432"/>
      <c r="BA55" s="432"/>
      <c r="BB55" s="432"/>
      <c r="BC55" s="432"/>
      <c r="BD55" s="432"/>
      <c r="BE55" s="432"/>
      <c r="BF55" s="432"/>
      <c r="BG55" s="432"/>
      <c r="BH55" s="432"/>
      <c r="BI55" s="432"/>
      <c r="BJ55" s="432"/>
      <c r="BK55" s="432"/>
      <c r="BL55" s="432"/>
      <c r="BM55" s="432"/>
      <c r="BN55" s="432"/>
      <c r="BO55" s="432"/>
      <c r="BP55" s="432"/>
      <c r="BQ55" s="432"/>
      <c r="BR55" s="432"/>
      <c r="BS55" s="432"/>
      <c r="BT55" s="432"/>
      <c r="BU55" s="432"/>
      <c r="BV55" s="432"/>
      <c r="BW55" s="432"/>
      <c r="BX55" s="432"/>
      <c r="BY55" s="432"/>
      <c r="BZ55" s="432"/>
      <c r="CA55" s="432"/>
    </row>
    <row r="56" spans="33:79">
      <c r="AG56" s="432"/>
      <c r="AH56" s="432"/>
      <c r="AI56" s="432"/>
      <c r="AJ56" s="432"/>
      <c r="AK56" s="432"/>
      <c r="AL56" s="432"/>
      <c r="AM56" s="432"/>
      <c r="AN56" s="432"/>
      <c r="AO56" s="432"/>
      <c r="AP56" s="432"/>
      <c r="AQ56" s="432"/>
      <c r="AR56" s="432"/>
      <c r="AS56" s="432"/>
      <c r="AT56" s="432"/>
      <c r="AU56" s="432"/>
      <c r="AV56" s="432"/>
      <c r="AW56" s="432"/>
      <c r="AX56" s="432"/>
      <c r="AY56" s="432"/>
      <c r="AZ56" s="432"/>
      <c r="BA56" s="432"/>
      <c r="BB56" s="432"/>
      <c r="BC56" s="432"/>
      <c r="BD56" s="432"/>
      <c r="BE56" s="432"/>
      <c r="BF56" s="432"/>
      <c r="BG56" s="432"/>
      <c r="BH56" s="432"/>
      <c r="BI56" s="432"/>
      <c r="BJ56" s="432"/>
      <c r="BK56" s="432"/>
      <c r="BL56" s="432"/>
      <c r="BM56" s="432"/>
      <c r="BN56" s="432"/>
      <c r="BO56" s="432"/>
      <c r="BP56" s="432"/>
      <c r="BQ56" s="432"/>
      <c r="BR56" s="432"/>
      <c r="BS56" s="432"/>
      <c r="BT56" s="432"/>
      <c r="BU56" s="432"/>
      <c r="BV56" s="432"/>
      <c r="BW56" s="432"/>
      <c r="BX56" s="432"/>
      <c r="BY56" s="432"/>
      <c r="BZ56" s="432"/>
      <c r="CA56" s="432"/>
    </row>
    <row r="57" spans="33:79">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432"/>
      <c r="BC57" s="432"/>
      <c r="BD57" s="432"/>
      <c r="BE57" s="432"/>
      <c r="BF57" s="432"/>
      <c r="BG57" s="432"/>
      <c r="BH57" s="432"/>
      <c r="BI57" s="432"/>
      <c r="BJ57" s="432"/>
      <c r="BK57" s="432"/>
      <c r="BL57" s="432"/>
      <c r="BM57" s="432"/>
      <c r="BN57" s="432"/>
      <c r="BO57" s="432"/>
      <c r="BP57" s="432"/>
      <c r="BQ57" s="432"/>
      <c r="BR57" s="432"/>
      <c r="BS57" s="432"/>
      <c r="BT57" s="432"/>
      <c r="BU57" s="432"/>
      <c r="BV57" s="432"/>
      <c r="BW57" s="432"/>
      <c r="BX57" s="432"/>
      <c r="BY57" s="432"/>
      <c r="BZ57" s="432"/>
      <c r="CA57" s="432"/>
    </row>
    <row r="58" spans="33:79">
      <c r="AG58" s="432"/>
      <c r="AH58" s="432"/>
      <c r="AI58" s="432"/>
      <c r="AJ58" s="432"/>
      <c r="AK58" s="432"/>
      <c r="AL58" s="432"/>
      <c r="AM58" s="432"/>
      <c r="AN58" s="432"/>
      <c r="AO58" s="432"/>
      <c r="AP58" s="432"/>
      <c r="AQ58" s="432"/>
      <c r="AR58" s="432"/>
      <c r="AS58" s="432"/>
      <c r="AT58" s="432"/>
      <c r="AU58" s="432"/>
      <c r="AV58" s="432"/>
      <c r="AW58" s="432"/>
      <c r="AX58" s="432"/>
      <c r="AY58" s="432"/>
      <c r="AZ58" s="432"/>
      <c r="BA58" s="432"/>
      <c r="BB58" s="432"/>
      <c r="BC58" s="432"/>
      <c r="BD58" s="432"/>
      <c r="BE58" s="432"/>
      <c r="BF58" s="432"/>
      <c r="BG58" s="432"/>
      <c r="BH58" s="432"/>
      <c r="BI58" s="432"/>
      <c r="BJ58" s="432"/>
      <c r="BK58" s="432"/>
      <c r="BL58" s="432"/>
      <c r="BM58" s="432"/>
      <c r="BN58" s="432"/>
      <c r="BO58" s="432"/>
      <c r="BP58" s="432"/>
      <c r="BQ58" s="432"/>
      <c r="BR58" s="432"/>
      <c r="BS58" s="432"/>
      <c r="BT58" s="432"/>
      <c r="BU58" s="432"/>
      <c r="BV58" s="432"/>
      <c r="BW58" s="432"/>
      <c r="BX58" s="432"/>
      <c r="BY58" s="432"/>
      <c r="BZ58" s="432"/>
      <c r="CA58" s="432"/>
    </row>
    <row r="59" spans="33:79">
      <c r="AG59" s="432"/>
      <c r="AH59" s="432"/>
      <c r="AI59" s="432"/>
      <c r="AJ59" s="432"/>
      <c r="AK59" s="432"/>
      <c r="AL59" s="432"/>
      <c r="AM59" s="432"/>
      <c r="AN59" s="432"/>
      <c r="AO59" s="432"/>
      <c r="AP59" s="432"/>
      <c r="AQ59" s="432"/>
      <c r="AR59" s="432"/>
      <c r="AS59" s="432"/>
      <c r="AT59" s="432"/>
      <c r="AU59" s="432"/>
      <c r="AV59" s="432"/>
      <c r="AW59" s="432"/>
      <c r="AX59" s="432"/>
      <c r="AY59" s="432"/>
      <c r="AZ59" s="432"/>
      <c r="BA59" s="432"/>
      <c r="BB59" s="432"/>
      <c r="BC59" s="432"/>
      <c r="BD59" s="432"/>
      <c r="BE59" s="432"/>
      <c r="BF59" s="432"/>
      <c r="BG59" s="432"/>
      <c r="BH59" s="432"/>
      <c r="BI59" s="432"/>
      <c r="BJ59" s="432"/>
      <c r="BK59" s="432"/>
      <c r="BL59" s="432"/>
      <c r="BM59" s="432"/>
      <c r="BN59" s="432"/>
      <c r="BO59" s="432"/>
      <c r="BP59" s="432"/>
      <c r="BQ59" s="432"/>
      <c r="BR59" s="432"/>
      <c r="BS59" s="432"/>
      <c r="BT59" s="432"/>
      <c r="BU59" s="432"/>
      <c r="BV59" s="432"/>
      <c r="BW59" s="432"/>
      <c r="BX59" s="432"/>
      <c r="BY59" s="432"/>
      <c r="BZ59" s="432"/>
      <c r="CA59" s="432"/>
    </row>
    <row r="60" spans="33:79">
      <c r="AG60" s="432"/>
      <c r="AH60" s="432"/>
      <c r="AI60" s="432"/>
      <c r="AJ60" s="432"/>
      <c r="AK60" s="432"/>
      <c r="AL60" s="432"/>
      <c r="AM60" s="432"/>
      <c r="AN60" s="432"/>
      <c r="AO60" s="432"/>
      <c r="AP60" s="432"/>
      <c r="AQ60" s="432"/>
      <c r="AR60" s="432"/>
      <c r="AS60" s="432"/>
      <c r="AT60" s="432"/>
      <c r="AU60" s="432"/>
      <c r="AV60" s="432"/>
      <c r="AW60" s="432"/>
      <c r="AX60" s="432"/>
      <c r="AY60" s="432"/>
      <c r="AZ60" s="432"/>
      <c r="BA60" s="432"/>
      <c r="BB60" s="432"/>
      <c r="BC60" s="432"/>
      <c r="BD60" s="432"/>
      <c r="BE60" s="432"/>
      <c r="BF60" s="432"/>
      <c r="BG60" s="432"/>
      <c r="BH60" s="432"/>
      <c r="BI60" s="432"/>
      <c r="BJ60" s="432"/>
      <c r="BK60" s="432"/>
      <c r="BL60" s="432"/>
      <c r="BM60" s="432"/>
      <c r="BN60" s="432"/>
      <c r="BO60" s="432"/>
      <c r="BP60" s="432"/>
      <c r="BQ60" s="432"/>
      <c r="BR60" s="432"/>
      <c r="BS60" s="432"/>
      <c r="BT60" s="432"/>
      <c r="BU60" s="432"/>
      <c r="BV60" s="432"/>
      <c r="BW60" s="432"/>
      <c r="BX60" s="432"/>
      <c r="BY60" s="432"/>
      <c r="BZ60" s="432"/>
      <c r="CA60" s="432"/>
    </row>
    <row r="61" spans="33:79">
      <c r="AG61" s="432"/>
      <c r="AH61" s="432"/>
      <c r="AI61" s="432"/>
      <c r="AJ61" s="432"/>
      <c r="AK61" s="432"/>
      <c r="AL61" s="432"/>
      <c r="AM61" s="432"/>
      <c r="AN61" s="432"/>
      <c r="AO61" s="432"/>
      <c r="AP61" s="432"/>
      <c r="AQ61" s="432"/>
      <c r="AR61" s="432"/>
      <c r="AS61" s="432"/>
      <c r="AT61" s="432"/>
      <c r="AU61" s="432"/>
      <c r="AV61" s="432"/>
      <c r="AW61" s="432"/>
      <c r="AX61" s="432"/>
      <c r="AY61" s="432"/>
      <c r="AZ61" s="432"/>
      <c r="BA61" s="432"/>
      <c r="BB61" s="432"/>
      <c r="BC61" s="432"/>
      <c r="BD61" s="432"/>
      <c r="BE61" s="432"/>
      <c r="BF61" s="432"/>
      <c r="BG61" s="432"/>
      <c r="BH61" s="432"/>
      <c r="BI61" s="432"/>
      <c r="BJ61" s="432"/>
      <c r="BK61" s="432"/>
      <c r="BL61" s="432"/>
      <c r="BM61" s="432"/>
      <c r="BN61" s="432"/>
      <c r="BO61" s="432"/>
      <c r="BP61" s="432"/>
      <c r="BQ61" s="432"/>
      <c r="BR61" s="432"/>
      <c r="BS61" s="432"/>
      <c r="BT61" s="432"/>
      <c r="BU61" s="432"/>
      <c r="BV61" s="432"/>
      <c r="BW61" s="432"/>
      <c r="BX61" s="432"/>
      <c r="BY61" s="432"/>
      <c r="BZ61" s="432"/>
      <c r="CA61" s="432"/>
    </row>
  </sheetData>
  <sheetProtection algorithmName="SHA-512" hashValue="ZU+arEHAzT+BA1H3+zaoTmroO15F5ZveqNyifxYKdR3Ti6fZVf0D7qp6u5R63Ajt0FPlYxt+Aow4Y6MYeORDCg==" saltValue="iGBl5z7cvJKfos79SiA6aA=="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4">
    <pageSetUpPr fitToPage="1"/>
  </sheetPr>
  <dimension ref="A1:E19"/>
  <sheetViews>
    <sheetView tabSelected="1" zoomScale="115" zoomScaleNormal="115" workbookViewId="0">
      <selection activeCell="K17" sqref="K17"/>
    </sheetView>
  </sheetViews>
  <sheetFormatPr defaultRowHeight="12.75"/>
  <cols>
    <col min="1" max="1" width="20.42578125" customWidth="1"/>
    <col min="2" max="2" width="13" customWidth="1"/>
    <col min="3" max="3" width="29.42578125" customWidth="1"/>
    <col min="5" max="5" width="14.42578125" customWidth="1"/>
  </cols>
  <sheetData>
    <row r="1" spans="1:5" ht="18">
      <c r="A1" s="100" t="s">
        <v>1525</v>
      </c>
      <c r="B1" s="101"/>
      <c r="C1" s="101"/>
      <c r="E1" s="40"/>
    </row>
    <row r="2" spans="1:5" ht="18">
      <c r="A2" s="34"/>
    </row>
    <row r="3" spans="1:5" ht="15.75">
      <c r="A3" s="17" t="s">
        <v>1526</v>
      </c>
    </row>
    <row r="5" spans="1:5">
      <c r="C5" s="35"/>
    </row>
    <row r="6" spans="1:5" ht="26.25">
      <c r="A6" s="39"/>
    </row>
    <row r="7" spans="1:5" ht="15.75" thickBot="1">
      <c r="A7" s="36" t="s">
        <v>1527</v>
      </c>
      <c r="B7" s="36"/>
      <c r="C7" s="934" t="str">
        <f>'Schedule 2_Balance Sheet'!C2</f>
        <v>CCA Senior Care Options-Commonwealth Care Alliance</v>
      </c>
      <c r="D7" s="934"/>
      <c r="E7" s="935"/>
    </row>
    <row r="8" spans="1:5" ht="15.75" thickBot="1">
      <c r="A8" s="36" t="s">
        <v>1528</v>
      </c>
      <c r="B8" s="36"/>
      <c r="C8" s="936" t="str">
        <f>'Schedule 2_Balance Sheet'!C3</f>
        <v>January 2024 - December 2024</v>
      </c>
      <c r="D8" s="934"/>
      <c r="E8" s="935"/>
    </row>
    <row r="9" spans="1:5" ht="15">
      <c r="A9" s="37"/>
    </row>
    <row r="11" spans="1:5" ht="44.25" customHeight="1">
      <c r="A11" s="715" t="s">
        <v>1529</v>
      </c>
      <c r="B11" s="716"/>
      <c r="C11" s="716"/>
      <c r="D11" s="716"/>
      <c r="E11" s="716"/>
    </row>
    <row r="12" spans="1:5" ht="96.75" customHeight="1">
      <c r="A12" s="715" t="s">
        <v>1530</v>
      </c>
      <c r="B12" s="716"/>
      <c r="C12" s="716"/>
      <c r="D12" s="716"/>
      <c r="E12" s="716"/>
    </row>
    <row r="14" spans="1:5" ht="13.5" thickBot="1">
      <c r="A14" s="38"/>
      <c r="B14" s="937" t="s">
        <v>1531</v>
      </c>
      <c r="C14" s="938"/>
      <c r="D14" s="38"/>
      <c r="E14" s="939">
        <v>45959</v>
      </c>
    </row>
    <row r="15" spans="1:5">
      <c r="A15" s="38"/>
      <c r="B15" s="38" t="s">
        <v>1532</v>
      </c>
      <c r="C15" s="38"/>
      <c r="D15" s="38"/>
      <c r="E15" s="38" t="s">
        <v>1533</v>
      </c>
    </row>
    <row r="16" spans="1:5">
      <c r="A16" s="38"/>
      <c r="B16" s="38"/>
      <c r="C16" s="38"/>
      <c r="D16" s="38"/>
      <c r="E16" s="38"/>
    </row>
    <row r="17" spans="2:5">
      <c r="B17" s="38"/>
      <c r="C17" s="38"/>
      <c r="D17" s="38"/>
      <c r="E17" s="38"/>
    </row>
    <row r="18" spans="2:5" ht="15" thickBot="1">
      <c r="B18" s="940" t="s">
        <v>1531</v>
      </c>
      <c r="C18" s="937" t="s">
        <v>1534</v>
      </c>
      <c r="D18" s="38"/>
      <c r="E18" s="937" t="s">
        <v>1535</v>
      </c>
    </row>
    <row r="19" spans="2:5">
      <c r="B19" s="38" t="s">
        <v>1536</v>
      </c>
      <c r="C19" s="38"/>
      <c r="D19" s="38"/>
      <c r="E19" s="38" t="s">
        <v>1537</v>
      </c>
    </row>
  </sheetData>
  <protectedRanges>
    <protectedRange password="CC6C" sqref="C7:E8" name="Schedule 10_Plan Name"/>
  </protectedRanges>
  <mergeCells count="2">
    <mergeCell ref="A12:E12"/>
    <mergeCell ref="A11:E11"/>
  </mergeCells>
  <phoneticPr fontId="33" type="noConversion"/>
  <conditionalFormatting sqref="C7:D8">
    <cfRule type="cellIs" dxfId="0" priority="1" stopIfTrue="1" operator="equal">
      <formula>0</formula>
    </cfRule>
  </conditionalFormatting>
  <pageMargins left="0.75" right="0.75" top="1" bottom="1" header="0.5" footer="0.5"/>
  <pageSetup orientation="landscape" r:id="rId1"/>
  <headerFooter alignWithMargins="0">
    <oddFooter>&amp;CPage &amp;P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N130"/>
  <sheetViews>
    <sheetView topLeftCell="A75" zoomScale="60" zoomScaleNormal="60" workbookViewId="0">
      <selection activeCell="B43" sqref="B43:E53"/>
    </sheetView>
  </sheetViews>
  <sheetFormatPr defaultColWidth="9.42578125" defaultRowHeight="12.75"/>
  <cols>
    <col min="1" max="1" width="66.42578125" style="134" customWidth="1"/>
    <col min="2" max="5" width="32.5703125" style="134" customWidth="1"/>
    <col min="6" max="16384" width="9.42578125" style="134"/>
  </cols>
  <sheetData>
    <row r="1" spans="1:14" ht="15.75">
      <c r="A1" s="246" t="s">
        <v>1538</v>
      </c>
    </row>
    <row r="5" spans="1:14">
      <c r="A5" s="240" t="s">
        <v>1539</v>
      </c>
      <c r="B5" s="241"/>
      <c r="C5" s="242" t="s">
        <v>1540</v>
      </c>
      <c r="D5" s="243" t="str">
        <f>'Schedule 2_Balance Sheet'!C2</f>
        <v>CCA Senior Care Options-Commonwealth Care Alliance</v>
      </c>
      <c r="E5" s="243"/>
    </row>
    <row r="6" spans="1:14">
      <c r="A6" s="42"/>
      <c r="B6" s="43"/>
      <c r="C6" s="237"/>
      <c r="D6" s="717"/>
      <c r="E6" s="718"/>
    </row>
    <row r="7" spans="1:14" ht="13.5" thickBot="1"/>
    <row r="8" spans="1:14" ht="31.5" customHeight="1" thickTop="1">
      <c r="A8" s="719" t="s">
        <v>1541</v>
      </c>
      <c r="B8" s="720"/>
      <c r="C8" s="720"/>
      <c r="D8" s="720"/>
      <c r="E8" s="721"/>
      <c r="F8" s="624"/>
      <c r="G8" s="624"/>
      <c r="H8" s="624"/>
      <c r="I8" s="624"/>
      <c r="J8" s="624"/>
      <c r="K8" s="624"/>
      <c r="L8" s="624"/>
      <c r="M8" s="624"/>
      <c r="N8" s="624"/>
    </row>
    <row r="9" spans="1:14">
      <c r="A9" s="245"/>
      <c r="B9" s="238"/>
      <c r="C9" s="238"/>
      <c r="D9" s="238"/>
      <c r="E9" s="239"/>
    </row>
    <row r="10" spans="1:14">
      <c r="A10" s="731" t="s">
        <v>1542</v>
      </c>
      <c r="B10" s="722"/>
      <c r="C10" s="723"/>
      <c r="D10" s="723"/>
      <c r="E10" s="724"/>
    </row>
    <row r="11" spans="1:14">
      <c r="A11" s="732"/>
      <c r="B11" s="725"/>
      <c r="C11" s="726"/>
      <c r="D11" s="726"/>
      <c r="E11" s="727"/>
    </row>
    <row r="12" spans="1:14">
      <c r="A12" s="732"/>
      <c r="B12" s="725"/>
      <c r="C12" s="726"/>
      <c r="D12" s="726"/>
      <c r="E12" s="727"/>
    </row>
    <row r="13" spans="1:14">
      <c r="A13" s="732"/>
      <c r="B13" s="725"/>
      <c r="C13" s="726"/>
      <c r="D13" s="726"/>
      <c r="E13" s="727"/>
    </row>
    <row r="14" spans="1:14">
      <c r="A14" s="732"/>
      <c r="B14" s="725"/>
      <c r="C14" s="726"/>
      <c r="D14" s="726"/>
      <c r="E14" s="727"/>
    </row>
    <row r="15" spans="1:14">
      <c r="A15" s="732"/>
      <c r="B15" s="725"/>
      <c r="C15" s="726"/>
      <c r="D15" s="726"/>
      <c r="E15" s="727"/>
    </row>
    <row r="16" spans="1:14">
      <c r="A16" s="732"/>
      <c r="B16" s="725"/>
      <c r="C16" s="726"/>
      <c r="D16" s="726"/>
      <c r="E16" s="727"/>
    </row>
    <row r="17" spans="1:5">
      <c r="A17" s="732"/>
      <c r="B17" s="725"/>
      <c r="C17" s="726"/>
      <c r="D17" s="726"/>
      <c r="E17" s="727"/>
    </row>
    <row r="18" spans="1:5">
      <c r="A18" s="732"/>
      <c r="B18" s="725"/>
      <c r="C18" s="726"/>
      <c r="D18" s="726"/>
      <c r="E18" s="727"/>
    </row>
    <row r="19" spans="1:5">
      <c r="A19" s="732"/>
      <c r="B19" s="725"/>
      <c r="C19" s="726"/>
      <c r="D19" s="726"/>
      <c r="E19" s="727"/>
    </row>
    <row r="20" spans="1:5">
      <c r="A20" s="733"/>
      <c r="B20" s="728"/>
      <c r="C20" s="729"/>
      <c r="D20" s="729"/>
      <c r="E20" s="730"/>
    </row>
    <row r="21" spans="1:5">
      <c r="A21" s="731" t="s">
        <v>1543</v>
      </c>
      <c r="B21" s="734" t="s">
        <v>1544</v>
      </c>
      <c r="C21" s="735"/>
      <c r="D21" s="735"/>
      <c r="E21" s="736"/>
    </row>
    <row r="22" spans="1:5">
      <c r="A22" s="732"/>
      <c r="B22" s="737"/>
      <c r="C22" s="738"/>
      <c r="D22" s="738"/>
      <c r="E22" s="739"/>
    </row>
    <row r="23" spans="1:5">
      <c r="A23" s="732"/>
      <c r="B23" s="737"/>
      <c r="C23" s="738"/>
      <c r="D23" s="738"/>
      <c r="E23" s="739"/>
    </row>
    <row r="24" spans="1:5">
      <c r="A24" s="732"/>
      <c r="B24" s="737"/>
      <c r="C24" s="738"/>
      <c r="D24" s="738"/>
      <c r="E24" s="739"/>
    </row>
    <row r="25" spans="1:5">
      <c r="A25" s="732"/>
      <c r="B25" s="737"/>
      <c r="C25" s="738"/>
      <c r="D25" s="738"/>
      <c r="E25" s="739"/>
    </row>
    <row r="26" spans="1:5">
      <c r="A26" s="732"/>
      <c r="B26" s="737"/>
      <c r="C26" s="738"/>
      <c r="D26" s="738"/>
      <c r="E26" s="739"/>
    </row>
    <row r="27" spans="1:5">
      <c r="A27" s="732"/>
      <c r="B27" s="737"/>
      <c r="C27" s="738"/>
      <c r="D27" s="738"/>
      <c r="E27" s="739"/>
    </row>
    <row r="28" spans="1:5">
      <c r="A28" s="732"/>
      <c r="B28" s="737"/>
      <c r="C28" s="738"/>
      <c r="D28" s="738"/>
      <c r="E28" s="739"/>
    </row>
    <row r="29" spans="1:5">
      <c r="A29" s="732"/>
      <c r="B29" s="737"/>
      <c r="C29" s="738"/>
      <c r="D29" s="738"/>
      <c r="E29" s="739"/>
    </row>
    <row r="30" spans="1:5">
      <c r="A30" s="732"/>
      <c r="B30" s="737"/>
      <c r="C30" s="738"/>
      <c r="D30" s="738"/>
      <c r="E30" s="739"/>
    </row>
    <row r="31" spans="1:5">
      <c r="A31" s="733"/>
      <c r="B31" s="740"/>
      <c r="C31" s="741"/>
      <c r="D31" s="741"/>
      <c r="E31" s="742"/>
    </row>
    <row r="32" spans="1:5">
      <c r="A32" s="731" t="s">
        <v>1545</v>
      </c>
      <c r="B32" s="734" t="s">
        <v>1546</v>
      </c>
      <c r="C32" s="735"/>
      <c r="D32" s="735"/>
      <c r="E32" s="736"/>
    </row>
    <row r="33" spans="1:5">
      <c r="A33" s="732"/>
      <c r="B33" s="737"/>
      <c r="C33" s="738"/>
      <c r="D33" s="738"/>
      <c r="E33" s="739"/>
    </row>
    <row r="34" spans="1:5">
      <c r="A34" s="732"/>
      <c r="B34" s="737"/>
      <c r="C34" s="738"/>
      <c r="D34" s="738"/>
      <c r="E34" s="739"/>
    </row>
    <row r="35" spans="1:5">
      <c r="A35" s="732"/>
      <c r="B35" s="737"/>
      <c r="C35" s="738"/>
      <c r="D35" s="738"/>
      <c r="E35" s="739"/>
    </row>
    <row r="36" spans="1:5">
      <c r="A36" s="732"/>
      <c r="B36" s="737"/>
      <c r="C36" s="738"/>
      <c r="D36" s="738"/>
      <c r="E36" s="739"/>
    </row>
    <row r="37" spans="1:5">
      <c r="A37" s="732"/>
      <c r="B37" s="737"/>
      <c r="C37" s="738"/>
      <c r="D37" s="738"/>
      <c r="E37" s="739"/>
    </row>
    <row r="38" spans="1:5">
      <c r="A38" s="732"/>
      <c r="B38" s="737"/>
      <c r="C38" s="738"/>
      <c r="D38" s="738"/>
      <c r="E38" s="739"/>
    </row>
    <row r="39" spans="1:5">
      <c r="A39" s="732"/>
      <c r="B39" s="737"/>
      <c r="C39" s="738"/>
      <c r="D39" s="738"/>
      <c r="E39" s="739"/>
    </row>
    <row r="40" spans="1:5">
      <c r="A40" s="732"/>
      <c r="B40" s="737"/>
      <c r="C40" s="738"/>
      <c r="D40" s="738"/>
      <c r="E40" s="739"/>
    </row>
    <row r="41" spans="1:5">
      <c r="A41" s="732"/>
      <c r="B41" s="737"/>
      <c r="C41" s="738"/>
      <c r="D41" s="738"/>
      <c r="E41" s="739"/>
    </row>
    <row r="42" spans="1:5">
      <c r="A42" s="733"/>
      <c r="B42" s="740"/>
      <c r="C42" s="741"/>
      <c r="D42" s="741"/>
      <c r="E42" s="742"/>
    </row>
    <row r="43" spans="1:5">
      <c r="A43" s="731" t="s">
        <v>1547</v>
      </c>
      <c r="B43" s="722"/>
      <c r="C43" s="723"/>
      <c r="D43" s="723"/>
      <c r="E43" s="724"/>
    </row>
    <row r="44" spans="1:5">
      <c r="A44" s="732"/>
      <c r="B44" s="725"/>
      <c r="C44" s="726"/>
      <c r="D44" s="726"/>
      <c r="E44" s="727"/>
    </row>
    <row r="45" spans="1:5">
      <c r="A45" s="732"/>
      <c r="B45" s="725"/>
      <c r="C45" s="726"/>
      <c r="D45" s="726"/>
      <c r="E45" s="727"/>
    </row>
    <row r="46" spans="1:5">
      <c r="A46" s="732"/>
      <c r="B46" s="725"/>
      <c r="C46" s="726"/>
      <c r="D46" s="726"/>
      <c r="E46" s="727"/>
    </row>
    <row r="47" spans="1:5">
      <c r="A47" s="732"/>
      <c r="B47" s="725"/>
      <c r="C47" s="726"/>
      <c r="D47" s="726"/>
      <c r="E47" s="727"/>
    </row>
    <row r="48" spans="1:5">
      <c r="A48" s="732"/>
      <c r="B48" s="725"/>
      <c r="C48" s="726"/>
      <c r="D48" s="726"/>
      <c r="E48" s="727"/>
    </row>
    <row r="49" spans="1:5">
      <c r="A49" s="732"/>
      <c r="B49" s="725"/>
      <c r="C49" s="726"/>
      <c r="D49" s="726"/>
      <c r="E49" s="727"/>
    </row>
    <row r="50" spans="1:5">
      <c r="A50" s="732"/>
      <c r="B50" s="725"/>
      <c r="C50" s="726"/>
      <c r="D50" s="726"/>
      <c r="E50" s="727"/>
    </row>
    <row r="51" spans="1:5">
      <c r="A51" s="732"/>
      <c r="B51" s="725"/>
      <c r="C51" s="726"/>
      <c r="D51" s="726"/>
      <c r="E51" s="727"/>
    </row>
    <row r="52" spans="1:5">
      <c r="A52" s="732"/>
      <c r="B52" s="725"/>
      <c r="C52" s="726"/>
      <c r="D52" s="726"/>
      <c r="E52" s="727"/>
    </row>
    <row r="53" spans="1:5">
      <c r="A53" s="733"/>
      <c r="B53" s="728"/>
      <c r="C53" s="729"/>
      <c r="D53" s="729"/>
      <c r="E53" s="730"/>
    </row>
    <row r="54" spans="1:5">
      <c r="A54" s="731" t="s">
        <v>1548</v>
      </c>
      <c r="B54" s="722"/>
      <c r="C54" s="723"/>
      <c r="D54" s="723"/>
      <c r="E54" s="724"/>
    </row>
    <row r="55" spans="1:5">
      <c r="A55" s="732"/>
      <c r="B55" s="725"/>
      <c r="C55" s="726"/>
      <c r="D55" s="726"/>
      <c r="E55" s="727"/>
    </row>
    <row r="56" spans="1:5">
      <c r="A56" s="732"/>
      <c r="B56" s="725"/>
      <c r="C56" s="726"/>
      <c r="D56" s="726"/>
      <c r="E56" s="727"/>
    </row>
    <row r="57" spans="1:5">
      <c r="A57" s="732"/>
      <c r="B57" s="725"/>
      <c r="C57" s="726"/>
      <c r="D57" s="726"/>
      <c r="E57" s="727"/>
    </row>
    <row r="58" spans="1:5">
      <c r="A58" s="732"/>
      <c r="B58" s="725"/>
      <c r="C58" s="726"/>
      <c r="D58" s="726"/>
      <c r="E58" s="727"/>
    </row>
    <row r="59" spans="1:5">
      <c r="A59" s="732"/>
      <c r="B59" s="725"/>
      <c r="C59" s="726"/>
      <c r="D59" s="726"/>
      <c r="E59" s="727"/>
    </row>
    <row r="60" spans="1:5">
      <c r="A60" s="732"/>
      <c r="B60" s="725"/>
      <c r="C60" s="726"/>
      <c r="D60" s="726"/>
      <c r="E60" s="727"/>
    </row>
    <row r="61" spans="1:5">
      <c r="A61" s="732"/>
      <c r="B61" s="725"/>
      <c r="C61" s="726"/>
      <c r="D61" s="726"/>
      <c r="E61" s="727"/>
    </row>
    <row r="62" spans="1:5">
      <c r="A62" s="732"/>
      <c r="B62" s="725"/>
      <c r="C62" s="726"/>
      <c r="D62" s="726"/>
      <c r="E62" s="727"/>
    </row>
    <row r="63" spans="1:5">
      <c r="A63" s="732"/>
      <c r="B63" s="725"/>
      <c r="C63" s="726"/>
      <c r="D63" s="726"/>
      <c r="E63" s="727"/>
    </row>
    <row r="64" spans="1:5">
      <c r="A64" s="733"/>
      <c r="B64" s="728"/>
      <c r="C64" s="729"/>
      <c r="D64" s="729"/>
      <c r="E64" s="730"/>
    </row>
    <row r="65" spans="1:5">
      <c r="A65" s="731" t="s">
        <v>1549</v>
      </c>
      <c r="B65" s="722"/>
      <c r="C65" s="723"/>
      <c r="D65" s="723"/>
      <c r="E65" s="724"/>
    </row>
    <row r="66" spans="1:5">
      <c r="A66" s="732"/>
      <c r="B66" s="725"/>
      <c r="C66" s="726"/>
      <c r="D66" s="726"/>
      <c r="E66" s="727"/>
    </row>
    <row r="67" spans="1:5">
      <c r="A67" s="732"/>
      <c r="B67" s="725"/>
      <c r="C67" s="726"/>
      <c r="D67" s="726"/>
      <c r="E67" s="727"/>
    </row>
    <row r="68" spans="1:5">
      <c r="A68" s="732"/>
      <c r="B68" s="725"/>
      <c r="C68" s="726"/>
      <c r="D68" s="726"/>
      <c r="E68" s="727"/>
    </row>
    <row r="69" spans="1:5">
      <c r="A69" s="732"/>
      <c r="B69" s="725"/>
      <c r="C69" s="726"/>
      <c r="D69" s="726"/>
      <c r="E69" s="727"/>
    </row>
    <row r="70" spans="1:5">
      <c r="A70" s="732"/>
      <c r="B70" s="725"/>
      <c r="C70" s="726"/>
      <c r="D70" s="726"/>
      <c r="E70" s="727"/>
    </row>
    <row r="71" spans="1:5">
      <c r="A71" s="732"/>
      <c r="B71" s="725"/>
      <c r="C71" s="726"/>
      <c r="D71" s="726"/>
      <c r="E71" s="727"/>
    </row>
    <row r="72" spans="1:5">
      <c r="A72" s="732"/>
      <c r="B72" s="725"/>
      <c r="C72" s="726"/>
      <c r="D72" s="726"/>
      <c r="E72" s="727"/>
    </row>
    <row r="73" spans="1:5">
      <c r="A73" s="732"/>
      <c r="B73" s="725"/>
      <c r="C73" s="726"/>
      <c r="D73" s="726"/>
      <c r="E73" s="727"/>
    </row>
    <row r="74" spans="1:5">
      <c r="A74" s="732"/>
      <c r="B74" s="725"/>
      <c r="C74" s="726"/>
      <c r="D74" s="726"/>
      <c r="E74" s="727"/>
    </row>
    <row r="75" spans="1:5">
      <c r="A75" s="733"/>
      <c r="B75" s="728"/>
      <c r="C75" s="729"/>
      <c r="D75" s="729"/>
      <c r="E75" s="730"/>
    </row>
    <row r="76" spans="1:5">
      <c r="A76" s="731" t="s">
        <v>1550</v>
      </c>
      <c r="B76" s="722"/>
      <c r="C76" s="723"/>
      <c r="D76" s="723"/>
      <c r="E76" s="724"/>
    </row>
    <row r="77" spans="1:5">
      <c r="A77" s="732"/>
      <c r="B77" s="725"/>
      <c r="C77" s="726"/>
      <c r="D77" s="726"/>
      <c r="E77" s="727"/>
    </row>
    <row r="78" spans="1:5">
      <c r="A78" s="732"/>
      <c r="B78" s="725"/>
      <c r="C78" s="726"/>
      <c r="D78" s="726"/>
      <c r="E78" s="727"/>
    </row>
    <row r="79" spans="1:5">
      <c r="A79" s="732"/>
      <c r="B79" s="725"/>
      <c r="C79" s="726"/>
      <c r="D79" s="726"/>
      <c r="E79" s="727"/>
    </row>
    <row r="80" spans="1:5">
      <c r="A80" s="732"/>
      <c r="B80" s="725"/>
      <c r="C80" s="726"/>
      <c r="D80" s="726"/>
      <c r="E80" s="727"/>
    </row>
    <row r="81" spans="1:5">
      <c r="A81" s="732"/>
      <c r="B81" s="725"/>
      <c r="C81" s="726"/>
      <c r="D81" s="726"/>
      <c r="E81" s="727"/>
    </row>
    <row r="82" spans="1:5">
      <c r="A82" s="732"/>
      <c r="B82" s="725"/>
      <c r="C82" s="726"/>
      <c r="D82" s="726"/>
      <c r="E82" s="727"/>
    </row>
    <row r="83" spans="1:5">
      <c r="A83" s="732"/>
      <c r="B83" s="725"/>
      <c r="C83" s="726"/>
      <c r="D83" s="726"/>
      <c r="E83" s="727"/>
    </row>
    <row r="84" spans="1:5">
      <c r="A84" s="732"/>
      <c r="B84" s="725"/>
      <c r="C84" s="726"/>
      <c r="D84" s="726"/>
      <c r="E84" s="727"/>
    </row>
    <row r="85" spans="1:5">
      <c r="A85" s="732"/>
      <c r="B85" s="725"/>
      <c r="C85" s="726"/>
      <c r="D85" s="726"/>
      <c r="E85" s="727"/>
    </row>
    <row r="86" spans="1:5">
      <c r="A86" s="733"/>
      <c r="B86" s="728"/>
      <c r="C86" s="729"/>
      <c r="D86" s="729"/>
      <c r="E86" s="730"/>
    </row>
    <row r="87" spans="1:5">
      <c r="A87" s="731" t="s">
        <v>1551</v>
      </c>
      <c r="B87" s="722"/>
      <c r="C87" s="723"/>
      <c r="D87" s="723"/>
      <c r="E87" s="724"/>
    </row>
    <row r="88" spans="1:5">
      <c r="A88" s="732"/>
      <c r="B88" s="725"/>
      <c r="C88" s="726"/>
      <c r="D88" s="726"/>
      <c r="E88" s="727"/>
    </row>
    <row r="89" spans="1:5">
      <c r="A89" s="732"/>
      <c r="B89" s="725"/>
      <c r="C89" s="726"/>
      <c r="D89" s="726"/>
      <c r="E89" s="727"/>
    </row>
    <row r="90" spans="1:5">
      <c r="A90" s="732"/>
      <c r="B90" s="725"/>
      <c r="C90" s="726"/>
      <c r="D90" s="726"/>
      <c r="E90" s="727"/>
    </row>
    <row r="91" spans="1:5">
      <c r="A91" s="732"/>
      <c r="B91" s="725"/>
      <c r="C91" s="726"/>
      <c r="D91" s="726"/>
      <c r="E91" s="727"/>
    </row>
    <row r="92" spans="1:5">
      <c r="A92" s="732"/>
      <c r="B92" s="725"/>
      <c r="C92" s="726"/>
      <c r="D92" s="726"/>
      <c r="E92" s="727"/>
    </row>
    <row r="93" spans="1:5">
      <c r="A93" s="732"/>
      <c r="B93" s="725"/>
      <c r="C93" s="726"/>
      <c r="D93" s="726"/>
      <c r="E93" s="727"/>
    </row>
    <row r="94" spans="1:5">
      <c r="A94" s="732"/>
      <c r="B94" s="725"/>
      <c r="C94" s="726"/>
      <c r="D94" s="726"/>
      <c r="E94" s="727"/>
    </row>
    <row r="95" spans="1:5">
      <c r="A95" s="732"/>
      <c r="B95" s="725"/>
      <c r="C95" s="726"/>
      <c r="D95" s="726"/>
      <c r="E95" s="727"/>
    </row>
    <row r="96" spans="1:5">
      <c r="A96" s="732"/>
      <c r="B96" s="725"/>
      <c r="C96" s="726"/>
      <c r="D96" s="726"/>
      <c r="E96" s="727"/>
    </row>
    <row r="97" spans="1:5">
      <c r="A97" s="733"/>
      <c r="B97" s="728"/>
      <c r="C97" s="729"/>
      <c r="D97" s="729"/>
      <c r="E97" s="730"/>
    </row>
    <row r="98" spans="1:5">
      <c r="A98" s="731" t="s">
        <v>1552</v>
      </c>
      <c r="B98" s="722"/>
      <c r="C98" s="723"/>
      <c r="D98" s="723"/>
      <c r="E98" s="724"/>
    </row>
    <row r="99" spans="1:5">
      <c r="A99" s="732"/>
      <c r="B99" s="725"/>
      <c r="C99" s="726"/>
      <c r="D99" s="726"/>
      <c r="E99" s="727"/>
    </row>
    <row r="100" spans="1:5">
      <c r="A100" s="732"/>
      <c r="B100" s="725"/>
      <c r="C100" s="726"/>
      <c r="D100" s="726"/>
      <c r="E100" s="727"/>
    </row>
    <row r="101" spans="1:5">
      <c r="A101" s="732"/>
      <c r="B101" s="725"/>
      <c r="C101" s="726"/>
      <c r="D101" s="726"/>
      <c r="E101" s="727"/>
    </row>
    <row r="102" spans="1:5">
      <c r="A102" s="732"/>
      <c r="B102" s="725"/>
      <c r="C102" s="726"/>
      <c r="D102" s="726"/>
      <c r="E102" s="727"/>
    </row>
    <row r="103" spans="1:5">
      <c r="A103" s="732"/>
      <c r="B103" s="725"/>
      <c r="C103" s="726"/>
      <c r="D103" s="726"/>
      <c r="E103" s="727"/>
    </row>
    <row r="104" spans="1:5">
      <c r="A104" s="732"/>
      <c r="B104" s="725"/>
      <c r="C104" s="726"/>
      <c r="D104" s="726"/>
      <c r="E104" s="727"/>
    </row>
    <row r="105" spans="1:5">
      <c r="A105" s="732"/>
      <c r="B105" s="725"/>
      <c r="C105" s="726"/>
      <c r="D105" s="726"/>
      <c r="E105" s="727"/>
    </row>
    <row r="106" spans="1:5">
      <c r="A106" s="732"/>
      <c r="B106" s="725"/>
      <c r="C106" s="726"/>
      <c r="D106" s="726"/>
      <c r="E106" s="727"/>
    </row>
    <row r="107" spans="1:5">
      <c r="A107" s="732"/>
      <c r="B107" s="725"/>
      <c r="C107" s="726"/>
      <c r="D107" s="726"/>
      <c r="E107" s="727"/>
    </row>
    <row r="108" spans="1:5">
      <c r="A108" s="733"/>
      <c r="B108" s="728"/>
      <c r="C108" s="729"/>
      <c r="D108" s="729"/>
      <c r="E108" s="730"/>
    </row>
    <row r="109" spans="1:5">
      <c r="A109" s="731" t="s">
        <v>1553</v>
      </c>
      <c r="B109" s="722"/>
      <c r="C109" s="723"/>
      <c r="D109" s="723"/>
      <c r="E109" s="724"/>
    </row>
    <row r="110" spans="1:5">
      <c r="A110" s="732"/>
      <c r="B110" s="725"/>
      <c r="C110" s="726"/>
      <c r="D110" s="726"/>
      <c r="E110" s="727"/>
    </row>
    <row r="111" spans="1:5">
      <c r="A111" s="732"/>
      <c r="B111" s="725"/>
      <c r="C111" s="726"/>
      <c r="D111" s="726"/>
      <c r="E111" s="727"/>
    </row>
    <row r="112" spans="1:5">
      <c r="A112" s="732"/>
      <c r="B112" s="725"/>
      <c r="C112" s="726"/>
      <c r="D112" s="726"/>
      <c r="E112" s="727"/>
    </row>
    <row r="113" spans="1:5">
      <c r="A113" s="732"/>
      <c r="B113" s="725"/>
      <c r="C113" s="726"/>
      <c r="D113" s="726"/>
      <c r="E113" s="727"/>
    </row>
    <row r="114" spans="1:5">
      <c r="A114" s="732"/>
      <c r="B114" s="725"/>
      <c r="C114" s="726"/>
      <c r="D114" s="726"/>
      <c r="E114" s="727"/>
    </row>
    <row r="115" spans="1:5">
      <c r="A115" s="732"/>
      <c r="B115" s="725"/>
      <c r="C115" s="726"/>
      <c r="D115" s="726"/>
      <c r="E115" s="727"/>
    </row>
    <row r="116" spans="1:5">
      <c r="A116" s="732"/>
      <c r="B116" s="725"/>
      <c r="C116" s="726"/>
      <c r="D116" s="726"/>
      <c r="E116" s="727"/>
    </row>
    <row r="117" spans="1:5">
      <c r="A117" s="732"/>
      <c r="B117" s="725"/>
      <c r="C117" s="726"/>
      <c r="D117" s="726"/>
      <c r="E117" s="727"/>
    </row>
    <row r="118" spans="1:5">
      <c r="A118" s="732"/>
      <c r="B118" s="725"/>
      <c r="C118" s="726"/>
      <c r="D118" s="726"/>
      <c r="E118" s="727"/>
    </row>
    <row r="119" spans="1:5">
      <c r="A119" s="733"/>
      <c r="B119" s="728"/>
      <c r="C119" s="729"/>
      <c r="D119" s="729"/>
      <c r="E119" s="730"/>
    </row>
    <row r="120" spans="1:5">
      <c r="A120" s="731" t="s">
        <v>1554</v>
      </c>
      <c r="B120" s="722"/>
      <c r="C120" s="723"/>
      <c r="D120" s="723"/>
      <c r="E120" s="724"/>
    </row>
    <row r="121" spans="1:5">
      <c r="A121" s="732"/>
      <c r="B121" s="725"/>
      <c r="C121" s="726"/>
      <c r="D121" s="726"/>
      <c r="E121" s="727"/>
    </row>
    <row r="122" spans="1:5">
      <c r="A122" s="732"/>
      <c r="B122" s="725"/>
      <c r="C122" s="726"/>
      <c r="D122" s="726"/>
      <c r="E122" s="727"/>
    </row>
    <row r="123" spans="1:5">
      <c r="A123" s="732"/>
      <c r="B123" s="725"/>
      <c r="C123" s="726"/>
      <c r="D123" s="726"/>
      <c r="E123" s="727"/>
    </row>
    <row r="124" spans="1:5">
      <c r="A124" s="732"/>
      <c r="B124" s="725"/>
      <c r="C124" s="726"/>
      <c r="D124" s="726"/>
      <c r="E124" s="727"/>
    </row>
    <row r="125" spans="1:5">
      <c r="A125" s="732"/>
      <c r="B125" s="725"/>
      <c r="C125" s="726"/>
      <c r="D125" s="726"/>
      <c r="E125" s="727"/>
    </row>
    <row r="126" spans="1:5">
      <c r="A126" s="732"/>
      <c r="B126" s="725"/>
      <c r="C126" s="726"/>
      <c r="D126" s="726"/>
      <c r="E126" s="727"/>
    </row>
    <row r="127" spans="1:5">
      <c r="A127" s="732"/>
      <c r="B127" s="725"/>
      <c r="C127" s="726"/>
      <c r="D127" s="726"/>
      <c r="E127" s="727"/>
    </row>
    <row r="128" spans="1:5">
      <c r="A128" s="732"/>
      <c r="B128" s="725"/>
      <c r="C128" s="726"/>
      <c r="D128" s="726"/>
      <c r="E128" s="727"/>
    </row>
    <row r="129" spans="1:5">
      <c r="A129" s="732"/>
      <c r="B129" s="725"/>
      <c r="C129" s="726"/>
      <c r="D129" s="726"/>
      <c r="E129" s="727"/>
    </row>
    <row r="130" spans="1:5">
      <c r="A130" s="733"/>
      <c r="B130" s="728"/>
      <c r="C130" s="729"/>
      <c r="D130" s="729"/>
      <c r="E130" s="730"/>
    </row>
  </sheetData>
  <mergeCells count="24">
    <mergeCell ref="A120:A130"/>
    <mergeCell ref="B120:E130"/>
    <mergeCell ref="A54:A64"/>
    <mergeCell ref="B54:E64"/>
    <mergeCell ref="A65:A75"/>
    <mergeCell ref="B65:E75"/>
    <mergeCell ref="A76:A86"/>
    <mergeCell ref="B76:E86"/>
    <mergeCell ref="A87:A97"/>
    <mergeCell ref="B87:E97"/>
    <mergeCell ref="A98:A108"/>
    <mergeCell ref="B98:E108"/>
    <mergeCell ref="A109:A119"/>
    <mergeCell ref="B109:E119"/>
    <mergeCell ref="D6:E6"/>
    <mergeCell ref="A8:E8"/>
    <mergeCell ref="B10:E20"/>
    <mergeCell ref="A10:A20"/>
    <mergeCell ref="A43:A53"/>
    <mergeCell ref="B43:E53"/>
    <mergeCell ref="A21:A31"/>
    <mergeCell ref="B21:E31"/>
    <mergeCell ref="A32:A42"/>
    <mergeCell ref="B32:E42"/>
  </mergeCells>
  <phoneticPr fontId="8" type="noConversion"/>
  <printOptions horizontalCentered="1"/>
  <pageMargins left="0.75" right="0.75" top="1" bottom="1" header="0.5" footer="0.5"/>
  <pageSetup scale="61"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D14"/>
  <sheetViews>
    <sheetView zoomScale="60" zoomScaleNormal="60" workbookViewId="0">
      <selection activeCell="G33" sqref="G33"/>
    </sheetView>
  </sheetViews>
  <sheetFormatPr defaultColWidth="8.7109375" defaultRowHeight="12.75"/>
  <cols>
    <col min="1" max="1" width="11.42578125" style="593" customWidth="1"/>
    <col min="2" max="2" width="12.5703125" style="593" customWidth="1"/>
    <col min="3" max="3" width="15.140625" style="593" bestFit="1" customWidth="1"/>
    <col min="4" max="4" width="97.85546875" style="593" customWidth="1"/>
    <col min="5" max="16384" width="8.7109375" style="593"/>
  </cols>
  <sheetData>
    <row r="1" spans="1:4">
      <c r="A1" s="941" t="s">
        <v>1555</v>
      </c>
      <c r="B1" s="941"/>
      <c r="C1" s="941"/>
      <c r="D1" s="941"/>
    </row>
    <row r="2" spans="1:4">
      <c r="A2" s="225"/>
      <c r="B2" s="590"/>
      <c r="C2" s="590"/>
      <c r="D2" s="590"/>
    </row>
    <row r="3" spans="1:4" ht="25.5">
      <c r="A3" s="591" t="s">
        <v>1556</v>
      </c>
      <c r="B3" s="592" t="s">
        <v>1557</v>
      </c>
      <c r="C3" s="592" t="s">
        <v>1558</v>
      </c>
      <c r="D3" s="592" t="s">
        <v>1559</v>
      </c>
    </row>
    <row r="4" spans="1:4">
      <c r="A4" s="123" t="s">
        <v>437</v>
      </c>
      <c r="B4" s="594"/>
      <c r="C4" s="594"/>
      <c r="D4" s="595"/>
    </row>
    <row r="5" spans="1:4" ht="25.5">
      <c r="A5" s="596">
        <v>1.1000000000000001</v>
      </c>
      <c r="B5" s="597">
        <v>44708</v>
      </c>
      <c r="C5" s="599" t="s">
        <v>1560</v>
      </c>
      <c r="D5" s="598" t="s">
        <v>1561</v>
      </c>
    </row>
    <row r="6" spans="1:4">
      <c r="A6" s="942"/>
      <c r="B6" s="941"/>
      <c r="C6" s="607" t="s">
        <v>1542</v>
      </c>
      <c r="D6" s="607" t="s">
        <v>1562</v>
      </c>
    </row>
    <row r="7" spans="1:4" ht="114.75">
      <c r="A7" s="942"/>
      <c r="B7" s="941"/>
      <c r="C7" s="607" t="s">
        <v>1545</v>
      </c>
      <c r="D7" s="943" t="s">
        <v>1563</v>
      </c>
    </row>
    <row r="8" spans="1:4" ht="114.75">
      <c r="A8" s="942"/>
      <c r="B8" s="941"/>
      <c r="C8" s="607" t="s">
        <v>1549</v>
      </c>
      <c r="D8" s="943" t="s">
        <v>1564</v>
      </c>
    </row>
    <row r="9" spans="1:4" ht="25.5">
      <c r="A9" s="942"/>
      <c r="B9" s="941"/>
      <c r="C9" s="607" t="s">
        <v>1551</v>
      </c>
      <c r="D9" s="943" t="s">
        <v>1565</v>
      </c>
    </row>
    <row r="10" spans="1:4">
      <c r="A10" s="942"/>
      <c r="B10" s="941"/>
      <c r="C10" s="607" t="s">
        <v>1553</v>
      </c>
      <c r="D10" s="607" t="s">
        <v>1566</v>
      </c>
    </row>
    <row r="11" spans="1:4">
      <c r="A11" s="942"/>
      <c r="B11" s="941"/>
      <c r="C11" s="607" t="s">
        <v>1554</v>
      </c>
      <c r="D11" s="607" t="s">
        <v>1566</v>
      </c>
    </row>
    <row r="12" spans="1:4" ht="63.75">
      <c r="A12" s="944">
        <v>1.2</v>
      </c>
      <c r="B12" s="945">
        <v>44930</v>
      </c>
      <c r="C12" s="608" t="s">
        <v>1560</v>
      </c>
      <c r="D12" s="611" t="s">
        <v>1567</v>
      </c>
    </row>
    <row r="13" spans="1:4">
      <c r="A13" s="941"/>
      <c r="B13" s="607"/>
      <c r="C13" s="607" t="s">
        <v>1542</v>
      </c>
      <c r="D13" s="609" t="s">
        <v>1568</v>
      </c>
    </row>
    <row r="14" spans="1:4" ht="38.25">
      <c r="A14" s="941"/>
      <c r="B14" s="606"/>
      <c r="C14" s="606" t="s">
        <v>1545</v>
      </c>
      <c r="D14" s="610" t="s">
        <v>1569</v>
      </c>
    </row>
  </sheetData>
  <sheetProtection algorithmName="SHA-512" hashValue="Fm8boKge9OaqHfc8krX3IY0jiByVM+JhzXE+hN86NeYkHer8lcR7cu+35xLX7cHaU6uCBKe/l8f/eIc1UA9zdA==" saltValue="Ppx7C/AiGazgwz4mbSIVpQ==" spinCount="100000" sheet="1" objects="1" scenarios="1"/>
  <pageMargins left="0.7" right="0.7" top="0.75" bottom="0.75" header="0.3" footer="0.3"/>
  <pageSetup scale="70"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V28"/>
  <sheetViews>
    <sheetView workbookViewId="0"/>
  </sheetViews>
  <sheetFormatPr defaultRowHeight="12.75"/>
  <cols>
    <col min="4" max="4" width="31.5703125" customWidth="1"/>
    <col min="5" max="5" width="16.42578125" customWidth="1"/>
    <col min="6" max="6" width="13.5703125" bestFit="1" customWidth="1"/>
    <col min="7" max="7" width="12" bestFit="1" customWidth="1"/>
  </cols>
  <sheetData>
    <row r="1" spans="2:5">
      <c r="B1" s="1" t="s">
        <v>1570</v>
      </c>
      <c r="C1" s="2"/>
      <c r="D1" s="2"/>
      <c r="E1" s="41"/>
    </row>
    <row r="2" spans="2:5">
      <c r="E2" s="3"/>
    </row>
    <row r="3" spans="2:5">
      <c r="B3" s="4" t="s">
        <v>1571</v>
      </c>
      <c r="C3" s="2"/>
      <c r="D3" s="2"/>
      <c r="E3" s="5">
        <v>1500000</v>
      </c>
    </row>
    <row r="7" spans="2:5">
      <c r="B7" s="4" t="s">
        <v>1572</v>
      </c>
      <c r="C7" s="2"/>
      <c r="D7" s="6"/>
      <c r="E7" s="2"/>
    </row>
    <row r="9" spans="2:5">
      <c r="B9" s="7" t="s">
        <v>1573</v>
      </c>
      <c r="C9" s="134"/>
      <c r="D9" s="134"/>
    </row>
    <row r="10" spans="2:5">
      <c r="B10" s="134"/>
      <c r="C10" s="134"/>
      <c r="D10" s="134"/>
    </row>
    <row r="11" spans="2:5">
      <c r="B11" s="134" t="s">
        <v>1574</v>
      </c>
      <c r="C11" s="134"/>
      <c r="D11" s="3">
        <v>310</v>
      </c>
    </row>
    <row r="12" spans="2:5">
      <c r="B12" s="134" t="s">
        <v>1575</v>
      </c>
      <c r="C12" s="134"/>
      <c r="D12" s="946">
        <v>134408.60215053763</v>
      </c>
    </row>
    <row r="13" spans="2:5">
      <c r="B13" s="134"/>
      <c r="C13" s="134"/>
      <c r="D13" s="134"/>
    </row>
    <row r="14" spans="2:5">
      <c r="B14" s="134" t="s">
        <v>1576</v>
      </c>
      <c r="C14" s="134"/>
      <c r="D14" s="134"/>
      <c r="E14" s="3">
        <f>D11*D12</f>
        <v>41666666.666666664</v>
      </c>
    </row>
    <row r="15" spans="2:5">
      <c r="B15" s="134"/>
      <c r="C15" s="134"/>
      <c r="D15" s="134"/>
    </row>
    <row r="16" spans="2:5">
      <c r="B16" s="134" t="s">
        <v>1577</v>
      </c>
      <c r="C16" s="134"/>
      <c r="D16" s="134"/>
      <c r="E16" s="3">
        <f>E14*1.5</f>
        <v>62500000</v>
      </c>
    </row>
    <row r="18" spans="1:256" ht="13.5" thickBot="1">
      <c r="A18" s="8"/>
      <c r="B18" s="134" t="s">
        <v>1578</v>
      </c>
      <c r="C18" s="8"/>
      <c r="D18" s="8"/>
      <c r="E18" s="9">
        <f>E16</f>
        <v>62500000</v>
      </c>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row>
    <row r="19" spans="1:256" ht="13.5" thickTop="1">
      <c r="A19" s="8"/>
      <c r="B19" s="134"/>
      <c r="C19" s="8"/>
      <c r="D19" s="8"/>
      <c r="E19" s="10"/>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row>
    <row r="20" spans="1:256">
      <c r="A20" s="8"/>
      <c r="B20" s="134" t="s">
        <v>1579</v>
      </c>
      <c r="C20" s="8"/>
      <c r="D20" s="8"/>
      <c r="E20" s="10">
        <f>E14*12</f>
        <v>500000000</v>
      </c>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row>
    <row r="21" spans="1:256">
      <c r="A21" s="8"/>
      <c r="B21" s="134"/>
      <c r="C21" s="8"/>
      <c r="D21" s="8"/>
      <c r="E21" s="11"/>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row>
    <row r="22" spans="1:256" ht="13.5" thickBot="1">
      <c r="A22" s="8"/>
      <c r="B22" s="4" t="s">
        <v>1580</v>
      </c>
      <c r="C22" s="12"/>
      <c r="D22" s="12"/>
      <c r="E22" s="13">
        <f>E3+E18</f>
        <v>64000000</v>
      </c>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row>
    <row r="23" spans="1:256" ht="13.5" thickTop="1">
      <c r="A23" s="8"/>
      <c r="B23" s="134"/>
      <c r="C23" s="8"/>
      <c r="D23" s="8"/>
      <c r="E23" s="11"/>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row>
    <row r="25" spans="1:256">
      <c r="B25" s="14" t="s">
        <v>1581</v>
      </c>
    </row>
    <row r="26" spans="1:256">
      <c r="B26" s="134" t="s">
        <v>1582</v>
      </c>
    </row>
    <row r="27" spans="1:256">
      <c r="B27" s="134" t="s">
        <v>1583</v>
      </c>
    </row>
    <row r="28" spans="1:256">
      <c r="B28" s="134" t="s">
        <v>1584</v>
      </c>
    </row>
  </sheetData>
  <phoneticPr fontId="8" type="noConversion"/>
  <pageMargins left="0.7" right="0.7" top="0.75" bottom="0.75" header="0.3" footer="0.3"/>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14"/>
  <sheetViews>
    <sheetView zoomScale="60" zoomScaleNormal="60" workbookViewId="0"/>
  </sheetViews>
  <sheetFormatPr defaultColWidth="9.42578125" defaultRowHeight="12.75"/>
  <cols>
    <col min="1" max="1" width="17.5703125" style="253" customWidth="1"/>
    <col min="2" max="2" width="63.5703125" style="252" customWidth="1"/>
    <col min="3" max="3" width="84" style="252" customWidth="1"/>
    <col min="4" max="16384" width="9.42578125" style="252"/>
  </cols>
  <sheetData>
    <row r="1" spans="1:3" s="251" customFormat="1" ht="26.25" thickBot="1">
      <c r="A1" s="250" t="s">
        <v>36</v>
      </c>
      <c r="B1" s="755" t="s">
        <v>37</v>
      </c>
      <c r="C1" s="756" t="s">
        <v>38</v>
      </c>
    </row>
    <row r="2" spans="1:3" ht="39" thickBot="1">
      <c r="A2" s="757"/>
      <c r="B2" s="758" t="s">
        <v>39</v>
      </c>
      <c r="C2" s="759" t="s">
        <v>40</v>
      </c>
    </row>
    <row r="3" spans="1:3" ht="38.25">
      <c r="A3" s="254" t="s">
        <v>41</v>
      </c>
      <c r="B3" s="760" t="s">
        <v>42</v>
      </c>
      <c r="C3" s="255" t="s">
        <v>43</v>
      </c>
    </row>
    <row r="4" spans="1:3" ht="38.25">
      <c r="A4" s="254" t="s">
        <v>44</v>
      </c>
      <c r="B4" s="760" t="s">
        <v>45</v>
      </c>
      <c r="C4" s="255" t="s">
        <v>46</v>
      </c>
    </row>
    <row r="5" spans="1:3" ht="38.25">
      <c r="A5" s="254" t="s">
        <v>47</v>
      </c>
      <c r="B5" s="760" t="s">
        <v>48</v>
      </c>
      <c r="C5" s="255" t="s">
        <v>49</v>
      </c>
    </row>
    <row r="6" spans="1:3" ht="25.5">
      <c r="A6" s="254">
        <v>1</v>
      </c>
      <c r="B6" s="760" t="s">
        <v>50</v>
      </c>
      <c r="C6" s="255" t="s">
        <v>51</v>
      </c>
    </row>
    <row r="7" spans="1:3" ht="25.5">
      <c r="A7" s="254">
        <v>2</v>
      </c>
      <c r="B7" s="760" t="s">
        <v>52</v>
      </c>
      <c r="C7" s="255" t="s">
        <v>53</v>
      </c>
    </row>
    <row r="8" spans="1:3" ht="26.25" thickBot="1">
      <c r="A8" s="254">
        <v>3</v>
      </c>
      <c r="B8" s="760" t="s">
        <v>54</v>
      </c>
      <c r="C8" s="255" t="s">
        <v>55</v>
      </c>
    </row>
    <row r="9" spans="1:3" ht="26.25" thickBot="1">
      <c r="A9" s="757"/>
      <c r="B9" s="758" t="s">
        <v>56</v>
      </c>
      <c r="C9" s="759" t="s">
        <v>57</v>
      </c>
    </row>
    <row r="10" spans="1:3">
      <c r="A10" s="761"/>
      <c r="B10" s="762" t="s">
        <v>58</v>
      </c>
      <c r="C10" s="763"/>
    </row>
    <row r="11" spans="1:3" ht="51">
      <c r="A11" s="256">
        <f>'Schedule 2_Balance Sheet'!B11</f>
        <v>1</v>
      </c>
      <c r="B11" s="764" t="s">
        <v>59</v>
      </c>
      <c r="C11" s="141" t="s">
        <v>60</v>
      </c>
    </row>
    <row r="12" spans="1:3" ht="51">
      <c r="A12" s="257">
        <f>'Schedule 2_Balance Sheet'!B12</f>
        <v>2</v>
      </c>
      <c r="B12" s="764" t="s">
        <v>61</v>
      </c>
      <c r="C12" s="765" t="s">
        <v>62</v>
      </c>
    </row>
    <row r="13" spans="1:3">
      <c r="A13" s="257">
        <f>'Schedule 2_Balance Sheet'!B13</f>
        <v>3</v>
      </c>
      <c r="B13" s="764" t="s">
        <v>63</v>
      </c>
      <c r="C13" s="765" t="s">
        <v>64</v>
      </c>
    </row>
    <row r="14" spans="1:3">
      <c r="A14" s="257">
        <f>'Schedule 2_Balance Sheet'!B14</f>
        <v>4</v>
      </c>
      <c r="B14" s="764" t="s">
        <v>65</v>
      </c>
      <c r="C14" s="765" t="s">
        <v>66</v>
      </c>
    </row>
    <row r="15" spans="1:3" ht="25.5">
      <c r="A15" s="257">
        <f>'Schedule 2_Balance Sheet'!B15</f>
        <v>5</v>
      </c>
      <c r="B15" s="764" t="s">
        <v>67</v>
      </c>
      <c r="C15" s="765" t="s">
        <v>68</v>
      </c>
    </row>
    <row r="16" spans="1:3">
      <c r="A16" s="257">
        <f>'Schedule 2_Balance Sheet'!B16</f>
        <v>6</v>
      </c>
      <c r="B16" s="764" t="s">
        <v>69</v>
      </c>
      <c r="C16" s="766" t="s">
        <v>70</v>
      </c>
    </row>
    <row r="17" spans="1:3">
      <c r="A17" s="258" t="s">
        <v>71</v>
      </c>
      <c r="B17" s="764" t="s">
        <v>72</v>
      </c>
      <c r="C17" s="765" t="s">
        <v>73</v>
      </c>
    </row>
    <row r="18" spans="1:3">
      <c r="A18" s="259">
        <v>11</v>
      </c>
      <c r="B18" s="760" t="s">
        <v>74</v>
      </c>
      <c r="C18" s="767" t="s">
        <v>75</v>
      </c>
    </row>
    <row r="19" spans="1:3">
      <c r="A19" s="257">
        <v>12</v>
      </c>
      <c r="B19" s="764" t="s">
        <v>76</v>
      </c>
      <c r="C19" s="765" t="s">
        <v>77</v>
      </c>
    </row>
    <row r="20" spans="1:3" ht="38.25">
      <c r="A20" s="257">
        <v>13</v>
      </c>
      <c r="B20" s="764" t="s">
        <v>78</v>
      </c>
      <c r="C20" s="766" t="s">
        <v>79</v>
      </c>
    </row>
    <row r="21" spans="1:3">
      <c r="A21" s="257">
        <v>14</v>
      </c>
      <c r="B21" s="764" t="s">
        <v>80</v>
      </c>
      <c r="C21" s="766" t="s">
        <v>81</v>
      </c>
    </row>
    <row r="22" spans="1:3">
      <c r="A22" s="257">
        <v>15</v>
      </c>
      <c r="B22" s="764" t="s">
        <v>82</v>
      </c>
      <c r="C22" s="766" t="s">
        <v>83</v>
      </c>
    </row>
    <row r="23" spans="1:3">
      <c r="A23" s="257">
        <v>16</v>
      </c>
      <c r="B23" s="764" t="s">
        <v>84</v>
      </c>
      <c r="C23" s="766" t="s">
        <v>85</v>
      </c>
    </row>
    <row r="24" spans="1:3" ht="38.25">
      <c r="A24" s="257">
        <v>17</v>
      </c>
      <c r="B24" s="764" t="s">
        <v>86</v>
      </c>
      <c r="C24" s="766" t="s">
        <v>87</v>
      </c>
    </row>
    <row r="25" spans="1:3">
      <c r="A25" s="257" t="s">
        <v>88</v>
      </c>
      <c r="B25" s="764" t="s">
        <v>89</v>
      </c>
      <c r="C25" s="766" t="s">
        <v>90</v>
      </c>
    </row>
    <row r="26" spans="1:3">
      <c r="A26" s="259">
        <v>21</v>
      </c>
      <c r="B26" s="760" t="s">
        <v>91</v>
      </c>
      <c r="C26" s="767" t="s">
        <v>92</v>
      </c>
    </row>
    <row r="27" spans="1:3">
      <c r="A27" s="257">
        <v>22</v>
      </c>
      <c r="B27" s="764" t="s">
        <v>93</v>
      </c>
      <c r="C27" s="766" t="s">
        <v>94</v>
      </c>
    </row>
    <row r="28" spans="1:3" ht="38.25">
      <c r="A28" s="257">
        <v>23</v>
      </c>
      <c r="B28" s="764" t="s">
        <v>95</v>
      </c>
      <c r="C28" s="766" t="s">
        <v>96</v>
      </c>
    </row>
    <row r="29" spans="1:3" ht="38.25">
      <c r="A29" s="257">
        <v>24</v>
      </c>
      <c r="B29" s="764" t="s">
        <v>97</v>
      </c>
      <c r="C29" s="768" t="s">
        <v>98</v>
      </c>
    </row>
    <row r="30" spans="1:3" ht="39" customHeight="1">
      <c r="A30" s="257">
        <v>25</v>
      </c>
      <c r="B30" s="764" t="s">
        <v>99</v>
      </c>
      <c r="C30" s="766" t="s">
        <v>100</v>
      </c>
    </row>
    <row r="31" spans="1:3" ht="16.7" customHeight="1">
      <c r="A31" s="257">
        <v>26</v>
      </c>
      <c r="B31" s="764" t="s">
        <v>101</v>
      </c>
      <c r="C31" s="766" t="s">
        <v>102</v>
      </c>
    </row>
    <row r="32" spans="1:3" ht="28.7" customHeight="1">
      <c r="A32" s="257" t="s">
        <v>103</v>
      </c>
      <c r="B32" s="764" t="s">
        <v>104</v>
      </c>
      <c r="C32" s="766" t="s">
        <v>105</v>
      </c>
    </row>
    <row r="33" spans="1:3">
      <c r="A33" s="259">
        <v>30</v>
      </c>
      <c r="B33" s="760" t="s">
        <v>106</v>
      </c>
      <c r="C33" s="768" t="s">
        <v>107</v>
      </c>
    </row>
    <row r="34" spans="1:3">
      <c r="A34" s="257">
        <v>31</v>
      </c>
      <c r="B34" s="764" t="s">
        <v>108</v>
      </c>
      <c r="C34" s="766" t="s">
        <v>109</v>
      </c>
    </row>
    <row r="35" spans="1:3">
      <c r="A35" s="249"/>
      <c r="B35" s="85" t="s">
        <v>110</v>
      </c>
      <c r="C35" s="769"/>
    </row>
    <row r="36" spans="1:3" ht="38.25">
      <c r="A36" s="257">
        <v>32</v>
      </c>
      <c r="B36" s="764" t="s">
        <v>111</v>
      </c>
      <c r="C36" s="766" t="s">
        <v>112</v>
      </c>
    </row>
    <row r="37" spans="1:3">
      <c r="A37" s="257">
        <v>33</v>
      </c>
      <c r="B37" s="764" t="s">
        <v>113</v>
      </c>
      <c r="C37" s="766" t="s">
        <v>114</v>
      </c>
    </row>
    <row r="38" spans="1:3">
      <c r="A38" s="257">
        <v>34</v>
      </c>
      <c r="B38" s="764" t="s">
        <v>115</v>
      </c>
      <c r="C38" s="766" t="s">
        <v>116</v>
      </c>
    </row>
    <row r="39" spans="1:3">
      <c r="A39" s="257">
        <v>35</v>
      </c>
      <c r="B39" s="764" t="s">
        <v>117</v>
      </c>
      <c r="C39" s="766" t="s">
        <v>118</v>
      </c>
    </row>
    <row r="40" spans="1:3">
      <c r="A40" s="257">
        <v>36</v>
      </c>
      <c r="B40" s="764" t="s">
        <v>119</v>
      </c>
      <c r="C40" s="766" t="s">
        <v>120</v>
      </c>
    </row>
    <row r="41" spans="1:3">
      <c r="A41" s="257">
        <v>37</v>
      </c>
      <c r="B41" s="764" t="s">
        <v>121</v>
      </c>
      <c r="C41" s="766" t="s">
        <v>122</v>
      </c>
    </row>
    <row r="42" spans="1:3" ht="25.5">
      <c r="A42" s="257">
        <v>38</v>
      </c>
      <c r="B42" s="764" t="s">
        <v>123</v>
      </c>
      <c r="C42" s="766" t="s">
        <v>124</v>
      </c>
    </row>
    <row r="43" spans="1:3">
      <c r="A43" s="257">
        <v>39</v>
      </c>
      <c r="B43" s="764" t="s">
        <v>125</v>
      </c>
      <c r="C43" s="766" t="s">
        <v>126</v>
      </c>
    </row>
    <row r="44" spans="1:3" ht="38.25">
      <c r="A44" s="257">
        <v>40</v>
      </c>
      <c r="B44" s="764" t="s">
        <v>127</v>
      </c>
      <c r="C44" s="766" t="s">
        <v>128</v>
      </c>
    </row>
    <row r="45" spans="1:3">
      <c r="A45" s="257" t="s">
        <v>129</v>
      </c>
      <c r="B45" s="764" t="s">
        <v>130</v>
      </c>
      <c r="C45" s="766" t="s">
        <v>131</v>
      </c>
    </row>
    <row r="46" spans="1:3">
      <c r="A46" s="257">
        <v>45</v>
      </c>
      <c r="B46" s="764" t="s">
        <v>132</v>
      </c>
      <c r="C46" s="766" t="s">
        <v>133</v>
      </c>
    </row>
    <row r="47" spans="1:3" ht="38.25">
      <c r="A47" s="257">
        <v>46</v>
      </c>
      <c r="B47" s="764" t="s">
        <v>134</v>
      </c>
      <c r="C47" s="766" t="s">
        <v>135</v>
      </c>
    </row>
    <row r="48" spans="1:3" ht="38.25">
      <c r="A48" s="257">
        <v>47</v>
      </c>
      <c r="B48" s="764" t="s">
        <v>136</v>
      </c>
      <c r="C48" s="766" t="s">
        <v>137</v>
      </c>
    </row>
    <row r="49" spans="1:3">
      <c r="A49" s="257" t="s">
        <v>138</v>
      </c>
      <c r="B49" s="764" t="s">
        <v>139</v>
      </c>
      <c r="C49" s="766" t="s">
        <v>140</v>
      </c>
    </row>
    <row r="50" spans="1:3">
      <c r="A50" s="257">
        <v>52</v>
      </c>
      <c r="B50" s="764" t="s">
        <v>141</v>
      </c>
      <c r="C50" s="766" t="s">
        <v>142</v>
      </c>
    </row>
    <row r="51" spans="1:3">
      <c r="A51" s="257">
        <v>53</v>
      </c>
      <c r="B51" s="764" t="s">
        <v>143</v>
      </c>
      <c r="C51" s="766" t="s">
        <v>144</v>
      </c>
    </row>
    <row r="52" spans="1:3">
      <c r="A52" s="249"/>
      <c r="B52" s="85" t="s">
        <v>145</v>
      </c>
      <c r="C52" s="769"/>
    </row>
    <row r="53" spans="1:3" ht="25.5">
      <c r="A53" s="257">
        <v>54</v>
      </c>
      <c r="B53" s="764" t="s">
        <v>146</v>
      </c>
      <c r="C53" s="766" t="s">
        <v>147</v>
      </c>
    </row>
    <row r="54" spans="1:3">
      <c r="A54" s="257">
        <v>55</v>
      </c>
      <c r="B54" s="764" t="s">
        <v>148</v>
      </c>
      <c r="C54" s="766" t="s">
        <v>149</v>
      </c>
    </row>
    <row r="55" spans="1:3" ht="51">
      <c r="A55" s="257">
        <v>56</v>
      </c>
      <c r="B55" s="764" t="s">
        <v>150</v>
      </c>
      <c r="C55" s="766" t="s">
        <v>151</v>
      </c>
    </row>
    <row r="56" spans="1:3">
      <c r="A56" s="257">
        <v>57</v>
      </c>
      <c r="B56" s="764" t="s">
        <v>152</v>
      </c>
      <c r="C56" s="768" t="s">
        <v>153</v>
      </c>
    </row>
    <row r="57" spans="1:3">
      <c r="A57" s="257" t="s">
        <v>154</v>
      </c>
      <c r="B57" s="764" t="s">
        <v>155</v>
      </c>
      <c r="C57" s="768" t="s">
        <v>156</v>
      </c>
    </row>
    <row r="58" spans="1:3" ht="25.5">
      <c r="A58" s="257">
        <v>62</v>
      </c>
      <c r="B58" s="764" t="s">
        <v>157</v>
      </c>
      <c r="C58" s="766" t="s">
        <v>158</v>
      </c>
    </row>
    <row r="59" spans="1:3" ht="28.35" customHeight="1">
      <c r="A59" s="259">
        <v>63</v>
      </c>
      <c r="B59" s="760" t="s">
        <v>159</v>
      </c>
      <c r="C59" s="768" t="s">
        <v>160</v>
      </c>
    </row>
    <row r="60" spans="1:3" ht="28.35" customHeight="1">
      <c r="A60" s="259">
        <v>64</v>
      </c>
      <c r="B60" s="760" t="s">
        <v>161</v>
      </c>
      <c r="C60" s="768" t="s">
        <v>162</v>
      </c>
    </row>
    <row r="61" spans="1:3">
      <c r="A61" s="259">
        <v>65</v>
      </c>
      <c r="B61" s="760" t="s">
        <v>163</v>
      </c>
      <c r="C61" s="768" t="s">
        <v>164</v>
      </c>
    </row>
    <row r="62" spans="1:3" ht="27.6" customHeight="1" thickBot="1">
      <c r="A62" s="260">
        <v>66</v>
      </c>
      <c r="B62" s="770" t="s">
        <v>165</v>
      </c>
      <c r="C62" s="771" t="s">
        <v>166</v>
      </c>
    </row>
    <row r="63" spans="1:3" ht="39" thickBot="1">
      <c r="A63" s="757"/>
      <c r="B63" s="772" t="s">
        <v>167</v>
      </c>
      <c r="C63" s="773" t="s">
        <v>168</v>
      </c>
    </row>
    <row r="64" spans="1:3">
      <c r="A64" s="249"/>
      <c r="B64" s="85" t="s">
        <v>169</v>
      </c>
      <c r="C64" s="571" t="s">
        <v>170</v>
      </c>
    </row>
    <row r="65" spans="1:3" ht="25.5">
      <c r="A65" s="257">
        <v>1</v>
      </c>
      <c r="B65" s="139" t="s">
        <v>171</v>
      </c>
      <c r="C65" s="140" t="s">
        <v>172</v>
      </c>
    </row>
    <row r="66" spans="1:3" ht="51">
      <c r="A66" s="257">
        <v>2</v>
      </c>
      <c r="B66" s="139" t="s">
        <v>173</v>
      </c>
      <c r="C66" s="140" t="s">
        <v>174</v>
      </c>
    </row>
    <row r="67" spans="1:3" ht="25.5">
      <c r="A67" s="257">
        <v>3</v>
      </c>
      <c r="B67" s="139" t="s">
        <v>175</v>
      </c>
      <c r="C67" s="140" t="s">
        <v>176</v>
      </c>
    </row>
    <row r="68" spans="1:3" ht="25.5">
      <c r="A68" s="257">
        <v>4</v>
      </c>
      <c r="B68" s="139" t="s">
        <v>177</v>
      </c>
      <c r="C68" s="140" t="s">
        <v>178</v>
      </c>
    </row>
    <row r="69" spans="1:3">
      <c r="A69" s="257">
        <v>5</v>
      </c>
      <c r="B69" s="139" t="s">
        <v>179</v>
      </c>
      <c r="C69" s="140" t="s">
        <v>180</v>
      </c>
    </row>
    <row r="70" spans="1:3" ht="25.5">
      <c r="A70" s="257">
        <v>6</v>
      </c>
      <c r="B70" s="139" t="s">
        <v>181</v>
      </c>
      <c r="C70" s="140" t="s">
        <v>182</v>
      </c>
    </row>
    <row r="71" spans="1:3" ht="25.5">
      <c r="A71" s="257">
        <v>7</v>
      </c>
      <c r="B71" s="139" t="s">
        <v>183</v>
      </c>
      <c r="C71" s="765" t="s">
        <v>184</v>
      </c>
    </row>
    <row r="72" spans="1:3">
      <c r="A72" s="257">
        <v>8</v>
      </c>
      <c r="B72" s="139" t="s">
        <v>185</v>
      </c>
      <c r="C72" s="765" t="s">
        <v>186</v>
      </c>
    </row>
    <row r="73" spans="1:3" ht="25.5">
      <c r="A73" s="257">
        <v>9</v>
      </c>
      <c r="B73" s="139" t="s">
        <v>187</v>
      </c>
      <c r="C73" s="514" t="s">
        <v>188</v>
      </c>
    </row>
    <row r="74" spans="1:3">
      <c r="A74" s="257">
        <v>10</v>
      </c>
      <c r="B74" s="139" t="s">
        <v>189</v>
      </c>
      <c r="C74" s="140" t="s">
        <v>190</v>
      </c>
    </row>
    <row r="75" spans="1:3">
      <c r="A75" s="257">
        <v>11</v>
      </c>
      <c r="B75" s="139" t="s">
        <v>191</v>
      </c>
      <c r="C75" s="140" t="s">
        <v>192</v>
      </c>
    </row>
    <row r="76" spans="1:3">
      <c r="A76" s="261">
        <v>12</v>
      </c>
      <c r="B76" s="139" t="s">
        <v>193</v>
      </c>
      <c r="C76" s="140" t="s">
        <v>194</v>
      </c>
    </row>
    <row r="77" spans="1:3">
      <c r="A77" s="249"/>
      <c r="B77" s="86" t="s">
        <v>195</v>
      </c>
      <c r="C77" s="571" t="s">
        <v>196</v>
      </c>
    </row>
    <row r="78" spans="1:3">
      <c r="A78" s="254">
        <v>13</v>
      </c>
      <c r="B78" s="138" t="s">
        <v>197</v>
      </c>
      <c r="C78" s="140" t="s">
        <v>198</v>
      </c>
    </row>
    <row r="79" spans="1:3">
      <c r="A79" s="259">
        <v>14</v>
      </c>
      <c r="B79" s="138" t="s">
        <v>199</v>
      </c>
      <c r="C79" s="140" t="s">
        <v>198</v>
      </c>
    </row>
    <row r="80" spans="1:3">
      <c r="A80" s="259">
        <v>15</v>
      </c>
      <c r="B80" s="760" t="s">
        <v>200</v>
      </c>
      <c r="C80" s="140" t="s">
        <v>198</v>
      </c>
    </row>
    <row r="81" spans="1:3">
      <c r="A81" s="259">
        <v>16</v>
      </c>
      <c r="B81" s="760" t="s">
        <v>201</v>
      </c>
      <c r="C81" s="140" t="s">
        <v>198</v>
      </c>
    </row>
    <row r="82" spans="1:3">
      <c r="A82" s="259">
        <v>17</v>
      </c>
      <c r="B82" s="760" t="s">
        <v>202</v>
      </c>
      <c r="C82" s="140" t="s">
        <v>198</v>
      </c>
    </row>
    <row r="83" spans="1:3">
      <c r="A83" s="259">
        <v>18</v>
      </c>
      <c r="B83" s="760" t="s">
        <v>203</v>
      </c>
      <c r="C83" s="262" t="s">
        <v>198</v>
      </c>
    </row>
    <row r="84" spans="1:3">
      <c r="A84" s="259">
        <v>19</v>
      </c>
      <c r="B84" s="760" t="s">
        <v>204</v>
      </c>
      <c r="C84" s="262" t="s">
        <v>198</v>
      </c>
    </row>
    <row r="85" spans="1:3">
      <c r="A85" s="259">
        <v>20</v>
      </c>
      <c r="B85" s="760" t="s">
        <v>205</v>
      </c>
      <c r="C85" s="262" t="s">
        <v>198</v>
      </c>
    </row>
    <row r="86" spans="1:3">
      <c r="A86" s="259">
        <v>21</v>
      </c>
      <c r="B86" s="138" t="s">
        <v>206</v>
      </c>
      <c r="C86" s="262" t="s">
        <v>198</v>
      </c>
    </row>
    <row r="87" spans="1:3">
      <c r="A87" s="259">
        <v>22</v>
      </c>
      <c r="B87" s="138" t="s">
        <v>207</v>
      </c>
      <c r="C87" s="262" t="s">
        <v>208</v>
      </c>
    </row>
    <row r="88" spans="1:3">
      <c r="A88" s="259">
        <v>23</v>
      </c>
      <c r="B88" s="138" t="s">
        <v>209</v>
      </c>
      <c r="C88" s="262" t="s">
        <v>210</v>
      </c>
    </row>
    <row r="89" spans="1:3">
      <c r="A89" s="259">
        <v>24</v>
      </c>
      <c r="B89" s="138" t="s">
        <v>211</v>
      </c>
      <c r="C89" s="262" t="s">
        <v>208</v>
      </c>
    </row>
    <row r="90" spans="1:3">
      <c r="A90" s="259">
        <v>25</v>
      </c>
      <c r="B90" s="138" t="s">
        <v>212</v>
      </c>
      <c r="C90" s="262" t="s">
        <v>210</v>
      </c>
    </row>
    <row r="91" spans="1:3">
      <c r="A91" s="259">
        <v>26</v>
      </c>
      <c r="B91" s="760" t="s">
        <v>213</v>
      </c>
      <c r="C91" s="262" t="s">
        <v>198</v>
      </c>
    </row>
    <row r="92" spans="1:3">
      <c r="A92" s="259">
        <v>27</v>
      </c>
      <c r="B92" s="760" t="s">
        <v>214</v>
      </c>
      <c r="C92" s="262" t="s">
        <v>198</v>
      </c>
    </row>
    <row r="93" spans="1:3">
      <c r="A93" s="259">
        <v>28</v>
      </c>
      <c r="B93" s="760" t="s">
        <v>215</v>
      </c>
      <c r="C93" s="262" t="s">
        <v>198</v>
      </c>
    </row>
    <row r="94" spans="1:3">
      <c r="A94" s="259">
        <v>29</v>
      </c>
      <c r="B94" s="760" t="s">
        <v>216</v>
      </c>
      <c r="C94" s="262" t="s">
        <v>198</v>
      </c>
    </row>
    <row r="95" spans="1:3">
      <c r="A95" s="259">
        <v>30</v>
      </c>
      <c r="B95" s="760" t="s">
        <v>217</v>
      </c>
      <c r="C95" s="262" t="s">
        <v>198</v>
      </c>
    </row>
    <row r="96" spans="1:3">
      <c r="A96" s="259">
        <v>31</v>
      </c>
      <c r="B96" s="760" t="s">
        <v>218</v>
      </c>
      <c r="C96" s="262" t="s">
        <v>198</v>
      </c>
    </row>
    <row r="97" spans="1:3">
      <c r="A97" s="259">
        <v>32</v>
      </c>
      <c r="B97" s="760" t="s">
        <v>219</v>
      </c>
      <c r="C97" s="262" t="s">
        <v>198</v>
      </c>
    </row>
    <row r="98" spans="1:3">
      <c r="A98" s="259">
        <v>33</v>
      </c>
      <c r="B98" s="760" t="s">
        <v>220</v>
      </c>
      <c r="C98" s="262" t="s">
        <v>198</v>
      </c>
    </row>
    <row r="99" spans="1:3">
      <c r="A99" s="259">
        <v>34</v>
      </c>
      <c r="B99" s="760" t="s">
        <v>221</v>
      </c>
      <c r="C99" s="262" t="s">
        <v>198</v>
      </c>
    </row>
    <row r="100" spans="1:3">
      <c r="A100" s="259">
        <v>35</v>
      </c>
      <c r="B100" s="760" t="s">
        <v>222</v>
      </c>
      <c r="C100" s="262" t="s">
        <v>198</v>
      </c>
    </row>
    <row r="101" spans="1:3">
      <c r="A101" s="259">
        <v>36</v>
      </c>
      <c r="B101" s="760" t="s">
        <v>223</v>
      </c>
      <c r="C101" s="262" t="s">
        <v>198</v>
      </c>
    </row>
    <row r="102" spans="1:3">
      <c r="A102" s="259">
        <v>37</v>
      </c>
      <c r="B102" s="760" t="s">
        <v>224</v>
      </c>
      <c r="C102" s="262" t="s">
        <v>198</v>
      </c>
    </row>
    <row r="103" spans="1:3">
      <c r="A103" s="774">
        <v>38</v>
      </c>
      <c r="B103" s="760" t="s">
        <v>225</v>
      </c>
      <c r="C103" s="775" t="s">
        <v>198</v>
      </c>
    </row>
    <row r="104" spans="1:3">
      <c r="A104" s="774">
        <v>39</v>
      </c>
      <c r="B104" s="760" t="s">
        <v>226</v>
      </c>
      <c r="C104" s="775" t="s">
        <v>198</v>
      </c>
    </row>
    <row r="105" spans="1:3" ht="25.5">
      <c r="A105" s="774">
        <v>40</v>
      </c>
      <c r="B105" s="760" t="s">
        <v>227</v>
      </c>
      <c r="C105" s="775" t="s">
        <v>228</v>
      </c>
    </row>
    <row r="106" spans="1:3" ht="25.5">
      <c r="A106" s="774">
        <v>41</v>
      </c>
      <c r="B106" s="760" t="s">
        <v>229</v>
      </c>
      <c r="C106" s="775" t="s">
        <v>230</v>
      </c>
    </row>
    <row r="107" spans="1:3" ht="25.5">
      <c r="A107" s="774">
        <v>42</v>
      </c>
      <c r="B107" s="760" t="s">
        <v>231</v>
      </c>
      <c r="C107" s="140" t="s">
        <v>232</v>
      </c>
    </row>
    <row r="108" spans="1:3">
      <c r="A108" s="774">
        <v>43</v>
      </c>
      <c r="B108" s="760" t="s">
        <v>233</v>
      </c>
      <c r="C108" s="775" t="s">
        <v>234</v>
      </c>
    </row>
    <row r="109" spans="1:3">
      <c r="A109" s="249"/>
      <c r="B109" s="85" t="s">
        <v>235</v>
      </c>
      <c r="C109" s="769"/>
    </row>
    <row r="110" spans="1:3">
      <c r="A110" s="774">
        <v>44</v>
      </c>
      <c r="B110" s="138" t="s">
        <v>236</v>
      </c>
      <c r="C110" s="262" t="s">
        <v>237</v>
      </c>
    </row>
    <row r="111" spans="1:3" ht="25.5">
      <c r="A111" s="774">
        <v>45</v>
      </c>
      <c r="B111" s="138" t="s">
        <v>238</v>
      </c>
      <c r="C111" s="262" t="s">
        <v>239</v>
      </c>
    </row>
    <row r="112" spans="1:3" ht="25.5">
      <c r="A112" s="259">
        <v>46</v>
      </c>
      <c r="B112" s="138" t="s">
        <v>224</v>
      </c>
      <c r="C112" s="262" t="s">
        <v>240</v>
      </c>
    </row>
    <row r="113" spans="1:3" ht="38.25">
      <c r="A113" s="254">
        <v>47</v>
      </c>
      <c r="B113" s="138" t="s">
        <v>241</v>
      </c>
      <c r="C113" s="262" t="s">
        <v>242</v>
      </c>
    </row>
    <row r="114" spans="1:3">
      <c r="A114" s="249"/>
      <c r="B114" s="85" t="s">
        <v>243</v>
      </c>
      <c r="C114" s="769"/>
    </row>
    <row r="115" spans="1:3" ht="38.25">
      <c r="A115" s="774">
        <v>48</v>
      </c>
      <c r="B115" s="138" t="s">
        <v>244</v>
      </c>
      <c r="C115" s="262" t="s">
        <v>245</v>
      </c>
    </row>
    <row r="116" spans="1:3" ht="51">
      <c r="A116" s="774">
        <v>49</v>
      </c>
      <c r="B116" s="138" t="s">
        <v>246</v>
      </c>
      <c r="C116" s="262" t="s">
        <v>247</v>
      </c>
    </row>
    <row r="117" spans="1:3">
      <c r="A117" s="774">
        <v>50</v>
      </c>
      <c r="B117" s="138" t="s">
        <v>248</v>
      </c>
      <c r="C117" s="262" t="s">
        <v>249</v>
      </c>
    </row>
    <row r="118" spans="1:3" ht="51">
      <c r="A118" s="774">
        <v>51</v>
      </c>
      <c r="B118" s="138" t="s">
        <v>250</v>
      </c>
      <c r="C118" s="262" t="s">
        <v>251</v>
      </c>
    </row>
    <row r="119" spans="1:3" ht="38.25">
      <c r="A119" s="774">
        <v>52</v>
      </c>
      <c r="B119" s="138" t="s">
        <v>252</v>
      </c>
      <c r="C119" s="262" t="s">
        <v>253</v>
      </c>
    </row>
    <row r="120" spans="1:3" ht="51">
      <c r="A120" s="774">
        <v>53</v>
      </c>
      <c r="B120" s="138" t="s">
        <v>254</v>
      </c>
      <c r="C120" s="262" t="s">
        <v>255</v>
      </c>
    </row>
    <row r="121" spans="1:3" ht="25.5">
      <c r="A121" s="774">
        <v>54</v>
      </c>
      <c r="B121" s="138" t="s">
        <v>256</v>
      </c>
      <c r="C121" s="262" t="s">
        <v>257</v>
      </c>
    </row>
    <row r="122" spans="1:3">
      <c r="A122" s="774">
        <v>55</v>
      </c>
      <c r="B122" s="138" t="s">
        <v>258</v>
      </c>
      <c r="C122" s="262" t="s">
        <v>259</v>
      </c>
    </row>
    <row r="123" spans="1:3">
      <c r="A123" s="774">
        <v>56</v>
      </c>
      <c r="B123" s="138" t="s">
        <v>260</v>
      </c>
      <c r="C123" s="262" t="s">
        <v>261</v>
      </c>
    </row>
    <row r="124" spans="1:3">
      <c r="A124" s="774">
        <v>57</v>
      </c>
      <c r="B124" s="138" t="s">
        <v>262</v>
      </c>
      <c r="C124" s="262" t="s">
        <v>263</v>
      </c>
    </row>
    <row r="125" spans="1:3" ht="38.25">
      <c r="A125" s="774">
        <v>58</v>
      </c>
      <c r="B125" s="138" t="s">
        <v>264</v>
      </c>
      <c r="C125" s="262" t="s">
        <v>265</v>
      </c>
    </row>
    <row r="126" spans="1:3">
      <c r="A126" s="774">
        <v>59</v>
      </c>
      <c r="B126" s="138" t="s">
        <v>266</v>
      </c>
      <c r="C126" s="262" t="s">
        <v>267</v>
      </c>
    </row>
    <row r="127" spans="1:3" ht="38.25">
      <c r="A127" s="774">
        <v>60</v>
      </c>
      <c r="B127" s="138" t="s">
        <v>268</v>
      </c>
      <c r="C127" s="262" t="s">
        <v>269</v>
      </c>
    </row>
    <row r="128" spans="1:3">
      <c r="A128" s="774">
        <v>61</v>
      </c>
      <c r="B128" s="142" t="s">
        <v>270</v>
      </c>
      <c r="C128" s="587" t="s">
        <v>271</v>
      </c>
    </row>
    <row r="129" spans="1:3" ht="25.5">
      <c r="A129" s="774">
        <v>62</v>
      </c>
      <c r="B129" s="138" t="s">
        <v>272</v>
      </c>
      <c r="C129" s="262" t="s">
        <v>273</v>
      </c>
    </row>
    <row r="130" spans="1:3" ht="38.25">
      <c r="A130" s="774">
        <v>63</v>
      </c>
      <c r="B130" s="138" t="s">
        <v>274</v>
      </c>
      <c r="C130" s="262" t="s">
        <v>275</v>
      </c>
    </row>
    <row r="131" spans="1:3" ht="25.5">
      <c r="A131" s="774">
        <v>64</v>
      </c>
      <c r="B131" s="133" t="s">
        <v>276</v>
      </c>
      <c r="C131" s="262" t="s">
        <v>277</v>
      </c>
    </row>
    <row r="132" spans="1:3" ht="26.25" thickBot="1">
      <c r="A132" s="774">
        <v>65</v>
      </c>
      <c r="B132" s="138" t="s">
        <v>278</v>
      </c>
      <c r="C132" s="262" t="s">
        <v>279</v>
      </c>
    </row>
    <row r="133" spans="1:3" ht="39" thickBot="1">
      <c r="A133" s="757"/>
      <c r="B133" s="758" t="s">
        <v>280</v>
      </c>
      <c r="C133" s="759" t="s">
        <v>281</v>
      </c>
    </row>
    <row r="134" spans="1:3" ht="25.5">
      <c r="A134" s="776" t="s">
        <v>282</v>
      </c>
      <c r="B134" s="777" t="s">
        <v>283</v>
      </c>
      <c r="C134" s="778" t="s">
        <v>284</v>
      </c>
    </row>
    <row r="135" spans="1:3" ht="114.75">
      <c r="A135" s="483" t="s">
        <v>285</v>
      </c>
      <c r="B135" s="779" t="s">
        <v>286</v>
      </c>
      <c r="C135" s="768" t="s">
        <v>287</v>
      </c>
    </row>
    <row r="136" spans="1:3" ht="116.1" customHeight="1">
      <c r="A136" s="483" t="s">
        <v>288</v>
      </c>
      <c r="B136" s="779" t="s">
        <v>289</v>
      </c>
      <c r="C136" s="780" t="s">
        <v>290</v>
      </c>
    </row>
    <row r="137" spans="1:3" ht="25.5">
      <c r="A137" s="483" t="s">
        <v>291</v>
      </c>
      <c r="B137" s="779" t="s">
        <v>292</v>
      </c>
      <c r="C137" s="768" t="s">
        <v>293</v>
      </c>
    </row>
    <row r="138" spans="1:3" ht="51">
      <c r="A138" s="483" t="s">
        <v>294</v>
      </c>
      <c r="B138" s="779" t="s">
        <v>295</v>
      </c>
      <c r="C138" s="768" t="s">
        <v>296</v>
      </c>
    </row>
    <row r="139" spans="1:3" ht="51">
      <c r="A139" s="483" t="s">
        <v>297</v>
      </c>
      <c r="B139" s="779" t="s">
        <v>298</v>
      </c>
      <c r="C139" s="768" t="s">
        <v>299</v>
      </c>
    </row>
    <row r="140" spans="1:3" ht="51">
      <c r="A140" s="483" t="s">
        <v>300</v>
      </c>
      <c r="B140" s="779" t="s">
        <v>301</v>
      </c>
      <c r="C140" s="768" t="s">
        <v>302</v>
      </c>
    </row>
    <row r="141" spans="1:3" ht="25.5">
      <c r="A141" s="483" t="s">
        <v>303</v>
      </c>
      <c r="B141" s="779" t="s">
        <v>304</v>
      </c>
      <c r="C141" s="768" t="s">
        <v>305</v>
      </c>
    </row>
    <row r="142" spans="1:3" ht="38.25">
      <c r="A142" s="483" t="s">
        <v>306</v>
      </c>
      <c r="B142" s="779" t="s">
        <v>307</v>
      </c>
      <c r="C142" s="768" t="s">
        <v>308</v>
      </c>
    </row>
    <row r="143" spans="1:3" ht="38.25">
      <c r="A143" s="483" t="s">
        <v>309</v>
      </c>
      <c r="B143" s="779" t="s">
        <v>310</v>
      </c>
      <c r="C143" s="768" t="s">
        <v>311</v>
      </c>
    </row>
    <row r="144" spans="1:3">
      <c r="A144" s="483" t="s">
        <v>312</v>
      </c>
      <c r="B144" s="779" t="s">
        <v>313</v>
      </c>
      <c r="C144" s="768" t="s">
        <v>314</v>
      </c>
    </row>
    <row r="145" spans="1:3" ht="38.25">
      <c r="A145" s="483" t="s">
        <v>315</v>
      </c>
      <c r="B145" s="779" t="s">
        <v>316</v>
      </c>
      <c r="C145" s="768" t="s">
        <v>317</v>
      </c>
    </row>
    <row r="146" spans="1:3">
      <c r="A146" s="483" t="s">
        <v>318</v>
      </c>
      <c r="B146" s="779" t="s">
        <v>319</v>
      </c>
      <c r="C146" s="768" t="s">
        <v>320</v>
      </c>
    </row>
    <row r="147" spans="1:3" ht="25.5">
      <c r="A147" s="483" t="s">
        <v>321</v>
      </c>
      <c r="B147" s="779" t="s">
        <v>322</v>
      </c>
      <c r="C147" s="768" t="s">
        <v>323</v>
      </c>
    </row>
    <row r="148" spans="1:3" ht="25.5">
      <c r="A148" s="483" t="s">
        <v>324</v>
      </c>
      <c r="B148" s="779" t="s">
        <v>325</v>
      </c>
      <c r="C148" s="768" t="s">
        <v>326</v>
      </c>
    </row>
    <row r="149" spans="1:3" ht="38.25">
      <c r="A149" s="483" t="s">
        <v>327</v>
      </c>
      <c r="B149" s="779" t="s">
        <v>328</v>
      </c>
      <c r="C149" s="768" t="s">
        <v>329</v>
      </c>
    </row>
    <row r="150" spans="1:3" ht="25.5">
      <c r="A150" s="483" t="s">
        <v>330</v>
      </c>
      <c r="B150" s="779" t="s">
        <v>331</v>
      </c>
      <c r="C150" s="768" t="s">
        <v>332</v>
      </c>
    </row>
    <row r="151" spans="1:3" ht="39" thickBot="1">
      <c r="A151" s="483" t="s">
        <v>333</v>
      </c>
      <c r="B151" s="781" t="s">
        <v>334</v>
      </c>
      <c r="C151" s="771" t="s">
        <v>335</v>
      </c>
    </row>
    <row r="152" spans="1:3" ht="13.5" thickBot="1">
      <c r="A152" s="757"/>
      <c r="B152" s="758" t="s">
        <v>336</v>
      </c>
      <c r="C152" s="759" t="s">
        <v>337</v>
      </c>
    </row>
    <row r="153" spans="1:3" ht="27.95" customHeight="1" thickBot="1">
      <c r="A153" s="757"/>
      <c r="B153" s="758" t="s">
        <v>338</v>
      </c>
      <c r="C153" s="782" t="s">
        <v>339</v>
      </c>
    </row>
    <row r="154" spans="1:3">
      <c r="A154" s="249"/>
      <c r="B154" s="85" t="s">
        <v>340</v>
      </c>
      <c r="C154" s="783"/>
    </row>
    <row r="155" spans="1:3">
      <c r="A155" s="257"/>
      <c r="B155" s="139" t="s">
        <v>341</v>
      </c>
      <c r="C155" s="140" t="s">
        <v>342</v>
      </c>
    </row>
    <row r="156" spans="1:3" ht="51">
      <c r="A156" s="257"/>
      <c r="B156" s="139" t="s">
        <v>343</v>
      </c>
      <c r="C156" s="140" t="s">
        <v>344</v>
      </c>
    </row>
    <row r="157" spans="1:3">
      <c r="A157" s="257"/>
      <c r="B157" s="139" t="s">
        <v>345</v>
      </c>
      <c r="C157" s="140" t="s">
        <v>346</v>
      </c>
    </row>
    <row r="158" spans="1:3">
      <c r="A158" s="257"/>
      <c r="B158" s="139" t="s">
        <v>347</v>
      </c>
      <c r="C158" s="140" t="s">
        <v>348</v>
      </c>
    </row>
    <row r="159" spans="1:3" ht="51">
      <c r="A159" s="257"/>
      <c r="B159" s="139" t="s">
        <v>349</v>
      </c>
      <c r="C159" s="140" t="s">
        <v>350</v>
      </c>
    </row>
    <row r="160" spans="1:3">
      <c r="A160" s="257"/>
      <c r="B160" s="139" t="s">
        <v>351</v>
      </c>
      <c r="C160" s="140" t="s">
        <v>352</v>
      </c>
    </row>
    <row r="161" spans="1:3">
      <c r="A161" s="257"/>
      <c r="B161" s="139" t="s">
        <v>353</v>
      </c>
      <c r="C161" s="140" t="s">
        <v>354</v>
      </c>
    </row>
    <row r="162" spans="1:3" ht="38.25">
      <c r="A162" s="257"/>
      <c r="B162" s="139" t="s">
        <v>355</v>
      </c>
      <c r="C162" s="140" t="s">
        <v>356</v>
      </c>
    </row>
    <row r="163" spans="1:3" ht="25.5">
      <c r="A163" s="257"/>
      <c r="B163" s="139" t="s">
        <v>357</v>
      </c>
      <c r="C163" s="140" t="s">
        <v>358</v>
      </c>
    </row>
    <row r="164" spans="1:3">
      <c r="A164" s="257"/>
      <c r="B164" s="139" t="s">
        <v>359</v>
      </c>
      <c r="C164" s="140" t="s">
        <v>360</v>
      </c>
    </row>
    <row r="165" spans="1:3" ht="25.5">
      <c r="A165" s="257"/>
      <c r="B165" s="139" t="s">
        <v>361</v>
      </c>
      <c r="C165" s="140" t="s">
        <v>362</v>
      </c>
    </row>
    <row r="166" spans="1:3" ht="38.25">
      <c r="A166" s="257"/>
      <c r="B166" s="139" t="s">
        <v>363</v>
      </c>
      <c r="C166" s="140" t="s">
        <v>364</v>
      </c>
    </row>
    <row r="167" spans="1:3">
      <c r="A167" s="257"/>
      <c r="B167" s="139" t="s">
        <v>365</v>
      </c>
      <c r="C167" s="140" t="s">
        <v>366</v>
      </c>
    </row>
    <row r="168" spans="1:3">
      <c r="A168" s="249"/>
      <c r="B168" s="86" t="s">
        <v>367</v>
      </c>
      <c r="C168" s="784"/>
    </row>
    <row r="169" spans="1:3">
      <c r="A169" s="256">
        <v>1</v>
      </c>
      <c r="B169" s="139" t="s">
        <v>197</v>
      </c>
      <c r="C169" s="140" t="s">
        <v>198</v>
      </c>
    </row>
    <row r="170" spans="1:3">
      <c r="A170" s="257">
        <v>2</v>
      </c>
      <c r="B170" s="139" t="s">
        <v>199</v>
      </c>
      <c r="C170" s="140" t="s">
        <v>198</v>
      </c>
    </row>
    <row r="171" spans="1:3">
      <c r="A171" s="257">
        <v>3</v>
      </c>
      <c r="B171" s="764" t="s">
        <v>200</v>
      </c>
      <c r="C171" s="140" t="s">
        <v>198</v>
      </c>
    </row>
    <row r="172" spans="1:3">
      <c r="A172" s="256">
        <v>4</v>
      </c>
      <c r="B172" s="764" t="s">
        <v>201</v>
      </c>
      <c r="C172" s="140" t="s">
        <v>198</v>
      </c>
    </row>
    <row r="173" spans="1:3">
      <c r="A173" s="257">
        <v>5</v>
      </c>
      <c r="B173" s="764" t="s">
        <v>202</v>
      </c>
      <c r="C173" s="140" t="s">
        <v>198</v>
      </c>
    </row>
    <row r="174" spans="1:3">
      <c r="A174" s="257">
        <v>6</v>
      </c>
      <c r="B174" s="764" t="s">
        <v>203</v>
      </c>
      <c r="C174" s="140" t="s">
        <v>198</v>
      </c>
    </row>
    <row r="175" spans="1:3">
      <c r="A175" s="256">
        <v>7</v>
      </c>
      <c r="B175" s="764" t="s">
        <v>204</v>
      </c>
      <c r="C175" s="140" t="s">
        <v>198</v>
      </c>
    </row>
    <row r="176" spans="1:3">
      <c r="A176" s="257">
        <v>8</v>
      </c>
      <c r="B176" s="764" t="s">
        <v>205</v>
      </c>
      <c r="C176" s="140" t="s">
        <v>198</v>
      </c>
    </row>
    <row r="177" spans="1:3">
      <c r="A177" s="259">
        <v>9</v>
      </c>
      <c r="B177" s="138" t="s">
        <v>206</v>
      </c>
      <c r="C177" s="262" t="s">
        <v>198</v>
      </c>
    </row>
    <row r="178" spans="1:3">
      <c r="A178" s="259" t="s">
        <v>368</v>
      </c>
      <c r="B178" s="138" t="s">
        <v>207</v>
      </c>
      <c r="C178" s="262" t="s">
        <v>198</v>
      </c>
    </row>
    <row r="179" spans="1:3">
      <c r="A179" s="259" t="s">
        <v>369</v>
      </c>
      <c r="B179" s="138" t="s">
        <v>209</v>
      </c>
      <c r="C179" s="262" t="s">
        <v>198</v>
      </c>
    </row>
    <row r="180" spans="1:3">
      <c r="A180" s="259" t="s">
        <v>370</v>
      </c>
      <c r="B180" s="138" t="s">
        <v>211</v>
      </c>
      <c r="C180" s="262" t="s">
        <v>198</v>
      </c>
    </row>
    <row r="181" spans="1:3">
      <c r="A181" s="254" t="s">
        <v>371</v>
      </c>
      <c r="B181" s="138" t="s">
        <v>212</v>
      </c>
      <c r="C181" s="262" t="s">
        <v>198</v>
      </c>
    </row>
    <row r="182" spans="1:3">
      <c r="A182" s="254">
        <v>12</v>
      </c>
      <c r="B182" s="139" t="s">
        <v>213</v>
      </c>
      <c r="C182" s="140" t="s">
        <v>198</v>
      </c>
    </row>
    <row r="183" spans="1:3">
      <c r="A183" s="259">
        <v>13</v>
      </c>
      <c r="B183" s="764" t="s">
        <v>214</v>
      </c>
      <c r="C183" s="140" t="s">
        <v>198</v>
      </c>
    </row>
    <row r="184" spans="1:3">
      <c r="A184" s="259">
        <v>14</v>
      </c>
      <c r="B184" s="760" t="s">
        <v>215</v>
      </c>
      <c r="C184" s="262" t="s">
        <v>198</v>
      </c>
    </row>
    <row r="185" spans="1:3">
      <c r="A185" s="254">
        <v>15</v>
      </c>
      <c r="B185" s="760" t="s">
        <v>216</v>
      </c>
      <c r="C185" s="262" t="s">
        <v>198</v>
      </c>
    </row>
    <row r="186" spans="1:3">
      <c r="A186" s="254">
        <v>16</v>
      </c>
      <c r="B186" s="760" t="s">
        <v>217</v>
      </c>
      <c r="C186" s="262" t="s">
        <v>198</v>
      </c>
    </row>
    <row r="187" spans="1:3">
      <c r="A187" s="254">
        <v>17</v>
      </c>
      <c r="B187" s="760" t="s">
        <v>218</v>
      </c>
      <c r="C187" s="262" t="s">
        <v>198</v>
      </c>
    </row>
    <row r="188" spans="1:3">
      <c r="A188" s="254">
        <v>18</v>
      </c>
      <c r="B188" s="760" t="s">
        <v>219</v>
      </c>
      <c r="C188" s="262" t="s">
        <v>198</v>
      </c>
    </row>
    <row r="189" spans="1:3">
      <c r="A189" s="254">
        <v>19</v>
      </c>
      <c r="B189" s="760" t="s">
        <v>220</v>
      </c>
      <c r="C189" s="262" t="s">
        <v>198</v>
      </c>
    </row>
    <row r="190" spans="1:3">
      <c r="A190" s="259">
        <v>20</v>
      </c>
      <c r="B190" s="764" t="s">
        <v>221</v>
      </c>
      <c r="C190" s="140" t="s">
        <v>198</v>
      </c>
    </row>
    <row r="191" spans="1:3">
      <c r="A191" s="259">
        <v>21</v>
      </c>
      <c r="B191" s="764" t="s">
        <v>222</v>
      </c>
      <c r="C191" s="140" t="s">
        <v>198</v>
      </c>
    </row>
    <row r="192" spans="1:3">
      <c r="A192" s="254">
        <v>22</v>
      </c>
      <c r="B192" s="764" t="s">
        <v>223</v>
      </c>
      <c r="C192" s="140" t="s">
        <v>198</v>
      </c>
    </row>
    <row r="193" spans="1:3">
      <c r="A193" s="259">
        <v>23</v>
      </c>
      <c r="B193" s="764" t="s">
        <v>224</v>
      </c>
      <c r="C193" s="140" t="s">
        <v>198</v>
      </c>
    </row>
    <row r="194" spans="1:3">
      <c r="A194" s="259">
        <v>24</v>
      </c>
      <c r="B194" s="139" t="s">
        <v>372</v>
      </c>
      <c r="C194" s="140" t="s">
        <v>198</v>
      </c>
    </row>
    <row r="195" spans="1:3">
      <c r="A195" s="259">
        <v>25</v>
      </c>
      <c r="B195" s="764" t="s">
        <v>226</v>
      </c>
      <c r="C195" s="140" t="s">
        <v>198</v>
      </c>
    </row>
    <row r="196" spans="1:3">
      <c r="A196" s="259">
        <v>26</v>
      </c>
      <c r="B196" s="139" t="s">
        <v>54</v>
      </c>
      <c r="C196" s="262" t="s">
        <v>373</v>
      </c>
    </row>
    <row r="197" spans="1:3">
      <c r="A197" s="259">
        <v>27</v>
      </c>
      <c r="B197" s="139" t="s">
        <v>204</v>
      </c>
      <c r="C197" s="140" t="s">
        <v>374</v>
      </c>
    </row>
    <row r="198" spans="1:3" ht="25.5">
      <c r="A198" s="259">
        <v>28</v>
      </c>
      <c r="B198" s="139" t="s">
        <v>375</v>
      </c>
      <c r="C198" s="140" t="s">
        <v>376</v>
      </c>
    </row>
    <row r="199" spans="1:3">
      <c r="A199" s="254">
        <v>29</v>
      </c>
      <c r="B199" s="764" t="s">
        <v>377</v>
      </c>
      <c r="C199" s="140" t="s">
        <v>378</v>
      </c>
    </row>
    <row r="200" spans="1:3" ht="28.35" customHeight="1">
      <c r="A200" s="259">
        <v>30</v>
      </c>
      <c r="B200" s="764" t="s">
        <v>379</v>
      </c>
      <c r="C200" s="140" t="s">
        <v>380</v>
      </c>
    </row>
    <row r="201" spans="1:3">
      <c r="A201" s="254">
        <v>31</v>
      </c>
      <c r="B201" s="764" t="s">
        <v>381</v>
      </c>
      <c r="C201" s="140" t="s">
        <v>382</v>
      </c>
    </row>
    <row r="202" spans="1:3" ht="13.5" thickBot="1">
      <c r="A202" s="260">
        <v>32</v>
      </c>
      <c r="B202" s="785" t="s">
        <v>383</v>
      </c>
      <c r="C202" s="263" t="s">
        <v>384</v>
      </c>
    </row>
    <row r="203" spans="1:3" ht="217.5" thickBot="1">
      <c r="A203" s="757"/>
      <c r="B203" s="758" t="s">
        <v>385</v>
      </c>
      <c r="C203" s="759" t="s">
        <v>386</v>
      </c>
    </row>
    <row r="204" spans="1:3" ht="26.25" thickBot="1">
      <c r="A204" s="757"/>
      <c r="B204" s="758" t="s">
        <v>387</v>
      </c>
      <c r="C204" s="759" t="s">
        <v>388</v>
      </c>
    </row>
    <row r="205" spans="1:3" ht="26.25" thickBot="1">
      <c r="A205" s="757"/>
      <c r="B205" s="758" t="s">
        <v>389</v>
      </c>
      <c r="C205" s="759" t="s">
        <v>390</v>
      </c>
    </row>
    <row r="206" spans="1:3" ht="75" customHeight="1" thickBot="1">
      <c r="A206" s="786"/>
      <c r="B206" s="787" t="s">
        <v>391</v>
      </c>
      <c r="C206" s="788" t="s">
        <v>392</v>
      </c>
    </row>
    <row r="207" spans="1:3" ht="51.75" thickBot="1">
      <c r="A207" s="786"/>
      <c r="B207" s="789" t="s">
        <v>393</v>
      </c>
      <c r="C207" s="790" t="s">
        <v>394</v>
      </c>
    </row>
    <row r="208" spans="1:3" ht="39" thickBot="1">
      <c r="A208" s="757"/>
      <c r="B208" s="758" t="s">
        <v>395</v>
      </c>
      <c r="C208" s="759" t="s">
        <v>396</v>
      </c>
    </row>
    <row r="209" spans="1:3" ht="13.5" thickBot="1">
      <c r="A209" s="757"/>
      <c r="B209" s="758" t="s">
        <v>397</v>
      </c>
      <c r="C209" s="759" t="s">
        <v>398</v>
      </c>
    </row>
    <row r="210" spans="1:3">
      <c r="A210" s="791"/>
      <c r="B210" s="791"/>
      <c r="C210" s="792"/>
    </row>
    <row r="211" spans="1:3">
      <c r="A211" s="791"/>
      <c r="B211" s="791"/>
      <c r="C211" s="792"/>
    </row>
    <row r="212" spans="1:3">
      <c r="A212" s="791"/>
      <c r="B212" s="791"/>
      <c r="C212" s="792"/>
    </row>
    <row r="213" spans="1:3">
      <c r="A213" s="791"/>
      <c r="B213" s="791"/>
      <c r="C213" s="792"/>
    </row>
    <row r="214" spans="1:3">
      <c r="A214" s="791"/>
      <c r="B214" s="791"/>
      <c r="C214" s="792"/>
    </row>
  </sheetData>
  <sheetProtection algorithmName="SHA-512" hashValue="w6ckiHNaXWMtWC5XxUVQoyH5qSiXgSoi5lNWUGpPJ3I2Ampzt75xzUV344CW2J9V9erocqlX8J0xy9HXt6ue6w==" saltValue="4FnNeTVOX+IxqVQl0oVcQw==" spinCount="100000" sheet="1" formatColumns="0" formatRows="0"/>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24"/>
  <sheetViews>
    <sheetView zoomScale="60" zoomScaleNormal="60" workbookViewId="0"/>
  </sheetViews>
  <sheetFormatPr defaultColWidth="9.42578125" defaultRowHeight="12.75"/>
  <cols>
    <col min="1" max="1" width="3.42578125" customWidth="1"/>
    <col min="2" max="2" width="21.42578125" style="134" customWidth="1"/>
    <col min="3" max="3" width="14.42578125" style="134" customWidth="1"/>
    <col min="4" max="4" width="14.42578125" style="134" bestFit="1" customWidth="1"/>
    <col min="5" max="5" width="116.42578125" style="134" customWidth="1"/>
    <col min="6" max="16384" width="9.42578125" style="134"/>
  </cols>
  <sheetData>
    <row r="1" spans="2:5" ht="16.5" thickBot="1">
      <c r="B1" s="17" t="s">
        <v>399</v>
      </c>
      <c r="C1" s="14"/>
    </row>
    <row r="2" spans="2:5">
      <c r="B2" s="793" t="s">
        <v>400</v>
      </c>
      <c r="C2" s="794" t="s">
        <v>401</v>
      </c>
      <c r="D2" s="794" t="s">
        <v>402</v>
      </c>
      <c r="E2" s="795" t="s">
        <v>403</v>
      </c>
    </row>
    <row r="3" spans="2:5" ht="12.75" customHeight="1">
      <c r="B3" s="639" t="s">
        <v>404</v>
      </c>
      <c r="C3" s="630" t="s">
        <v>405</v>
      </c>
      <c r="D3" s="630" t="s">
        <v>406</v>
      </c>
      <c r="E3" s="640" t="s">
        <v>407</v>
      </c>
    </row>
    <row r="4" spans="2:5">
      <c r="B4" s="627"/>
      <c r="C4" s="629"/>
      <c r="D4" s="629"/>
      <c r="E4" s="637"/>
    </row>
    <row r="5" spans="2:5" ht="12.75" customHeight="1">
      <c r="B5" s="627"/>
      <c r="C5" s="632" t="s">
        <v>405</v>
      </c>
      <c r="D5" s="632" t="s">
        <v>408</v>
      </c>
      <c r="E5" s="637"/>
    </row>
    <row r="6" spans="2:5" ht="13.5" thickBot="1">
      <c r="B6" s="628"/>
      <c r="C6" s="633"/>
      <c r="D6" s="633"/>
      <c r="E6" s="638"/>
    </row>
    <row r="7" spans="2:5" ht="12.75" customHeight="1">
      <c r="B7" s="796" t="s">
        <v>409</v>
      </c>
      <c r="C7" s="797" t="s">
        <v>405</v>
      </c>
      <c r="D7" s="630" t="s">
        <v>406</v>
      </c>
      <c r="E7" s="798" t="s">
        <v>410</v>
      </c>
    </row>
    <row r="8" spans="2:5" ht="12.6" customHeight="1">
      <c r="B8" s="627"/>
      <c r="C8" s="629"/>
      <c r="D8" s="629"/>
      <c r="E8" s="637"/>
    </row>
    <row r="9" spans="2:5" ht="12.75" customHeight="1">
      <c r="B9" s="627"/>
      <c r="C9" s="632" t="s">
        <v>405</v>
      </c>
      <c r="D9" s="632" t="s">
        <v>408</v>
      </c>
      <c r="E9" s="637"/>
    </row>
    <row r="10" spans="2:5" ht="12.95" customHeight="1" thickBot="1">
      <c r="B10" s="628"/>
      <c r="C10" s="633"/>
      <c r="D10" s="633"/>
      <c r="E10" s="638"/>
    </row>
    <row r="11" spans="2:5" ht="12.75" customHeight="1">
      <c r="B11" s="796" t="s">
        <v>411</v>
      </c>
      <c r="C11" s="799" t="s">
        <v>412</v>
      </c>
      <c r="D11" s="630" t="s">
        <v>406</v>
      </c>
      <c r="E11" s="800" t="s">
        <v>413</v>
      </c>
    </row>
    <row r="12" spans="2:5">
      <c r="B12" s="627"/>
      <c r="C12" s="613" t="s">
        <v>414</v>
      </c>
      <c r="D12" s="629"/>
      <c r="E12" s="631"/>
    </row>
    <row r="13" spans="2:5" ht="12.75" customHeight="1">
      <c r="B13" s="627"/>
      <c r="C13" s="614" t="s">
        <v>415</v>
      </c>
      <c r="D13" s="632" t="s">
        <v>408</v>
      </c>
      <c r="E13" s="636" t="s">
        <v>416</v>
      </c>
    </row>
    <row r="14" spans="2:5" ht="13.5" thickBot="1">
      <c r="B14" s="627"/>
      <c r="C14" s="614" t="s">
        <v>417</v>
      </c>
      <c r="D14" s="633"/>
      <c r="E14" s="631"/>
    </row>
    <row r="15" spans="2:5" ht="12.75" customHeight="1">
      <c r="B15" s="796" t="s">
        <v>418</v>
      </c>
      <c r="C15" s="799" t="s">
        <v>419</v>
      </c>
      <c r="D15" s="630" t="s">
        <v>406</v>
      </c>
      <c r="E15" s="800" t="s">
        <v>420</v>
      </c>
    </row>
    <row r="16" spans="2:5">
      <c r="B16" s="627"/>
      <c r="C16" s="613" t="s">
        <v>421</v>
      </c>
      <c r="D16" s="629"/>
      <c r="E16" s="631"/>
    </row>
    <row r="17" spans="2:5" ht="12.75" customHeight="1">
      <c r="B17" s="627"/>
      <c r="C17" s="614" t="s">
        <v>422</v>
      </c>
      <c r="D17" s="632" t="s">
        <v>408</v>
      </c>
      <c r="E17" s="636" t="s">
        <v>423</v>
      </c>
    </row>
    <row r="18" spans="2:5" ht="13.5" thickBot="1">
      <c r="B18" s="627"/>
      <c r="C18" s="614" t="s">
        <v>424</v>
      </c>
      <c r="D18" s="633"/>
      <c r="E18" s="631"/>
    </row>
    <row r="19" spans="2:5" ht="12.75" customHeight="1">
      <c r="B19" s="796" t="s">
        <v>425</v>
      </c>
      <c r="C19" s="797" t="s">
        <v>426</v>
      </c>
      <c r="D19" s="630" t="s">
        <v>406</v>
      </c>
      <c r="E19" s="800" t="s">
        <v>427</v>
      </c>
    </row>
    <row r="20" spans="2:5">
      <c r="B20" s="627"/>
      <c r="C20" s="629"/>
      <c r="D20" s="629"/>
      <c r="E20" s="631"/>
    </row>
    <row r="21" spans="2:5">
      <c r="B21" s="627"/>
      <c r="C21" s="632" t="s">
        <v>428</v>
      </c>
      <c r="D21" s="632" t="s">
        <v>408</v>
      </c>
      <c r="E21" s="634" t="s">
        <v>429</v>
      </c>
    </row>
    <row r="22" spans="2:5" ht="13.5" thickBot="1">
      <c r="B22" s="628"/>
      <c r="C22" s="633"/>
      <c r="D22" s="633"/>
      <c r="E22" s="635"/>
    </row>
    <row r="23" spans="2:5" ht="12.75" customHeight="1">
      <c r="B23" s="627" t="s">
        <v>430</v>
      </c>
      <c r="C23" s="801" t="s">
        <v>431</v>
      </c>
      <c r="D23" s="801" t="s">
        <v>406</v>
      </c>
      <c r="E23" s="800" t="s">
        <v>432</v>
      </c>
    </row>
    <row r="24" spans="2:5" ht="13.5" thickBot="1">
      <c r="B24" s="628"/>
      <c r="C24" s="615" t="s">
        <v>433</v>
      </c>
      <c r="D24" s="615" t="s">
        <v>408</v>
      </c>
      <c r="E24" s="802"/>
    </row>
  </sheetData>
  <sheetProtection algorithmName="SHA-512" hashValue="GcwTuklfUwhD3tDBhMD4vdza08SEZF63RejyCg2YWcz6AbNnVtqUiYtOKS+SEkfp8gLOVF0NIbFjdOF+Z3jqYQ==" saltValue="Ei6lLQqTuU5i+lFoLVdZSQ==" spinCount="100000" sheet="1" objects="1" scenarios="1" formatColumns="0" formatRows="0"/>
  <mergeCells count="31">
    <mergeCell ref="B3:B6"/>
    <mergeCell ref="C3:C4"/>
    <mergeCell ref="D3:D4"/>
    <mergeCell ref="E3:E6"/>
    <mergeCell ref="C5:C6"/>
    <mergeCell ref="D5:D6"/>
    <mergeCell ref="B7:B10"/>
    <mergeCell ref="C7:C8"/>
    <mergeCell ref="D7:D8"/>
    <mergeCell ref="E7:E10"/>
    <mergeCell ref="C9:C10"/>
    <mergeCell ref="D9:D10"/>
    <mergeCell ref="B15:B18"/>
    <mergeCell ref="D15:D16"/>
    <mergeCell ref="E15:E16"/>
    <mergeCell ref="D17:D18"/>
    <mergeCell ref="E17:E18"/>
    <mergeCell ref="B11:B14"/>
    <mergeCell ref="D11:D12"/>
    <mergeCell ref="E11:E12"/>
    <mergeCell ref="D13:D14"/>
    <mergeCell ref="E13:E14"/>
    <mergeCell ref="B23:B24"/>
    <mergeCell ref="E23:E24"/>
    <mergeCell ref="B19:B22"/>
    <mergeCell ref="C19:C20"/>
    <mergeCell ref="D19:D20"/>
    <mergeCell ref="E19:E20"/>
    <mergeCell ref="C21:C22"/>
    <mergeCell ref="D21:D22"/>
    <mergeCell ref="E21:E22"/>
  </mergeCell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87"/>
  <sheetViews>
    <sheetView zoomScale="60" zoomScaleNormal="60" workbookViewId="0"/>
  </sheetViews>
  <sheetFormatPr defaultColWidth="9.42578125" defaultRowHeight="12.75"/>
  <cols>
    <col min="1" max="1" width="12.5703125" style="121" customWidth="1"/>
    <col min="2" max="2" width="39.42578125" style="94" bestFit="1" customWidth="1"/>
    <col min="3" max="3" width="104.5703125" style="94" customWidth="1"/>
    <col min="4" max="16384" width="9.42578125" style="94"/>
  </cols>
  <sheetData>
    <row r="1" spans="1:3" ht="15.75">
      <c r="A1" s="224" t="s">
        <v>367</v>
      </c>
      <c r="B1" s="134"/>
    </row>
    <row r="2" spans="1:3">
      <c r="A2" s="225"/>
      <c r="B2" s="122"/>
      <c r="C2" s="122"/>
    </row>
    <row r="3" spans="1:3" s="113" customFormat="1">
      <c r="A3" s="123" t="s">
        <v>434</v>
      </c>
      <c r="B3" s="124" t="s">
        <v>435</v>
      </c>
      <c r="C3" s="128" t="s">
        <v>436</v>
      </c>
    </row>
    <row r="4" spans="1:3" s="114" customFormat="1">
      <c r="A4" s="125" t="s">
        <v>437</v>
      </c>
      <c r="B4" s="126"/>
      <c r="C4" s="129"/>
    </row>
    <row r="5" spans="1:3">
      <c r="A5" s="168"/>
      <c r="B5" s="115" t="s">
        <v>438</v>
      </c>
      <c r="C5" s="115"/>
    </row>
    <row r="6" spans="1:3">
      <c r="A6" s="169"/>
      <c r="B6" s="116" t="s">
        <v>439</v>
      </c>
      <c r="C6" s="116"/>
    </row>
    <row r="7" spans="1:3" ht="51">
      <c r="A7" s="117">
        <v>1</v>
      </c>
      <c r="B7" s="118" t="s">
        <v>197</v>
      </c>
      <c r="C7" s="127" t="s">
        <v>440</v>
      </c>
    </row>
    <row r="8" spans="1:3">
      <c r="A8" s="119">
        <v>2</v>
      </c>
      <c r="B8" s="120" t="s">
        <v>199</v>
      </c>
      <c r="C8" s="127" t="s">
        <v>441</v>
      </c>
    </row>
    <row r="9" spans="1:3" ht="38.25">
      <c r="A9" s="117">
        <v>3</v>
      </c>
      <c r="B9" s="118" t="s">
        <v>200</v>
      </c>
      <c r="C9" s="127" t="s">
        <v>442</v>
      </c>
    </row>
    <row r="10" spans="1:3" ht="25.5">
      <c r="A10" s="119">
        <v>4</v>
      </c>
      <c r="B10" s="120" t="s">
        <v>201</v>
      </c>
      <c r="C10" s="127" t="s">
        <v>443</v>
      </c>
    </row>
    <row r="11" spans="1:3" ht="102">
      <c r="A11" s="117">
        <v>5</v>
      </c>
      <c r="B11" s="118" t="s">
        <v>202</v>
      </c>
      <c r="C11" s="127" t="s">
        <v>444</v>
      </c>
    </row>
    <row r="12" spans="1:3" ht="25.5">
      <c r="A12" s="117">
        <v>6</v>
      </c>
      <c r="B12" s="118" t="s">
        <v>203</v>
      </c>
      <c r="C12" s="127" t="s">
        <v>445</v>
      </c>
    </row>
    <row r="13" spans="1:3" ht="89.25">
      <c r="A13" s="119">
        <v>7</v>
      </c>
      <c r="B13" s="120" t="s">
        <v>204</v>
      </c>
      <c r="C13" s="127" t="s">
        <v>446</v>
      </c>
    </row>
    <row r="14" spans="1:3" ht="25.5">
      <c r="A14" s="117">
        <v>8</v>
      </c>
      <c r="B14" s="118" t="s">
        <v>205</v>
      </c>
      <c r="C14" s="127" t="s">
        <v>447</v>
      </c>
    </row>
    <row r="15" spans="1:3" ht="25.5">
      <c r="A15" s="538">
        <v>9</v>
      </c>
      <c r="B15" s="539" t="s">
        <v>206</v>
      </c>
      <c r="C15" s="537" t="s">
        <v>448</v>
      </c>
    </row>
    <row r="16" spans="1:3" ht="153">
      <c r="A16" s="538" t="s">
        <v>449</v>
      </c>
      <c r="B16" s="539" t="s">
        <v>207</v>
      </c>
      <c r="C16" s="537" t="s">
        <v>450</v>
      </c>
    </row>
    <row r="17" spans="1:3" ht="153">
      <c r="A17" s="540" t="s">
        <v>451</v>
      </c>
      <c r="B17" s="541" t="s">
        <v>209</v>
      </c>
      <c r="C17" s="537" t="s">
        <v>452</v>
      </c>
    </row>
    <row r="18" spans="1:3" ht="153">
      <c r="A18" s="540" t="s">
        <v>453</v>
      </c>
      <c r="B18" s="541" t="s">
        <v>211</v>
      </c>
      <c r="C18" s="537" t="s">
        <v>454</v>
      </c>
    </row>
    <row r="19" spans="1:3" ht="153">
      <c r="A19" s="540" t="s">
        <v>455</v>
      </c>
      <c r="B19" s="541" t="s">
        <v>212</v>
      </c>
      <c r="C19" s="537" t="s">
        <v>456</v>
      </c>
    </row>
    <row r="20" spans="1:3" ht="38.25">
      <c r="A20" s="538">
        <v>12</v>
      </c>
      <c r="B20" s="118" t="s">
        <v>213</v>
      </c>
      <c r="C20" s="127" t="s">
        <v>457</v>
      </c>
    </row>
    <row r="21" spans="1:3" ht="114.75">
      <c r="A21" s="540">
        <v>13</v>
      </c>
      <c r="B21" s="120" t="s">
        <v>214</v>
      </c>
      <c r="C21" s="127" t="s">
        <v>458</v>
      </c>
    </row>
    <row r="22" spans="1:3" ht="25.5">
      <c r="A22" s="538">
        <v>14</v>
      </c>
      <c r="B22" s="120" t="s">
        <v>215</v>
      </c>
      <c r="C22" s="586" t="s">
        <v>459</v>
      </c>
    </row>
    <row r="23" spans="1:3" ht="38.25">
      <c r="A23" s="538">
        <v>15</v>
      </c>
      <c r="B23" s="120" t="s">
        <v>216</v>
      </c>
      <c r="C23" s="586" t="s">
        <v>460</v>
      </c>
    </row>
    <row r="24" spans="1:3" ht="89.25">
      <c r="A24" s="538">
        <v>16</v>
      </c>
      <c r="B24" s="120" t="s">
        <v>217</v>
      </c>
      <c r="C24" s="586" t="s">
        <v>461</v>
      </c>
    </row>
    <row r="25" spans="1:3" ht="51">
      <c r="A25" s="538">
        <v>17</v>
      </c>
      <c r="B25" s="120" t="s">
        <v>218</v>
      </c>
      <c r="C25" s="586" t="s">
        <v>462</v>
      </c>
    </row>
    <row r="26" spans="1:3" ht="51">
      <c r="A26" s="538">
        <v>18</v>
      </c>
      <c r="B26" s="120" t="s">
        <v>219</v>
      </c>
      <c r="C26" s="586" t="s">
        <v>463</v>
      </c>
    </row>
    <row r="27" spans="1:3" ht="89.25">
      <c r="A27" s="538">
        <v>19</v>
      </c>
      <c r="B27" s="120" t="s">
        <v>220</v>
      </c>
      <c r="C27" s="586" t="s">
        <v>464</v>
      </c>
    </row>
    <row r="28" spans="1:3">
      <c r="A28" s="538">
        <v>20</v>
      </c>
      <c r="B28" s="118" t="s">
        <v>221</v>
      </c>
      <c r="C28" s="98" t="s">
        <v>465</v>
      </c>
    </row>
    <row r="29" spans="1:3" ht="51">
      <c r="A29" s="540">
        <v>21</v>
      </c>
      <c r="B29" s="120" t="s">
        <v>222</v>
      </c>
      <c r="C29" s="127" t="s">
        <v>466</v>
      </c>
    </row>
    <row r="30" spans="1:3" ht="38.25">
      <c r="A30" s="538">
        <v>22</v>
      </c>
      <c r="B30" s="118" t="s">
        <v>223</v>
      </c>
      <c r="C30" s="127" t="s">
        <v>467</v>
      </c>
    </row>
    <row r="31" spans="1:3" ht="25.5">
      <c r="A31" s="540">
        <v>23</v>
      </c>
      <c r="B31" s="120" t="s">
        <v>468</v>
      </c>
      <c r="C31" s="127" t="s">
        <v>469</v>
      </c>
    </row>
    <row r="32" spans="1:3">
      <c r="A32" s="803">
        <v>24</v>
      </c>
      <c r="B32" s="604" t="s">
        <v>372</v>
      </c>
      <c r="C32" s="779" t="s">
        <v>470</v>
      </c>
    </row>
    <row r="33" spans="1:3">
      <c r="A33" s="803">
        <v>25</v>
      </c>
      <c r="B33" s="604" t="s">
        <v>226</v>
      </c>
      <c r="C33" s="804" t="s">
        <v>471</v>
      </c>
    </row>
    <row r="42" spans="1:3">
      <c r="A42" s="94"/>
    </row>
    <row r="69" spans="1:1">
      <c r="A69" s="94"/>
    </row>
    <row r="131" spans="1:1">
      <c r="A131" s="94"/>
    </row>
    <row r="149" spans="1:1">
      <c r="A149" s="94"/>
    </row>
    <row r="187" spans="1:1">
      <c r="A187" s="94"/>
    </row>
  </sheetData>
  <sheetProtection algorithmName="SHA-512" hashValue="Z4aW2l6qKio+6Gf+aOLoGbpefb0knUsne6bzJLuHklnytVe/jvHpfvi2QOyf1dlAuIfhfFtYoe9vVJBKDa28Iw==" saltValue="8B41s+DWcRmgSEs5OByxQw==" spinCount="100000" sheet="1" formatColumns="0" formatRows="0"/>
  <pageMargins left="0.7" right="0.7" top="0.75" bottom="0.75" header="0.3" footer="0.3"/>
  <pageSetup scale="5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349"/>
  <sheetViews>
    <sheetView zoomScale="60" zoomScaleNormal="60" workbookViewId="0">
      <selection activeCell="H18" sqref="H18"/>
    </sheetView>
  </sheetViews>
  <sheetFormatPr defaultColWidth="8.5703125" defaultRowHeight="12.75"/>
  <cols>
    <col min="1" max="1" width="56.5703125" style="183" customWidth="1"/>
    <col min="2" max="2" width="24.5703125" style="183" customWidth="1"/>
    <col min="3" max="3" width="26" style="183" customWidth="1"/>
    <col min="4" max="4" width="27.42578125" style="183" customWidth="1"/>
    <col min="5" max="5" width="21.42578125" style="183" customWidth="1"/>
    <col min="6" max="6" width="16.42578125" style="183" customWidth="1"/>
    <col min="7" max="7" width="13.42578125" style="515" customWidth="1"/>
    <col min="8" max="16384" width="8.5703125" style="183"/>
  </cols>
  <sheetData>
    <row r="1" spans="1:8" ht="23.25">
      <c r="A1" s="496" t="s">
        <v>472</v>
      </c>
      <c r="B1"/>
      <c r="C1"/>
      <c r="D1"/>
      <c r="E1"/>
      <c r="F1"/>
      <c r="G1" s="40"/>
      <c r="H1"/>
    </row>
    <row r="2" spans="1:8" ht="30.6" customHeight="1">
      <c r="A2" s="641" t="s">
        <v>473</v>
      </c>
      <c r="B2" s="641"/>
      <c r="C2" s="641"/>
      <c r="D2" s="641"/>
      <c r="E2" s="641"/>
      <c r="F2" s="641"/>
      <c r="G2" s="40"/>
      <c r="H2"/>
    </row>
    <row r="3" spans="1:8" ht="15" customHeight="1">
      <c r="A3" s="503" t="s">
        <v>474</v>
      </c>
      <c r="B3"/>
      <c r="C3"/>
      <c r="D3"/>
      <c r="E3"/>
      <c r="F3"/>
      <c r="G3" s="40"/>
      <c r="H3"/>
    </row>
    <row r="4" spans="1:8" ht="15">
      <c r="A4" s="503" t="s">
        <v>475</v>
      </c>
      <c r="B4"/>
      <c r="C4"/>
      <c r="D4"/>
      <c r="E4"/>
      <c r="F4"/>
      <c r="G4" s="40"/>
      <c r="H4"/>
    </row>
    <row r="5" spans="1:8" ht="29.1" customHeight="1">
      <c r="A5" s="645" t="s">
        <v>476</v>
      </c>
      <c r="B5" s="645"/>
      <c r="C5" s="645"/>
      <c r="D5" s="645"/>
      <c r="E5" s="645"/>
      <c r="F5" s="645"/>
      <c r="G5" s="40"/>
      <c r="H5"/>
    </row>
    <row r="6" spans="1:8" ht="15" thickBot="1">
      <c r="A6" s="503"/>
      <c r="B6"/>
      <c r="C6"/>
      <c r="D6"/>
      <c r="E6"/>
      <c r="F6"/>
      <c r="G6" s="40"/>
      <c r="H6"/>
    </row>
    <row r="7" spans="1:8" ht="51.75" thickBot="1">
      <c r="A7" s="805" t="s">
        <v>477</v>
      </c>
      <c r="B7" s="806" t="s">
        <v>478</v>
      </c>
      <c r="C7" s="806" t="s">
        <v>479</v>
      </c>
      <c r="D7" s="806" t="s">
        <v>397</v>
      </c>
      <c r="E7" s="806" t="s">
        <v>480</v>
      </c>
      <c r="F7" s="807" t="s">
        <v>481</v>
      </c>
      <c r="G7" s="807" t="s">
        <v>482</v>
      </c>
    </row>
    <row r="8" spans="1:8" ht="26.25" thickBot="1">
      <c r="A8" s="616" t="s">
        <v>218</v>
      </c>
      <c r="B8" s="808"/>
      <c r="C8" s="808" t="s">
        <v>483</v>
      </c>
      <c r="D8" s="809"/>
      <c r="E8" s="588"/>
      <c r="F8" s="588" t="s">
        <v>484</v>
      </c>
      <c r="G8" s="810">
        <v>17</v>
      </c>
    </row>
    <row r="9" spans="1:8" ht="26.25" thickBot="1">
      <c r="A9" s="616" t="s">
        <v>485</v>
      </c>
      <c r="B9" s="808"/>
      <c r="C9" s="808" t="s">
        <v>483</v>
      </c>
      <c r="D9" s="588"/>
      <c r="E9" s="588"/>
      <c r="F9" s="588" t="s">
        <v>486</v>
      </c>
      <c r="G9" s="810">
        <v>16</v>
      </c>
    </row>
    <row r="10" spans="1:8" ht="13.5" thickBot="1">
      <c r="A10" s="616" t="s">
        <v>487</v>
      </c>
      <c r="B10" s="808" t="s">
        <v>483</v>
      </c>
      <c r="C10" s="808"/>
      <c r="D10" s="588"/>
      <c r="E10" s="588"/>
      <c r="F10" s="588" t="s">
        <v>488</v>
      </c>
      <c r="G10" s="810">
        <v>20</v>
      </c>
    </row>
    <row r="11" spans="1:8" ht="39" thickBot="1">
      <c r="A11" s="616" t="s">
        <v>489</v>
      </c>
      <c r="B11" s="808" t="s">
        <v>483</v>
      </c>
      <c r="C11" s="808"/>
      <c r="D11" s="811" t="s">
        <v>490</v>
      </c>
      <c r="E11" s="812"/>
      <c r="F11" s="813" t="s">
        <v>491</v>
      </c>
      <c r="G11" s="810">
        <v>3</v>
      </c>
    </row>
    <row r="12" spans="1:8" ht="13.5" thickBot="1">
      <c r="A12" s="616" t="s">
        <v>492</v>
      </c>
      <c r="B12" s="808" t="s">
        <v>483</v>
      </c>
      <c r="C12" s="808"/>
      <c r="D12" s="588"/>
      <c r="E12" s="588"/>
      <c r="F12" s="588" t="s">
        <v>493</v>
      </c>
      <c r="G12" s="810">
        <v>5</v>
      </c>
    </row>
    <row r="13" spans="1:8" ht="13.5" thickBot="1">
      <c r="A13" s="616" t="s">
        <v>494</v>
      </c>
      <c r="B13" s="808" t="s">
        <v>483</v>
      </c>
      <c r="C13" s="808"/>
      <c r="D13" s="588"/>
      <c r="E13" s="588"/>
      <c r="F13" s="588" t="s">
        <v>495</v>
      </c>
      <c r="G13" s="810">
        <v>5</v>
      </c>
    </row>
    <row r="14" spans="1:8" ht="51">
      <c r="A14" s="814" t="s">
        <v>496</v>
      </c>
      <c r="B14" s="814" t="s">
        <v>483</v>
      </c>
      <c r="C14" s="815"/>
      <c r="D14" s="814"/>
      <c r="E14" s="814"/>
      <c r="F14" s="504" t="s">
        <v>497</v>
      </c>
      <c r="G14" s="816">
        <v>2</v>
      </c>
    </row>
    <row r="15" spans="1:8" ht="79.7" customHeight="1" thickBot="1">
      <c r="A15" s="644"/>
      <c r="B15" s="644"/>
      <c r="C15" s="643"/>
      <c r="D15" s="644"/>
      <c r="E15" s="644"/>
      <c r="F15" s="588" t="s">
        <v>498</v>
      </c>
      <c r="G15" s="642"/>
    </row>
    <row r="16" spans="1:8" ht="61.35" customHeight="1">
      <c r="A16" s="815" t="s">
        <v>499</v>
      </c>
      <c r="B16" s="814" t="s">
        <v>483</v>
      </c>
      <c r="C16" s="814"/>
      <c r="D16" s="815"/>
      <c r="E16" s="815"/>
      <c r="F16" s="504" t="s">
        <v>500</v>
      </c>
      <c r="G16" s="816">
        <v>4</v>
      </c>
    </row>
    <row r="17" spans="1:7" ht="81.599999999999994" customHeight="1" thickBot="1">
      <c r="A17" s="643"/>
      <c r="B17" s="644"/>
      <c r="C17" s="644"/>
      <c r="D17" s="643"/>
      <c r="E17" s="643"/>
      <c r="F17" s="588" t="s">
        <v>501</v>
      </c>
      <c r="G17" s="642"/>
    </row>
    <row r="18" spans="1:7" ht="77.25" thickBot="1">
      <c r="A18" s="616" t="s">
        <v>502</v>
      </c>
      <c r="B18" s="808"/>
      <c r="C18" s="808" t="s">
        <v>483</v>
      </c>
      <c r="D18" s="588" t="s">
        <v>503</v>
      </c>
      <c r="E18" s="588"/>
      <c r="F18" s="588"/>
      <c r="G18" s="810"/>
    </row>
    <row r="19" spans="1:7" ht="102.6" customHeight="1" thickBot="1">
      <c r="A19" s="616" t="s">
        <v>504</v>
      </c>
      <c r="B19" s="808" t="s">
        <v>483</v>
      </c>
      <c r="C19" s="808"/>
      <c r="D19" s="817" t="s">
        <v>505</v>
      </c>
      <c r="E19" s="588"/>
      <c r="F19" s="588" t="s">
        <v>506</v>
      </c>
      <c r="G19" s="810">
        <v>5</v>
      </c>
    </row>
    <row r="20" spans="1:7" ht="13.35" customHeight="1" thickBot="1">
      <c r="A20" s="616" t="s">
        <v>507</v>
      </c>
      <c r="B20" s="808" t="s">
        <v>483</v>
      </c>
      <c r="C20" s="808"/>
      <c r="D20" s="588"/>
      <c r="E20" s="588"/>
      <c r="F20" s="588" t="s">
        <v>508</v>
      </c>
      <c r="G20" s="810">
        <v>12</v>
      </c>
    </row>
    <row r="21" spans="1:7" ht="63" customHeight="1" thickBot="1">
      <c r="A21" s="505" t="s">
        <v>509</v>
      </c>
      <c r="B21" s="808"/>
      <c r="C21" s="808"/>
      <c r="D21" s="588" t="s">
        <v>510</v>
      </c>
      <c r="E21" s="808"/>
      <c r="F21" s="588"/>
      <c r="G21" s="810">
        <v>19</v>
      </c>
    </row>
    <row r="22" spans="1:7" ht="13.5" thickBot="1">
      <c r="A22" s="616" t="s">
        <v>511</v>
      </c>
      <c r="B22" s="808"/>
      <c r="C22" s="808" t="s">
        <v>483</v>
      </c>
      <c r="D22" s="808"/>
      <c r="E22" s="808"/>
      <c r="F22" s="588" t="s">
        <v>512</v>
      </c>
      <c r="G22" s="810">
        <v>19</v>
      </c>
    </row>
    <row r="23" spans="1:7" ht="13.5" thickBot="1">
      <c r="A23" s="616" t="s">
        <v>513</v>
      </c>
      <c r="B23" s="808"/>
      <c r="C23" s="808" t="s">
        <v>483</v>
      </c>
      <c r="D23" s="808"/>
      <c r="E23" s="818"/>
      <c r="F23" s="588" t="s">
        <v>514</v>
      </c>
      <c r="G23" s="810">
        <v>19</v>
      </c>
    </row>
    <row r="24" spans="1:7" ht="13.5" thickBot="1">
      <c r="A24" s="616" t="s">
        <v>515</v>
      </c>
      <c r="B24" s="808"/>
      <c r="C24" s="808" t="s">
        <v>483</v>
      </c>
      <c r="D24" s="808"/>
      <c r="E24" s="818"/>
      <c r="F24" s="588" t="s">
        <v>516</v>
      </c>
      <c r="G24" s="810">
        <v>19</v>
      </c>
    </row>
    <row r="25" spans="1:7" ht="39" thickBot="1">
      <c r="A25" s="616" t="s">
        <v>517</v>
      </c>
      <c r="B25" s="808"/>
      <c r="C25" s="808" t="s">
        <v>483</v>
      </c>
      <c r="D25" s="808"/>
      <c r="E25" s="588" t="s">
        <v>518</v>
      </c>
      <c r="F25" s="588" t="s">
        <v>519</v>
      </c>
      <c r="G25" s="810">
        <v>19</v>
      </c>
    </row>
    <row r="26" spans="1:7" ht="13.5" thickBot="1">
      <c r="A26" s="616" t="s">
        <v>520</v>
      </c>
      <c r="B26" s="808"/>
      <c r="C26" s="808" t="s">
        <v>483</v>
      </c>
      <c r="D26" s="808"/>
      <c r="E26" s="808"/>
      <c r="F26" s="588" t="s">
        <v>521</v>
      </c>
      <c r="G26" s="810">
        <v>19</v>
      </c>
    </row>
    <row r="27" spans="1:7" ht="13.5" thickBot="1">
      <c r="A27" s="616" t="s">
        <v>522</v>
      </c>
      <c r="B27" s="808"/>
      <c r="C27" s="808" t="s">
        <v>483</v>
      </c>
      <c r="D27" s="808" t="s">
        <v>523</v>
      </c>
      <c r="E27" s="808"/>
      <c r="F27" s="588" t="s">
        <v>524</v>
      </c>
      <c r="G27" s="810">
        <v>17</v>
      </c>
    </row>
    <row r="28" spans="1:7" ht="13.5" thickBot="1">
      <c r="A28" s="616" t="s">
        <v>525</v>
      </c>
      <c r="B28" s="808"/>
      <c r="C28" s="808"/>
      <c r="D28" s="808"/>
      <c r="E28" s="808"/>
      <c r="F28" s="588" t="s">
        <v>526</v>
      </c>
      <c r="G28" s="810">
        <v>19</v>
      </c>
    </row>
    <row r="29" spans="1:7" ht="26.25" thickBot="1">
      <c r="A29" s="616" t="s">
        <v>527</v>
      </c>
      <c r="B29" s="808"/>
      <c r="C29" s="808" t="s">
        <v>483</v>
      </c>
      <c r="D29" s="819" t="s">
        <v>528</v>
      </c>
      <c r="E29" s="820" t="s">
        <v>529</v>
      </c>
      <c r="F29" s="813" t="s">
        <v>530</v>
      </c>
      <c r="G29" s="810">
        <v>19</v>
      </c>
    </row>
    <row r="30" spans="1:7" ht="13.5" thickBot="1">
      <c r="A30" s="616" t="s">
        <v>531</v>
      </c>
      <c r="B30" s="808"/>
      <c r="C30" s="808" t="s">
        <v>483</v>
      </c>
      <c r="D30" s="808"/>
      <c r="E30" s="808"/>
      <c r="F30" s="588" t="s">
        <v>532</v>
      </c>
      <c r="G30" s="810">
        <v>19</v>
      </c>
    </row>
    <row r="31" spans="1:7" ht="13.35" customHeight="1" thickBot="1">
      <c r="A31" s="616" t="s">
        <v>533</v>
      </c>
      <c r="B31" s="808"/>
      <c r="C31" s="808" t="s">
        <v>483</v>
      </c>
      <c r="D31" s="808"/>
      <c r="E31" s="808"/>
      <c r="F31" s="588" t="s">
        <v>534</v>
      </c>
      <c r="G31" s="810">
        <v>19</v>
      </c>
    </row>
    <row r="32" spans="1:7" ht="13.5" thickBot="1">
      <c r="A32" s="616" t="s">
        <v>535</v>
      </c>
      <c r="B32" s="808"/>
      <c r="C32" s="808" t="s">
        <v>483</v>
      </c>
      <c r="D32" s="808"/>
      <c r="E32" s="808"/>
      <c r="F32" s="588" t="s">
        <v>536</v>
      </c>
      <c r="G32" s="810">
        <v>19</v>
      </c>
    </row>
    <row r="33" spans="1:7" ht="13.35" customHeight="1" thickBot="1">
      <c r="A33" s="616" t="s">
        <v>537</v>
      </c>
      <c r="B33" s="808"/>
      <c r="C33" s="808"/>
      <c r="D33" s="808"/>
      <c r="E33" s="821"/>
      <c r="F33" s="588" t="s">
        <v>538</v>
      </c>
      <c r="G33" s="810">
        <v>19</v>
      </c>
    </row>
    <row r="34" spans="1:7" ht="13.5" thickBot="1">
      <c r="A34" s="616" t="s">
        <v>539</v>
      </c>
      <c r="B34" s="808"/>
      <c r="C34" s="808" t="s">
        <v>483</v>
      </c>
      <c r="D34" s="808"/>
      <c r="E34" s="808"/>
      <c r="F34" s="588" t="s">
        <v>540</v>
      </c>
      <c r="G34" s="810">
        <v>18</v>
      </c>
    </row>
    <row r="35" spans="1:7" ht="13.5" thickBot="1">
      <c r="A35" s="616" t="s">
        <v>541</v>
      </c>
      <c r="B35" s="808"/>
      <c r="C35" s="808" t="s">
        <v>483</v>
      </c>
      <c r="D35" s="808"/>
      <c r="E35" s="808"/>
      <c r="F35" s="588" t="s">
        <v>542</v>
      </c>
      <c r="G35" s="810">
        <v>19</v>
      </c>
    </row>
    <row r="36" spans="1:7" ht="51.75" thickBot="1">
      <c r="A36" s="616" t="s">
        <v>543</v>
      </c>
      <c r="B36" s="808"/>
      <c r="C36" s="808" t="s">
        <v>483</v>
      </c>
      <c r="D36" s="822" t="s">
        <v>544</v>
      </c>
      <c r="E36" s="808"/>
      <c r="F36" s="588" t="s">
        <v>545</v>
      </c>
      <c r="G36" s="810">
        <v>19</v>
      </c>
    </row>
    <row r="37" spans="1:7" ht="13.5" thickBot="1">
      <c r="A37" s="616" t="s">
        <v>546</v>
      </c>
      <c r="B37" s="808"/>
      <c r="C37" s="808" t="s">
        <v>483</v>
      </c>
      <c r="D37" s="808"/>
      <c r="E37" s="808"/>
      <c r="F37" s="588" t="s">
        <v>547</v>
      </c>
      <c r="G37" s="810">
        <v>19</v>
      </c>
    </row>
    <row r="38" spans="1:7" ht="51.75" thickBot="1">
      <c r="A38" s="616" t="s">
        <v>548</v>
      </c>
      <c r="B38" s="808"/>
      <c r="C38" s="808" t="s">
        <v>483</v>
      </c>
      <c r="D38" s="588" t="s">
        <v>549</v>
      </c>
      <c r="E38" s="588"/>
      <c r="F38" s="588" t="s">
        <v>550</v>
      </c>
      <c r="G38" s="810">
        <v>14</v>
      </c>
    </row>
    <row r="39" spans="1:7" ht="77.25" thickBot="1">
      <c r="A39" s="616" t="s">
        <v>551</v>
      </c>
      <c r="B39" s="808"/>
      <c r="C39" s="808" t="s">
        <v>483</v>
      </c>
      <c r="D39" s="588"/>
      <c r="E39" s="588"/>
      <c r="F39" s="588" t="s">
        <v>552</v>
      </c>
      <c r="G39" s="810">
        <v>15</v>
      </c>
    </row>
    <row r="40" spans="1:7" ht="39" thickBot="1">
      <c r="A40" s="616" t="s">
        <v>553</v>
      </c>
      <c r="B40" s="808"/>
      <c r="C40" s="808" t="s">
        <v>483</v>
      </c>
      <c r="D40" s="808"/>
      <c r="E40" s="808"/>
      <c r="F40" s="588" t="s">
        <v>554</v>
      </c>
      <c r="G40" s="810">
        <v>19</v>
      </c>
    </row>
    <row r="41" spans="1:7" ht="51.75" thickBot="1">
      <c r="A41" s="616" t="s">
        <v>555</v>
      </c>
      <c r="B41" s="808"/>
      <c r="C41" s="808" t="s">
        <v>483</v>
      </c>
      <c r="D41" s="822" t="s">
        <v>556</v>
      </c>
      <c r="E41" s="808"/>
      <c r="F41" s="588" t="s">
        <v>557</v>
      </c>
      <c r="G41" s="810">
        <v>15</v>
      </c>
    </row>
    <row r="42" spans="1:7" ht="13.5" thickBot="1">
      <c r="A42" s="616" t="s">
        <v>558</v>
      </c>
      <c r="B42" s="808"/>
      <c r="C42" s="808" t="s">
        <v>483</v>
      </c>
      <c r="D42" s="588"/>
      <c r="E42" s="821"/>
      <c r="F42" s="588" t="s">
        <v>559</v>
      </c>
      <c r="G42" s="810">
        <v>19</v>
      </c>
    </row>
    <row r="43" spans="1:7" ht="13.5" thickBot="1">
      <c r="A43" s="616" t="s">
        <v>219</v>
      </c>
      <c r="B43" s="808"/>
      <c r="C43" s="808" t="s">
        <v>483</v>
      </c>
      <c r="D43" s="588"/>
      <c r="E43" s="588"/>
      <c r="F43" s="588" t="s">
        <v>560</v>
      </c>
      <c r="G43" s="810">
        <v>18</v>
      </c>
    </row>
    <row r="44" spans="1:7" ht="13.5" thickBot="1">
      <c r="A44" s="616" t="s">
        <v>561</v>
      </c>
      <c r="B44" s="808"/>
      <c r="C44" s="808" t="s">
        <v>483</v>
      </c>
      <c r="D44" s="588"/>
      <c r="E44" s="588"/>
      <c r="F44" s="588" t="s">
        <v>562</v>
      </c>
      <c r="G44" s="810">
        <v>7</v>
      </c>
    </row>
    <row r="45" spans="1:7" ht="13.5" thickBot="1">
      <c r="A45" s="505" t="s">
        <v>563</v>
      </c>
      <c r="B45" s="823"/>
      <c r="C45" s="823"/>
      <c r="D45" s="588"/>
      <c r="E45" s="588"/>
      <c r="F45" s="588"/>
      <c r="G45" s="810"/>
    </row>
    <row r="46" spans="1:7" ht="39" thickBot="1">
      <c r="A46" s="616" t="s">
        <v>564</v>
      </c>
      <c r="B46" s="808" t="s">
        <v>483</v>
      </c>
      <c r="C46" s="588"/>
      <c r="D46" s="588" t="s">
        <v>565</v>
      </c>
      <c r="E46" s="588"/>
      <c r="F46" s="588" t="s">
        <v>566</v>
      </c>
      <c r="G46" s="810">
        <v>21</v>
      </c>
    </row>
    <row r="47" spans="1:7" ht="13.35" customHeight="1" thickBot="1">
      <c r="A47" s="616" t="s">
        <v>567</v>
      </c>
      <c r="B47" s="823"/>
      <c r="C47" s="808" t="s">
        <v>483</v>
      </c>
      <c r="D47" s="823"/>
      <c r="E47" s="823"/>
      <c r="F47" s="588" t="s">
        <v>568</v>
      </c>
      <c r="G47" s="810">
        <v>21</v>
      </c>
    </row>
    <row r="48" spans="1:7" ht="105" customHeight="1" thickBot="1">
      <c r="A48" s="616" t="s">
        <v>569</v>
      </c>
      <c r="B48" s="808"/>
      <c r="C48" s="808" t="s">
        <v>483</v>
      </c>
      <c r="D48" s="588" t="s">
        <v>570</v>
      </c>
      <c r="E48" s="588"/>
      <c r="F48" s="588" t="s">
        <v>571</v>
      </c>
      <c r="G48" s="810">
        <v>23</v>
      </c>
    </row>
    <row r="49" spans="1:7" ht="64.5" thickBot="1">
      <c r="A49" s="616" t="s">
        <v>572</v>
      </c>
      <c r="B49" s="808"/>
      <c r="C49" s="808" t="s">
        <v>483</v>
      </c>
      <c r="D49" s="588"/>
      <c r="E49" s="588"/>
      <c r="F49" s="588" t="s">
        <v>573</v>
      </c>
      <c r="G49" s="810">
        <v>25</v>
      </c>
    </row>
    <row r="50" spans="1:7" ht="13.5" thickBot="1">
      <c r="A50" s="505" t="s">
        <v>574</v>
      </c>
      <c r="B50" s="808"/>
      <c r="C50" s="808"/>
      <c r="D50" s="808"/>
      <c r="E50" s="808"/>
      <c r="F50" s="588"/>
      <c r="G50" s="810"/>
    </row>
    <row r="51" spans="1:7" ht="13.5" thickBot="1">
      <c r="A51" s="616" t="s">
        <v>575</v>
      </c>
      <c r="B51" s="808"/>
      <c r="C51" s="808"/>
      <c r="D51" s="824" t="s">
        <v>576</v>
      </c>
      <c r="E51" s="824"/>
      <c r="F51" s="824"/>
      <c r="G51" s="825"/>
    </row>
    <row r="52" spans="1:7" ht="115.5" thickBot="1">
      <c r="A52" s="616" t="s">
        <v>577</v>
      </c>
      <c r="B52" s="808"/>
      <c r="C52" s="808" t="s">
        <v>483</v>
      </c>
      <c r="D52" s="588" t="s">
        <v>578</v>
      </c>
      <c r="E52" s="826"/>
      <c r="F52" s="827" t="s">
        <v>579</v>
      </c>
      <c r="G52" s="810">
        <v>21</v>
      </c>
    </row>
    <row r="53" spans="1:7" ht="217.5" thickBot="1">
      <c r="A53" s="828" t="s">
        <v>220</v>
      </c>
      <c r="B53" s="827"/>
      <c r="C53" s="808" t="s">
        <v>483</v>
      </c>
      <c r="D53" s="588" t="s">
        <v>580</v>
      </c>
      <c r="E53" s="605" t="s">
        <v>581</v>
      </c>
      <c r="F53" s="605" t="s">
        <v>582</v>
      </c>
      <c r="G53" s="810">
        <v>19</v>
      </c>
    </row>
    <row r="54" spans="1:7" ht="136.5" customHeight="1" thickBot="1">
      <c r="A54" s="616" t="s">
        <v>216</v>
      </c>
      <c r="B54" s="808" t="s">
        <v>483</v>
      </c>
      <c r="C54" s="826"/>
      <c r="D54" s="588" t="s">
        <v>583</v>
      </c>
      <c r="E54" s="588"/>
      <c r="F54" s="588" t="s">
        <v>584</v>
      </c>
      <c r="G54" s="810">
        <v>15</v>
      </c>
    </row>
    <row r="55" spans="1:7" ht="13.5" thickBot="1">
      <c r="A55" s="616" t="s">
        <v>585</v>
      </c>
      <c r="B55" s="823"/>
      <c r="C55" s="808" t="s">
        <v>483</v>
      </c>
      <c r="D55" s="823"/>
      <c r="E55" s="823"/>
      <c r="F55" s="588" t="s">
        <v>586</v>
      </c>
      <c r="G55" s="810">
        <v>15</v>
      </c>
    </row>
    <row r="56" spans="1:7" ht="90" thickBot="1">
      <c r="A56" s="616" t="s">
        <v>223</v>
      </c>
      <c r="B56" s="808" t="s">
        <v>483</v>
      </c>
      <c r="C56" s="808"/>
      <c r="D56" s="588"/>
      <c r="E56" s="588"/>
      <c r="F56" s="588" t="s">
        <v>587</v>
      </c>
      <c r="G56" s="810">
        <v>22</v>
      </c>
    </row>
    <row r="57" spans="1:7" ht="58.35" customHeight="1">
      <c r="A57" s="829" t="s">
        <v>588</v>
      </c>
      <c r="B57" s="830"/>
      <c r="C57" s="830"/>
      <c r="D57" s="831"/>
      <c r="E57" s="815"/>
      <c r="F57" s="504" t="s">
        <v>589</v>
      </c>
      <c r="G57" s="816">
        <v>1</v>
      </c>
    </row>
    <row r="58" spans="1:7" ht="48.6" customHeight="1" thickBot="1">
      <c r="A58" s="646"/>
      <c r="B58" s="832"/>
      <c r="C58" s="832"/>
      <c r="D58" s="833"/>
      <c r="E58" s="643"/>
      <c r="F58" s="588" t="s">
        <v>590</v>
      </c>
      <c r="G58" s="642"/>
    </row>
    <row r="59" spans="1:7" ht="13.5" thickBot="1">
      <c r="A59" s="616" t="s">
        <v>591</v>
      </c>
      <c r="B59" s="808" t="s">
        <v>483</v>
      </c>
      <c r="C59" s="808"/>
      <c r="D59" s="588"/>
      <c r="E59" s="588"/>
      <c r="F59" s="588" t="s">
        <v>592</v>
      </c>
      <c r="G59" s="810">
        <v>1</v>
      </c>
    </row>
    <row r="60" spans="1:7" ht="13.5" thickBot="1">
      <c r="A60" s="616" t="s">
        <v>593</v>
      </c>
      <c r="B60" s="808" t="s">
        <v>483</v>
      </c>
      <c r="C60" s="808"/>
      <c r="D60" s="588"/>
      <c r="E60" s="588"/>
      <c r="F60" s="588" t="s">
        <v>592</v>
      </c>
      <c r="G60" s="810">
        <v>1</v>
      </c>
    </row>
    <row r="61" spans="1:7" ht="13.5" thickBot="1">
      <c r="A61" s="616" t="s">
        <v>594</v>
      </c>
      <c r="B61" s="808" t="s">
        <v>483</v>
      </c>
      <c r="C61" s="808"/>
      <c r="D61" s="588"/>
      <c r="E61" s="588"/>
      <c r="F61" s="588" t="s">
        <v>592</v>
      </c>
      <c r="G61" s="810">
        <v>2</v>
      </c>
    </row>
    <row r="62" spans="1:7" ht="13.5" thickBot="1">
      <c r="A62" s="616" t="s">
        <v>595</v>
      </c>
      <c r="B62" s="808" t="s">
        <v>483</v>
      </c>
      <c r="C62" s="808"/>
      <c r="D62" s="588"/>
      <c r="E62" s="588"/>
      <c r="F62" s="588" t="s">
        <v>592</v>
      </c>
      <c r="G62" s="810">
        <v>1</v>
      </c>
    </row>
    <row r="63" spans="1:7" ht="13.5" thickBot="1">
      <c r="A63" s="616" t="s">
        <v>596</v>
      </c>
      <c r="B63" s="808"/>
      <c r="C63" s="808" t="s">
        <v>483</v>
      </c>
      <c r="D63" s="588"/>
      <c r="E63" s="588"/>
      <c r="F63" s="588" t="s">
        <v>597</v>
      </c>
      <c r="G63" s="810">
        <v>4</v>
      </c>
    </row>
    <row r="64" spans="1:7" ht="13.5" thickBot="1">
      <c r="A64" s="616" t="s">
        <v>598</v>
      </c>
      <c r="B64" s="808" t="s">
        <v>483</v>
      </c>
      <c r="C64" s="808"/>
      <c r="D64" s="588"/>
      <c r="E64" s="588"/>
      <c r="F64" s="588" t="s">
        <v>508</v>
      </c>
      <c r="G64" s="810">
        <v>12</v>
      </c>
    </row>
    <row r="65" spans="1:7" ht="13.5" thickBot="1">
      <c r="A65" s="616" t="s">
        <v>599</v>
      </c>
      <c r="B65" s="808" t="s">
        <v>483</v>
      </c>
      <c r="C65" s="808"/>
      <c r="D65" s="588"/>
      <c r="E65" s="588"/>
      <c r="F65" s="588" t="s">
        <v>597</v>
      </c>
      <c r="G65" s="810">
        <v>5</v>
      </c>
    </row>
    <row r="66" spans="1:7" ht="13.5" thickBot="1">
      <c r="A66" s="616" t="s">
        <v>600</v>
      </c>
      <c r="B66" s="808" t="s">
        <v>483</v>
      </c>
      <c r="C66" s="808"/>
      <c r="D66" s="588"/>
      <c r="E66" s="588"/>
      <c r="F66" s="588" t="s">
        <v>597</v>
      </c>
      <c r="G66" s="810">
        <v>5</v>
      </c>
    </row>
    <row r="67" spans="1:7" ht="51.75" thickBot="1">
      <c r="A67" s="616" t="s">
        <v>601</v>
      </c>
      <c r="B67" s="808" t="s">
        <v>483</v>
      </c>
      <c r="C67" s="808"/>
      <c r="D67" s="588"/>
      <c r="E67" s="588" t="s">
        <v>602</v>
      </c>
      <c r="F67" s="588" t="s">
        <v>603</v>
      </c>
      <c r="G67" s="810">
        <v>21</v>
      </c>
    </row>
    <row r="68" spans="1:7" ht="77.25" thickBot="1">
      <c r="A68" s="616" t="s">
        <v>604</v>
      </c>
      <c r="B68" s="808" t="s">
        <v>483</v>
      </c>
      <c r="C68" s="808"/>
      <c r="D68" s="588"/>
      <c r="E68" s="834" t="s">
        <v>605</v>
      </c>
      <c r="F68" s="588" t="s">
        <v>606</v>
      </c>
      <c r="G68" s="810">
        <v>3</v>
      </c>
    </row>
    <row r="69" spans="1:7" ht="102.75" thickBot="1">
      <c r="A69" s="616" t="s">
        <v>607</v>
      </c>
      <c r="B69" s="808" t="s">
        <v>483</v>
      </c>
      <c r="C69" s="808"/>
      <c r="D69" s="812" t="s">
        <v>608</v>
      </c>
      <c r="E69" s="834" t="s">
        <v>605</v>
      </c>
      <c r="F69" s="588" t="s">
        <v>609</v>
      </c>
      <c r="G69" s="810">
        <v>21</v>
      </c>
    </row>
    <row r="70" spans="1:7" ht="13.5" thickBot="1">
      <c r="A70" s="616" t="s">
        <v>610</v>
      </c>
      <c r="B70" s="808"/>
      <c r="C70" s="808" t="s">
        <v>483</v>
      </c>
      <c r="D70" s="588"/>
      <c r="E70" s="588"/>
      <c r="F70" s="588" t="s">
        <v>519</v>
      </c>
      <c r="G70" s="810">
        <v>25</v>
      </c>
    </row>
    <row r="71" spans="1:7" ht="51.75" thickBot="1">
      <c r="A71" s="616" t="s">
        <v>611</v>
      </c>
      <c r="B71" s="808" t="s">
        <v>483</v>
      </c>
      <c r="C71" s="808"/>
      <c r="D71" s="812" t="s">
        <v>612</v>
      </c>
      <c r="E71" s="504"/>
      <c r="F71" s="504" t="s">
        <v>613</v>
      </c>
      <c r="G71" s="810" t="s">
        <v>614</v>
      </c>
    </row>
    <row r="72" spans="1:7" ht="102.75" thickBot="1">
      <c r="A72" s="616" t="s">
        <v>615</v>
      </c>
      <c r="B72" s="808" t="s">
        <v>483</v>
      </c>
      <c r="C72" s="808"/>
      <c r="D72" s="822" t="s">
        <v>616</v>
      </c>
      <c r="E72" s="835"/>
      <c r="F72" s="836" t="s">
        <v>617</v>
      </c>
      <c r="G72" s="810">
        <v>5</v>
      </c>
    </row>
    <row r="73" spans="1:7" ht="13.35" customHeight="1" thickBot="1">
      <c r="A73" s="616" t="s">
        <v>618</v>
      </c>
      <c r="B73" s="808" t="s">
        <v>483</v>
      </c>
      <c r="C73" s="808" t="s">
        <v>483</v>
      </c>
      <c r="D73" s="588" t="s">
        <v>619</v>
      </c>
      <c r="E73" s="589"/>
      <c r="F73" s="588" t="s">
        <v>620</v>
      </c>
      <c r="G73" s="810">
        <v>5</v>
      </c>
    </row>
    <row r="74" spans="1:7" ht="26.25" thickBot="1">
      <c r="A74" s="616" t="s">
        <v>621</v>
      </c>
      <c r="B74" s="808" t="s">
        <v>483</v>
      </c>
      <c r="C74" s="808"/>
      <c r="D74" s="588"/>
      <c r="E74" s="834" t="s">
        <v>605</v>
      </c>
      <c r="F74" s="588" t="s">
        <v>622</v>
      </c>
      <c r="G74" s="810">
        <v>21</v>
      </c>
    </row>
    <row r="75" spans="1:7" ht="26.25" thickBot="1">
      <c r="A75" s="616" t="s">
        <v>623</v>
      </c>
      <c r="B75" s="808" t="s">
        <v>483</v>
      </c>
      <c r="C75" s="808"/>
      <c r="D75" s="837" t="s">
        <v>624</v>
      </c>
      <c r="E75" s="504"/>
      <c r="F75" s="504" t="s">
        <v>625</v>
      </c>
      <c r="G75" s="810">
        <v>12</v>
      </c>
    </row>
    <row r="76" spans="1:7" ht="139.35" customHeight="1" thickBot="1">
      <c r="A76" s="616" t="s">
        <v>626</v>
      </c>
      <c r="B76" s="808" t="s">
        <v>483</v>
      </c>
      <c r="C76" s="808"/>
      <c r="D76" s="822" t="s">
        <v>627</v>
      </c>
      <c r="E76" s="835"/>
      <c r="F76" s="836" t="s">
        <v>628</v>
      </c>
      <c r="G76" s="810">
        <v>3</v>
      </c>
    </row>
    <row r="77" spans="1:7" ht="13.5" thickBot="1">
      <c r="A77" s="505" t="s">
        <v>629</v>
      </c>
      <c r="B77" s="808"/>
      <c r="C77" s="808"/>
      <c r="D77" s="808"/>
      <c r="E77" s="838"/>
      <c r="F77" s="838"/>
      <c r="G77" s="810"/>
    </row>
    <row r="78" spans="1:7" ht="128.25" thickBot="1">
      <c r="A78" s="616" t="s">
        <v>630</v>
      </c>
      <c r="B78" s="808" t="s">
        <v>483</v>
      </c>
      <c r="C78" s="808"/>
      <c r="D78" s="588" t="s">
        <v>631</v>
      </c>
      <c r="E78" s="588"/>
      <c r="F78" s="588" t="s">
        <v>632</v>
      </c>
      <c r="G78" s="810">
        <v>13</v>
      </c>
    </row>
    <row r="79" spans="1:7" ht="13.35" customHeight="1">
      <c r="A79" s="815" t="s">
        <v>633</v>
      </c>
      <c r="B79" s="814"/>
      <c r="C79" s="814" t="s">
        <v>483</v>
      </c>
      <c r="D79" s="815" t="s">
        <v>634</v>
      </c>
      <c r="E79" s="815"/>
      <c r="F79" s="815" t="s">
        <v>635</v>
      </c>
      <c r="G79" s="816">
        <v>13</v>
      </c>
    </row>
    <row r="80" spans="1:7" ht="13.5" thickBot="1">
      <c r="A80" s="643"/>
      <c r="B80" s="644"/>
      <c r="C80" s="644"/>
      <c r="D80" s="643"/>
      <c r="E80" s="643"/>
      <c r="F80" s="643"/>
      <c r="G80" s="642"/>
    </row>
    <row r="81" spans="1:7" ht="90" thickBot="1">
      <c r="A81" s="616" t="s">
        <v>636</v>
      </c>
      <c r="B81" s="808" t="s">
        <v>483</v>
      </c>
      <c r="C81" s="808"/>
      <c r="D81" s="588"/>
      <c r="E81" s="588"/>
      <c r="F81" s="588" t="s">
        <v>637</v>
      </c>
      <c r="G81" s="810">
        <v>5</v>
      </c>
    </row>
    <row r="82" spans="1:7" ht="13.5" thickBot="1">
      <c r="A82" s="616" t="s">
        <v>638</v>
      </c>
      <c r="B82" s="808"/>
      <c r="C82" s="808" t="s">
        <v>483</v>
      </c>
      <c r="D82" s="588"/>
      <c r="E82" s="588"/>
      <c r="F82" s="588" t="s">
        <v>639</v>
      </c>
      <c r="G82" s="810">
        <v>16</v>
      </c>
    </row>
    <row r="83" spans="1:7" ht="13.5" thickBot="1">
      <c r="A83" s="616" t="s">
        <v>640</v>
      </c>
      <c r="B83" s="808" t="s">
        <v>483</v>
      </c>
      <c r="C83" s="808"/>
      <c r="D83" s="588"/>
      <c r="E83" s="588"/>
      <c r="F83" s="588" t="s">
        <v>641</v>
      </c>
      <c r="G83" s="810">
        <v>5</v>
      </c>
    </row>
    <row r="84" spans="1:7" ht="90" thickBot="1">
      <c r="A84" s="616" t="s">
        <v>642</v>
      </c>
      <c r="B84" s="808" t="s">
        <v>483</v>
      </c>
      <c r="C84" s="808"/>
      <c r="D84" s="822" t="s">
        <v>643</v>
      </c>
      <c r="E84" s="588"/>
      <c r="F84" s="839" t="s">
        <v>644</v>
      </c>
      <c r="G84" s="810">
        <v>25</v>
      </c>
    </row>
    <row r="85" spans="1:7" ht="13.5" thickBot="1">
      <c r="A85" s="505" t="s">
        <v>645</v>
      </c>
      <c r="B85" s="808"/>
      <c r="C85" s="808"/>
      <c r="D85" s="808"/>
      <c r="E85" s="808"/>
      <c r="F85" s="588"/>
      <c r="G85" s="810"/>
    </row>
    <row r="86" spans="1:7" ht="44.45" customHeight="1" thickBot="1">
      <c r="A86" s="616" t="s">
        <v>646</v>
      </c>
      <c r="B86" s="808" t="s">
        <v>483</v>
      </c>
      <c r="C86" s="808"/>
      <c r="D86" s="812" t="s">
        <v>647</v>
      </c>
      <c r="E86" s="588"/>
      <c r="F86" s="839" t="s">
        <v>648</v>
      </c>
      <c r="G86" s="810">
        <v>8</v>
      </c>
    </row>
    <row r="87" spans="1:7" ht="96" customHeight="1" thickBot="1">
      <c r="A87" s="616" t="s">
        <v>649</v>
      </c>
      <c r="B87" s="808" t="s">
        <v>483</v>
      </c>
      <c r="C87" s="808"/>
      <c r="D87" s="812" t="s">
        <v>650</v>
      </c>
      <c r="E87" s="588"/>
      <c r="F87" s="839" t="s">
        <v>651</v>
      </c>
      <c r="G87" s="810">
        <v>8</v>
      </c>
    </row>
    <row r="88" spans="1:7" ht="64.5" thickBot="1">
      <c r="A88" s="616" t="s">
        <v>652</v>
      </c>
      <c r="B88" s="808" t="s">
        <v>483</v>
      </c>
      <c r="C88" s="808"/>
      <c r="D88" s="812" t="s">
        <v>653</v>
      </c>
      <c r="E88" s="588"/>
      <c r="F88" s="839" t="s">
        <v>654</v>
      </c>
      <c r="G88" s="810">
        <v>8</v>
      </c>
    </row>
    <row r="89" spans="1:7" ht="90" thickBot="1">
      <c r="A89" s="616" t="s">
        <v>221</v>
      </c>
      <c r="B89" s="808"/>
      <c r="C89" s="808" t="s">
        <v>483</v>
      </c>
      <c r="D89" s="812" t="s">
        <v>655</v>
      </c>
      <c r="E89" s="821"/>
      <c r="F89" s="839" t="s">
        <v>656</v>
      </c>
      <c r="G89" s="810">
        <v>20</v>
      </c>
    </row>
    <row r="90" spans="1:7" ht="26.25" thickBot="1">
      <c r="A90" s="616" t="s">
        <v>657</v>
      </c>
      <c r="B90" s="808"/>
      <c r="C90" s="808" t="s">
        <v>483</v>
      </c>
      <c r="D90" s="821"/>
      <c r="E90" s="588"/>
      <c r="F90" s="588" t="s">
        <v>658</v>
      </c>
      <c r="G90" s="810">
        <v>6</v>
      </c>
    </row>
    <row r="91" spans="1:7" ht="13.5" thickBot="1">
      <c r="A91" s="840" t="s">
        <v>659</v>
      </c>
      <c r="B91" s="841"/>
      <c r="C91" s="841"/>
      <c r="D91" s="842"/>
      <c r="E91" s="823"/>
      <c r="F91" s="588"/>
      <c r="G91" s="810"/>
    </row>
    <row r="92" spans="1:7" ht="26.25" thickBot="1">
      <c r="A92" s="616" t="s">
        <v>660</v>
      </c>
      <c r="B92" s="808"/>
      <c r="C92" s="808" t="s">
        <v>483</v>
      </c>
      <c r="D92" s="588"/>
      <c r="E92" s="588"/>
      <c r="F92" s="588" t="s">
        <v>661</v>
      </c>
      <c r="G92" s="810">
        <v>4</v>
      </c>
    </row>
    <row r="93" spans="1:7" ht="26.25" thickBot="1">
      <c r="A93" s="616" t="s">
        <v>662</v>
      </c>
      <c r="B93" s="808"/>
      <c r="C93" s="808" t="s">
        <v>483</v>
      </c>
      <c r="D93" s="588"/>
      <c r="E93" s="821"/>
      <c r="F93" s="588" t="s">
        <v>663</v>
      </c>
      <c r="G93" s="810">
        <v>4</v>
      </c>
    </row>
    <row r="94" spans="1:7" ht="13.5" thickBot="1">
      <c r="A94" s="616" t="s">
        <v>664</v>
      </c>
      <c r="B94" s="808"/>
      <c r="C94" s="808" t="s">
        <v>483</v>
      </c>
      <c r="D94" s="588"/>
      <c r="E94" s="588"/>
      <c r="F94" s="588" t="s">
        <v>665</v>
      </c>
      <c r="G94" s="810">
        <v>4</v>
      </c>
    </row>
    <row r="95" spans="1:7" ht="39" thickBot="1">
      <c r="A95" s="616" t="s">
        <v>666</v>
      </c>
      <c r="B95" s="808"/>
      <c r="C95" s="808" t="s">
        <v>483</v>
      </c>
      <c r="D95" s="812" t="s">
        <v>667</v>
      </c>
      <c r="E95" s="839"/>
      <c r="F95" s="839" t="s">
        <v>668</v>
      </c>
      <c r="G95" s="810">
        <v>4</v>
      </c>
    </row>
    <row r="96" spans="1:7" ht="66.95" customHeight="1" thickBot="1">
      <c r="A96" s="616" t="s">
        <v>669</v>
      </c>
      <c r="B96" s="808"/>
      <c r="C96" s="808" t="s">
        <v>483</v>
      </c>
      <c r="D96" s="812" t="s">
        <v>670</v>
      </c>
      <c r="E96" s="839"/>
      <c r="F96" s="839" t="s">
        <v>671</v>
      </c>
      <c r="G96" s="810">
        <v>4</v>
      </c>
    </row>
    <row r="97" spans="1:8" ht="13.5" thickBot="1">
      <c r="A97" s="616" t="s">
        <v>672</v>
      </c>
      <c r="B97" s="808"/>
      <c r="C97" s="808" t="s">
        <v>483</v>
      </c>
      <c r="D97" s="588"/>
      <c r="E97" s="588"/>
      <c r="F97" s="588" t="s">
        <v>673</v>
      </c>
      <c r="G97" s="810">
        <v>4</v>
      </c>
    </row>
    <row r="98" spans="1:8" ht="13.5" thickBot="1">
      <c r="A98" s="616" t="s">
        <v>674</v>
      </c>
      <c r="B98" s="808"/>
      <c r="C98" s="808" t="s">
        <v>483</v>
      </c>
      <c r="D98" s="588"/>
      <c r="E98" s="588"/>
      <c r="F98" s="588" t="s">
        <v>675</v>
      </c>
      <c r="G98" s="810">
        <v>4</v>
      </c>
    </row>
    <row r="99" spans="1:8" ht="13.5" thickBot="1">
      <c r="A99" s="616" t="s">
        <v>676</v>
      </c>
      <c r="B99" s="808"/>
      <c r="C99" s="808" t="s">
        <v>483</v>
      </c>
      <c r="D99" s="588"/>
      <c r="E99" s="821"/>
      <c r="F99" s="588" t="s">
        <v>677</v>
      </c>
      <c r="G99" s="810">
        <v>4</v>
      </c>
    </row>
    <row r="100" spans="1:8" ht="13.5" thickBot="1">
      <c r="A100" s="616" t="s">
        <v>678</v>
      </c>
      <c r="B100" s="808"/>
      <c r="C100" s="808" t="s">
        <v>483</v>
      </c>
      <c r="D100" s="588"/>
      <c r="E100" s="588"/>
      <c r="F100" s="588" t="s">
        <v>679</v>
      </c>
      <c r="G100" s="810">
        <v>4</v>
      </c>
    </row>
    <row r="101" spans="1:8" ht="13.5" thickBot="1">
      <c r="A101" s="616" t="s">
        <v>680</v>
      </c>
      <c r="B101" s="808"/>
      <c r="C101" s="808" t="s">
        <v>483</v>
      </c>
      <c r="D101" s="588"/>
      <c r="E101" s="588"/>
      <c r="F101" s="588" t="s">
        <v>681</v>
      </c>
      <c r="G101" s="810">
        <v>4</v>
      </c>
    </row>
    <row r="102" spans="1:8">
      <c r="A102"/>
      <c r="B102"/>
      <c r="C102"/>
      <c r="D102"/>
      <c r="E102"/>
      <c r="F102"/>
      <c r="G102" s="40"/>
      <c r="H102"/>
    </row>
    <row r="103" spans="1:8">
      <c r="A103"/>
      <c r="B103"/>
      <c r="C103"/>
      <c r="D103"/>
      <c r="E103"/>
      <c r="F103"/>
      <c r="G103" s="40"/>
      <c r="H103"/>
    </row>
    <row r="104" spans="1:8" ht="23.25">
      <c r="A104" s="496" t="s">
        <v>682</v>
      </c>
      <c r="B104"/>
      <c r="C104"/>
      <c r="D104"/>
      <c r="E104"/>
      <c r="F104"/>
      <c r="G104" s="40"/>
      <c r="H104"/>
    </row>
    <row r="105" spans="1:8" ht="14.25">
      <c r="A105" s="503"/>
      <c r="B105"/>
      <c r="C105"/>
      <c r="D105"/>
      <c r="E105"/>
      <c r="F105"/>
      <c r="G105" s="40"/>
      <c r="H105"/>
    </row>
    <row r="106" spans="1:8">
      <c r="A106" s="508" t="s">
        <v>683</v>
      </c>
      <c r="B106"/>
      <c r="C106"/>
      <c r="D106"/>
      <c r="E106"/>
      <c r="F106"/>
      <c r="G106" s="40"/>
      <c r="H106"/>
    </row>
    <row r="107" spans="1:8">
      <c r="A107" s="509" t="s">
        <v>684</v>
      </c>
      <c r="B107"/>
      <c r="C107"/>
      <c r="D107"/>
      <c r="E107"/>
      <c r="F107"/>
      <c r="G107" s="40"/>
      <c r="H107"/>
    </row>
    <row r="108" spans="1:8">
      <c r="A108" s="510" t="s">
        <v>685</v>
      </c>
      <c r="B108"/>
      <c r="C108"/>
      <c r="D108"/>
      <c r="E108"/>
      <c r="F108"/>
      <c r="G108" s="40"/>
      <c r="H108"/>
    </row>
    <row r="109" spans="1:8">
      <c r="A109" s="510" t="s">
        <v>686</v>
      </c>
      <c r="B109"/>
      <c r="C109"/>
      <c r="D109"/>
      <c r="E109"/>
      <c r="F109"/>
      <c r="G109" s="40"/>
      <c r="H109"/>
    </row>
    <row r="110" spans="1:8">
      <c r="A110" s="511" t="s">
        <v>687</v>
      </c>
      <c r="B110"/>
      <c r="C110"/>
      <c r="D110"/>
      <c r="E110"/>
      <c r="F110"/>
      <c r="G110" s="40"/>
      <c r="H110"/>
    </row>
    <row r="111" spans="1:8">
      <c r="A111" s="511" t="s">
        <v>688</v>
      </c>
      <c r="B111"/>
      <c r="C111"/>
      <c r="D111"/>
      <c r="E111"/>
      <c r="F111"/>
      <c r="G111" s="40"/>
      <c r="H111"/>
    </row>
    <row r="112" spans="1:8">
      <c r="A112" s="511" t="s">
        <v>689</v>
      </c>
      <c r="B112"/>
      <c r="C112"/>
      <c r="D112"/>
      <c r="E112"/>
      <c r="F112"/>
      <c r="G112" s="40"/>
      <c r="H112"/>
    </row>
    <row r="113" spans="1:8">
      <c r="A113" s="512" t="s">
        <v>690</v>
      </c>
      <c r="B113"/>
      <c r="C113"/>
      <c r="D113"/>
      <c r="E113"/>
      <c r="F113"/>
      <c r="G113" s="40"/>
      <c r="H113"/>
    </row>
    <row r="114" spans="1:8" ht="13.5" thickBot="1">
      <c r="A114" s="513"/>
      <c r="B114"/>
      <c r="C114"/>
      <c r="D114"/>
      <c r="E114"/>
      <c r="F114"/>
      <c r="G114" s="40"/>
      <c r="H114"/>
    </row>
    <row r="115" spans="1:8" ht="15.75" thickBot="1">
      <c r="A115" s="843" t="s">
        <v>691</v>
      </c>
      <c r="B115" s="844" t="s">
        <v>692</v>
      </c>
      <c r="C115" s="845" t="s">
        <v>693</v>
      </c>
      <c r="D115" s="845" t="s">
        <v>694</v>
      </c>
      <c r="E115" s="845" t="s">
        <v>695</v>
      </c>
      <c r="F115" s="845" t="s">
        <v>696</v>
      </c>
      <c r="G115" s="40"/>
      <c r="H115"/>
    </row>
    <row r="116" spans="1:8" ht="15.75" thickBot="1">
      <c r="A116" s="846" t="s">
        <v>697</v>
      </c>
      <c r="B116" s="506" t="s">
        <v>698</v>
      </c>
      <c r="C116" s="847" t="s">
        <v>699</v>
      </c>
      <c r="D116" s="848">
        <v>19890101</v>
      </c>
      <c r="E116" s="848">
        <v>19960101</v>
      </c>
      <c r="F116" s="838"/>
      <c r="G116" s="40"/>
      <c r="H116"/>
    </row>
    <row r="117" spans="1:8" ht="15.75" thickBot="1">
      <c r="A117" s="846" t="s">
        <v>700</v>
      </c>
      <c r="B117" s="506" t="s">
        <v>701</v>
      </c>
      <c r="C117" s="847" t="s">
        <v>702</v>
      </c>
      <c r="D117" s="848">
        <v>19960101</v>
      </c>
      <c r="E117" s="848">
        <v>20030401</v>
      </c>
      <c r="F117" s="838"/>
      <c r="G117" s="40"/>
      <c r="H117"/>
    </row>
    <row r="118" spans="1:8" ht="15.75" thickBot="1">
      <c r="A118" s="846" t="s">
        <v>703</v>
      </c>
      <c r="B118" s="506" t="s">
        <v>704</v>
      </c>
      <c r="C118" s="847" t="s">
        <v>699</v>
      </c>
      <c r="D118" s="848">
        <v>19900101</v>
      </c>
      <c r="E118" s="848">
        <v>19970101</v>
      </c>
      <c r="F118" s="838"/>
      <c r="G118" s="40"/>
      <c r="H118"/>
    </row>
    <row r="119" spans="1:8" ht="15.75" thickBot="1">
      <c r="A119" s="846" t="s">
        <v>705</v>
      </c>
      <c r="B119" s="506" t="s">
        <v>706</v>
      </c>
      <c r="C119" s="847" t="s">
        <v>707</v>
      </c>
      <c r="D119" s="848">
        <v>20080101</v>
      </c>
      <c r="E119" s="848">
        <v>20080101</v>
      </c>
      <c r="F119" s="838"/>
      <c r="G119" s="40"/>
      <c r="H119"/>
    </row>
    <row r="120" spans="1:8" ht="15.75" thickBot="1">
      <c r="A120" s="846" t="s">
        <v>708</v>
      </c>
      <c r="B120" s="506" t="s">
        <v>709</v>
      </c>
      <c r="C120" s="847" t="s">
        <v>707</v>
      </c>
      <c r="D120" s="848">
        <v>19990101</v>
      </c>
      <c r="E120" s="848">
        <v>19990101</v>
      </c>
      <c r="F120" s="838"/>
      <c r="G120" s="40"/>
      <c r="H120"/>
    </row>
    <row r="121" spans="1:8" ht="29.25" thickBot="1">
      <c r="A121" s="846" t="s">
        <v>710</v>
      </c>
      <c r="B121" s="506" t="s">
        <v>711</v>
      </c>
      <c r="C121" s="847" t="s">
        <v>702</v>
      </c>
      <c r="D121" s="848">
        <v>20100101</v>
      </c>
      <c r="E121" s="848">
        <v>20100101</v>
      </c>
      <c r="F121" s="838"/>
      <c r="G121" s="40"/>
      <c r="H121"/>
    </row>
    <row r="122" spans="1:8" ht="15.75" thickBot="1">
      <c r="A122" s="846" t="s">
        <v>712</v>
      </c>
      <c r="B122" s="506" t="s">
        <v>713</v>
      </c>
      <c r="C122" s="847" t="s">
        <v>702</v>
      </c>
      <c r="D122" s="848">
        <v>20030101</v>
      </c>
      <c r="E122" s="848">
        <v>20030101</v>
      </c>
      <c r="F122" s="838"/>
      <c r="G122" s="40"/>
      <c r="H122"/>
    </row>
    <row r="123" spans="1:8" ht="15.75" thickBot="1">
      <c r="A123" s="846" t="s">
        <v>714</v>
      </c>
      <c r="B123" s="506" t="s">
        <v>715</v>
      </c>
      <c r="C123" s="847" t="s">
        <v>702</v>
      </c>
      <c r="D123" s="848">
        <v>20030101</v>
      </c>
      <c r="E123" s="848">
        <v>20030101</v>
      </c>
      <c r="F123" s="838"/>
      <c r="G123" s="40"/>
      <c r="H123"/>
    </row>
    <row r="124" spans="1:8" ht="15.75" thickBot="1">
      <c r="A124" s="846" t="s">
        <v>716</v>
      </c>
      <c r="B124" s="506" t="s">
        <v>717</v>
      </c>
      <c r="C124" s="847" t="s">
        <v>702</v>
      </c>
      <c r="D124" s="848">
        <v>20030101</v>
      </c>
      <c r="E124" s="848">
        <v>20030101</v>
      </c>
      <c r="F124" s="838"/>
      <c r="G124" s="40"/>
      <c r="H124"/>
    </row>
    <row r="125" spans="1:8" ht="15.75" thickBot="1">
      <c r="A125" s="846" t="s">
        <v>718</v>
      </c>
      <c r="B125" s="506" t="s">
        <v>719</v>
      </c>
      <c r="C125" s="847" t="s">
        <v>702</v>
      </c>
      <c r="D125" s="848">
        <v>20030101</v>
      </c>
      <c r="E125" s="848">
        <v>20030101</v>
      </c>
      <c r="F125" s="838"/>
      <c r="G125" s="40"/>
      <c r="H125"/>
    </row>
    <row r="126" spans="1:8" ht="29.25" thickBot="1">
      <c r="A126" s="846" t="s">
        <v>720</v>
      </c>
      <c r="B126" s="506" t="s">
        <v>721</v>
      </c>
      <c r="C126" s="847" t="s">
        <v>699</v>
      </c>
      <c r="D126" s="848">
        <v>20100101</v>
      </c>
      <c r="E126" s="848">
        <v>20150101</v>
      </c>
      <c r="F126" s="838"/>
      <c r="G126" s="40"/>
      <c r="H126"/>
    </row>
    <row r="127" spans="1:8" ht="15.75" thickBot="1">
      <c r="A127" s="846" t="s">
        <v>722</v>
      </c>
      <c r="B127" s="506" t="s">
        <v>723</v>
      </c>
      <c r="C127" s="847" t="s">
        <v>699</v>
      </c>
      <c r="D127" s="848">
        <v>19860101</v>
      </c>
      <c r="E127" s="848">
        <v>20030101</v>
      </c>
      <c r="F127" s="838"/>
      <c r="G127" s="40"/>
      <c r="H127"/>
    </row>
    <row r="128" spans="1:8" ht="15.75" thickBot="1">
      <c r="A128" s="846" t="s">
        <v>724</v>
      </c>
      <c r="B128" s="506" t="s">
        <v>725</v>
      </c>
      <c r="C128" s="847" t="s">
        <v>699</v>
      </c>
      <c r="D128" s="848">
        <v>19860101</v>
      </c>
      <c r="E128" s="848">
        <v>20030101</v>
      </c>
      <c r="F128" s="838"/>
      <c r="G128" s="40"/>
      <c r="H128"/>
    </row>
    <row r="129" spans="1:8" ht="15.75" thickBot="1">
      <c r="A129" s="846" t="s">
        <v>726</v>
      </c>
      <c r="B129" s="506" t="s">
        <v>727</v>
      </c>
      <c r="C129" s="847" t="s">
        <v>699</v>
      </c>
      <c r="D129" s="848">
        <v>19860101</v>
      </c>
      <c r="E129" s="848">
        <v>20030101</v>
      </c>
      <c r="F129" s="838"/>
      <c r="G129" s="40"/>
      <c r="H129"/>
    </row>
    <row r="130" spans="1:8" ht="15.75" thickBot="1">
      <c r="A130" s="846" t="s">
        <v>728</v>
      </c>
      <c r="B130" s="506" t="s">
        <v>729</v>
      </c>
      <c r="C130" s="847" t="s">
        <v>699</v>
      </c>
      <c r="D130" s="848">
        <v>19860101</v>
      </c>
      <c r="E130" s="848">
        <v>20030101</v>
      </c>
      <c r="F130" s="838"/>
      <c r="G130" s="40"/>
      <c r="H130"/>
    </row>
    <row r="131" spans="1:8" ht="15.75" thickBot="1">
      <c r="A131" s="846" t="s">
        <v>730</v>
      </c>
      <c r="B131" s="506" t="s">
        <v>731</v>
      </c>
      <c r="C131" s="847" t="s">
        <v>699</v>
      </c>
      <c r="D131" s="848">
        <v>20050101</v>
      </c>
      <c r="E131" s="848">
        <v>20050101</v>
      </c>
      <c r="F131" s="838"/>
      <c r="G131" s="40"/>
      <c r="H131"/>
    </row>
    <row r="132" spans="1:8" ht="15.75" thickBot="1">
      <c r="A132" s="846" t="s">
        <v>732</v>
      </c>
      <c r="B132" s="506" t="s">
        <v>733</v>
      </c>
      <c r="C132" s="847" t="s">
        <v>699</v>
      </c>
      <c r="D132" s="848">
        <v>19860101</v>
      </c>
      <c r="E132" s="848">
        <v>20050101</v>
      </c>
      <c r="F132" s="838"/>
      <c r="G132" s="40"/>
      <c r="H132"/>
    </row>
    <row r="133" spans="1:8" ht="29.25" thickBot="1">
      <c r="A133" s="846" t="s">
        <v>734</v>
      </c>
      <c r="B133" s="506" t="s">
        <v>735</v>
      </c>
      <c r="C133" s="847" t="s">
        <v>702</v>
      </c>
      <c r="D133" s="848">
        <v>20140101</v>
      </c>
      <c r="E133" s="848">
        <v>20140101</v>
      </c>
      <c r="F133" s="838"/>
      <c r="G133" s="40"/>
      <c r="H133"/>
    </row>
    <row r="134" spans="1:8" ht="29.25" thickBot="1">
      <c r="A134" s="846" t="s">
        <v>736</v>
      </c>
      <c r="B134" s="506" t="s">
        <v>737</v>
      </c>
      <c r="C134" s="848" t="s">
        <v>702</v>
      </c>
      <c r="D134" s="838"/>
      <c r="E134" s="838"/>
      <c r="F134" s="838"/>
      <c r="G134" s="40"/>
      <c r="H134"/>
    </row>
    <row r="135" spans="1:8" ht="43.5" thickBot="1">
      <c r="A135" s="846" t="s">
        <v>738</v>
      </c>
      <c r="B135" s="506" t="s">
        <v>739</v>
      </c>
      <c r="C135" s="847" t="s">
        <v>702</v>
      </c>
      <c r="D135" s="848">
        <v>20110101</v>
      </c>
      <c r="E135" s="848">
        <v>20110101</v>
      </c>
      <c r="F135" s="838"/>
      <c r="G135" s="40"/>
      <c r="H135"/>
    </row>
    <row r="136" spans="1:8" ht="15.75" thickBot="1">
      <c r="A136" s="846" t="s">
        <v>740</v>
      </c>
      <c r="B136" s="506" t="s">
        <v>741</v>
      </c>
      <c r="C136" s="847" t="s">
        <v>702</v>
      </c>
      <c r="D136" s="848">
        <v>19820101</v>
      </c>
      <c r="E136" s="848">
        <v>20010701</v>
      </c>
      <c r="F136" s="838"/>
      <c r="G136" s="40"/>
      <c r="H136"/>
    </row>
    <row r="137" spans="1:8" ht="15.75" thickBot="1">
      <c r="A137" s="846" t="s">
        <v>742</v>
      </c>
      <c r="B137" s="506" t="s">
        <v>743</v>
      </c>
      <c r="C137" s="847" t="s">
        <v>699</v>
      </c>
      <c r="D137" s="848">
        <v>19960101</v>
      </c>
      <c r="E137" s="848">
        <v>19960101</v>
      </c>
      <c r="F137" s="838"/>
      <c r="G137" s="40"/>
      <c r="H137"/>
    </row>
    <row r="138" spans="1:8" ht="15.75" thickBot="1">
      <c r="A138" s="846" t="s">
        <v>744</v>
      </c>
      <c r="B138" s="506" t="s">
        <v>745</v>
      </c>
      <c r="C138" s="847" t="s">
        <v>702</v>
      </c>
      <c r="D138" s="848">
        <v>19820101</v>
      </c>
      <c r="E138" s="848">
        <v>20030101</v>
      </c>
      <c r="F138" s="838"/>
      <c r="G138" s="40"/>
      <c r="H138"/>
    </row>
    <row r="139" spans="1:8" ht="15.75" thickBot="1">
      <c r="A139" s="846" t="s">
        <v>746</v>
      </c>
      <c r="B139" s="506" t="s">
        <v>747</v>
      </c>
      <c r="C139" s="847" t="s">
        <v>702</v>
      </c>
      <c r="D139" s="848">
        <v>19840101</v>
      </c>
      <c r="E139" s="848">
        <v>20030101</v>
      </c>
      <c r="F139" s="838"/>
      <c r="G139" s="40"/>
      <c r="H139"/>
    </row>
    <row r="140" spans="1:8" ht="29.25" thickBot="1">
      <c r="A140" s="846" t="s">
        <v>748</v>
      </c>
      <c r="B140" s="506" t="s">
        <v>749</v>
      </c>
      <c r="C140" s="847" t="s">
        <v>707</v>
      </c>
      <c r="D140" s="848">
        <v>19900101</v>
      </c>
      <c r="E140" s="848">
        <v>20140101</v>
      </c>
      <c r="F140" s="838"/>
      <c r="G140" s="40"/>
      <c r="H140"/>
    </row>
    <row r="141" spans="1:8" ht="15.75" thickBot="1">
      <c r="A141" s="846" t="s">
        <v>750</v>
      </c>
      <c r="B141" s="506" t="s">
        <v>751</v>
      </c>
      <c r="C141" s="847" t="s">
        <v>707</v>
      </c>
      <c r="D141" s="848">
        <v>19900101</v>
      </c>
      <c r="E141" s="848">
        <v>20140101</v>
      </c>
      <c r="F141" s="838"/>
      <c r="G141" s="40"/>
      <c r="H141"/>
    </row>
    <row r="142" spans="1:8" ht="15.75" thickBot="1">
      <c r="A142" s="846" t="s">
        <v>752</v>
      </c>
      <c r="B142" s="506" t="s">
        <v>753</v>
      </c>
      <c r="C142" s="847" t="s">
        <v>707</v>
      </c>
      <c r="D142" s="848">
        <v>19900101</v>
      </c>
      <c r="E142" s="848">
        <v>20140101</v>
      </c>
      <c r="F142" s="838"/>
      <c r="G142" s="40"/>
      <c r="H142"/>
    </row>
    <row r="143" spans="1:8" ht="29.25" thickBot="1">
      <c r="A143" s="846" t="s">
        <v>754</v>
      </c>
      <c r="B143" s="506" t="s">
        <v>755</v>
      </c>
      <c r="C143" s="847" t="s">
        <v>699</v>
      </c>
      <c r="D143" s="848">
        <v>19910101</v>
      </c>
      <c r="E143" s="848">
        <v>19970101</v>
      </c>
      <c r="F143" s="838"/>
      <c r="G143" s="40"/>
      <c r="H143"/>
    </row>
    <row r="144" spans="1:8" ht="15.75" thickBot="1">
      <c r="A144" s="846" t="s">
        <v>756</v>
      </c>
      <c r="B144" s="506" t="s">
        <v>757</v>
      </c>
      <c r="C144" s="847" t="s">
        <v>699</v>
      </c>
      <c r="D144" s="848">
        <v>19860101</v>
      </c>
      <c r="E144" s="848">
        <v>20030101</v>
      </c>
      <c r="F144" s="838"/>
      <c r="G144" s="40"/>
      <c r="H144"/>
    </row>
    <row r="145" spans="1:8" ht="29.25" thickBot="1">
      <c r="A145" s="846" t="s">
        <v>758</v>
      </c>
      <c r="B145" s="506" t="s">
        <v>759</v>
      </c>
      <c r="C145" s="847" t="s">
        <v>699</v>
      </c>
      <c r="D145" s="848">
        <v>20020101</v>
      </c>
      <c r="E145" s="848">
        <v>20020701</v>
      </c>
      <c r="F145" s="838"/>
      <c r="G145" s="40"/>
      <c r="H145"/>
    </row>
    <row r="146" spans="1:8" ht="15.75" thickBot="1">
      <c r="A146" s="846" t="s">
        <v>760</v>
      </c>
      <c r="B146" s="506" t="s">
        <v>761</v>
      </c>
      <c r="C146" s="847" t="s">
        <v>707</v>
      </c>
      <c r="D146" s="848">
        <v>20080101</v>
      </c>
      <c r="E146" s="848">
        <v>20080101</v>
      </c>
      <c r="F146" s="838"/>
      <c r="G146" s="40"/>
      <c r="H146"/>
    </row>
    <row r="147" spans="1:8" ht="29.25" thickBot="1">
      <c r="A147" s="846" t="s">
        <v>762</v>
      </c>
      <c r="B147" s="506" t="s">
        <v>763</v>
      </c>
      <c r="C147" s="847" t="s">
        <v>699</v>
      </c>
      <c r="D147" s="848">
        <v>20060101</v>
      </c>
      <c r="E147" s="848">
        <v>20110101</v>
      </c>
      <c r="F147" s="838"/>
      <c r="G147" s="40"/>
      <c r="H147"/>
    </row>
    <row r="148" spans="1:8" ht="29.25" thickBot="1">
      <c r="A148" s="846" t="s">
        <v>764</v>
      </c>
      <c r="B148" s="506" t="s">
        <v>765</v>
      </c>
      <c r="C148" s="847" t="s">
        <v>699</v>
      </c>
      <c r="D148" s="848">
        <v>20060101</v>
      </c>
      <c r="E148" s="848">
        <v>20110101</v>
      </c>
      <c r="F148" s="838"/>
      <c r="G148" s="40"/>
      <c r="H148"/>
    </row>
    <row r="149" spans="1:8" ht="29.25" thickBot="1">
      <c r="A149" s="846" t="s">
        <v>766</v>
      </c>
      <c r="B149" s="506" t="s">
        <v>767</v>
      </c>
      <c r="C149" s="847" t="s">
        <v>699</v>
      </c>
      <c r="D149" s="848">
        <v>20060101</v>
      </c>
      <c r="E149" s="848">
        <v>20110101</v>
      </c>
      <c r="F149" s="838"/>
      <c r="G149" s="40"/>
      <c r="H149"/>
    </row>
    <row r="150" spans="1:8" ht="29.25" thickBot="1">
      <c r="A150" s="846" t="s">
        <v>768</v>
      </c>
      <c r="B150" s="506" t="s">
        <v>769</v>
      </c>
      <c r="C150" s="847" t="s">
        <v>699</v>
      </c>
      <c r="D150" s="848">
        <v>20060101</v>
      </c>
      <c r="E150" s="848">
        <v>20110101</v>
      </c>
      <c r="F150" s="838"/>
      <c r="G150" s="40"/>
      <c r="H150"/>
    </row>
    <row r="151" spans="1:8" ht="29.25" thickBot="1">
      <c r="A151" s="846" t="s">
        <v>770</v>
      </c>
      <c r="B151" s="506" t="s">
        <v>771</v>
      </c>
      <c r="C151" s="847" t="s">
        <v>699</v>
      </c>
      <c r="D151" s="848">
        <v>20060101</v>
      </c>
      <c r="E151" s="848">
        <v>20110101</v>
      </c>
      <c r="F151" s="838"/>
      <c r="G151" s="40"/>
      <c r="H151"/>
    </row>
    <row r="152" spans="1:8" ht="29.25" thickBot="1">
      <c r="A152" s="846" t="s">
        <v>772</v>
      </c>
      <c r="B152" s="506" t="s">
        <v>773</v>
      </c>
      <c r="C152" s="847" t="s">
        <v>699</v>
      </c>
      <c r="D152" s="848">
        <v>20060101</v>
      </c>
      <c r="E152" s="848">
        <v>20110101</v>
      </c>
      <c r="F152" s="838"/>
      <c r="G152" s="40"/>
      <c r="H152"/>
    </row>
    <row r="153" spans="1:8" ht="29.25" thickBot="1">
      <c r="A153" s="846" t="s">
        <v>774</v>
      </c>
      <c r="B153" s="506" t="s">
        <v>775</v>
      </c>
      <c r="C153" s="847" t="s">
        <v>699</v>
      </c>
      <c r="D153" s="848">
        <v>20060101</v>
      </c>
      <c r="E153" s="848">
        <v>20110101</v>
      </c>
      <c r="F153" s="838"/>
      <c r="G153" s="40"/>
      <c r="H153"/>
    </row>
    <row r="154" spans="1:8" ht="29.25" thickBot="1">
      <c r="A154" s="846" t="s">
        <v>776</v>
      </c>
      <c r="B154" s="506" t="s">
        <v>777</v>
      </c>
      <c r="C154" s="847" t="s">
        <v>699</v>
      </c>
      <c r="D154" s="848">
        <v>20060101</v>
      </c>
      <c r="E154" s="848">
        <v>20110101</v>
      </c>
      <c r="F154" s="838"/>
      <c r="G154" s="40"/>
      <c r="H154"/>
    </row>
    <row r="155" spans="1:8" ht="29.25" thickBot="1">
      <c r="A155" s="846" t="s">
        <v>778</v>
      </c>
      <c r="B155" s="506" t="s">
        <v>779</v>
      </c>
      <c r="C155" s="847" t="s">
        <v>699</v>
      </c>
      <c r="D155" s="848">
        <v>20060101</v>
      </c>
      <c r="E155" s="848">
        <v>20110101</v>
      </c>
      <c r="F155" s="838"/>
      <c r="G155" s="40"/>
      <c r="H155"/>
    </row>
    <row r="156" spans="1:8" ht="29.25" thickBot="1">
      <c r="A156" s="846" t="s">
        <v>780</v>
      </c>
      <c r="B156" s="506" t="s">
        <v>781</v>
      </c>
      <c r="C156" s="847" t="s">
        <v>699</v>
      </c>
      <c r="D156" s="848">
        <v>20060101</v>
      </c>
      <c r="E156" s="848">
        <v>20110101</v>
      </c>
      <c r="F156" s="838"/>
      <c r="G156" s="40"/>
      <c r="H156"/>
    </row>
    <row r="157" spans="1:8" ht="15.75" thickBot="1">
      <c r="A157" s="846" t="s">
        <v>782</v>
      </c>
      <c r="B157" s="506" t="s">
        <v>783</v>
      </c>
      <c r="C157" s="847" t="s">
        <v>699</v>
      </c>
      <c r="D157" s="848">
        <v>20060101</v>
      </c>
      <c r="E157" s="848">
        <v>20110101</v>
      </c>
      <c r="F157" s="838"/>
      <c r="G157" s="40"/>
      <c r="H157"/>
    </row>
    <row r="158" spans="1:8" ht="29.25" thickBot="1">
      <c r="A158" s="846" t="s">
        <v>784</v>
      </c>
      <c r="B158" s="506" t="s">
        <v>785</v>
      </c>
      <c r="C158" s="847" t="s">
        <v>699</v>
      </c>
      <c r="D158" s="848">
        <v>20060101</v>
      </c>
      <c r="E158" s="848">
        <v>20110101</v>
      </c>
      <c r="F158" s="838"/>
      <c r="G158" s="40"/>
      <c r="H158"/>
    </row>
    <row r="159" spans="1:8" ht="29.25" thickBot="1">
      <c r="A159" s="846" t="s">
        <v>786</v>
      </c>
      <c r="B159" s="506" t="s">
        <v>787</v>
      </c>
      <c r="C159" s="847" t="s">
        <v>702</v>
      </c>
      <c r="D159" s="848">
        <v>20050101</v>
      </c>
      <c r="E159" s="848">
        <v>20050101</v>
      </c>
      <c r="F159" s="838"/>
      <c r="G159" s="40"/>
      <c r="H159"/>
    </row>
    <row r="160" spans="1:8" ht="29.25" thickBot="1">
      <c r="A160" s="846" t="s">
        <v>788</v>
      </c>
      <c r="B160" s="506" t="s">
        <v>789</v>
      </c>
      <c r="C160" s="847" t="s">
        <v>702</v>
      </c>
      <c r="D160" s="848">
        <v>20050101</v>
      </c>
      <c r="E160" s="848">
        <v>20050101</v>
      </c>
      <c r="F160" s="838"/>
      <c r="G160" s="40"/>
      <c r="H160"/>
    </row>
    <row r="161" spans="1:8" ht="29.25" thickBot="1">
      <c r="A161" s="846" t="s">
        <v>790</v>
      </c>
      <c r="B161" s="506" t="s">
        <v>791</v>
      </c>
      <c r="C161" s="847" t="s">
        <v>702</v>
      </c>
      <c r="D161" s="848">
        <v>20050101</v>
      </c>
      <c r="E161" s="848">
        <v>20050101</v>
      </c>
      <c r="F161" s="838"/>
      <c r="G161" s="40"/>
      <c r="H161"/>
    </row>
    <row r="162" spans="1:8" ht="15.75" thickBot="1">
      <c r="A162" s="846" t="s">
        <v>792</v>
      </c>
      <c r="B162" s="506" t="s">
        <v>793</v>
      </c>
      <c r="C162" s="847" t="s">
        <v>699</v>
      </c>
      <c r="D162" s="848">
        <v>19860101</v>
      </c>
      <c r="E162" s="848">
        <v>20020101</v>
      </c>
      <c r="F162" s="838"/>
      <c r="G162" s="40"/>
      <c r="H162"/>
    </row>
    <row r="163" spans="1:8" ht="29.25" thickBot="1">
      <c r="A163" s="846" t="s">
        <v>794</v>
      </c>
      <c r="B163" s="506" t="s">
        <v>795</v>
      </c>
      <c r="C163" s="847" t="s">
        <v>707</v>
      </c>
      <c r="D163" s="848">
        <v>20120101</v>
      </c>
      <c r="E163" s="848">
        <v>20150101</v>
      </c>
      <c r="F163" s="838"/>
      <c r="G163" s="40"/>
      <c r="H163"/>
    </row>
    <row r="164" spans="1:8" ht="29.25" thickBot="1">
      <c r="A164" s="846" t="s">
        <v>796</v>
      </c>
      <c r="B164" s="506" t="s">
        <v>797</v>
      </c>
      <c r="C164" s="847" t="s">
        <v>699</v>
      </c>
      <c r="D164" s="848">
        <v>20110101</v>
      </c>
      <c r="E164" s="848">
        <v>20110101</v>
      </c>
      <c r="F164" s="838"/>
      <c r="G164" s="40"/>
      <c r="H164"/>
    </row>
    <row r="165" spans="1:8" ht="29.25" thickBot="1">
      <c r="A165" s="846" t="s">
        <v>798</v>
      </c>
      <c r="B165" s="506" t="s">
        <v>799</v>
      </c>
      <c r="C165" s="847" t="s">
        <v>707</v>
      </c>
      <c r="D165" s="848">
        <v>20080101</v>
      </c>
      <c r="E165" s="848">
        <v>20150101</v>
      </c>
      <c r="F165" s="838"/>
      <c r="G165" s="40"/>
      <c r="H165"/>
    </row>
    <row r="166" spans="1:8" ht="15.75" thickBot="1">
      <c r="A166" s="846" t="s">
        <v>800</v>
      </c>
      <c r="B166" s="506" t="s">
        <v>801</v>
      </c>
      <c r="C166" s="847" t="s">
        <v>699</v>
      </c>
      <c r="D166" s="848">
        <v>20060101</v>
      </c>
      <c r="E166" s="848">
        <v>20060101</v>
      </c>
      <c r="F166" s="838"/>
      <c r="G166" s="40"/>
      <c r="H166"/>
    </row>
    <row r="167" spans="1:8" ht="43.5" thickBot="1">
      <c r="A167" s="846" t="s">
        <v>802</v>
      </c>
      <c r="B167" s="506" t="s">
        <v>803</v>
      </c>
      <c r="C167" s="847" t="s">
        <v>707</v>
      </c>
      <c r="D167" s="848">
        <v>20080101</v>
      </c>
      <c r="E167" s="848">
        <v>20080101</v>
      </c>
      <c r="F167" s="838"/>
      <c r="G167" s="40"/>
      <c r="H167"/>
    </row>
    <row r="168" spans="1:8" ht="29.25" thickBot="1">
      <c r="A168" s="846" t="s">
        <v>804</v>
      </c>
      <c r="B168" s="506" t="s">
        <v>805</v>
      </c>
      <c r="C168" s="847" t="s">
        <v>707</v>
      </c>
      <c r="D168" s="848">
        <v>20080101</v>
      </c>
      <c r="E168" s="848">
        <v>20080101</v>
      </c>
      <c r="F168" s="838"/>
      <c r="G168" s="40"/>
      <c r="H168"/>
    </row>
    <row r="169" spans="1:8" ht="29.25" thickBot="1">
      <c r="A169" s="846" t="s">
        <v>806</v>
      </c>
      <c r="B169" s="506" t="s">
        <v>807</v>
      </c>
      <c r="C169" s="847" t="s">
        <v>707</v>
      </c>
      <c r="D169" s="848">
        <v>20080101</v>
      </c>
      <c r="E169" s="848">
        <v>20080101</v>
      </c>
      <c r="F169" s="838"/>
      <c r="G169" s="40"/>
      <c r="H169"/>
    </row>
    <row r="170" spans="1:8" ht="43.5" thickBot="1">
      <c r="A170" s="846" t="s">
        <v>808</v>
      </c>
      <c r="B170" s="506" t="s">
        <v>809</v>
      </c>
      <c r="C170" s="847" t="s">
        <v>707</v>
      </c>
      <c r="D170" s="848">
        <v>20070101</v>
      </c>
      <c r="E170" s="848">
        <v>20150101</v>
      </c>
      <c r="F170" s="838"/>
      <c r="G170" s="40"/>
      <c r="H170"/>
    </row>
    <row r="171" spans="1:8" ht="15.75" thickBot="1">
      <c r="A171" s="846" t="s">
        <v>810</v>
      </c>
      <c r="B171" s="506" t="s">
        <v>811</v>
      </c>
      <c r="C171" s="847" t="s">
        <v>707</v>
      </c>
      <c r="D171" s="848">
        <v>20040101</v>
      </c>
      <c r="E171" s="848">
        <v>20040101</v>
      </c>
      <c r="F171" s="838"/>
      <c r="G171" s="40"/>
      <c r="H171"/>
    </row>
    <row r="172" spans="1:8" ht="15.75" thickBot="1">
      <c r="A172" s="846" t="s">
        <v>812</v>
      </c>
      <c r="B172" s="506" t="s">
        <v>813</v>
      </c>
      <c r="C172" s="847" t="s">
        <v>707</v>
      </c>
      <c r="D172" s="848">
        <v>20060101</v>
      </c>
      <c r="E172" s="848">
        <v>20060101</v>
      </c>
      <c r="F172" s="838"/>
      <c r="G172" s="40"/>
      <c r="H172"/>
    </row>
    <row r="173" spans="1:8" ht="15.75" thickBot="1">
      <c r="A173" s="846" t="s">
        <v>814</v>
      </c>
      <c r="B173" s="506" t="s">
        <v>815</v>
      </c>
      <c r="C173" s="847" t="s">
        <v>707</v>
      </c>
      <c r="D173" s="848">
        <v>20060101</v>
      </c>
      <c r="E173" s="848">
        <v>20060101</v>
      </c>
      <c r="F173" s="838"/>
      <c r="G173" s="40"/>
      <c r="H173"/>
    </row>
    <row r="174" spans="1:8" ht="15.75" thickBot="1">
      <c r="A174" s="846" t="s">
        <v>816</v>
      </c>
      <c r="B174" s="506" t="s">
        <v>817</v>
      </c>
      <c r="C174" s="847" t="s">
        <v>707</v>
      </c>
      <c r="D174" s="848">
        <v>20080101</v>
      </c>
      <c r="E174" s="848">
        <v>20080101</v>
      </c>
      <c r="F174" s="838"/>
      <c r="G174" s="40"/>
      <c r="H174"/>
    </row>
    <row r="175" spans="1:8" ht="15.75" thickBot="1">
      <c r="A175" s="846" t="s">
        <v>818</v>
      </c>
      <c r="B175" s="506" t="s">
        <v>819</v>
      </c>
      <c r="C175" s="847" t="s">
        <v>699</v>
      </c>
      <c r="D175" s="848">
        <v>19930101</v>
      </c>
      <c r="E175" s="848">
        <v>19960101</v>
      </c>
      <c r="F175" s="838"/>
      <c r="G175" s="40"/>
      <c r="H175"/>
    </row>
    <row r="176" spans="1:8" ht="15.75" thickBot="1">
      <c r="A176" s="846" t="s">
        <v>820</v>
      </c>
      <c r="B176" s="506" t="s">
        <v>821</v>
      </c>
      <c r="C176" s="847" t="s">
        <v>699</v>
      </c>
      <c r="D176" s="848">
        <v>20030101</v>
      </c>
      <c r="E176" s="848">
        <v>20050101</v>
      </c>
      <c r="F176" s="838"/>
      <c r="G176" s="40"/>
      <c r="H176"/>
    </row>
    <row r="177" spans="1:8" ht="29.25" thickBot="1">
      <c r="A177" s="846" t="s">
        <v>822</v>
      </c>
      <c r="B177" s="506" t="s">
        <v>823</v>
      </c>
      <c r="C177" s="847" t="s">
        <v>707</v>
      </c>
      <c r="D177" s="848">
        <v>20060101</v>
      </c>
      <c r="E177" s="848">
        <v>20060101</v>
      </c>
      <c r="F177" s="838"/>
      <c r="G177" s="40"/>
      <c r="H177"/>
    </row>
    <row r="178" spans="1:8" ht="15.75" thickBot="1">
      <c r="A178" s="846" t="s">
        <v>824</v>
      </c>
      <c r="B178" s="506" t="s">
        <v>825</v>
      </c>
      <c r="C178" s="847" t="s">
        <v>699</v>
      </c>
      <c r="D178" s="848">
        <v>20030101</v>
      </c>
      <c r="E178" s="848">
        <v>20050101</v>
      </c>
      <c r="F178" s="838"/>
      <c r="G178" s="40"/>
      <c r="H178"/>
    </row>
    <row r="179" spans="1:8" ht="43.5" thickBot="1">
      <c r="A179" s="846" t="s">
        <v>826</v>
      </c>
      <c r="B179" s="506" t="s">
        <v>827</v>
      </c>
      <c r="C179" s="847" t="s">
        <v>699</v>
      </c>
      <c r="D179" s="848">
        <v>20020101</v>
      </c>
      <c r="E179" s="848">
        <v>20020701</v>
      </c>
      <c r="F179" s="838"/>
      <c r="G179" s="40"/>
      <c r="H179"/>
    </row>
    <row r="180" spans="1:8" ht="43.5" thickBot="1">
      <c r="A180" s="846" t="s">
        <v>828</v>
      </c>
      <c r="B180" s="506" t="s">
        <v>829</v>
      </c>
      <c r="C180" s="847" t="s">
        <v>699</v>
      </c>
      <c r="D180" s="848">
        <v>20020101</v>
      </c>
      <c r="E180" s="848">
        <v>20020701</v>
      </c>
      <c r="F180" s="838"/>
      <c r="G180" s="40"/>
      <c r="H180"/>
    </row>
    <row r="181" spans="1:8" ht="15.75" thickBot="1">
      <c r="A181" s="846" t="s">
        <v>830</v>
      </c>
      <c r="B181" s="506" t="s">
        <v>831</v>
      </c>
      <c r="C181" s="847" t="s">
        <v>699</v>
      </c>
      <c r="D181" s="848">
        <v>20040101</v>
      </c>
      <c r="E181" s="848">
        <v>20060101</v>
      </c>
      <c r="F181" s="838"/>
      <c r="G181" s="40"/>
      <c r="H181"/>
    </row>
    <row r="182" spans="1:8" ht="15.75" thickBot="1">
      <c r="A182" s="846" t="s">
        <v>832</v>
      </c>
      <c r="B182" s="506" t="s">
        <v>833</v>
      </c>
      <c r="C182" s="847" t="s">
        <v>699</v>
      </c>
      <c r="D182" s="848">
        <v>19860101</v>
      </c>
      <c r="E182" s="848">
        <v>19960101</v>
      </c>
      <c r="F182" s="838"/>
      <c r="G182" s="40"/>
      <c r="H182"/>
    </row>
    <row r="183" spans="1:8" ht="15.75" thickBot="1">
      <c r="A183" s="846" t="s">
        <v>834</v>
      </c>
      <c r="B183" s="506" t="s">
        <v>835</v>
      </c>
      <c r="C183" s="847" t="s">
        <v>699</v>
      </c>
      <c r="D183" s="848">
        <v>19860101</v>
      </c>
      <c r="E183" s="848">
        <v>19960101</v>
      </c>
      <c r="F183" s="838"/>
      <c r="G183" s="40"/>
      <c r="H183"/>
    </row>
    <row r="184" spans="1:8" ht="15.75" thickBot="1">
      <c r="A184" s="846" t="s">
        <v>836</v>
      </c>
      <c r="B184" s="506" t="s">
        <v>837</v>
      </c>
      <c r="C184" s="847" t="s">
        <v>699</v>
      </c>
      <c r="D184" s="848">
        <v>19860101</v>
      </c>
      <c r="E184" s="848">
        <v>19960101</v>
      </c>
      <c r="F184" s="838"/>
      <c r="G184" s="40"/>
      <c r="H184"/>
    </row>
    <row r="185" spans="1:8" ht="15.75" thickBot="1">
      <c r="A185" s="846" t="s">
        <v>838</v>
      </c>
      <c r="B185" s="506" t="s">
        <v>839</v>
      </c>
      <c r="C185" s="847" t="s">
        <v>699</v>
      </c>
      <c r="D185" s="848">
        <v>19860101</v>
      </c>
      <c r="E185" s="848">
        <v>19960101</v>
      </c>
      <c r="F185" s="838"/>
      <c r="G185" s="40"/>
      <c r="H185"/>
    </row>
    <row r="186" spans="1:8" ht="15.75" thickBot="1">
      <c r="A186" s="846" t="s">
        <v>840</v>
      </c>
      <c r="B186" s="506" t="s">
        <v>841</v>
      </c>
      <c r="C186" s="847" t="s">
        <v>699</v>
      </c>
      <c r="D186" s="848">
        <v>19860101</v>
      </c>
      <c r="E186" s="848">
        <v>19960101</v>
      </c>
      <c r="F186" s="838"/>
      <c r="G186" s="40"/>
      <c r="H186"/>
    </row>
    <row r="187" spans="1:8" ht="29.25" thickBot="1">
      <c r="A187" s="846" t="s">
        <v>842</v>
      </c>
      <c r="B187" s="506" t="s">
        <v>843</v>
      </c>
      <c r="C187" s="847" t="s">
        <v>699</v>
      </c>
      <c r="D187" s="848">
        <v>19860101</v>
      </c>
      <c r="E187" s="848">
        <v>19930101</v>
      </c>
      <c r="F187" s="838"/>
      <c r="G187" s="40"/>
      <c r="H187"/>
    </row>
    <row r="188" spans="1:8" ht="15.75" thickBot="1">
      <c r="A188" s="846" t="s">
        <v>844</v>
      </c>
      <c r="B188" s="506" t="s">
        <v>845</v>
      </c>
      <c r="C188" s="847" t="s">
        <v>699</v>
      </c>
      <c r="D188" s="848">
        <v>19860101</v>
      </c>
      <c r="E188" s="848">
        <v>19890101</v>
      </c>
      <c r="F188" s="838"/>
      <c r="G188" s="40"/>
      <c r="H188"/>
    </row>
    <row r="189" spans="1:8" ht="15.75" thickBot="1">
      <c r="A189" s="846" t="s">
        <v>846</v>
      </c>
      <c r="B189" s="506" t="s">
        <v>847</v>
      </c>
      <c r="C189" s="847" t="s">
        <v>699</v>
      </c>
      <c r="D189" s="848">
        <v>19860101</v>
      </c>
      <c r="E189" s="848">
        <v>19890101</v>
      </c>
      <c r="F189" s="838"/>
      <c r="G189" s="40"/>
      <c r="H189"/>
    </row>
    <row r="190" spans="1:8" ht="15.75" thickBot="1">
      <c r="A190" s="846" t="s">
        <v>848</v>
      </c>
      <c r="B190" s="506" t="s">
        <v>849</v>
      </c>
      <c r="C190" s="847" t="s">
        <v>699</v>
      </c>
      <c r="D190" s="848">
        <v>19860101</v>
      </c>
      <c r="E190" s="848">
        <v>19970101</v>
      </c>
      <c r="F190" s="838"/>
      <c r="G190" s="40"/>
      <c r="H190"/>
    </row>
    <row r="191" spans="1:8" ht="29.25" thickBot="1">
      <c r="A191" s="846" t="s">
        <v>850</v>
      </c>
      <c r="B191" s="506" t="s">
        <v>851</v>
      </c>
      <c r="C191" s="847" t="s">
        <v>699</v>
      </c>
      <c r="D191" s="848">
        <v>20110101</v>
      </c>
      <c r="E191" s="848">
        <v>20110101</v>
      </c>
      <c r="F191" s="838"/>
      <c r="G191" s="40"/>
      <c r="H191"/>
    </row>
    <row r="192" spans="1:8" ht="15.75" thickBot="1">
      <c r="A192" s="846" t="s">
        <v>852</v>
      </c>
      <c r="B192" s="506" t="s">
        <v>853</v>
      </c>
      <c r="C192" s="847" t="s">
        <v>702</v>
      </c>
      <c r="D192" s="848">
        <v>19900101</v>
      </c>
      <c r="E192" s="848">
        <v>20140101</v>
      </c>
      <c r="F192" s="838"/>
      <c r="G192" s="40"/>
      <c r="H192"/>
    </row>
    <row r="193" spans="1:8" ht="15.75" thickBot="1">
      <c r="A193" s="846" t="s">
        <v>854</v>
      </c>
      <c r="B193" s="506" t="s">
        <v>855</v>
      </c>
      <c r="C193" s="847" t="s">
        <v>702</v>
      </c>
      <c r="D193" s="848">
        <v>19900101</v>
      </c>
      <c r="E193" s="848">
        <v>20140101</v>
      </c>
      <c r="F193" s="838"/>
      <c r="G193" s="40"/>
      <c r="H193"/>
    </row>
    <row r="194" spans="1:8" ht="29.25" thickBot="1">
      <c r="A194" s="846" t="s">
        <v>856</v>
      </c>
      <c r="B194" s="506" t="s">
        <v>857</v>
      </c>
      <c r="C194" s="847" t="s">
        <v>699</v>
      </c>
      <c r="D194" s="848">
        <v>20020101</v>
      </c>
      <c r="E194" s="848">
        <v>20020701</v>
      </c>
      <c r="F194" s="838"/>
      <c r="G194" s="40"/>
      <c r="H194"/>
    </row>
    <row r="195" spans="1:8" ht="15.75" thickBot="1">
      <c r="A195" s="846" t="s">
        <v>858</v>
      </c>
      <c r="B195" s="506" t="s">
        <v>859</v>
      </c>
      <c r="C195" s="847" t="s">
        <v>699</v>
      </c>
      <c r="D195" s="848">
        <v>19860101</v>
      </c>
      <c r="E195" s="848">
        <v>20050101</v>
      </c>
      <c r="F195" s="838"/>
      <c r="G195" s="40"/>
      <c r="H195"/>
    </row>
    <row r="196" spans="1:8" ht="43.5" thickBot="1">
      <c r="A196" s="846" t="s">
        <v>860</v>
      </c>
      <c r="B196" s="506" t="s">
        <v>861</v>
      </c>
      <c r="C196" s="847" t="s">
        <v>699</v>
      </c>
      <c r="D196" s="848">
        <v>20040101</v>
      </c>
      <c r="E196" s="848">
        <v>20120101</v>
      </c>
      <c r="F196" s="838"/>
      <c r="G196" s="40"/>
      <c r="H196"/>
    </row>
    <row r="197" spans="1:8" ht="43.5" thickBot="1">
      <c r="A197" s="846" t="s">
        <v>862</v>
      </c>
      <c r="B197" s="506" t="s">
        <v>863</v>
      </c>
      <c r="C197" s="847" t="s">
        <v>699</v>
      </c>
      <c r="D197" s="848">
        <v>20040101</v>
      </c>
      <c r="E197" s="848">
        <v>20120101</v>
      </c>
      <c r="F197" s="838"/>
      <c r="G197" s="40"/>
      <c r="H197"/>
    </row>
    <row r="198" spans="1:8" ht="43.5" thickBot="1">
      <c r="A198" s="846" t="s">
        <v>864</v>
      </c>
      <c r="B198" s="506" t="s">
        <v>865</v>
      </c>
      <c r="C198" s="847" t="s">
        <v>699</v>
      </c>
      <c r="D198" s="848">
        <v>20060101</v>
      </c>
      <c r="E198" s="848">
        <v>20120101</v>
      </c>
      <c r="F198" s="838"/>
      <c r="G198" s="40"/>
      <c r="H198"/>
    </row>
    <row r="199" spans="1:8" ht="29.25" thickBot="1">
      <c r="A199" s="846" t="s">
        <v>866</v>
      </c>
      <c r="B199" s="506" t="s">
        <v>867</v>
      </c>
      <c r="C199" s="847" t="s">
        <v>699</v>
      </c>
      <c r="D199" s="848">
        <v>20060101</v>
      </c>
      <c r="E199" s="848">
        <v>20120101</v>
      </c>
      <c r="F199" s="838"/>
      <c r="G199" s="40"/>
      <c r="H199"/>
    </row>
    <row r="200" spans="1:8" ht="15" thickBot="1">
      <c r="A200" s="846" t="s">
        <v>868</v>
      </c>
      <c r="B200" s="506" t="s">
        <v>869</v>
      </c>
      <c r="C200" s="848" t="s">
        <v>702</v>
      </c>
      <c r="D200" s="838"/>
      <c r="E200" s="838"/>
      <c r="F200" s="838"/>
      <c r="G200" s="40"/>
      <c r="H200"/>
    </row>
    <row r="201" spans="1:8" ht="29.25" thickBot="1">
      <c r="A201" s="846" t="s">
        <v>870</v>
      </c>
      <c r="B201" s="506" t="s">
        <v>871</v>
      </c>
      <c r="C201" s="847" t="s">
        <v>699</v>
      </c>
      <c r="D201" s="848">
        <v>20070101</v>
      </c>
      <c r="E201" s="848">
        <v>20070101</v>
      </c>
      <c r="F201" s="838"/>
      <c r="G201" s="40"/>
      <c r="H201"/>
    </row>
    <row r="202" spans="1:8" ht="15.75" thickBot="1">
      <c r="A202" s="846" t="s">
        <v>872</v>
      </c>
      <c r="B202" s="506" t="s">
        <v>873</v>
      </c>
      <c r="C202" s="847" t="s">
        <v>702</v>
      </c>
      <c r="D202" s="848">
        <v>19860101</v>
      </c>
      <c r="E202" s="848">
        <v>20010401</v>
      </c>
      <c r="F202" s="838"/>
      <c r="G202" s="40"/>
      <c r="H202"/>
    </row>
    <row r="203" spans="1:8" ht="29.25" thickBot="1">
      <c r="A203" s="846" t="s">
        <v>874</v>
      </c>
      <c r="B203" s="506" t="s">
        <v>875</v>
      </c>
      <c r="C203" s="847" t="s">
        <v>702</v>
      </c>
      <c r="D203" s="848">
        <v>19860101</v>
      </c>
      <c r="E203" s="848">
        <v>20010401</v>
      </c>
      <c r="F203" s="838"/>
      <c r="G203" s="40"/>
      <c r="H203"/>
    </row>
    <row r="204" spans="1:8" ht="29.25" thickBot="1">
      <c r="A204" s="846" t="s">
        <v>876</v>
      </c>
      <c r="B204" s="506" t="s">
        <v>877</v>
      </c>
      <c r="C204" s="847" t="s">
        <v>702</v>
      </c>
      <c r="D204" s="848">
        <v>19860101</v>
      </c>
      <c r="E204" s="848">
        <v>20010401</v>
      </c>
      <c r="F204" s="838"/>
      <c r="G204" s="40"/>
      <c r="H204"/>
    </row>
    <row r="205" spans="1:8" ht="29.25" thickBot="1">
      <c r="A205" s="846" t="s">
        <v>878</v>
      </c>
      <c r="B205" s="506" t="s">
        <v>879</v>
      </c>
      <c r="C205" s="847" t="s">
        <v>702</v>
      </c>
      <c r="D205" s="848">
        <v>19860101</v>
      </c>
      <c r="E205" s="848">
        <v>20010401</v>
      </c>
      <c r="F205" s="838"/>
      <c r="G205" s="40"/>
      <c r="H205"/>
    </row>
    <row r="206" spans="1:8" ht="29.25" thickBot="1">
      <c r="A206" s="846" t="s">
        <v>880</v>
      </c>
      <c r="B206" s="506" t="s">
        <v>881</v>
      </c>
      <c r="C206" s="847" t="s">
        <v>702</v>
      </c>
      <c r="D206" s="848">
        <v>19860101</v>
      </c>
      <c r="E206" s="848">
        <v>20010401</v>
      </c>
      <c r="F206" s="838"/>
      <c r="G206" s="40"/>
      <c r="H206"/>
    </row>
    <row r="207" spans="1:8" ht="29.25" thickBot="1">
      <c r="A207" s="846" t="s">
        <v>882</v>
      </c>
      <c r="B207" s="506" t="s">
        <v>883</v>
      </c>
      <c r="C207" s="847" t="s">
        <v>702</v>
      </c>
      <c r="D207" s="848">
        <v>19860101</v>
      </c>
      <c r="E207" s="848">
        <v>20010401</v>
      </c>
      <c r="F207" s="838"/>
      <c r="G207" s="40"/>
      <c r="H207"/>
    </row>
    <row r="208" spans="1:8" ht="29.25" thickBot="1">
      <c r="A208" s="846" t="s">
        <v>884</v>
      </c>
      <c r="B208" s="506" t="s">
        <v>885</v>
      </c>
      <c r="C208" s="847" t="s">
        <v>702</v>
      </c>
      <c r="D208" s="848">
        <v>19860101</v>
      </c>
      <c r="E208" s="848">
        <v>20010401</v>
      </c>
      <c r="F208" s="838"/>
      <c r="G208" s="40"/>
      <c r="H208"/>
    </row>
    <row r="209" spans="1:8" ht="29.25" thickBot="1">
      <c r="A209" s="846" t="s">
        <v>886</v>
      </c>
      <c r="B209" s="506" t="s">
        <v>887</v>
      </c>
      <c r="C209" s="847" t="s">
        <v>702</v>
      </c>
      <c r="D209" s="848">
        <v>19860101</v>
      </c>
      <c r="E209" s="848">
        <v>20010401</v>
      </c>
      <c r="F209" s="838"/>
      <c r="G209" s="40"/>
      <c r="H209"/>
    </row>
    <row r="210" spans="1:8" ht="29.25" thickBot="1">
      <c r="A210" s="846" t="s">
        <v>888</v>
      </c>
      <c r="B210" s="506" t="s">
        <v>889</v>
      </c>
      <c r="C210" s="847" t="s">
        <v>702</v>
      </c>
      <c r="D210" s="848">
        <v>19860101</v>
      </c>
      <c r="E210" s="848">
        <v>20010401</v>
      </c>
      <c r="F210" s="838"/>
      <c r="G210" s="40"/>
      <c r="H210"/>
    </row>
    <row r="211" spans="1:8" ht="29.25" thickBot="1">
      <c r="A211" s="846" t="s">
        <v>890</v>
      </c>
      <c r="B211" s="506" t="s">
        <v>891</v>
      </c>
      <c r="C211" s="847" t="s">
        <v>702</v>
      </c>
      <c r="D211" s="848">
        <v>19860101</v>
      </c>
      <c r="E211" s="848">
        <v>20010401</v>
      </c>
      <c r="F211" s="838"/>
      <c r="G211" s="40"/>
      <c r="H211"/>
    </row>
    <row r="212" spans="1:8" ht="29.25" thickBot="1">
      <c r="A212" s="846" t="s">
        <v>892</v>
      </c>
      <c r="B212" s="506" t="s">
        <v>893</v>
      </c>
      <c r="C212" s="847" t="s">
        <v>702</v>
      </c>
      <c r="D212" s="848">
        <v>19860101</v>
      </c>
      <c r="E212" s="848">
        <v>20010401</v>
      </c>
      <c r="F212" s="838"/>
      <c r="G212" s="40"/>
      <c r="H212"/>
    </row>
    <row r="213" spans="1:8" ht="15.75" thickBot="1">
      <c r="A213" s="846" t="s">
        <v>894</v>
      </c>
      <c r="B213" s="506" t="s">
        <v>895</v>
      </c>
      <c r="C213" s="847" t="s">
        <v>699</v>
      </c>
      <c r="D213" s="848">
        <v>19860101</v>
      </c>
      <c r="E213" s="848">
        <v>19960101</v>
      </c>
      <c r="F213" s="838"/>
      <c r="G213" s="40"/>
      <c r="H213"/>
    </row>
    <row r="214" spans="1:8" ht="29.25" thickBot="1">
      <c r="A214" s="846" t="s">
        <v>896</v>
      </c>
      <c r="B214" s="506" t="s">
        <v>897</v>
      </c>
      <c r="C214" s="848" t="s">
        <v>699</v>
      </c>
      <c r="D214" s="838"/>
      <c r="E214" s="838"/>
      <c r="F214" s="838"/>
      <c r="G214" s="40"/>
      <c r="H214"/>
    </row>
    <row r="215" spans="1:8" ht="15" thickBot="1">
      <c r="A215" s="846" t="s">
        <v>898</v>
      </c>
      <c r="B215" s="506" t="s">
        <v>899</v>
      </c>
      <c r="C215" s="848" t="s">
        <v>699</v>
      </c>
      <c r="D215" s="838"/>
      <c r="E215" s="838"/>
      <c r="F215" s="838"/>
      <c r="G215" s="40"/>
      <c r="H215"/>
    </row>
    <row r="216" spans="1:8" ht="29.25" thickBot="1">
      <c r="A216" s="846" t="s">
        <v>900</v>
      </c>
      <c r="B216" s="506" t="s">
        <v>901</v>
      </c>
      <c r="C216" s="847" t="s">
        <v>702</v>
      </c>
      <c r="D216" s="848">
        <v>20050101</v>
      </c>
      <c r="E216" s="848">
        <v>20050101</v>
      </c>
      <c r="F216" s="838"/>
      <c r="G216" s="40"/>
      <c r="H216"/>
    </row>
    <row r="217" spans="1:8" ht="29.25" thickBot="1">
      <c r="A217" s="846" t="s">
        <v>902</v>
      </c>
      <c r="B217" s="506" t="s">
        <v>903</v>
      </c>
      <c r="C217" s="847" t="s">
        <v>702</v>
      </c>
      <c r="D217" s="848">
        <v>20050101</v>
      </c>
      <c r="E217" s="848">
        <v>20050101</v>
      </c>
      <c r="F217" s="838"/>
      <c r="G217" s="40"/>
      <c r="H217"/>
    </row>
    <row r="218" spans="1:8" ht="29.25" thickBot="1">
      <c r="A218" s="846" t="s">
        <v>904</v>
      </c>
      <c r="B218" s="506" t="s">
        <v>905</v>
      </c>
      <c r="C218" s="847" t="s">
        <v>702</v>
      </c>
      <c r="D218" s="848">
        <v>20050101</v>
      </c>
      <c r="E218" s="848">
        <v>20050101</v>
      </c>
      <c r="F218" s="838"/>
      <c r="G218" s="40"/>
      <c r="H218"/>
    </row>
    <row r="219" spans="1:8" ht="15" thickBot="1">
      <c r="A219" s="846" t="s">
        <v>906</v>
      </c>
      <c r="B219" s="506" t="s">
        <v>907</v>
      </c>
      <c r="C219" s="848" t="s">
        <v>699</v>
      </c>
      <c r="D219" s="838"/>
      <c r="E219" s="838"/>
      <c r="F219" s="838"/>
      <c r="G219" s="40"/>
      <c r="H219"/>
    </row>
    <row r="220" spans="1:8" ht="15" thickBot="1">
      <c r="A220" s="846" t="s">
        <v>908</v>
      </c>
      <c r="B220" s="506" t="s">
        <v>909</v>
      </c>
      <c r="C220" s="848" t="s">
        <v>699</v>
      </c>
      <c r="D220" s="838"/>
      <c r="E220" s="838"/>
      <c r="F220" s="838"/>
      <c r="G220" s="40"/>
      <c r="H220"/>
    </row>
    <row r="221" spans="1:8" ht="15" thickBot="1">
      <c r="A221" s="846" t="s">
        <v>910</v>
      </c>
      <c r="B221" s="506" t="s">
        <v>911</v>
      </c>
      <c r="C221" s="848" t="s">
        <v>699</v>
      </c>
      <c r="D221" s="838"/>
      <c r="E221" s="838"/>
      <c r="F221" s="838"/>
      <c r="G221" s="40"/>
      <c r="H221"/>
    </row>
    <row r="222" spans="1:8" ht="15" thickBot="1">
      <c r="A222" s="846" t="s">
        <v>912</v>
      </c>
      <c r="B222" s="506" t="s">
        <v>913</v>
      </c>
      <c r="C222" s="848" t="s">
        <v>699</v>
      </c>
      <c r="D222" s="838"/>
      <c r="E222" s="838"/>
      <c r="F222" s="838"/>
      <c r="G222" s="40"/>
      <c r="H222"/>
    </row>
    <row r="223" spans="1:8" ht="15" thickBot="1">
      <c r="A223" s="846" t="s">
        <v>914</v>
      </c>
      <c r="B223" s="506" t="s">
        <v>915</v>
      </c>
      <c r="C223" s="848" t="s">
        <v>699</v>
      </c>
      <c r="D223" s="838"/>
      <c r="E223" s="838"/>
      <c r="F223" s="838"/>
      <c r="G223" s="40"/>
      <c r="H223"/>
    </row>
    <row r="224" spans="1:8" ht="15" thickBot="1">
      <c r="A224" s="846" t="s">
        <v>914</v>
      </c>
      <c r="B224" s="506" t="s">
        <v>916</v>
      </c>
      <c r="C224" s="848" t="s">
        <v>699</v>
      </c>
      <c r="D224" s="838"/>
      <c r="E224" s="838"/>
      <c r="F224" s="838"/>
      <c r="G224" s="40"/>
      <c r="H224"/>
    </row>
    <row r="225" spans="1:8" ht="15" thickBot="1">
      <c r="A225" s="846" t="s">
        <v>917</v>
      </c>
      <c r="B225" s="506" t="s">
        <v>918</v>
      </c>
      <c r="C225" s="848" t="s">
        <v>699</v>
      </c>
      <c r="D225" s="838"/>
      <c r="E225" s="838"/>
      <c r="F225" s="838"/>
      <c r="G225" s="40"/>
      <c r="H225"/>
    </row>
    <row r="226" spans="1:8" ht="15" thickBot="1">
      <c r="A226" s="846" t="s">
        <v>919</v>
      </c>
      <c r="B226" s="506" t="s">
        <v>920</v>
      </c>
      <c r="C226" s="848" t="s">
        <v>699</v>
      </c>
      <c r="D226" s="838"/>
      <c r="E226" s="838"/>
      <c r="F226" s="838"/>
      <c r="G226" s="40"/>
      <c r="H226"/>
    </row>
    <row r="227" spans="1:8" ht="48.6" customHeight="1" thickBot="1">
      <c r="A227" s="846" t="s">
        <v>921</v>
      </c>
      <c r="B227" s="506" t="s">
        <v>922</v>
      </c>
      <c r="C227" s="848" t="s">
        <v>699</v>
      </c>
      <c r="D227" s="838"/>
      <c r="E227" s="838"/>
      <c r="F227" s="838"/>
      <c r="G227" s="40"/>
      <c r="H227"/>
    </row>
    <row r="228" spans="1:8" ht="46.7" customHeight="1" thickBot="1">
      <c r="A228" s="846" t="s">
        <v>923</v>
      </c>
      <c r="B228" s="506" t="s">
        <v>924</v>
      </c>
      <c r="C228" s="848" t="s">
        <v>699</v>
      </c>
      <c r="D228" s="838"/>
      <c r="E228" s="838"/>
      <c r="F228" s="838"/>
      <c r="G228" s="40"/>
      <c r="H228"/>
    </row>
    <row r="229" spans="1:8" ht="15" thickBot="1">
      <c r="A229" s="846" t="s">
        <v>925</v>
      </c>
      <c r="B229" s="506" t="s">
        <v>926</v>
      </c>
      <c r="C229" s="848" t="s">
        <v>699</v>
      </c>
      <c r="D229" s="838"/>
      <c r="E229" s="838"/>
      <c r="F229" s="838"/>
      <c r="G229" s="40"/>
      <c r="H229"/>
    </row>
    <row r="230" spans="1:8" ht="15" thickBot="1">
      <c r="A230" s="846" t="s">
        <v>927</v>
      </c>
      <c r="B230" s="506" t="s">
        <v>928</v>
      </c>
      <c r="C230" s="848" t="s">
        <v>699</v>
      </c>
      <c r="D230" s="838"/>
      <c r="E230" s="838"/>
      <c r="F230" s="838"/>
      <c r="G230" s="40"/>
      <c r="H230"/>
    </row>
    <row r="231" spans="1:8" ht="15" thickBot="1">
      <c r="A231" s="846" t="s">
        <v>929</v>
      </c>
      <c r="B231" s="506" t="s">
        <v>930</v>
      </c>
      <c r="C231" s="848" t="s">
        <v>699</v>
      </c>
      <c r="D231" s="838"/>
      <c r="E231" s="838"/>
      <c r="F231" s="838"/>
      <c r="G231" s="40"/>
      <c r="H231"/>
    </row>
    <row r="232" spans="1:8" ht="43.5" thickBot="1">
      <c r="A232" s="846" t="s">
        <v>931</v>
      </c>
      <c r="B232" s="506" t="s">
        <v>932</v>
      </c>
      <c r="C232" s="847" t="s">
        <v>699</v>
      </c>
      <c r="D232" s="848">
        <v>20090401</v>
      </c>
      <c r="E232" s="848">
        <v>20090401</v>
      </c>
      <c r="F232" s="838"/>
      <c r="G232" s="40"/>
      <c r="H232"/>
    </row>
    <row r="233" spans="1:8" ht="43.7" customHeight="1" thickBot="1">
      <c r="A233" s="846" t="s">
        <v>933</v>
      </c>
      <c r="B233" s="506" t="s">
        <v>934</v>
      </c>
      <c r="C233" s="848" t="s">
        <v>699</v>
      </c>
      <c r="D233" s="838"/>
      <c r="E233" s="838"/>
      <c r="F233" s="838"/>
      <c r="G233" s="40"/>
      <c r="H233"/>
    </row>
    <row r="234" spans="1:8" ht="15" thickBot="1">
      <c r="A234" s="846" t="s">
        <v>935</v>
      </c>
      <c r="B234" s="506" t="s">
        <v>936</v>
      </c>
      <c r="C234" s="848" t="s">
        <v>699</v>
      </c>
      <c r="D234" s="838"/>
      <c r="E234" s="838"/>
      <c r="F234" s="838"/>
      <c r="G234" s="40"/>
      <c r="H234"/>
    </row>
    <row r="235" spans="1:8" ht="15" thickBot="1">
      <c r="A235" s="846" t="s">
        <v>937</v>
      </c>
      <c r="B235" s="506" t="s">
        <v>938</v>
      </c>
      <c r="C235" s="848" t="s">
        <v>699</v>
      </c>
      <c r="D235" s="838"/>
      <c r="E235" s="838"/>
      <c r="F235" s="838"/>
      <c r="G235" s="40"/>
      <c r="H235"/>
    </row>
    <row r="236" spans="1:8" ht="15" thickBot="1">
      <c r="A236" s="846" t="s">
        <v>939</v>
      </c>
      <c r="B236" s="506" t="s">
        <v>940</v>
      </c>
      <c r="C236" s="848" t="s">
        <v>699</v>
      </c>
      <c r="D236" s="838"/>
      <c r="E236" s="838"/>
      <c r="F236" s="838"/>
      <c r="G236" s="40"/>
      <c r="H236"/>
    </row>
    <row r="237" spans="1:8" ht="15" thickBot="1">
      <c r="A237" s="846" t="s">
        <v>941</v>
      </c>
      <c r="B237" s="506" t="s">
        <v>942</v>
      </c>
      <c r="C237" s="848" t="s">
        <v>699</v>
      </c>
      <c r="D237" s="838"/>
      <c r="E237" s="838"/>
      <c r="F237" s="838"/>
      <c r="G237" s="40"/>
      <c r="H237"/>
    </row>
    <row r="238" spans="1:8" ht="15" thickBot="1">
      <c r="A238" s="846" t="s">
        <v>906</v>
      </c>
      <c r="B238" s="506" t="s">
        <v>943</v>
      </c>
      <c r="C238" s="848" t="s">
        <v>699</v>
      </c>
      <c r="D238" s="838"/>
      <c r="E238" s="838"/>
      <c r="F238" s="838"/>
      <c r="G238" s="40"/>
      <c r="H238"/>
    </row>
    <row r="239" spans="1:8" ht="15.75" thickBot="1">
      <c r="A239" s="846" t="s">
        <v>944</v>
      </c>
      <c r="B239" s="506" t="s">
        <v>945</v>
      </c>
      <c r="C239" s="847" t="s">
        <v>699</v>
      </c>
      <c r="D239" s="848">
        <v>20000101</v>
      </c>
      <c r="E239" s="848">
        <v>20000101</v>
      </c>
      <c r="F239" s="838"/>
      <c r="G239" s="40"/>
      <c r="H239"/>
    </row>
    <row r="240" spans="1:8" ht="29.25" thickBot="1">
      <c r="A240" s="846" t="s">
        <v>946</v>
      </c>
      <c r="B240" s="506" t="s">
        <v>947</v>
      </c>
      <c r="C240" s="847" t="s">
        <v>702</v>
      </c>
      <c r="D240" s="848">
        <v>20010701</v>
      </c>
      <c r="E240" s="848">
        <v>20010701</v>
      </c>
      <c r="F240" s="838"/>
      <c r="G240" s="40"/>
      <c r="H240"/>
    </row>
    <row r="241" spans="1:8" ht="15.75" thickBot="1">
      <c r="A241" s="846" t="s">
        <v>948</v>
      </c>
      <c r="B241" s="506" t="s">
        <v>949</v>
      </c>
      <c r="C241" s="847" t="s">
        <v>702</v>
      </c>
      <c r="D241" s="848">
        <v>20010701</v>
      </c>
      <c r="E241" s="848">
        <v>20010701</v>
      </c>
      <c r="F241" s="838"/>
      <c r="G241" s="40"/>
      <c r="H241"/>
    </row>
    <row r="242" spans="1:8" ht="15.75" thickBot="1">
      <c r="A242" s="846" t="s">
        <v>950</v>
      </c>
      <c r="B242" s="506" t="s">
        <v>951</v>
      </c>
      <c r="C242" s="847" t="s">
        <v>702</v>
      </c>
      <c r="D242" s="848">
        <v>20010701</v>
      </c>
      <c r="E242" s="848">
        <v>20010701</v>
      </c>
      <c r="F242" s="838"/>
      <c r="G242" s="40"/>
      <c r="H242"/>
    </row>
    <row r="243" spans="1:8" ht="15.75" thickBot="1">
      <c r="A243" s="846" t="s">
        <v>952</v>
      </c>
      <c r="B243" s="506" t="s">
        <v>953</v>
      </c>
      <c r="C243" s="847" t="s">
        <v>702</v>
      </c>
      <c r="D243" s="848">
        <v>20010701</v>
      </c>
      <c r="E243" s="848">
        <v>20010701</v>
      </c>
      <c r="F243" s="838"/>
      <c r="G243" s="40"/>
      <c r="H243"/>
    </row>
    <row r="244" spans="1:8" ht="15.75" thickBot="1">
      <c r="A244" s="846" t="s">
        <v>954</v>
      </c>
      <c r="B244" s="506" t="s">
        <v>955</v>
      </c>
      <c r="C244" s="847" t="s">
        <v>702</v>
      </c>
      <c r="D244" s="848">
        <v>20010701</v>
      </c>
      <c r="E244" s="848">
        <v>20010701</v>
      </c>
      <c r="F244" s="838"/>
      <c r="G244" s="40"/>
      <c r="H244"/>
    </row>
    <row r="245" spans="1:8" ht="15.75" thickBot="1">
      <c r="A245" s="846" t="s">
        <v>956</v>
      </c>
      <c r="B245" s="506" t="s">
        <v>957</v>
      </c>
      <c r="C245" s="847" t="s">
        <v>702</v>
      </c>
      <c r="D245" s="848">
        <v>20010701</v>
      </c>
      <c r="E245" s="848">
        <v>20010701</v>
      </c>
      <c r="F245" s="838"/>
      <c r="G245" s="40"/>
      <c r="H245"/>
    </row>
    <row r="246" spans="1:8" ht="29.25" thickBot="1">
      <c r="A246" s="846" t="s">
        <v>958</v>
      </c>
      <c r="B246" s="506" t="s">
        <v>959</v>
      </c>
      <c r="C246" s="847" t="s">
        <v>702</v>
      </c>
      <c r="D246" s="848">
        <v>20010701</v>
      </c>
      <c r="E246" s="848">
        <v>20010701</v>
      </c>
      <c r="F246" s="838"/>
      <c r="G246" s="40"/>
      <c r="H246"/>
    </row>
    <row r="247" spans="1:8" ht="29.25" thickBot="1">
      <c r="A247" s="846" t="s">
        <v>960</v>
      </c>
      <c r="B247" s="506" t="s">
        <v>961</v>
      </c>
      <c r="C247" s="847" t="s">
        <v>702</v>
      </c>
      <c r="D247" s="848">
        <v>20010701</v>
      </c>
      <c r="E247" s="848">
        <v>20010701</v>
      </c>
      <c r="F247" s="838"/>
      <c r="G247" s="40"/>
      <c r="H247"/>
    </row>
    <row r="248" spans="1:8" ht="29.25" thickBot="1">
      <c r="A248" s="846" t="s">
        <v>962</v>
      </c>
      <c r="B248" s="506" t="s">
        <v>963</v>
      </c>
      <c r="C248" s="847" t="s">
        <v>702</v>
      </c>
      <c r="D248" s="848">
        <v>20010701</v>
      </c>
      <c r="E248" s="848">
        <v>20010701</v>
      </c>
      <c r="F248" s="838"/>
      <c r="G248" s="40"/>
      <c r="H248"/>
    </row>
    <row r="249" spans="1:8" ht="29.25" thickBot="1">
      <c r="A249" s="846" t="s">
        <v>964</v>
      </c>
      <c r="B249" s="506" t="s">
        <v>965</v>
      </c>
      <c r="C249" s="847" t="s">
        <v>702</v>
      </c>
      <c r="D249" s="848">
        <v>20010701</v>
      </c>
      <c r="E249" s="848">
        <v>20010701</v>
      </c>
      <c r="F249" s="838"/>
      <c r="G249" s="40"/>
      <c r="H249"/>
    </row>
    <row r="250" spans="1:8" ht="29.25" thickBot="1">
      <c r="A250" s="846" t="s">
        <v>966</v>
      </c>
      <c r="B250" s="506" t="s">
        <v>967</v>
      </c>
      <c r="C250" s="847" t="s">
        <v>702</v>
      </c>
      <c r="D250" s="848">
        <v>20010701</v>
      </c>
      <c r="E250" s="848">
        <v>20010701</v>
      </c>
      <c r="F250" s="838"/>
      <c r="G250" s="40"/>
      <c r="H250"/>
    </row>
    <row r="251" spans="1:8" ht="15.75" thickBot="1">
      <c r="A251" s="846" t="s">
        <v>968</v>
      </c>
      <c r="B251" s="506" t="s">
        <v>969</v>
      </c>
      <c r="C251" s="847" t="s">
        <v>702</v>
      </c>
      <c r="D251" s="848">
        <v>20010701</v>
      </c>
      <c r="E251" s="848">
        <v>20030101</v>
      </c>
      <c r="F251" s="838"/>
      <c r="G251" s="40"/>
      <c r="H251"/>
    </row>
    <row r="252" spans="1:8" ht="29.25" thickBot="1">
      <c r="A252" s="846" t="s">
        <v>970</v>
      </c>
      <c r="B252" s="506" t="s">
        <v>971</v>
      </c>
      <c r="C252" s="847" t="s">
        <v>702</v>
      </c>
      <c r="D252" s="848">
        <v>20010701</v>
      </c>
      <c r="E252" s="848">
        <v>20010701</v>
      </c>
      <c r="F252" s="838"/>
      <c r="G252" s="40"/>
      <c r="H252"/>
    </row>
    <row r="253" spans="1:8" ht="15.75" thickBot="1">
      <c r="A253" s="846" t="s">
        <v>972</v>
      </c>
      <c r="B253" s="506" t="s">
        <v>559</v>
      </c>
      <c r="C253" s="847" t="s">
        <v>702</v>
      </c>
      <c r="D253" s="848">
        <v>20020101</v>
      </c>
      <c r="E253" s="848">
        <v>20020101</v>
      </c>
      <c r="F253" s="838"/>
      <c r="G253" s="40"/>
      <c r="H253"/>
    </row>
    <row r="254" spans="1:8" ht="15.75" thickBot="1">
      <c r="A254" s="846" t="s">
        <v>973</v>
      </c>
      <c r="B254" s="506" t="s">
        <v>974</v>
      </c>
      <c r="C254" s="847" t="s">
        <v>702</v>
      </c>
      <c r="D254" s="848">
        <v>20020701</v>
      </c>
      <c r="E254" s="848">
        <v>20020701</v>
      </c>
      <c r="F254" s="838"/>
      <c r="G254" s="40"/>
      <c r="H254"/>
    </row>
    <row r="255" spans="1:8" ht="15.75" thickBot="1">
      <c r="A255" s="846" t="s">
        <v>975</v>
      </c>
      <c r="B255" s="506" t="s">
        <v>976</v>
      </c>
      <c r="C255" s="847" t="s">
        <v>702</v>
      </c>
      <c r="D255" s="848">
        <v>20020701</v>
      </c>
      <c r="E255" s="848">
        <v>20020701</v>
      </c>
      <c r="F255" s="838"/>
      <c r="G255" s="40"/>
      <c r="H255"/>
    </row>
    <row r="256" spans="1:8" ht="29.25" thickBot="1">
      <c r="A256" s="846" t="s">
        <v>977</v>
      </c>
      <c r="B256" s="506" t="s">
        <v>978</v>
      </c>
      <c r="C256" s="847" t="s">
        <v>702</v>
      </c>
      <c r="D256" s="848">
        <v>20020701</v>
      </c>
      <c r="E256" s="848">
        <v>20020701</v>
      </c>
      <c r="F256" s="838"/>
      <c r="G256" s="40"/>
      <c r="H256"/>
    </row>
    <row r="257" spans="1:8" ht="72" thickBot="1">
      <c r="A257" s="846" t="s">
        <v>979</v>
      </c>
      <c r="B257" s="506" t="s">
        <v>980</v>
      </c>
      <c r="C257" s="847" t="s">
        <v>702</v>
      </c>
      <c r="D257" s="848">
        <v>20020701</v>
      </c>
      <c r="E257" s="848">
        <v>20020701</v>
      </c>
      <c r="F257" s="838"/>
      <c r="G257" s="40"/>
      <c r="H257"/>
    </row>
    <row r="258" spans="1:8" ht="72" thickBot="1">
      <c r="A258" s="846" t="s">
        <v>981</v>
      </c>
      <c r="B258" s="506" t="s">
        <v>982</v>
      </c>
      <c r="C258" s="847" t="s">
        <v>702</v>
      </c>
      <c r="D258" s="848">
        <v>20020701</v>
      </c>
      <c r="E258" s="848">
        <v>20020701</v>
      </c>
      <c r="F258" s="838"/>
      <c r="G258" s="40"/>
      <c r="H258"/>
    </row>
    <row r="259" spans="1:8" ht="15.75" thickBot="1">
      <c r="A259" s="846" t="s">
        <v>983</v>
      </c>
      <c r="B259" s="506" t="s">
        <v>984</v>
      </c>
      <c r="C259" s="847" t="s">
        <v>702</v>
      </c>
      <c r="D259" s="848">
        <v>20020701</v>
      </c>
      <c r="E259" s="848">
        <v>20020701</v>
      </c>
      <c r="F259" s="838"/>
      <c r="G259" s="40"/>
      <c r="H259"/>
    </row>
    <row r="260" spans="1:8" ht="29.25" thickBot="1">
      <c r="A260" s="846" t="s">
        <v>985</v>
      </c>
      <c r="B260" s="506" t="s">
        <v>986</v>
      </c>
      <c r="C260" s="847" t="s">
        <v>702</v>
      </c>
      <c r="D260" s="848">
        <v>20030101</v>
      </c>
      <c r="E260" s="848">
        <v>20030101</v>
      </c>
      <c r="F260" s="838"/>
      <c r="G260" s="40"/>
      <c r="H260"/>
    </row>
    <row r="261" spans="1:8" ht="43.5" thickBot="1">
      <c r="A261" s="846" t="s">
        <v>987</v>
      </c>
      <c r="B261" s="506" t="s">
        <v>988</v>
      </c>
      <c r="C261" s="847" t="s">
        <v>702</v>
      </c>
      <c r="D261" s="848">
        <v>20030101</v>
      </c>
      <c r="E261" s="848">
        <v>20030101</v>
      </c>
      <c r="F261" s="838"/>
      <c r="G261" s="40"/>
      <c r="H261"/>
    </row>
    <row r="262" spans="1:8" ht="43.5" thickBot="1">
      <c r="A262" s="846" t="s">
        <v>989</v>
      </c>
      <c r="B262" s="506" t="s">
        <v>990</v>
      </c>
      <c r="C262" s="847" t="s">
        <v>702</v>
      </c>
      <c r="D262" s="848">
        <v>20030101</v>
      </c>
      <c r="E262" s="848">
        <v>20030101</v>
      </c>
      <c r="F262" s="838"/>
      <c r="G262" s="40"/>
      <c r="H262"/>
    </row>
    <row r="263" spans="1:8" ht="43.5" thickBot="1">
      <c r="A263" s="846" t="s">
        <v>991</v>
      </c>
      <c r="B263" s="506" t="s">
        <v>992</v>
      </c>
      <c r="C263" s="847" t="s">
        <v>702</v>
      </c>
      <c r="D263" s="848">
        <v>20030101</v>
      </c>
      <c r="E263" s="848">
        <v>20030101</v>
      </c>
      <c r="F263" s="838"/>
      <c r="G263" s="40"/>
      <c r="H263"/>
    </row>
    <row r="264" spans="1:8" ht="43.5" thickBot="1">
      <c r="A264" s="846" t="s">
        <v>993</v>
      </c>
      <c r="B264" s="506" t="s">
        <v>994</v>
      </c>
      <c r="C264" s="847" t="s">
        <v>702</v>
      </c>
      <c r="D264" s="848">
        <v>20030101</v>
      </c>
      <c r="E264" s="848">
        <v>20030101</v>
      </c>
      <c r="F264" s="838"/>
      <c r="G264" s="40"/>
      <c r="H264"/>
    </row>
    <row r="265" spans="1:8" ht="29.25" thickBot="1">
      <c r="A265" s="846" t="s">
        <v>995</v>
      </c>
      <c r="B265" s="506" t="s">
        <v>996</v>
      </c>
      <c r="C265" s="847" t="s">
        <v>702</v>
      </c>
      <c r="D265" s="848">
        <v>20030101</v>
      </c>
      <c r="E265" s="848">
        <v>20030101</v>
      </c>
      <c r="F265" s="838"/>
      <c r="G265" s="40"/>
      <c r="H265"/>
    </row>
    <row r="266" spans="1:8" ht="29.25" thickBot="1">
      <c r="A266" s="846" t="s">
        <v>997</v>
      </c>
      <c r="B266" s="506" t="s">
        <v>998</v>
      </c>
      <c r="C266" s="847" t="s">
        <v>702</v>
      </c>
      <c r="D266" s="848">
        <v>20030101</v>
      </c>
      <c r="E266" s="848">
        <v>20030101</v>
      </c>
      <c r="F266" s="838"/>
      <c r="G266" s="40"/>
      <c r="H266"/>
    </row>
    <row r="267" spans="1:8" ht="29.25" thickBot="1">
      <c r="A267" s="846" t="s">
        <v>999</v>
      </c>
      <c r="B267" s="506" t="s">
        <v>1000</v>
      </c>
      <c r="C267" s="847" t="s">
        <v>702</v>
      </c>
      <c r="D267" s="848">
        <v>20030101</v>
      </c>
      <c r="E267" s="848">
        <v>20030101</v>
      </c>
      <c r="F267" s="838"/>
      <c r="G267" s="40"/>
      <c r="H267"/>
    </row>
    <row r="268" spans="1:8" ht="15.75" thickBot="1">
      <c r="A268" s="846" t="s">
        <v>1001</v>
      </c>
      <c r="B268" s="506" t="s">
        <v>1002</v>
      </c>
      <c r="C268" s="847" t="s">
        <v>702</v>
      </c>
      <c r="D268" s="848">
        <v>20030101</v>
      </c>
      <c r="E268" s="848">
        <v>20030101</v>
      </c>
      <c r="F268" s="838"/>
      <c r="G268" s="40"/>
      <c r="H268"/>
    </row>
    <row r="269" spans="1:8" ht="29.25" thickBot="1">
      <c r="A269" s="846" t="s">
        <v>1003</v>
      </c>
      <c r="B269" s="506" t="s">
        <v>1004</v>
      </c>
      <c r="C269" s="847" t="s">
        <v>702</v>
      </c>
      <c r="D269" s="848">
        <v>20030101</v>
      </c>
      <c r="E269" s="848">
        <v>20030101</v>
      </c>
      <c r="F269" s="838"/>
      <c r="G269" s="40"/>
      <c r="H269"/>
    </row>
    <row r="270" spans="1:8" ht="29.25" thickBot="1">
      <c r="A270" s="846" t="s">
        <v>1005</v>
      </c>
      <c r="B270" s="506" t="s">
        <v>1006</v>
      </c>
      <c r="C270" s="847" t="s">
        <v>702</v>
      </c>
      <c r="D270" s="848">
        <v>20030101</v>
      </c>
      <c r="E270" s="848">
        <v>20030101</v>
      </c>
      <c r="F270" s="838"/>
      <c r="G270" s="40"/>
      <c r="H270"/>
    </row>
    <row r="271" spans="1:8" ht="29.25" thickBot="1">
      <c r="A271" s="846" t="s">
        <v>1007</v>
      </c>
      <c r="B271" s="506" t="s">
        <v>1008</v>
      </c>
      <c r="C271" s="847" t="s">
        <v>702</v>
      </c>
      <c r="D271" s="848">
        <v>20070401</v>
      </c>
      <c r="E271" s="848">
        <v>20070401</v>
      </c>
      <c r="F271" s="838"/>
      <c r="G271" s="40"/>
      <c r="H271"/>
    </row>
    <row r="272" spans="1:8" ht="43.5" thickBot="1">
      <c r="A272" s="846" t="s">
        <v>1009</v>
      </c>
      <c r="B272" s="506" t="s">
        <v>1010</v>
      </c>
      <c r="C272" s="847" t="s">
        <v>702</v>
      </c>
      <c r="D272" s="848">
        <v>20110101</v>
      </c>
      <c r="E272" s="848">
        <v>20110101</v>
      </c>
      <c r="F272" s="838"/>
      <c r="G272" s="40"/>
      <c r="H272"/>
    </row>
    <row r="273" spans="1:8" ht="85.7" customHeight="1" thickBot="1">
      <c r="A273" s="846" t="s">
        <v>1011</v>
      </c>
      <c r="B273" s="506" t="s">
        <v>1012</v>
      </c>
      <c r="C273" s="847" t="s">
        <v>702</v>
      </c>
      <c r="D273" s="848">
        <v>20030101</v>
      </c>
      <c r="E273" s="848">
        <v>20030101</v>
      </c>
      <c r="F273" s="838"/>
      <c r="G273" s="40"/>
      <c r="H273"/>
    </row>
    <row r="274" spans="1:8" ht="15.75" thickBot="1">
      <c r="A274" s="846" t="s">
        <v>1013</v>
      </c>
      <c r="B274" s="506" t="s">
        <v>1014</v>
      </c>
      <c r="C274" s="847" t="s">
        <v>702</v>
      </c>
      <c r="D274" s="848">
        <v>20020401</v>
      </c>
      <c r="E274" s="848">
        <v>20020401</v>
      </c>
      <c r="F274" s="838"/>
      <c r="G274" s="40"/>
      <c r="H274"/>
    </row>
    <row r="275" spans="1:8" ht="15.75" thickBot="1">
      <c r="A275" s="846" t="s">
        <v>1015</v>
      </c>
      <c r="B275" s="506" t="s">
        <v>1016</v>
      </c>
      <c r="C275" s="847" t="s">
        <v>702</v>
      </c>
      <c r="D275" s="848">
        <v>20020401</v>
      </c>
      <c r="E275" s="848">
        <v>20020401</v>
      </c>
      <c r="F275" s="838"/>
      <c r="G275" s="40"/>
      <c r="H275"/>
    </row>
    <row r="276" spans="1:8" ht="15.75" thickBot="1">
      <c r="A276" s="846" t="s">
        <v>1017</v>
      </c>
      <c r="B276" s="506" t="s">
        <v>1018</v>
      </c>
      <c r="C276" s="847" t="s">
        <v>702</v>
      </c>
      <c r="D276" s="848">
        <v>20020401</v>
      </c>
      <c r="E276" s="848">
        <v>20020401</v>
      </c>
      <c r="F276" s="838"/>
      <c r="G276" s="40"/>
      <c r="H276"/>
    </row>
    <row r="277" spans="1:8" ht="15.75" thickBot="1">
      <c r="A277" s="846" t="s">
        <v>1019</v>
      </c>
      <c r="B277" s="506" t="s">
        <v>1020</v>
      </c>
      <c r="C277" s="847" t="s">
        <v>702</v>
      </c>
      <c r="D277" s="848">
        <v>20020401</v>
      </c>
      <c r="E277" s="848">
        <v>20020401</v>
      </c>
      <c r="F277" s="838"/>
      <c r="G277" s="40"/>
      <c r="H277"/>
    </row>
    <row r="278" spans="1:8" ht="15.75" thickBot="1">
      <c r="A278" s="846" t="s">
        <v>1021</v>
      </c>
      <c r="B278" s="506" t="s">
        <v>1022</v>
      </c>
      <c r="C278" s="847" t="s">
        <v>702</v>
      </c>
      <c r="D278" s="848">
        <v>20020401</v>
      </c>
      <c r="E278" s="848">
        <v>20040701</v>
      </c>
      <c r="F278" s="838"/>
      <c r="G278" s="40"/>
      <c r="H278"/>
    </row>
    <row r="279" spans="1:8" ht="29.25" thickBot="1">
      <c r="A279" s="846" t="s">
        <v>1023</v>
      </c>
      <c r="B279" s="506" t="s">
        <v>1024</v>
      </c>
      <c r="C279" s="847" t="s">
        <v>702</v>
      </c>
      <c r="D279" s="848">
        <v>20030101</v>
      </c>
      <c r="E279" s="848">
        <v>20030101</v>
      </c>
      <c r="F279" s="838"/>
      <c r="G279" s="40"/>
      <c r="H279"/>
    </row>
    <row r="280" spans="1:8" ht="29.25" thickBot="1">
      <c r="A280" s="846" t="s">
        <v>1025</v>
      </c>
      <c r="B280" s="506" t="s">
        <v>1026</v>
      </c>
      <c r="C280" s="847" t="s">
        <v>702</v>
      </c>
      <c r="D280" s="848">
        <v>20030401</v>
      </c>
      <c r="E280" s="848">
        <v>20030401</v>
      </c>
      <c r="F280" s="838"/>
      <c r="G280" s="40"/>
      <c r="H280"/>
    </row>
    <row r="281" spans="1:8" ht="29.25" thickBot="1">
      <c r="A281" s="846" t="s">
        <v>1027</v>
      </c>
      <c r="B281" s="506" t="s">
        <v>1028</v>
      </c>
      <c r="C281" s="847" t="s">
        <v>702</v>
      </c>
      <c r="D281" s="848">
        <v>20030401</v>
      </c>
      <c r="E281" s="848">
        <v>20030401</v>
      </c>
      <c r="F281" s="838"/>
      <c r="G281" s="40"/>
      <c r="H281"/>
    </row>
    <row r="282" spans="1:8" ht="15.75" thickBot="1">
      <c r="A282" s="846" t="s">
        <v>1029</v>
      </c>
      <c r="B282" s="506" t="s">
        <v>1030</v>
      </c>
      <c r="C282" s="847" t="s">
        <v>702</v>
      </c>
      <c r="D282" s="848">
        <v>20031001</v>
      </c>
      <c r="E282" s="848">
        <v>20031001</v>
      </c>
      <c r="F282" s="838"/>
      <c r="G282" s="40"/>
      <c r="H282"/>
    </row>
    <row r="283" spans="1:8" ht="15.75" thickBot="1">
      <c r="A283" s="846" t="s">
        <v>1031</v>
      </c>
      <c r="B283" s="506" t="s">
        <v>1032</v>
      </c>
      <c r="C283" s="847" t="s">
        <v>702</v>
      </c>
      <c r="D283" s="848">
        <v>20031001</v>
      </c>
      <c r="E283" s="848">
        <v>20031001</v>
      </c>
      <c r="F283" s="838"/>
      <c r="G283" s="40"/>
      <c r="H283"/>
    </row>
    <row r="284" spans="1:8" ht="15.75" thickBot="1">
      <c r="A284" s="846" t="s">
        <v>1033</v>
      </c>
      <c r="B284" s="506" t="s">
        <v>1034</v>
      </c>
      <c r="C284" s="847" t="s">
        <v>702</v>
      </c>
      <c r="D284" s="848">
        <v>20031001</v>
      </c>
      <c r="E284" s="848">
        <v>20031001</v>
      </c>
      <c r="F284" s="838"/>
      <c r="G284" s="40"/>
      <c r="H284"/>
    </row>
    <row r="285" spans="1:8" ht="15.75" thickBot="1">
      <c r="A285" s="846" t="s">
        <v>1035</v>
      </c>
      <c r="B285" s="506" t="s">
        <v>1036</v>
      </c>
      <c r="C285" s="847" t="s">
        <v>702</v>
      </c>
      <c r="D285" s="848">
        <v>20031001</v>
      </c>
      <c r="E285" s="848">
        <v>20031001</v>
      </c>
      <c r="F285" s="838"/>
      <c r="G285" s="40"/>
      <c r="H285"/>
    </row>
    <row r="286" spans="1:8" ht="15.75" thickBot="1">
      <c r="A286" s="846" t="s">
        <v>1037</v>
      </c>
      <c r="B286" s="506" t="s">
        <v>1038</v>
      </c>
      <c r="C286" s="847" t="s">
        <v>702</v>
      </c>
      <c r="D286" s="848">
        <v>20031001</v>
      </c>
      <c r="E286" s="848">
        <v>20031001</v>
      </c>
      <c r="F286" s="838"/>
      <c r="G286" s="40"/>
      <c r="H286"/>
    </row>
    <row r="287" spans="1:8" ht="15.75" thickBot="1">
      <c r="A287" s="846" t="s">
        <v>1039</v>
      </c>
      <c r="B287" s="506" t="s">
        <v>1040</v>
      </c>
      <c r="C287" s="847" t="s">
        <v>702</v>
      </c>
      <c r="D287" s="848">
        <v>20031001</v>
      </c>
      <c r="E287" s="848">
        <v>20031001</v>
      </c>
      <c r="F287" s="838"/>
      <c r="G287" s="40"/>
      <c r="H287"/>
    </row>
    <row r="288" spans="1:8" ht="15.75" thickBot="1">
      <c r="A288" s="846" t="s">
        <v>1041</v>
      </c>
      <c r="B288" s="506" t="s">
        <v>1042</v>
      </c>
      <c r="C288" s="847" t="s">
        <v>702</v>
      </c>
      <c r="D288" s="848">
        <v>20031001</v>
      </c>
      <c r="E288" s="848">
        <v>20031001</v>
      </c>
      <c r="F288" s="838"/>
      <c r="G288" s="40"/>
      <c r="H288"/>
    </row>
    <row r="289" spans="1:8" ht="29.25" thickBot="1">
      <c r="A289" s="846" t="s">
        <v>1043</v>
      </c>
      <c r="B289" s="506" t="s">
        <v>1044</v>
      </c>
      <c r="C289" s="847" t="s">
        <v>702</v>
      </c>
      <c r="D289" s="848">
        <v>20031001</v>
      </c>
      <c r="E289" s="848">
        <v>20031001</v>
      </c>
      <c r="F289" s="838"/>
      <c r="G289" s="40"/>
      <c r="H289"/>
    </row>
    <row r="290" spans="1:8" ht="15.75" thickBot="1">
      <c r="A290" s="846" t="s">
        <v>1045</v>
      </c>
      <c r="B290" s="506" t="s">
        <v>1046</v>
      </c>
      <c r="C290" s="847" t="s">
        <v>702</v>
      </c>
      <c r="D290" s="848">
        <v>20031001</v>
      </c>
      <c r="E290" s="848">
        <v>20031001</v>
      </c>
      <c r="F290" s="838"/>
      <c r="G290" s="40"/>
      <c r="H290"/>
    </row>
    <row r="291" spans="1:8" ht="15.75" thickBot="1">
      <c r="A291" s="846" t="s">
        <v>1047</v>
      </c>
      <c r="B291" s="506" t="s">
        <v>1048</v>
      </c>
      <c r="C291" s="847" t="s">
        <v>702</v>
      </c>
      <c r="D291" s="848">
        <v>20031001</v>
      </c>
      <c r="E291" s="848">
        <v>20031001</v>
      </c>
      <c r="F291" s="838"/>
      <c r="G291" s="40"/>
      <c r="H291"/>
    </row>
    <row r="292" spans="1:8" ht="15.75" thickBot="1">
      <c r="A292" s="846" t="s">
        <v>1049</v>
      </c>
      <c r="B292" s="506" t="s">
        <v>1050</v>
      </c>
      <c r="C292" s="847" t="s">
        <v>702</v>
      </c>
      <c r="D292" s="848">
        <v>20031001</v>
      </c>
      <c r="E292" s="848">
        <v>20031001</v>
      </c>
      <c r="F292" s="838"/>
      <c r="G292" s="40"/>
      <c r="H292"/>
    </row>
    <row r="293" spans="1:8" ht="15.75" thickBot="1">
      <c r="A293" s="846" t="s">
        <v>1051</v>
      </c>
      <c r="B293" s="506" t="s">
        <v>1052</v>
      </c>
      <c r="C293" s="847" t="s">
        <v>702</v>
      </c>
      <c r="D293" s="848">
        <v>20031001</v>
      </c>
      <c r="E293" s="848">
        <v>20031001</v>
      </c>
      <c r="F293" s="838"/>
      <c r="G293" s="40"/>
      <c r="H293"/>
    </row>
    <row r="294" spans="1:8" ht="15.75" thickBot="1">
      <c r="A294" s="846" t="s">
        <v>1053</v>
      </c>
      <c r="B294" s="506" t="s">
        <v>1054</v>
      </c>
      <c r="C294" s="847" t="s">
        <v>702</v>
      </c>
      <c r="D294" s="848">
        <v>20031001</v>
      </c>
      <c r="E294" s="848">
        <v>20031001</v>
      </c>
      <c r="F294" s="838"/>
      <c r="G294" s="40"/>
      <c r="H294"/>
    </row>
    <row r="295" spans="1:8" ht="15.75" thickBot="1">
      <c r="A295" s="846" t="s">
        <v>1055</v>
      </c>
      <c r="B295" s="506" t="s">
        <v>1056</v>
      </c>
      <c r="C295" s="847" t="s">
        <v>702</v>
      </c>
      <c r="D295" s="848">
        <v>20031001</v>
      </c>
      <c r="E295" s="848">
        <v>20031001</v>
      </c>
      <c r="F295" s="838"/>
      <c r="G295" s="40"/>
      <c r="H295"/>
    </row>
    <row r="296" spans="1:8" ht="15.75" thickBot="1">
      <c r="A296" s="846" t="s">
        <v>1057</v>
      </c>
      <c r="B296" s="506" t="s">
        <v>1058</v>
      </c>
      <c r="C296" s="847" t="s">
        <v>702</v>
      </c>
      <c r="D296" s="848">
        <v>20031001</v>
      </c>
      <c r="E296" s="848">
        <v>20031001</v>
      </c>
      <c r="F296" s="838"/>
      <c r="G296" s="40"/>
      <c r="H296"/>
    </row>
    <row r="297" spans="1:8" ht="15.75" thickBot="1">
      <c r="A297" s="846" t="s">
        <v>1059</v>
      </c>
      <c r="B297" s="506" t="s">
        <v>1060</v>
      </c>
      <c r="C297" s="847" t="s">
        <v>702</v>
      </c>
      <c r="D297" s="848">
        <v>20031001</v>
      </c>
      <c r="E297" s="848">
        <v>20031001</v>
      </c>
      <c r="F297" s="838"/>
      <c r="G297" s="40"/>
      <c r="H297"/>
    </row>
    <row r="298" spans="1:8" ht="15.75" thickBot="1">
      <c r="A298" s="846" t="s">
        <v>1061</v>
      </c>
      <c r="B298" s="506" t="s">
        <v>1062</v>
      </c>
      <c r="C298" s="847" t="s">
        <v>702</v>
      </c>
      <c r="D298" s="848">
        <v>20031001</v>
      </c>
      <c r="E298" s="848">
        <v>20031001</v>
      </c>
      <c r="F298" s="838"/>
      <c r="G298" s="40"/>
      <c r="H298"/>
    </row>
    <row r="299" spans="1:8" ht="29.25" thickBot="1">
      <c r="A299" s="846" t="s">
        <v>1063</v>
      </c>
      <c r="B299" s="506" t="s">
        <v>1064</v>
      </c>
      <c r="C299" s="847" t="s">
        <v>702</v>
      </c>
      <c r="D299" s="848">
        <v>20031001</v>
      </c>
      <c r="E299" s="848">
        <v>20031001</v>
      </c>
      <c r="F299" s="838"/>
      <c r="G299" s="40"/>
      <c r="H299"/>
    </row>
    <row r="300" spans="1:8" ht="15.75" thickBot="1">
      <c r="A300" s="846" t="s">
        <v>1065</v>
      </c>
      <c r="B300" s="506" t="s">
        <v>1066</v>
      </c>
      <c r="C300" s="847" t="s">
        <v>702</v>
      </c>
      <c r="D300" s="848">
        <v>20031001</v>
      </c>
      <c r="E300" s="848">
        <v>20031001</v>
      </c>
      <c r="F300" s="838"/>
      <c r="G300" s="40"/>
      <c r="H300"/>
    </row>
    <row r="301" spans="1:8" ht="15.75" thickBot="1">
      <c r="A301" s="846" t="s">
        <v>1067</v>
      </c>
      <c r="B301" s="506" t="s">
        <v>1068</v>
      </c>
      <c r="C301" s="847" t="s">
        <v>702</v>
      </c>
      <c r="D301" s="848">
        <v>20031001</v>
      </c>
      <c r="E301" s="848">
        <v>20031001</v>
      </c>
      <c r="F301" s="838"/>
      <c r="G301" s="40"/>
      <c r="H301"/>
    </row>
    <row r="302" spans="1:8" ht="29.25" thickBot="1">
      <c r="A302" s="846" t="s">
        <v>1069</v>
      </c>
      <c r="B302" s="506" t="s">
        <v>1070</v>
      </c>
      <c r="C302" s="847" t="s">
        <v>702</v>
      </c>
      <c r="D302" s="848">
        <v>20031001</v>
      </c>
      <c r="E302" s="848">
        <v>20031001</v>
      </c>
      <c r="F302" s="838"/>
      <c r="G302" s="40"/>
      <c r="H302"/>
    </row>
    <row r="303" spans="1:8" ht="29.25" thickBot="1">
      <c r="A303" s="846" t="s">
        <v>1071</v>
      </c>
      <c r="B303" s="506" t="s">
        <v>1072</v>
      </c>
      <c r="C303" s="847" t="s">
        <v>702</v>
      </c>
      <c r="D303" s="848">
        <v>20031001</v>
      </c>
      <c r="E303" s="848">
        <v>20031001</v>
      </c>
      <c r="F303" s="838"/>
      <c r="G303" s="40"/>
      <c r="H303"/>
    </row>
    <row r="304" spans="1:8" ht="15.75" thickBot="1">
      <c r="A304" s="846" t="s">
        <v>1073</v>
      </c>
      <c r="B304" s="506" t="s">
        <v>1074</v>
      </c>
      <c r="C304" s="847" t="s">
        <v>702</v>
      </c>
      <c r="D304" s="848">
        <v>20031001</v>
      </c>
      <c r="E304" s="848">
        <v>20031001</v>
      </c>
      <c r="F304" s="838"/>
      <c r="G304" s="40"/>
      <c r="H304"/>
    </row>
    <row r="305" spans="1:8" ht="29.25" thickBot="1">
      <c r="A305" s="846" t="s">
        <v>1075</v>
      </c>
      <c r="B305" s="506" t="s">
        <v>1076</v>
      </c>
      <c r="C305" s="847" t="s">
        <v>702</v>
      </c>
      <c r="D305" s="848">
        <v>20031001</v>
      </c>
      <c r="E305" s="848">
        <v>20031001</v>
      </c>
      <c r="F305" s="838"/>
      <c r="G305" s="40"/>
      <c r="H305"/>
    </row>
    <row r="306" spans="1:8" ht="15.75" thickBot="1">
      <c r="A306" s="846" t="s">
        <v>1077</v>
      </c>
      <c r="B306" s="506" t="s">
        <v>1078</v>
      </c>
      <c r="C306" s="847" t="s">
        <v>702</v>
      </c>
      <c r="D306" s="848">
        <v>20031001</v>
      </c>
      <c r="E306" s="848">
        <v>20031001</v>
      </c>
      <c r="F306" s="838"/>
      <c r="G306" s="40"/>
      <c r="H306"/>
    </row>
    <row r="307" spans="1:8" ht="15.75" thickBot="1">
      <c r="A307" s="846" t="s">
        <v>1079</v>
      </c>
      <c r="B307" s="506" t="s">
        <v>1080</v>
      </c>
      <c r="C307" s="847" t="s">
        <v>702</v>
      </c>
      <c r="D307" s="848">
        <v>20031001</v>
      </c>
      <c r="E307" s="848">
        <v>20031001</v>
      </c>
      <c r="F307" s="838"/>
      <c r="G307" s="40"/>
      <c r="H307"/>
    </row>
    <row r="308" spans="1:8" ht="15.75" thickBot="1">
      <c r="A308" s="846" t="s">
        <v>1081</v>
      </c>
      <c r="B308" s="506" t="s">
        <v>1082</v>
      </c>
      <c r="C308" s="847" t="s">
        <v>702</v>
      </c>
      <c r="D308" s="848">
        <v>20031001</v>
      </c>
      <c r="E308" s="848">
        <v>20031001</v>
      </c>
      <c r="F308" s="838"/>
      <c r="G308" s="40"/>
      <c r="H308"/>
    </row>
    <row r="309" spans="1:8" ht="15.75" thickBot="1">
      <c r="A309" s="846" t="s">
        <v>1083</v>
      </c>
      <c r="B309" s="506" t="s">
        <v>1084</v>
      </c>
      <c r="C309" s="847" t="s">
        <v>702</v>
      </c>
      <c r="D309" s="848">
        <v>20031001</v>
      </c>
      <c r="E309" s="848">
        <v>20031001</v>
      </c>
      <c r="F309" s="838"/>
      <c r="G309" s="40"/>
      <c r="H309"/>
    </row>
    <row r="310" spans="1:8" ht="29.25" thickBot="1">
      <c r="A310" s="846" t="s">
        <v>1085</v>
      </c>
      <c r="B310" s="506" t="s">
        <v>1086</v>
      </c>
      <c r="C310" s="847" t="s">
        <v>702</v>
      </c>
      <c r="D310" s="848">
        <v>20031001</v>
      </c>
      <c r="E310" s="848">
        <v>20031001</v>
      </c>
      <c r="F310" s="838"/>
      <c r="G310" s="40"/>
      <c r="H310"/>
    </row>
    <row r="311" spans="1:8" ht="15.75" thickBot="1">
      <c r="A311" s="846" t="s">
        <v>1087</v>
      </c>
      <c r="B311" s="506" t="s">
        <v>1088</v>
      </c>
      <c r="C311" s="847" t="s">
        <v>702</v>
      </c>
      <c r="D311" s="848">
        <v>20031001</v>
      </c>
      <c r="E311" s="848">
        <v>20031001</v>
      </c>
      <c r="F311" s="838"/>
      <c r="G311" s="40"/>
      <c r="H311"/>
    </row>
    <row r="312" spans="1:8" ht="15.75" thickBot="1">
      <c r="A312" s="846" t="s">
        <v>1089</v>
      </c>
      <c r="B312" s="506" t="s">
        <v>1090</v>
      </c>
      <c r="C312" s="847" t="s">
        <v>702</v>
      </c>
      <c r="D312" s="848">
        <v>20031001</v>
      </c>
      <c r="E312" s="848">
        <v>20031001</v>
      </c>
      <c r="F312" s="838"/>
      <c r="G312" s="40"/>
      <c r="H312"/>
    </row>
    <row r="313" spans="1:8" ht="15.75" thickBot="1">
      <c r="A313" s="846" t="s">
        <v>1091</v>
      </c>
      <c r="B313" s="506" t="s">
        <v>1092</v>
      </c>
      <c r="C313" s="847" t="s">
        <v>702</v>
      </c>
      <c r="D313" s="848">
        <v>20031001</v>
      </c>
      <c r="E313" s="848">
        <v>20031001</v>
      </c>
      <c r="F313" s="838"/>
      <c r="G313" s="40"/>
      <c r="H313"/>
    </row>
    <row r="314" spans="1:8" ht="15.75" thickBot="1">
      <c r="A314" s="846" t="s">
        <v>1093</v>
      </c>
      <c r="B314" s="506" t="s">
        <v>1094</v>
      </c>
      <c r="C314" s="847" t="s">
        <v>702</v>
      </c>
      <c r="D314" s="848">
        <v>20031001</v>
      </c>
      <c r="E314" s="848">
        <v>20031001</v>
      </c>
      <c r="F314" s="838"/>
      <c r="G314" s="40"/>
      <c r="H314"/>
    </row>
    <row r="315" spans="1:8" ht="15.75" thickBot="1">
      <c r="A315" s="846" t="s">
        <v>1095</v>
      </c>
      <c r="B315" s="506" t="s">
        <v>1096</v>
      </c>
      <c r="C315" s="847" t="s">
        <v>702</v>
      </c>
      <c r="D315" s="848">
        <v>20031001</v>
      </c>
      <c r="E315" s="848">
        <v>20031001</v>
      </c>
      <c r="F315" s="838"/>
      <c r="G315" s="40"/>
      <c r="H315"/>
    </row>
    <row r="316" spans="1:8" ht="15.75" thickBot="1">
      <c r="A316" s="846" t="s">
        <v>1097</v>
      </c>
      <c r="B316" s="506" t="s">
        <v>1098</v>
      </c>
      <c r="C316" s="847" t="s">
        <v>702</v>
      </c>
      <c r="D316" s="848">
        <v>20031001</v>
      </c>
      <c r="E316" s="848">
        <v>20031001</v>
      </c>
      <c r="F316" s="838"/>
      <c r="G316" s="40"/>
      <c r="H316"/>
    </row>
    <row r="317" spans="1:8" ht="57.75" thickBot="1">
      <c r="A317" s="846" t="s">
        <v>1099</v>
      </c>
      <c r="B317" s="506" t="s">
        <v>1100</v>
      </c>
      <c r="C317" s="847" t="s">
        <v>702</v>
      </c>
      <c r="D317" s="848">
        <v>20031001</v>
      </c>
      <c r="E317" s="848">
        <v>20031001</v>
      </c>
      <c r="F317" s="838"/>
      <c r="G317" s="40"/>
      <c r="H317"/>
    </row>
    <row r="318" spans="1:8" ht="29.25" thickBot="1">
      <c r="A318" s="846" t="s">
        <v>1101</v>
      </c>
      <c r="B318" s="506" t="s">
        <v>1102</v>
      </c>
      <c r="C318" s="847" t="s">
        <v>702</v>
      </c>
      <c r="D318" s="848">
        <v>20040701</v>
      </c>
      <c r="E318" s="848">
        <v>20040701</v>
      </c>
      <c r="F318" s="838"/>
      <c r="G318" s="40"/>
      <c r="H318"/>
    </row>
    <row r="319" spans="1:8" ht="29.25" thickBot="1">
      <c r="A319" s="846" t="s">
        <v>1103</v>
      </c>
      <c r="B319" s="506" t="s">
        <v>1104</v>
      </c>
      <c r="C319" s="847" t="s">
        <v>702</v>
      </c>
      <c r="D319" s="848">
        <v>20040101</v>
      </c>
      <c r="E319" s="848">
        <v>20040101</v>
      </c>
      <c r="F319" s="838"/>
      <c r="G319" s="40"/>
      <c r="H319"/>
    </row>
    <row r="320" spans="1:8" ht="29.25" thickBot="1">
      <c r="A320" s="846" t="s">
        <v>1105</v>
      </c>
      <c r="B320" s="506" t="s">
        <v>1106</v>
      </c>
      <c r="C320" s="847" t="s">
        <v>699</v>
      </c>
      <c r="D320" s="848">
        <v>20050101</v>
      </c>
      <c r="E320" s="848">
        <v>20050101</v>
      </c>
      <c r="F320" s="838"/>
      <c r="G320" s="40"/>
      <c r="H320"/>
    </row>
    <row r="321" spans="1:8" ht="29.25" thickBot="1">
      <c r="A321" s="846" t="s">
        <v>1107</v>
      </c>
      <c r="B321" s="506" t="s">
        <v>1108</v>
      </c>
      <c r="C321" s="847" t="s">
        <v>699</v>
      </c>
      <c r="D321" s="848">
        <v>20050101</v>
      </c>
      <c r="E321" s="848">
        <v>20050101</v>
      </c>
      <c r="F321" s="838"/>
      <c r="G321" s="40"/>
      <c r="H321"/>
    </row>
    <row r="322" spans="1:8" ht="29.25" thickBot="1">
      <c r="A322" s="846" t="s">
        <v>1109</v>
      </c>
      <c r="B322" s="506" t="s">
        <v>1110</v>
      </c>
      <c r="C322" s="847" t="s">
        <v>699</v>
      </c>
      <c r="D322" s="848">
        <v>20050101</v>
      </c>
      <c r="E322" s="848">
        <v>20050101</v>
      </c>
      <c r="F322" s="838"/>
      <c r="G322" s="40"/>
      <c r="H322"/>
    </row>
    <row r="323" spans="1:8" ht="29.25" thickBot="1">
      <c r="A323" s="846" t="s">
        <v>1111</v>
      </c>
      <c r="B323" s="506" t="s">
        <v>1112</v>
      </c>
      <c r="C323" s="847" t="s">
        <v>699</v>
      </c>
      <c r="D323" s="848">
        <v>20050101</v>
      </c>
      <c r="E323" s="848">
        <v>20050101</v>
      </c>
      <c r="F323" s="838"/>
      <c r="G323" s="40"/>
      <c r="H323"/>
    </row>
    <row r="324" spans="1:8" ht="29.25" thickBot="1">
      <c r="A324" s="846" t="s">
        <v>1113</v>
      </c>
      <c r="B324" s="506" t="s">
        <v>1114</v>
      </c>
      <c r="C324" s="847" t="s">
        <v>699</v>
      </c>
      <c r="D324" s="848">
        <v>20050101</v>
      </c>
      <c r="E324" s="848">
        <v>20050101</v>
      </c>
      <c r="F324" s="838"/>
      <c r="G324" s="40"/>
      <c r="H324"/>
    </row>
    <row r="325" spans="1:8" ht="29.25" thickBot="1">
      <c r="A325" s="846" t="s">
        <v>1115</v>
      </c>
      <c r="B325" s="506" t="s">
        <v>1116</v>
      </c>
      <c r="C325" s="847" t="s">
        <v>699</v>
      </c>
      <c r="D325" s="848">
        <v>20050101</v>
      </c>
      <c r="E325" s="848">
        <v>20050101</v>
      </c>
      <c r="F325" s="838"/>
      <c r="G325" s="40"/>
      <c r="H325"/>
    </row>
    <row r="326" spans="1:8" ht="29.25" thickBot="1">
      <c r="A326" s="846" t="s">
        <v>1117</v>
      </c>
      <c r="B326" s="506" t="s">
        <v>1118</v>
      </c>
      <c r="C326" s="847" t="s">
        <v>699</v>
      </c>
      <c r="D326" s="848">
        <v>20050101</v>
      </c>
      <c r="E326" s="848">
        <v>20050101</v>
      </c>
      <c r="F326" s="838"/>
      <c r="G326" s="40"/>
      <c r="H326"/>
    </row>
    <row r="327" spans="1:8" ht="29.25" thickBot="1">
      <c r="A327" s="846" t="s">
        <v>1119</v>
      </c>
      <c r="B327" s="506" t="s">
        <v>1120</v>
      </c>
      <c r="C327" s="847" t="s">
        <v>699</v>
      </c>
      <c r="D327" s="848">
        <v>20050101</v>
      </c>
      <c r="E327" s="848">
        <v>20050101</v>
      </c>
      <c r="F327" s="838"/>
      <c r="G327" s="40"/>
      <c r="H327"/>
    </row>
    <row r="328" spans="1:8" ht="29.25" thickBot="1">
      <c r="A328" s="846" t="s">
        <v>1121</v>
      </c>
      <c r="B328" s="506" t="s">
        <v>1122</v>
      </c>
      <c r="C328" s="847" t="s">
        <v>699</v>
      </c>
      <c r="D328" s="848">
        <v>20050101</v>
      </c>
      <c r="E328" s="848">
        <v>20050101</v>
      </c>
      <c r="F328" s="838"/>
      <c r="G328" s="40"/>
      <c r="H328"/>
    </row>
    <row r="329" spans="1:8" ht="29.25" thickBot="1">
      <c r="A329" s="846" t="s">
        <v>1123</v>
      </c>
      <c r="B329" s="506" t="s">
        <v>1124</v>
      </c>
      <c r="C329" s="847" t="s">
        <v>699</v>
      </c>
      <c r="D329" s="848">
        <v>20050101</v>
      </c>
      <c r="E329" s="848">
        <v>20050101</v>
      </c>
      <c r="F329" s="838"/>
      <c r="G329" s="40"/>
      <c r="H329"/>
    </row>
    <row r="330" spans="1:8" ht="29.25" thickBot="1">
      <c r="A330" s="846" t="s">
        <v>1125</v>
      </c>
      <c r="B330" s="506" t="s">
        <v>1126</v>
      </c>
      <c r="C330" s="847" t="s">
        <v>699</v>
      </c>
      <c r="D330" s="848">
        <v>20050101</v>
      </c>
      <c r="E330" s="848">
        <v>20050101</v>
      </c>
      <c r="F330" s="838"/>
      <c r="G330" s="40"/>
      <c r="H330"/>
    </row>
    <row r="331" spans="1:8" ht="77.45" customHeight="1" thickBot="1">
      <c r="A331" s="846" t="s">
        <v>1127</v>
      </c>
      <c r="B331" s="506" t="s">
        <v>1128</v>
      </c>
      <c r="C331" s="847" t="s">
        <v>699</v>
      </c>
      <c r="D331" s="848">
        <v>20050101</v>
      </c>
      <c r="E331" s="848">
        <v>20050101</v>
      </c>
      <c r="F331" s="838"/>
      <c r="G331" s="40"/>
      <c r="H331"/>
    </row>
    <row r="332" spans="1:8" ht="29.25" thickBot="1">
      <c r="A332" s="846" t="s">
        <v>1129</v>
      </c>
      <c r="B332" s="506" t="s">
        <v>1130</v>
      </c>
      <c r="C332" s="847" t="s">
        <v>699</v>
      </c>
      <c r="D332" s="848">
        <v>20050101</v>
      </c>
      <c r="E332" s="848">
        <v>20050101</v>
      </c>
      <c r="F332" s="838"/>
      <c r="G332" s="40"/>
      <c r="H332"/>
    </row>
    <row r="333" spans="1:8" ht="29.25" thickBot="1">
      <c r="A333" s="846" t="s">
        <v>1131</v>
      </c>
      <c r="B333" s="506" t="s">
        <v>1132</v>
      </c>
      <c r="C333" s="847" t="s">
        <v>699</v>
      </c>
      <c r="D333" s="848">
        <v>20050101</v>
      </c>
      <c r="E333" s="848">
        <v>20050101</v>
      </c>
      <c r="F333" s="838"/>
      <c r="G333" s="40"/>
      <c r="H333"/>
    </row>
    <row r="334" spans="1:8" ht="29.25" thickBot="1">
      <c r="A334" s="846" t="s">
        <v>1133</v>
      </c>
      <c r="B334" s="506" t="s">
        <v>1134</v>
      </c>
      <c r="C334" s="847" t="s">
        <v>699</v>
      </c>
      <c r="D334" s="848">
        <v>20050101</v>
      </c>
      <c r="E334" s="848">
        <v>20050101</v>
      </c>
      <c r="F334" s="838"/>
      <c r="G334" s="40"/>
      <c r="H334"/>
    </row>
    <row r="335" spans="1:8" ht="29.25" thickBot="1">
      <c r="A335" s="846" t="s">
        <v>1135</v>
      </c>
      <c r="B335" s="506" t="s">
        <v>1136</v>
      </c>
      <c r="C335" s="847" t="s">
        <v>699</v>
      </c>
      <c r="D335" s="848">
        <v>20050101</v>
      </c>
      <c r="E335" s="848">
        <v>20050101</v>
      </c>
      <c r="F335" s="838"/>
      <c r="G335" s="40"/>
      <c r="H335"/>
    </row>
    <row r="336" spans="1:8" ht="29.25" thickBot="1">
      <c r="A336" s="846" t="s">
        <v>1137</v>
      </c>
      <c r="B336" s="506" t="s">
        <v>1138</v>
      </c>
      <c r="C336" s="847" t="s">
        <v>699</v>
      </c>
      <c r="D336" s="848">
        <v>20050101</v>
      </c>
      <c r="E336" s="848">
        <v>20050101</v>
      </c>
      <c r="F336" s="838"/>
      <c r="G336" s="40"/>
      <c r="H336"/>
    </row>
    <row r="337" spans="1:8" ht="15.75" thickBot="1">
      <c r="A337" s="846" t="s">
        <v>1139</v>
      </c>
      <c r="B337" s="506" t="s">
        <v>1140</v>
      </c>
      <c r="C337" s="847" t="s">
        <v>699</v>
      </c>
      <c r="D337" s="848">
        <v>20050101</v>
      </c>
      <c r="E337" s="848">
        <v>20050101</v>
      </c>
      <c r="F337" s="838"/>
      <c r="G337" s="40"/>
      <c r="H337"/>
    </row>
    <row r="338" spans="1:8" ht="29.25" thickBot="1">
      <c r="A338" s="846" t="s">
        <v>1141</v>
      </c>
      <c r="B338" s="506" t="s">
        <v>1142</v>
      </c>
      <c r="C338" s="847" t="s">
        <v>699</v>
      </c>
      <c r="D338" s="848">
        <v>20050101</v>
      </c>
      <c r="E338" s="848">
        <v>20050101</v>
      </c>
      <c r="F338" s="838"/>
      <c r="G338" s="40"/>
      <c r="H338"/>
    </row>
    <row r="339" spans="1:8" ht="29.25" thickBot="1">
      <c r="A339" s="846" t="s">
        <v>1143</v>
      </c>
      <c r="B339" s="506" t="s">
        <v>1144</v>
      </c>
      <c r="C339" s="847" t="s">
        <v>699</v>
      </c>
      <c r="D339" s="848">
        <v>20050101</v>
      </c>
      <c r="E339" s="848">
        <v>20050101</v>
      </c>
      <c r="F339" s="838"/>
      <c r="G339" s="40"/>
      <c r="H339"/>
    </row>
    <row r="340" spans="1:8" ht="15.75" thickBot="1">
      <c r="A340" s="846" t="s">
        <v>1145</v>
      </c>
      <c r="B340" s="506" t="s">
        <v>1146</v>
      </c>
      <c r="C340" s="847" t="s">
        <v>702</v>
      </c>
      <c r="D340" s="848">
        <v>20050101</v>
      </c>
      <c r="E340" s="848">
        <v>20050101</v>
      </c>
      <c r="F340" s="838"/>
      <c r="G340" s="40"/>
      <c r="H340"/>
    </row>
    <row r="341" spans="1:8" ht="29.25" thickBot="1">
      <c r="A341" s="846" t="s">
        <v>1147</v>
      </c>
      <c r="B341" s="506" t="s">
        <v>1148</v>
      </c>
      <c r="C341" s="847" t="s">
        <v>702</v>
      </c>
      <c r="D341" s="848">
        <v>20050101</v>
      </c>
      <c r="E341" s="848">
        <v>20050101</v>
      </c>
      <c r="F341" s="838"/>
      <c r="G341" s="40"/>
      <c r="H341"/>
    </row>
    <row r="342" spans="1:8" ht="29.25" thickBot="1">
      <c r="A342" s="846" t="s">
        <v>1149</v>
      </c>
      <c r="B342" s="506" t="s">
        <v>1150</v>
      </c>
      <c r="C342" s="847" t="s">
        <v>699</v>
      </c>
      <c r="D342" s="848">
        <v>20070101</v>
      </c>
      <c r="E342" s="848">
        <v>20140101</v>
      </c>
      <c r="F342" s="838"/>
      <c r="G342" s="40"/>
      <c r="H342"/>
    </row>
    <row r="343" spans="1:8" ht="29.25" thickBot="1">
      <c r="A343" s="846" t="s">
        <v>1151</v>
      </c>
      <c r="B343" s="506" t="s">
        <v>1152</v>
      </c>
      <c r="C343" s="847" t="s">
        <v>699</v>
      </c>
      <c r="D343" s="848">
        <v>20140101</v>
      </c>
      <c r="E343" s="848">
        <v>20140101</v>
      </c>
      <c r="F343" s="838"/>
      <c r="G343" s="40"/>
      <c r="H343"/>
    </row>
    <row r="344" spans="1:8" ht="15.75" thickBot="1">
      <c r="A344" s="846" t="s">
        <v>1153</v>
      </c>
      <c r="B344" s="506" t="s">
        <v>1154</v>
      </c>
      <c r="C344" s="847" t="s">
        <v>702</v>
      </c>
      <c r="D344" s="848">
        <v>20040101</v>
      </c>
      <c r="E344" s="848">
        <v>20070101</v>
      </c>
      <c r="F344" s="838"/>
      <c r="G344" s="40"/>
      <c r="H344"/>
    </row>
    <row r="345" spans="1:8" ht="15.75" thickBot="1">
      <c r="A345" s="846" t="s">
        <v>1155</v>
      </c>
      <c r="B345" s="506" t="s">
        <v>1156</v>
      </c>
      <c r="C345" s="847" t="s">
        <v>702</v>
      </c>
      <c r="D345" s="848">
        <v>20040101</v>
      </c>
      <c r="E345" s="848">
        <v>20040101</v>
      </c>
      <c r="F345" s="838"/>
      <c r="G345" s="40"/>
      <c r="H345"/>
    </row>
    <row r="346" spans="1:8" ht="15.75" thickBot="1">
      <c r="A346" s="846" t="s">
        <v>203</v>
      </c>
      <c r="B346" s="506" t="s">
        <v>1157</v>
      </c>
      <c r="C346" s="847" t="s">
        <v>699</v>
      </c>
      <c r="D346" s="838"/>
      <c r="E346" s="838"/>
      <c r="F346" s="838"/>
      <c r="G346" s="40"/>
      <c r="H346"/>
    </row>
    <row r="347" spans="1:8" ht="15.75" thickBot="1">
      <c r="A347" s="846" t="s">
        <v>1158</v>
      </c>
      <c r="B347" s="506" t="s">
        <v>1159</v>
      </c>
      <c r="C347" s="847" t="s">
        <v>699</v>
      </c>
      <c r="D347" s="838"/>
      <c r="E347" s="838"/>
      <c r="F347" s="838"/>
      <c r="G347" s="40"/>
      <c r="H347"/>
    </row>
    <row r="348" spans="1:8" ht="15.75" thickBot="1">
      <c r="A348" s="848" t="s">
        <v>1160</v>
      </c>
      <c r="B348" s="507">
        <v>99601</v>
      </c>
      <c r="C348" s="847" t="s">
        <v>702</v>
      </c>
      <c r="D348" s="848">
        <v>20040101</v>
      </c>
      <c r="E348" s="848">
        <v>20110101</v>
      </c>
      <c r="F348" s="838"/>
      <c r="G348" s="40"/>
      <c r="H348"/>
    </row>
    <row r="349" spans="1:8" ht="15.75" thickBot="1">
      <c r="A349" s="848" t="s">
        <v>1161</v>
      </c>
      <c r="B349" s="507">
        <v>99602</v>
      </c>
      <c r="C349" s="847" t="s">
        <v>702</v>
      </c>
      <c r="D349" s="848">
        <v>20040101</v>
      </c>
      <c r="E349" s="848">
        <v>20110101</v>
      </c>
      <c r="F349" s="838"/>
      <c r="G349" s="40"/>
      <c r="H349"/>
    </row>
  </sheetData>
  <sheetProtection algorithmName="SHA-512" hashValue="tcZkzT9TKbwe2klm48Vn2lm6iVAb5iUmlJSmMJDQ+oMIpv5D5qorxXCQGcn6AfJjPi4gBWfUqwR88Goi5OdPdw==" saltValue="LfUH+12CgMENgtrd76d8BA==" spinCount="100000" sheet="1" formatColumns="0" formatRows="0"/>
  <mergeCells count="25">
    <mergeCell ref="A91:D91"/>
    <mergeCell ref="A5:F5"/>
    <mergeCell ref="A57:D58"/>
    <mergeCell ref="E57:E58"/>
    <mergeCell ref="A79:A80"/>
    <mergeCell ref="B79:B80"/>
    <mergeCell ref="C79:C80"/>
    <mergeCell ref="D79:D80"/>
    <mergeCell ref="E79:E80"/>
    <mergeCell ref="A16:A17"/>
    <mergeCell ref="B16:B17"/>
    <mergeCell ref="C16:C17"/>
    <mergeCell ref="D16:D17"/>
    <mergeCell ref="E16:E17"/>
    <mergeCell ref="A2:F2"/>
    <mergeCell ref="G14:G15"/>
    <mergeCell ref="F79:F80"/>
    <mergeCell ref="G79:G80"/>
    <mergeCell ref="A14:A15"/>
    <mergeCell ref="B14:B15"/>
    <mergeCell ref="C14:C15"/>
    <mergeCell ref="D14:D15"/>
    <mergeCell ref="E14:E15"/>
    <mergeCell ref="G16:G17"/>
    <mergeCell ref="G57:G58"/>
  </mergeCells>
  <hyperlinks>
    <hyperlink ref="D50" r:id="rId1" display="https://www.medicare.gov/coverage/durable-medical-equipment-coverage.html" xr:uid="{00000000-0004-0000-0500-000000000000}"/>
  </hyperlinks>
  <pageMargins left="0.25" right="0.25" top="0.5" bottom="0.75" header="0.3" footer="0.3"/>
  <pageSetup scale="75" fitToHeight="0"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82"/>
  <sheetViews>
    <sheetView zoomScale="60" zoomScaleNormal="60" workbookViewId="0"/>
  </sheetViews>
  <sheetFormatPr defaultColWidth="8.5703125" defaultRowHeight="12.75"/>
  <cols>
    <col min="1" max="1" width="56.5703125" style="183" customWidth="1"/>
    <col min="2" max="2" width="24.5703125" style="183" customWidth="1"/>
    <col min="3" max="3" width="18.5703125" style="183" customWidth="1"/>
    <col min="4" max="4" width="17.42578125" style="183" customWidth="1"/>
    <col min="5" max="5" width="16.5703125" style="183" customWidth="1"/>
    <col min="6" max="6" width="16.42578125" style="183" customWidth="1"/>
    <col min="7" max="7" width="13.42578125" style="183" customWidth="1"/>
    <col min="8" max="8" width="11.42578125" style="183" customWidth="1"/>
    <col min="9" max="16384" width="8.5703125" style="183"/>
  </cols>
  <sheetData>
    <row r="1" spans="1:8" ht="23.25">
      <c r="A1" s="496" t="s">
        <v>1162</v>
      </c>
      <c r="B1"/>
      <c r="C1"/>
      <c r="D1"/>
      <c r="E1"/>
      <c r="F1"/>
      <c r="G1"/>
    </row>
    <row r="2" spans="1:8" ht="125.85" customHeight="1" thickBot="1">
      <c r="A2" s="849" t="s">
        <v>1163</v>
      </c>
      <c r="B2" s="849"/>
      <c r="C2" s="849"/>
      <c r="D2" s="849"/>
      <c r="E2" s="849"/>
      <c r="F2" s="849"/>
    </row>
    <row r="3" spans="1:8" ht="51.75" thickBot="1">
      <c r="A3" s="850" t="s">
        <v>1164</v>
      </c>
      <c r="B3" s="851" t="s">
        <v>1165</v>
      </c>
      <c r="C3" s="851" t="s">
        <v>1166</v>
      </c>
      <c r="D3" s="851" t="s">
        <v>1167</v>
      </c>
      <c r="E3" s="851" t="s">
        <v>1168</v>
      </c>
      <c r="F3" s="851" t="s">
        <v>1169</v>
      </c>
      <c r="G3" s="852" t="s">
        <v>482</v>
      </c>
      <c r="H3" s="852" t="s">
        <v>1170</v>
      </c>
    </row>
    <row r="4" spans="1:8" ht="13.5" thickBot="1">
      <c r="A4" s="805" t="s">
        <v>588</v>
      </c>
      <c r="B4" s="806"/>
      <c r="C4" s="806"/>
      <c r="D4" s="806"/>
      <c r="E4" s="806"/>
      <c r="F4" s="807"/>
      <c r="G4" s="807"/>
      <c r="H4" s="807"/>
    </row>
    <row r="5" spans="1:8">
      <c r="A5" s="497" t="s">
        <v>1171</v>
      </c>
      <c r="B5" s="648" t="s">
        <v>1172</v>
      </c>
      <c r="C5" s="650"/>
      <c r="D5" s="498" t="s">
        <v>1173</v>
      </c>
      <c r="E5" s="650"/>
      <c r="F5" s="647" t="s">
        <v>1174</v>
      </c>
      <c r="G5" s="853">
        <v>2</v>
      </c>
      <c r="H5" s="853">
        <v>14</v>
      </c>
    </row>
    <row r="6" spans="1:8">
      <c r="A6" s="497" t="s">
        <v>1175</v>
      </c>
      <c r="B6" s="648"/>
      <c r="C6" s="650"/>
      <c r="D6" s="498"/>
      <c r="E6" s="650"/>
      <c r="F6" s="647"/>
      <c r="G6" s="648"/>
      <c r="H6" s="648"/>
    </row>
    <row r="7" spans="1:8" ht="38.25">
      <c r="A7" s="497" t="s">
        <v>1176</v>
      </c>
      <c r="B7" s="648"/>
      <c r="C7" s="650"/>
      <c r="D7" s="498" t="s">
        <v>1177</v>
      </c>
      <c r="E7" s="650"/>
      <c r="F7" s="647"/>
      <c r="G7" s="648"/>
      <c r="H7" s="648"/>
    </row>
    <row r="8" spans="1:8">
      <c r="A8" s="497" t="s">
        <v>1178</v>
      </c>
      <c r="B8" s="648"/>
      <c r="C8" s="650"/>
      <c r="D8" s="499"/>
      <c r="E8" s="650"/>
      <c r="F8" s="647"/>
      <c r="G8" s="648"/>
      <c r="H8" s="648"/>
    </row>
    <row r="9" spans="1:8" ht="26.25" thickBot="1">
      <c r="A9" s="500" t="s">
        <v>1179</v>
      </c>
      <c r="B9" s="649"/>
      <c r="C9" s="651"/>
      <c r="D9" s="854"/>
      <c r="E9" s="651"/>
      <c r="F9" s="642"/>
      <c r="G9" s="649"/>
      <c r="H9" s="649"/>
    </row>
    <row r="10" spans="1:8">
      <c r="A10" s="497" t="s">
        <v>1171</v>
      </c>
      <c r="B10" s="853" t="s">
        <v>1180</v>
      </c>
      <c r="C10" s="855"/>
      <c r="D10" s="498" t="s">
        <v>1181</v>
      </c>
      <c r="E10" s="855"/>
      <c r="F10" s="816" t="s">
        <v>1182</v>
      </c>
      <c r="G10" s="853">
        <v>1</v>
      </c>
      <c r="H10" s="853">
        <v>13</v>
      </c>
    </row>
    <row r="11" spans="1:8">
      <c r="A11" s="497" t="s">
        <v>1175</v>
      </c>
      <c r="B11" s="648"/>
      <c r="C11" s="650"/>
      <c r="D11" s="498" t="s">
        <v>1173</v>
      </c>
      <c r="E11" s="650"/>
      <c r="F11" s="647"/>
      <c r="G11" s="648"/>
      <c r="H11" s="648"/>
    </row>
    <row r="12" spans="1:8" ht="13.5" thickBot="1">
      <c r="A12" s="500" t="s">
        <v>1178</v>
      </c>
      <c r="B12" s="649"/>
      <c r="C12" s="651"/>
      <c r="D12" s="856" t="s">
        <v>1183</v>
      </c>
      <c r="E12" s="651"/>
      <c r="F12" s="642"/>
      <c r="G12" s="649"/>
      <c r="H12" s="649"/>
    </row>
    <row r="13" spans="1:8" ht="26.25" thickBot="1">
      <c r="A13" s="500" t="s">
        <v>1184</v>
      </c>
      <c r="B13" s="856" t="s">
        <v>1185</v>
      </c>
      <c r="C13" s="856" t="s">
        <v>1186</v>
      </c>
      <c r="D13" s="857"/>
      <c r="E13" s="857"/>
      <c r="F13" s="810" t="s">
        <v>214</v>
      </c>
      <c r="G13" s="810">
        <v>13</v>
      </c>
      <c r="H13" s="810">
        <v>27</v>
      </c>
    </row>
    <row r="14" spans="1:8" ht="13.5" thickBot="1">
      <c r="A14" s="500" t="s">
        <v>1187</v>
      </c>
      <c r="B14" s="856" t="s">
        <v>1188</v>
      </c>
      <c r="C14" s="856">
        <v>17</v>
      </c>
      <c r="D14" s="856"/>
      <c r="E14" s="856"/>
      <c r="F14" s="810" t="s">
        <v>223</v>
      </c>
      <c r="G14" s="810">
        <v>22</v>
      </c>
      <c r="H14" s="810">
        <v>36</v>
      </c>
    </row>
    <row r="15" spans="1:8" ht="13.5" thickBot="1">
      <c r="A15" s="805" t="s">
        <v>1189</v>
      </c>
      <c r="B15" s="806"/>
      <c r="C15" s="806"/>
      <c r="D15" s="806"/>
      <c r="E15" s="806"/>
      <c r="F15" s="807"/>
      <c r="G15" s="807"/>
      <c r="H15" s="807"/>
    </row>
    <row r="16" spans="1:8">
      <c r="A16" s="497" t="s">
        <v>1190</v>
      </c>
      <c r="B16" s="853" t="s">
        <v>1191</v>
      </c>
      <c r="C16" s="855"/>
      <c r="D16" s="853"/>
      <c r="E16" s="853" t="s">
        <v>1192</v>
      </c>
      <c r="F16" s="816" t="s">
        <v>1193</v>
      </c>
      <c r="G16" s="853">
        <v>3</v>
      </c>
      <c r="H16" s="853">
        <v>15</v>
      </c>
    </row>
    <row r="17" spans="1:8">
      <c r="A17" s="497" t="s">
        <v>1194</v>
      </c>
      <c r="B17" s="648"/>
      <c r="C17" s="650"/>
      <c r="D17" s="648"/>
      <c r="E17" s="648"/>
      <c r="F17" s="647"/>
      <c r="G17" s="648"/>
      <c r="H17" s="648"/>
    </row>
    <row r="18" spans="1:8" ht="13.5" thickBot="1">
      <c r="A18" s="500" t="s">
        <v>1195</v>
      </c>
      <c r="B18" s="649"/>
      <c r="C18" s="651"/>
      <c r="D18" s="649"/>
      <c r="E18" s="649"/>
      <c r="F18" s="642"/>
      <c r="G18" s="649"/>
      <c r="H18" s="649"/>
    </row>
    <row r="19" spans="1:8" ht="39" thickBot="1">
      <c r="A19" s="501" t="s">
        <v>1196</v>
      </c>
      <c r="B19" s="856" t="s">
        <v>1191</v>
      </c>
      <c r="C19" s="857"/>
      <c r="D19" s="857"/>
      <c r="E19" s="856" t="s">
        <v>1197</v>
      </c>
      <c r="F19" s="810" t="s">
        <v>1198</v>
      </c>
      <c r="G19" s="856">
        <v>4</v>
      </c>
      <c r="H19" s="856">
        <v>16</v>
      </c>
    </row>
    <row r="20" spans="1:8">
      <c r="A20" s="497" t="s">
        <v>1199</v>
      </c>
      <c r="B20" s="853" t="s">
        <v>1200</v>
      </c>
      <c r="C20" s="855"/>
      <c r="D20" s="498" t="s">
        <v>1201</v>
      </c>
      <c r="E20" s="853" t="s">
        <v>1202</v>
      </c>
      <c r="F20" s="858" t="s">
        <v>1198</v>
      </c>
      <c r="G20" s="853">
        <v>4</v>
      </c>
      <c r="H20" s="853">
        <v>16</v>
      </c>
    </row>
    <row r="21" spans="1:8" ht="38.25">
      <c r="A21" s="497" t="s">
        <v>1203</v>
      </c>
      <c r="B21" s="648"/>
      <c r="C21" s="650"/>
      <c r="D21" s="498" t="s">
        <v>1204</v>
      </c>
      <c r="E21" s="648"/>
      <c r="F21" s="652"/>
      <c r="G21" s="648"/>
      <c r="H21" s="648"/>
    </row>
    <row r="22" spans="1:8">
      <c r="A22" s="497" t="s">
        <v>1194</v>
      </c>
      <c r="B22" s="648"/>
      <c r="C22" s="650"/>
      <c r="D22" s="499"/>
      <c r="E22" s="648"/>
      <c r="F22" s="652"/>
      <c r="G22" s="648"/>
      <c r="H22" s="648"/>
    </row>
    <row r="23" spans="1:8">
      <c r="A23" s="497" t="s">
        <v>1195</v>
      </c>
      <c r="B23" s="648"/>
      <c r="C23" s="650"/>
      <c r="D23" s="499"/>
      <c r="E23" s="648"/>
      <c r="F23" s="652"/>
      <c r="G23" s="648"/>
      <c r="H23" s="648"/>
    </row>
    <row r="24" spans="1:8" ht="13.5" thickBot="1">
      <c r="A24" s="497" t="s">
        <v>1205</v>
      </c>
      <c r="B24" s="649"/>
      <c r="C24" s="651"/>
      <c r="D24" s="499"/>
      <c r="E24" s="649"/>
      <c r="F24" s="653"/>
      <c r="G24" s="649"/>
      <c r="H24" s="649"/>
    </row>
    <row r="25" spans="1:8">
      <c r="A25" s="859" t="s">
        <v>1206</v>
      </c>
      <c r="B25" s="853" t="s">
        <v>1191</v>
      </c>
      <c r="C25" s="855"/>
      <c r="D25" s="853" t="s">
        <v>1207</v>
      </c>
      <c r="E25" s="853" t="s">
        <v>1208</v>
      </c>
      <c r="F25" s="858" t="s">
        <v>1193</v>
      </c>
      <c r="G25" s="648">
        <v>3</v>
      </c>
      <c r="H25" s="648">
        <v>15</v>
      </c>
    </row>
    <row r="26" spans="1:8">
      <c r="A26" s="497" t="s">
        <v>1190</v>
      </c>
      <c r="B26" s="648"/>
      <c r="C26" s="650"/>
      <c r="D26" s="648"/>
      <c r="E26" s="648"/>
      <c r="F26" s="652"/>
      <c r="G26" s="648"/>
      <c r="H26" s="648"/>
    </row>
    <row r="27" spans="1:8">
      <c r="A27" s="497" t="s">
        <v>1209</v>
      </c>
      <c r="B27" s="648"/>
      <c r="C27" s="650"/>
      <c r="D27" s="648"/>
      <c r="E27" s="648"/>
      <c r="F27" s="652"/>
      <c r="G27" s="648"/>
      <c r="H27" s="648"/>
    </row>
    <row r="28" spans="1:8">
      <c r="A28" s="497" t="s">
        <v>1194</v>
      </c>
      <c r="B28" s="648"/>
      <c r="C28" s="650"/>
      <c r="D28" s="648"/>
      <c r="E28" s="648"/>
      <c r="F28" s="652"/>
      <c r="G28" s="648"/>
      <c r="H28" s="648"/>
    </row>
    <row r="29" spans="1:8" ht="13.5" thickBot="1">
      <c r="A29" s="500" t="s">
        <v>1195</v>
      </c>
      <c r="B29" s="649"/>
      <c r="C29" s="651"/>
      <c r="D29" s="649"/>
      <c r="E29" s="649"/>
      <c r="F29" s="653"/>
      <c r="G29" s="649"/>
      <c r="H29" s="649"/>
    </row>
    <row r="30" spans="1:8" ht="13.5" thickBot="1">
      <c r="A30" s="805" t="s">
        <v>1210</v>
      </c>
      <c r="B30" s="806"/>
      <c r="C30" s="806"/>
      <c r="D30" s="806"/>
      <c r="E30" s="806"/>
      <c r="F30" s="807"/>
      <c r="G30" s="516"/>
      <c r="H30" s="516"/>
    </row>
    <row r="31" spans="1:8">
      <c r="A31" s="497" t="s">
        <v>1211</v>
      </c>
      <c r="B31" s="853"/>
      <c r="C31" s="853" t="s">
        <v>1212</v>
      </c>
      <c r="D31" s="498" t="s">
        <v>1201</v>
      </c>
      <c r="E31" s="855"/>
      <c r="F31" s="816" t="s">
        <v>1198</v>
      </c>
      <c r="G31" s="853">
        <v>4</v>
      </c>
      <c r="H31" s="853">
        <v>16</v>
      </c>
    </row>
    <row r="32" spans="1:8" ht="39" thickBot="1">
      <c r="A32" s="500" t="s">
        <v>1213</v>
      </c>
      <c r="B32" s="649"/>
      <c r="C32" s="649"/>
      <c r="D32" s="856" t="s">
        <v>1204</v>
      </c>
      <c r="E32" s="651"/>
      <c r="F32" s="642"/>
      <c r="G32" s="649"/>
      <c r="H32" s="649"/>
    </row>
    <row r="33" spans="1:8">
      <c r="A33" s="497" t="s">
        <v>1214</v>
      </c>
      <c r="B33" s="853"/>
      <c r="C33" s="853" t="s">
        <v>1215</v>
      </c>
      <c r="D33" s="855"/>
      <c r="E33" s="855"/>
      <c r="F33" s="816" t="s">
        <v>1198</v>
      </c>
      <c r="G33" s="853">
        <v>4</v>
      </c>
      <c r="H33" s="853">
        <v>16</v>
      </c>
    </row>
    <row r="34" spans="1:8">
      <c r="A34" s="497" t="s">
        <v>1216</v>
      </c>
      <c r="B34" s="648"/>
      <c r="C34" s="648"/>
      <c r="D34" s="650"/>
      <c r="E34" s="650"/>
      <c r="F34" s="647"/>
      <c r="G34" s="648"/>
      <c r="H34" s="648"/>
    </row>
    <row r="35" spans="1:8">
      <c r="A35" s="497" t="s">
        <v>1217</v>
      </c>
      <c r="B35" s="648"/>
      <c r="C35" s="648"/>
      <c r="D35" s="650"/>
      <c r="E35" s="650"/>
      <c r="F35" s="647"/>
      <c r="G35" s="648"/>
      <c r="H35" s="648"/>
    </row>
    <row r="36" spans="1:8" ht="13.5" thickBot="1">
      <c r="A36" s="500" t="s">
        <v>1218</v>
      </c>
      <c r="B36" s="649"/>
      <c r="C36" s="649"/>
      <c r="D36" s="651"/>
      <c r="E36" s="651"/>
      <c r="F36" s="642"/>
      <c r="G36" s="649"/>
      <c r="H36" s="649"/>
    </row>
    <row r="37" spans="1:8" ht="38.25">
      <c r="A37" s="497" t="s">
        <v>1219</v>
      </c>
      <c r="B37" s="853"/>
      <c r="C37" s="498" t="s">
        <v>1220</v>
      </c>
      <c r="D37" s="860" t="s">
        <v>1221</v>
      </c>
      <c r="E37" s="855"/>
      <c r="F37" s="816" t="s">
        <v>202</v>
      </c>
      <c r="G37" s="853">
        <v>5</v>
      </c>
      <c r="H37" s="853">
        <v>17</v>
      </c>
    </row>
    <row r="38" spans="1:8">
      <c r="A38" s="497" t="s">
        <v>1222</v>
      </c>
      <c r="B38" s="648"/>
      <c r="C38" s="498" t="s">
        <v>1223</v>
      </c>
      <c r="D38" s="654"/>
      <c r="E38" s="650"/>
      <c r="F38" s="647"/>
      <c r="G38" s="648"/>
      <c r="H38" s="648"/>
    </row>
    <row r="39" spans="1:8" ht="25.5">
      <c r="A39" s="497" t="s">
        <v>1224</v>
      </c>
      <c r="B39" s="648"/>
      <c r="C39" s="498" t="s">
        <v>1225</v>
      </c>
      <c r="D39" s="654"/>
      <c r="E39" s="650"/>
      <c r="F39" s="647"/>
      <c r="G39" s="648"/>
      <c r="H39" s="648"/>
    </row>
    <row r="40" spans="1:8">
      <c r="A40" s="497" t="s">
        <v>1226</v>
      </c>
      <c r="B40" s="648"/>
      <c r="C40" s="498" t="s">
        <v>1227</v>
      </c>
      <c r="D40" s="654"/>
      <c r="E40" s="650"/>
      <c r="F40" s="647"/>
      <c r="G40" s="648"/>
      <c r="H40" s="648"/>
    </row>
    <row r="41" spans="1:8">
      <c r="A41" s="497" t="s">
        <v>1228</v>
      </c>
      <c r="B41" s="648"/>
      <c r="C41" s="498" t="s">
        <v>1229</v>
      </c>
      <c r="D41" s="654"/>
      <c r="E41" s="650"/>
      <c r="F41" s="647"/>
      <c r="G41" s="648"/>
      <c r="H41" s="648"/>
    </row>
    <row r="42" spans="1:8">
      <c r="A42" s="497" t="s">
        <v>1213</v>
      </c>
      <c r="B42" s="648"/>
      <c r="C42" s="499"/>
      <c r="D42" s="654"/>
      <c r="E42" s="650"/>
      <c r="F42" s="647"/>
      <c r="G42" s="648"/>
      <c r="H42" s="648"/>
    </row>
    <row r="43" spans="1:8" ht="25.5">
      <c r="A43" s="497" t="s">
        <v>1230</v>
      </c>
      <c r="B43" s="648"/>
      <c r="C43" s="499"/>
      <c r="D43" s="654"/>
      <c r="E43" s="650"/>
      <c r="F43" s="647"/>
      <c r="G43" s="648"/>
      <c r="H43" s="648"/>
    </row>
    <row r="44" spans="1:8" ht="13.5" thickBot="1">
      <c r="A44" s="500" t="s">
        <v>1231</v>
      </c>
      <c r="B44" s="649"/>
      <c r="C44" s="854"/>
      <c r="D44" s="655"/>
      <c r="E44" s="651"/>
      <c r="F44" s="642"/>
      <c r="G44" s="649"/>
      <c r="H44" s="649"/>
    </row>
    <row r="45" spans="1:8" ht="13.5" thickBot="1">
      <c r="A45" s="805" t="s">
        <v>1232</v>
      </c>
      <c r="B45" s="806"/>
      <c r="C45" s="806"/>
      <c r="D45" s="806"/>
      <c r="E45" s="806"/>
      <c r="F45" s="807"/>
      <c r="G45" s="807"/>
      <c r="H45" s="807"/>
    </row>
    <row r="46" spans="1:8" ht="26.25" thickBot="1">
      <c r="A46" s="500" t="s">
        <v>1233</v>
      </c>
      <c r="B46" s="856"/>
      <c r="C46" s="856" t="s">
        <v>1234</v>
      </c>
      <c r="D46" s="857"/>
      <c r="E46" s="857"/>
      <c r="F46" s="810" t="s">
        <v>611</v>
      </c>
      <c r="G46" s="856" t="s">
        <v>1235</v>
      </c>
      <c r="H46" s="810" t="s">
        <v>1236</v>
      </c>
    </row>
    <row r="47" spans="1:8">
      <c r="A47" s="497" t="s">
        <v>1237</v>
      </c>
      <c r="B47" s="853"/>
      <c r="C47" s="853" t="s">
        <v>1238</v>
      </c>
      <c r="D47" s="855"/>
      <c r="E47" s="855"/>
      <c r="F47" s="816" t="s">
        <v>222</v>
      </c>
      <c r="G47" s="816">
        <v>21</v>
      </c>
      <c r="H47" s="816">
        <v>35</v>
      </c>
    </row>
    <row r="48" spans="1:8">
      <c r="A48" s="497" t="s">
        <v>1239</v>
      </c>
      <c r="B48" s="648"/>
      <c r="C48" s="648"/>
      <c r="D48" s="650"/>
      <c r="E48" s="650"/>
      <c r="F48" s="647"/>
      <c r="G48" s="647"/>
      <c r="H48" s="647"/>
    </row>
    <row r="49" spans="1:8">
      <c r="A49" s="497" t="s">
        <v>1240</v>
      </c>
      <c r="B49" s="648"/>
      <c r="C49" s="648"/>
      <c r="D49" s="650"/>
      <c r="E49" s="650"/>
      <c r="F49" s="647"/>
      <c r="G49" s="647"/>
      <c r="H49" s="647"/>
    </row>
    <row r="50" spans="1:8">
      <c r="A50" s="497" t="s">
        <v>1241</v>
      </c>
      <c r="B50" s="648"/>
      <c r="C50" s="648"/>
      <c r="D50" s="650"/>
      <c r="E50" s="650"/>
      <c r="F50" s="647"/>
      <c r="G50" s="647"/>
      <c r="H50" s="647"/>
    </row>
    <row r="51" spans="1:8">
      <c r="A51" s="497" t="s">
        <v>1242</v>
      </c>
      <c r="B51" s="648"/>
      <c r="C51" s="648"/>
      <c r="D51" s="650"/>
      <c r="E51" s="650"/>
      <c r="F51" s="647"/>
      <c r="G51" s="647"/>
      <c r="H51" s="647"/>
    </row>
    <row r="52" spans="1:8" ht="13.5" thickBot="1">
      <c r="A52" s="502" t="s">
        <v>1243</v>
      </c>
      <c r="B52" s="649"/>
      <c r="C52" s="649"/>
      <c r="D52" s="651"/>
      <c r="E52" s="651"/>
      <c r="F52" s="642"/>
      <c r="G52" s="642"/>
      <c r="H52" s="642"/>
    </row>
    <row r="53" spans="1:8" ht="13.35" customHeight="1">
      <c r="A53" s="859" t="s">
        <v>1244</v>
      </c>
      <c r="B53" s="861"/>
      <c r="C53" s="862" t="s">
        <v>1245</v>
      </c>
      <c r="D53" s="863"/>
      <c r="E53" s="863"/>
      <c r="F53" s="816" t="s">
        <v>203</v>
      </c>
      <c r="G53" s="816">
        <v>6</v>
      </c>
      <c r="H53" s="816">
        <v>18</v>
      </c>
    </row>
    <row r="54" spans="1:8">
      <c r="A54" s="497" t="s">
        <v>1246</v>
      </c>
      <c r="B54" s="517"/>
      <c r="C54" s="498" t="s">
        <v>1247</v>
      </c>
      <c r="D54" s="617"/>
      <c r="E54" s="617"/>
      <c r="F54" s="647"/>
      <c r="G54" s="647"/>
      <c r="H54" s="647"/>
    </row>
    <row r="55" spans="1:8" ht="26.25" thickBot="1">
      <c r="A55" s="500" t="s">
        <v>1248</v>
      </c>
      <c r="B55" s="501"/>
      <c r="C55" s="856" t="s">
        <v>1249</v>
      </c>
      <c r="D55" s="618"/>
      <c r="E55" s="618"/>
      <c r="F55" s="642"/>
      <c r="G55" s="642"/>
      <c r="H55" s="642"/>
    </row>
    <row r="56" spans="1:8">
      <c r="A56" s="859" t="s">
        <v>1250</v>
      </c>
      <c r="B56" s="861"/>
      <c r="C56" s="864"/>
      <c r="D56" s="863"/>
      <c r="E56" s="863"/>
      <c r="F56" s="816" t="s">
        <v>204</v>
      </c>
      <c r="G56" s="816">
        <v>7</v>
      </c>
      <c r="H56" s="816">
        <v>19</v>
      </c>
    </row>
    <row r="57" spans="1:8">
      <c r="A57" s="497" t="s">
        <v>1251</v>
      </c>
      <c r="B57" s="517"/>
      <c r="C57" s="499"/>
      <c r="D57" s="617"/>
      <c r="E57" s="617"/>
      <c r="F57" s="647"/>
      <c r="G57" s="647"/>
      <c r="H57" s="647"/>
    </row>
    <row r="58" spans="1:8">
      <c r="A58" s="497" t="s">
        <v>1252</v>
      </c>
      <c r="B58" s="517"/>
      <c r="C58" s="499"/>
      <c r="D58" s="617"/>
      <c r="E58" s="617"/>
      <c r="F58" s="647"/>
      <c r="G58" s="647"/>
      <c r="H58" s="647"/>
    </row>
    <row r="59" spans="1:8" ht="13.5" thickBot="1">
      <c r="A59" s="500" t="s">
        <v>1253</v>
      </c>
      <c r="B59" s="501"/>
      <c r="C59" s="854"/>
      <c r="D59" s="618"/>
      <c r="E59" s="618"/>
      <c r="F59" s="642"/>
      <c r="G59" s="642"/>
      <c r="H59" s="642"/>
    </row>
    <row r="60" spans="1:8">
      <c r="A60" s="859" t="s">
        <v>1254</v>
      </c>
      <c r="B60" s="861"/>
      <c r="C60" s="864"/>
      <c r="D60" s="863"/>
      <c r="E60" s="863"/>
      <c r="F60" s="816" t="s">
        <v>205</v>
      </c>
      <c r="G60" s="816">
        <v>8</v>
      </c>
      <c r="H60" s="816">
        <v>20</v>
      </c>
    </row>
    <row r="61" spans="1:8" ht="13.5" thickBot="1">
      <c r="A61" s="500" t="s">
        <v>1255</v>
      </c>
      <c r="B61" s="501"/>
      <c r="C61" s="854"/>
      <c r="D61" s="618"/>
      <c r="E61" s="618"/>
      <c r="F61" s="642"/>
      <c r="G61" s="642"/>
      <c r="H61" s="642"/>
    </row>
    <row r="62" spans="1:8">
      <c r="A62" s="859" t="s">
        <v>1256</v>
      </c>
      <c r="B62" s="861"/>
      <c r="C62" s="864"/>
      <c r="D62" s="863"/>
      <c r="E62" s="863"/>
      <c r="F62" s="816" t="s">
        <v>202</v>
      </c>
      <c r="G62" s="816">
        <v>5</v>
      </c>
      <c r="H62" s="816">
        <v>17</v>
      </c>
    </row>
    <row r="63" spans="1:8" ht="13.5" thickBot="1">
      <c r="A63" s="500" t="s">
        <v>1257</v>
      </c>
      <c r="B63" s="501"/>
      <c r="C63" s="854"/>
      <c r="D63" s="618"/>
      <c r="E63" s="618"/>
      <c r="F63" s="642"/>
      <c r="G63" s="642"/>
      <c r="H63" s="642"/>
    </row>
    <row r="64" spans="1:8">
      <c r="A64" s="497" t="s">
        <v>1258</v>
      </c>
      <c r="B64" s="517"/>
      <c r="C64" s="499"/>
      <c r="D64" s="617"/>
      <c r="E64" s="617"/>
      <c r="F64" s="816" t="s">
        <v>226</v>
      </c>
      <c r="G64" s="816">
        <v>25</v>
      </c>
      <c r="H64" s="816">
        <v>39</v>
      </c>
    </row>
    <row r="65" spans="1:8">
      <c r="A65" s="497" t="s">
        <v>1259</v>
      </c>
      <c r="B65" s="517"/>
      <c r="C65" s="499"/>
      <c r="D65" s="617"/>
      <c r="E65" s="617"/>
      <c r="F65" s="647"/>
      <c r="G65" s="647"/>
      <c r="H65" s="647"/>
    </row>
    <row r="66" spans="1:8">
      <c r="A66" s="497" t="s">
        <v>1260</v>
      </c>
      <c r="B66" s="517"/>
      <c r="C66" s="499"/>
      <c r="D66" s="617"/>
      <c r="E66" s="617"/>
      <c r="F66" s="647"/>
      <c r="G66" s="647"/>
      <c r="H66" s="647"/>
    </row>
    <row r="67" spans="1:8">
      <c r="A67" s="497" t="s">
        <v>1261</v>
      </c>
      <c r="B67" s="517"/>
      <c r="C67" s="499"/>
      <c r="D67" s="617"/>
      <c r="E67" s="617"/>
      <c r="F67" s="647"/>
      <c r="G67" s="647"/>
      <c r="H67" s="647"/>
    </row>
    <row r="68" spans="1:8">
      <c r="A68" s="497" t="s">
        <v>1262</v>
      </c>
      <c r="B68" s="517"/>
      <c r="C68" s="499"/>
      <c r="D68" s="617"/>
      <c r="E68" s="617"/>
      <c r="F68" s="647"/>
      <c r="G68" s="647"/>
      <c r="H68" s="647"/>
    </row>
    <row r="69" spans="1:8">
      <c r="A69" s="497" t="s">
        <v>1263</v>
      </c>
      <c r="B69" s="517"/>
      <c r="C69" s="499"/>
      <c r="D69" s="617"/>
      <c r="E69" s="617"/>
      <c r="F69" s="647"/>
      <c r="G69" s="647"/>
      <c r="H69" s="647"/>
    </row>
    <row r="70" spans="1:8" ht="13.5" thickBot="1">
      <c r="A70" s="500" t="s">
        <v>1264</v>
      </c>
      <c r="B70" s="501"/>
      <c r="C70" s="854"/>
      <c r="D70" s="618"/>
      <c r="E70" s="618"/>
      <c r="F70" s="642"/>
      <c r="G70" s="642"/>
      <c r="H70" s="642"/>
    </row>
    <row r="71" spans="1:8" ht="19.350000000000001" customHeight="1" thickBot="1">
      <c r="A71" s="500" t="s">
        <v>1265</v>
      </c>
      <c r="B71" s="856"/>
      <c r="C71" s="856">
        <v>59</v>
      </c>
      <c r="D71" s="857"/>
      <c r="E71" s="857"/>
      <c r="F71" s="810" t="s">
        <v>1266</v>
      </c>
      <c r="G71" s="810">
        <v>20</v>
      </c>
      <c r="H71" s="810">
        <v>34</v>
      </c>
    </row>
    <row r="72" spans="1:8" ht="31.7" customHeight="1" thickBot="1">
      <c r="A72" s="500" t="s">
        <v>1267</v>
      </c>
      <c r="B72" s="856"/>
      <c r="C72" s="856">
        <v>80</v>
      </c>
      <c r="D72" s="857"/>
      <c r="E72" s="857"/>
      <c r="F72" s="810" t="s">
        <v>224</v>
      </c>
      <c r="G72" s="865">
        <v>23</v>
      </c>
      <c r="H72" s="865">
        <v>37</v>
      </c>
    </row>
    <row r="73" spans="1:8">
      <c r="A73" s="497" t="s">
        <v>1268</v>
      </c>
      <c r="B73" s="853" t="s">
        <v>1269</v>
      </c>
      <c r="C73" s="853" t="s">
        <v>1270</v>
      </c>
      <c r="D73" s="855"/>
      <c r="E73" s="855"/>
      <c r="F73" s="816" t="s">
        <v>1271</v>
      </c>
      <c r="G73" s="816" t="s">
        <v>1272</v>
      </c>
      <c r="H73" s="816" t="s">
        <v>1273</v>
      </c>
    </row>
    <row r="74" spans="1:8">
      <c r="A74" s="497" t="s">
        <v>1274</v>
      </c>
      <c r="B74" s="648"/>
      <c r="C74" s="648"/>
      <c r="D74" s="650"/>
      <c r="E74" s="650"/>
      <c r="F74" s="647"/>
      <c r="G74" s="647"/>
      <c r="H74" s="647"/>
    </row>
    <row r="75" spans="1:8">
      <c r="A75" s="497" t="s">
        <v>1275</v>
      </c>
      <c r="B75" s="648"/>
      <c r="C75" s="648"/>
      <c r="D75" s="650"/>
      <c r="E75" s="650"/>
      <c r="F75" s="647"/>
      <c r="G75" s="647"/>
      <c r="H75" s="647"/>
    </row>
    <row r="76" spans="1:8">
      <c r="A76" s="497" t="s">
        <v>1276</v>
      </c>
      <c r="B76" s="648"/>
      <c r="C76" s="648"/>
      <c r="D76" s="650"/>
      <c r="E76" s="650"/>
      <c r="F76" s="647"/>
      <c r="G76" s="647"/>
      <c r="H76" s="647"/>
    </row>
    <row r="77" spans="1:8">
      <c r="A77" s="497" t="s">
        <v>1277</v>
      </c>
      <c r="B77" s="648"/>
      <c r="C77" s="648"/>
      <c r="D77" s="650"/>
      <c r="E77" s="650"/>
      <c r="F77" s="647"/>
      <c r="G77" s="647"/>
      <c r="H77" s="647"/>
    </row>
    <row r="78" spans="1:8" ht="25.5">
      <c r="A78" s="497" t="s">
        <v>1278</v>
      </c>
      <c r="B78" s="648"/>
      <c r="C78" s="648"/>
      <c r="D78" s="650"/>
      <c r="E78" s="650"/>
      <c r="F78" s="647"/>
      <c r="G78" s="647"/>
      <c r="H78" s="647"/>
    </row>
    <row r="79" spans="1:8">
      <c r="A79" s="497" t="s">
        <v>1279</v>
      </c>
      <c r="B79" s="648"/>
      <c r="C79" s="648"/>
      <c r="D79" s="650"/>
      <c r="E79" s="650"/>
      <c r="F79" s="647"/>
      <c r="G79" s="647"/>
      <c r="H79" s="647"/>
    </row>
    <row r="80" spans="1:8">
      <c r="A80" s="497" t="s">
        <v>1280</v>
      </c>
      <c r="B80" s="648"/>
      <c r="C80" s="648"/>
      <c r="D80" s="650"/>
      <c r="E80" s="650"/>
      <c r="F80" s="647"/>
      <c r="G80" s="647"/>
      <c r="H80" s="647"/>
    </row>
    <row r="81" spans="1:8">
      <c r="A81" s="497" t="s">
        <v>1281</v>
      </c>
      <c r="B81" s="648"/>
      <c r="C81" s="648"/>
      <c r="D81" s="650"/>
      <c r="E81" s="650"/>
      <c r="F81" s="647"/>
      <c r="G81" s="647"/>
      <c r="H81" s="647"/>
    </row>
    <row r="82" spans="1:8" ht="13.5" thickBot="1">
      <c r="A82" s="500" t="s">
        <v>1282</v>
      </c>
      <c r="B82" s="649"/>
      <c r="C82" s="649"/>
      <c r="D82" s="651"/>
      <c r="E82" s="651"/>
      <c r="F82" s="642"/>
      <c r="G82" s="642"/>
      <c r="H82" s="642"/>
    </row>
  </sheetData>
  <sheetProtection algorithmName="SHA-512" hashValue="J1ivri0E6lImctOOC2em5GRQuXnAzPJvk/SnbWT7lK+JqQp0CT+IE6e7kNmw7NNVTpAUvRfMpaNb4TUxec+rPQ==" saltValue="vIk8s0E7pIyddqy9InEeig==" spinCount="100000" sheet="1" formatColumns="0" formatRows="0"/>
  <autoFilter ref="A3:H82" xr:uid="{00000000-0009-0000-0000-000006000000}"/>
  <mergeCells count="81">
    <mergeCell ref="B37:B44"/>
    <mergeCell ref="D37:D44"/>
    <mergeCell ref="E37:E44"/>
    <mergeCell ref="F37:F44"/>
    <mergeCell ref="G37:G44"/>
    <mergeCell ref="F33:F36"/>
    <mergeCell ref="B31:B32"/>
    <mergeCell ref="C31:C32"/>
    <mergeCell ref="E31:E32"/>
    <mergeCell ref="F31:F32"/>
    <mergeCell ref="B33:B36"/>
    <mergeCell ref="C33:C36"/>
    <mergeCell ref="C25:C29"/>
    <mergeCell ref="D25:D29"/>
    <mergeCell ref="E25:E29"/>
    <mergeCell ref="F25:F29"/>
    <mergeCell ref="G25:G29"/>
    <mergeCell ref="B16:B18"/>
    <mergeCell ref="C16:C18"/>
    <mergeCell ref="D16:D18"/>
    <mergeCell ref="E16:E18"/>
    <mergeCell ref="F16:F18"/>
    <mergeCell ref="B20:B24"/>
    <mergeCell ref="C20:C24"/>
    <mergeCell ref="E20:E24"/>
    <mergeCell ref="F20:F24"/>
    <mergeCell ref="G20:G24"/>
    <mergeCell ref="F10:F12"/>
    <mergeCell ref="G10:G12"/>
    <mergeCell ref="B5:B9"/>
    <mergeCell ref="C5:C9"/>
    <mergeCell ref="E5:E9"/>
    <mergeCell ref="F5:F9"/>
    <mergeCell ref="B73:B82"/>
    <mergeCell ref="C73:C82"/>
    <mergeCell ref="D73:D82"/>
    <mergeCell ref="E73:E82"/>
    <mergeCell ref="F73:F82"/>
    <mergeCell ref="A2:F2"/>
    <mergeCell ref="G47:G52"/>
    <mergeCell ref="G53:G55"/>
    <mergeCell ref="G56:G59"/>
    <mergeCell ref="F47:F52"/>
    <mergeCell ref="B25:B29"/>
    <mergeCell ref="B47:B52"/>
    <mergeCell ref="C47:C52"/>
    <mergeCell ref="D47:D52"/>
    <mergeCell ref="E47:E52"/>
    <mergeCell ref="D33:D36"/>
    <mergeCell ref="E33:E36"/>
    <mergeCell ref="G5:G9"/>
    <mergeCell ref="B10:B12"/>
    <mergeCell ref="C10:C12"/>
    <mergeCell ref="E10:E12"/>
    <mergeCell ref="G64:G70"/>
    <mergeCell ref="G73:G82"/>
    <mergeCell ref="F53:F55"/>
    <mergeCell ref="F56:F59"/>
    <mergeCell ref="F60:F61"/>
    <mergeCell ref="F62:F63"/>
    <mergeCell ref="F64:F70"/>
    <mergeCell ref="H5:H9"/>
    <mergeCell ref="H10:H12"/>
    <mergeCell ref="H16:H18"/>
    <mergeCell ref="G60:G61"/>
    <mergeCell ref="G62:G63"/>
    <mergeCell ref="G16:G18"/>
    <mergeCell ref="G31:G32"/>
    <mergeCell ref="G33:G36"/>
    <mergeCell ref="H33:H36"/>
    <mergeCell ref="H37:H44"/>
    <mergeCell ref="H47:H52"/>
    <mergeCell ref="H20:H24"/>
    <mergeCell ref="H25:H29"/>
    <mergeCell ref="H31:H32"/>
    <mergeCell ref="H62:H63"/>
    <mergeCell ref="H64:H70"/>
    <mergeCell ref="H73:H82"/>
    <mergeCell ref="H53:H55"/>
    <mergeCell ref="H56:H59"/>
    <mergeCell ref="H60:H61"/>
  </mergeCells>
  <hyperlinks>
    <hyperlink ref="D50" r:id="rId1" display="https://www.medicare.gov/coverage/durable-medical-equipment-coverage.html" xr:uid="{00000000-0004-0000-0600-000000000000}"/>
  </hyperlinks>
  <pageMargins left="0.25" right="0.25" top="0.5" bottom="0.75" header="0.3" footer="0.3"/>
  <pageSetup scale="75" fitToHeight="0"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M43"/>
  <sheetViews>
    <sheetView zoomScale="60" zoomScaleNormal="60" workbookViewId="0">
      <selection activeCell="F62" sqref="F62"/>
    </sheetView>
  </sheetViews>
  <sheetFormatPr defaultColWidth="9" defaultRowHeight="12.75"/>
  <cols>
    <col min="1" max="1" width="3.5703125" style="94" customWidth="1"/>
    <col min="2" max="2" width="5.42578125" style="94" customWidth="1"/>
    <col min="3" max="3" width="26.140625" style="94" customWidth="1"/>
    <col min="4" max="12" width="14.42578125" style="94" customWidth="1"/>
    <col min="13" max="14" width="9" style="94" customWidth="1"/>
    <col min="15" max="16384" width="9" style="94"/>
  </cols>
  <sheetData>
    <row r="1" spans="2:13" ht="15.75">
      <c r="B1" s="17" t="s">
        <v>1283</v>
      </c>
      <c r="C1" s="14"/>
      <c r="D1" s="14"/>
      <c r="E1" s="14"/>
      <c r="F1" s="14"/>
      <c r="G1" s="14"/>
    </row>
    <row r="2" spans="2:13" ht="15.75">
      <c r="B2" s="179"/>
      <c r="C2" s="137" t="s">
        <v>1284</v>
      </c>
      <c r="D2" s="377" t="str">
        <f>'Schedule 2_Balance Sheet'!C2</f>
        <v>CCA Senior Care Options-Commonwealth Care Alliance</v>
      </c>
      <c r="E2" s="378"/>
      <c r="F2" s="378"/>
      <c r="G2" s="378"/>
      <c r="H2" s="379"/>
    </row>
    <row r="3" spans="2:13" ht="15.75">
      <c r="B3" s="179"/>
      <c r="C3" s="137" t="s">
        <v>1285</v>
      </c>
      <c r="D3" s="475" t="str">
        <f>'Schedule 2_Balance Sheet'!C3</f>
        <v>January 2024 - December 2024</v>
      </c>
      <c r="E3" s="476"/>
      <c r="F3" s="476"/>
      <c r="G3" s="476"/>
      <c r="H3" s="477"/>
    </row>
    <row r="4" spans="2:13" ht="15.75">
      <c r="B4" s="179"/>
      <c r="C4" s="137" t="s">
        <v>1286</v>
      </c>
      <c r="D4" s="381">
        <f>'Schedule 2_Balance Sheet'!C4</f>
        <v>45657</v>
      </c>
      <c r="E4" s="378"/>
      <c r="F4" s="378"/>
      <c r="G4" s="378"/>
      <c r="H4" s="379"/>
    </row>
    <row r="5" spans="2:13" ht="15.75">
      <c r="B5" s="179"/>
      <c r="C5" s="137" t="s">
        <v>1287</v>
      </c>
      <c r="D5" s="377" t="str">
        <f>'Schedule 2_Balance Sheet'!C5</f>
        <v>CCA</v>
      </c>
      <c r="E5" s="378"/>
      <c r="F5" s="378"/>
      <c r="G5" s="378"/>
      <c r="H5" s="379"/>
    </row>
    <row r="6" spans="2:13" ht="15.75">
      <c r="B6" s="179"/>
      <c r="C6" s="137" t="s">
        <v>1288</v>
      </c>
      <c r="D6" s="381">
        <f>'Schedule 2_Balance Sheet'!C6</f>
        <v>45957</v>
      </c>
      <c r="E6" s="378"/>
      <c r="F6" s="378"/>
      <c r="G6" s="378"/>
      <c r="H6" s="379"/>
    </row>
    <row r="7" spans="2:13">
      <c r="C7" s="179" t="s">
        <v>1289</v>
      </c>
      <c r="D7" s="179"/>
      <c r="E7" s="177"/>
      <c r="F7" s="177"/>
      <c r="G7" s="177"/>
      <c r="H7" s="177"/>
    </row>
    <row r="8" spans="2:13" ht="15.75">
      <c r="B8" s="17"/>
      <c r="C8" s="17"/>
      <c r="D8" s="17"/>
      <c r="E8" s="17"/>
      <c r="F8" s="17"/>
      <c r="G8" s="17"/>
      <c r="H8" s="17"/>
      <c r="I8" s="17"/>
      <c r="J8" s="17"/>
      <c r="K8" s="17"/>
      <c r="L8" s="17"/>
      <c r="M8" s="102"/>
    </row>
    <row r="9" spans="2:13" ht="11.25" customHeight="1">
      <c r="B9" s="102"/>
      <c r="C9" s="102"/>
      <c r="D9" s="211" t="s">
        <v>1290</v>
      </c>
      <c r="E9" s="212"/>
      <c r="F9" s="211"/>
      <c r="G9" s="212"/>
      <c r="H9" s="211"/>
      <c r="I9" s="212"/>
      <c r="J9" s="211"/>
      <c r="K9" s="212"/>
      <c r="L9" s="213"/>
      <c r="M9" s="102"/>
    </row>
    <row r="10" spans="2:13">
      <c r="B10" s="96" t="s">
        <v>1291</v>
      </c>
      <c r="C10" s="97"/>
      <c r="D10" s="209" t="s">
        <v>404</v>
      </c>
      <c r="E10" s="210"/>
      <c r="F10" s="656" t="s">
        <v>409</v>
      </c>
      <c r="G10" s="657"/>
      <c r="H10" s="209" t="s">
        <v>411</v>
      </c>
      <c r="I10" s="210"/>
      <c r="J10" s="209" t="s">
        <v>1292</v>
      </c>
      <c r="K10" s="210"/>
      <c r="L10" s="97"/>
      <c r="M10" s="102"/>
    </row>
    <row r="11" spans="2:13" ht="38.25">
      <c r="B11" s="98"/>
      <c r="C11" s="557" t="s">
        <v>1293</v>
      </c>
      <c r="D11" s="558" t="s">
        <v>42</v>
      </c>
      <c r="E11" s="558" t="s">
        <v>45</v>
      </c>
      <c r="F11" s="558" t="s">
        <v>42</v>
      </c>
      <c r="G11" s="558" t="s">
        <v>45</v>
      </c>
      <c r="H11" s="558" t="s">
        <v>42</v>
      </c>
      <c r="I11" s="558" t="s">
        <v>45</v>
      </c>
      <c r="J11" s="558" t="s">
        <v>42</v>
      </c>
      <c r="K11" s="558" t="s">
        <v>45</v>
      </c>
      <c r="L11" s="558" t="s">
        <v>48</v>
      </c>
      <c r="M11" s="226"/>
    </row>
    <row r="12" spans="2:13">
      <c r="B12" s="247">
        <v>1</v>
      </c>
      <c r="C12" s="95" t="s">
        <v>1294</v>
      </c>
      <c r="D12" s="533">
        <v>556</v>
      </c>
      <c r="E12" s="533">
        <v>4524</v>
      </c>
      <c r="F12" s="533">
        <v>47</v>
      </c>
      <c r="G12" s="533">
        <v>1760</v>
      </c>
      <c r="H12" s="533">
        <v>1259</v>
      </c>
      <c r="I12" s="533">
        <v>15439</v>
      </c>
      <c r="J12" s="533">
        <v>20</v>
      </c>
      <c r="K12" s="533">
        <v>835</v>
      </c>
      <c r="L12" s="534">
        <f>SUM(D12:K12)</f>
        <v>24440</v>
      </c>
    </row>
    <row r="13" spans="2:13">
      <c r="B13" s="247">
        <v>2</v>
      </c>
      <c r="C13" s="95" t="s">
        <v>1295</v>
      </c>
      <c r="D13" s="533">
        <v>184</v>
      </c>
      <c r="E13" s="533">
        <v>3755</v>
      </c>
      <c r="F13" s="533">
        <v>30</v>
      </c>
      <c r="G13" s="533">
        <v>1572</v>
      </c>
      <c r="H13" s="533">
        <v>328</v>
      </c>
      <c r="I13" s="533">
        <v>16012</v>
      </c>
      <c r="J13" s="533">
        <v>4</v>
      </c>
      <c r="K13" s="533">
        <v>530</v>
      </c>
      <c r="L13" s="534">
        <f>SUM(D13:K13)</f>
        <v>22415</v>
      </c>
    </row>
    <row r="14" spans="2:13">
      <c r="B14" s="247">
        <v>3</v>
      </c>
      <c r="C14" s="95" t="s">
        <v>1296</v>
      </c>
      <c r="D14" s="535">
        <v>36</v>
      </c>
      <c r="E14" s="535">
        <v>339</v>
      </c>
      <c r="F14" s="535">
        <v>5</v>
      </c>
      <c r="G14" s="535">
        <v>80</v>
      </c>
      <c r="H14" s="535">
        <v>85</v>
      </c>
      <c r="I14" s="535">
        <v>901</v>
      </c>
      <c r="J14" s="535">
        <v>3</v>
      </c>
      <c r="K14" s="535">
        <v>43</v>
      </c>
      <c r="L14" s="534">
        <f>SUM(D14:K14)</f>
        <v>1492</v>
      </c>
    </row>
    <row r="15" spans="2:13">
      <c r="B15" s="248">
        <v>4</v>
      </c>
      <c r="C15" s="99" t="s">
        <v>1297</v>
      </c>
      <c r="D15" s="536">
        <f>SUM(D12:D14)</f>
        <v>776</v>
      </c>
      <c r="E15" s="536">
        <f t="shared" ref="E15:K15" si="0">SUM(E12:E14)</f>
        <v>8618</v>
      </c>
      <c r="F15" s="536">
        <f t="shared" si="0"/>
        <v>82</v>
      </c>
      <c r="G15" s="536">
        <f t="shared" si="0"/>
        <v>3412</v>
      </c>
      <c r="H15" s="536">
        <f t="shared" si="0"/>
        <v>1672</v>
      </c>
      <c r="I15" s="536">
        <f t="shared" si="0"/>
        <v>32352</v>
      </c>
      <c r="J15" s="536">
        <f t="shared" si="0"/>
        <v>27</v>
      </c>
      <c r="K15" s="536">
        <f t="shared" si="0"/>
        <v>1408</v>
      </c>
      <c r="L15" s="536">
        <f>SUM(L12:L14)</f>
        <v>48347</v>
      </c>
    </row>
    <row r="17" spans="2:13">
      <c r="B17" s="96" t="s">
        <v>1298</v>
      </c>
      <c r="C17" s="97"/>
      <c r="D17" s="656" t="s">
        <v>404</v>
      </c>
      <c r="E17" s="657"/>
      <c r="F17" s="656" t="s">
        <v>409</v>
      </c>
      <c r="G17" s="657"/>
      <c r="H17" s="656" t="s">
        <v>411</v>
      </c>
      <c r="I17" s="657"/>
      <c r="J17" s="656" t="s">
        <v>1292</v>
      </c>
      <c r="K17" s="657"/>
      <c r="L17" s="97"/>
      <c r="M17" s="102"/>
    </row>
    <row r="18" spans="2:13" ht="38.25">
      <c r="B18" s="98"/>
      <c r="C18" s="557" t="s">
        <v>1293</v>
      </c>
      <c r="D18" s="558" t="s">
        <v>42</v>
      </c>
      <c r="E18" s="558" t="s">
        <v>45</v>
      </c>
      <c r="F18" s="558" t="s">
        <v>42</v>
      </c>
      <c r="G18" s="558" t="s">
        <v>45</v>
      </c>
      <c r="H18" s="558" t="s">
        <v>42</v>
      </c>
      <c r="I18" s="558" t="s">
        <v>45</v>
      </c>
      <c r="J18" s="558" t="s">
        <v>42</v>
      </c>
      <c r="K18" s="558" t="s">
        <v>45</v>
      </c>
      <c r="L18" s="558" t="s">
        <v>48</v>
      </c>
      <c r="M18" s="226"/>
    </row>
    <row r="19" spans="2:13">
      <c r="B19" s="247">
        <v>1</v>
      </c>
      <c r="C19" s="95" t="s">
        <v>1294</v>
      </c>
      <c r="D19" s="533">
        <v>595</v>
      </c>
      <c r="E19" s="533">
        <v>4686</v>
      </c>
      <c r="F19" s="533">
        <v>39</v>
      </c>
      <c r="G19" s="533">
        <v>1652</v>
      </c>
      <c r="H19" s="533">
        <v>1320</v>
      </c>
      <c r="I19" s="533">
        <v>15936</v>
      </c>
      <c r="J19" s="533">
        <v>27</v>
      </c>
      <c r="K19" s="533">
        <v>846</v>
      </c>
      <c r="L19" s="534">
        <f>SUM(D19:K19)</f>
        <v>25101</v>
      </c>
    </row>
    <row r="20" spans="2:13">
      <c r="B20" s="247">
        <v>2</v>
      </c>
      <c r="C20" s="95" t="s">
        <v>1295</v>
      </c>
      <c r="D20" s="533">
        <v>223</v>
      </c>
      <c r="E20" s="533">
        <v>3883</v>
      </c>
      <c r="F20" s="533">
        <v>25</v>
      </c>
      <c r="G20" s="533">
        <v>1510</v>
      </c>
      <c r="H20" s="533">
        <v>343</v>
      </c>
      <c r="I20" s="533">
        <v>16683</v>
      </c>
      <c r="J20" s="533">
        <v>3</v>
      </c>
      <c r="K20" s="533">
        <v>555</v>
      </c>
      <c r="L20" s="534">
        <f>SUM(D20:K20)</f>
        <v>23225</v>
      </c>
    </row>
    <row r="21" spans="2:13">
      <c r="B21" s="247">
        <v>3</v>
      </c>
      <c r="C21" s="95" t="s">
        <v>1296</v>
      </c>
      <c r="D21" s="535">
        <v>29</v>
      </c>
      <c r="E21" s="535">
        <v>368</v>
      </c>
      <c r="F21" s="535">
        <v>6</v>
      </c>
      <c r="G21" s="535">
        <v>104</v>
      </c>
      <c r="H21" s="535">
        <v>104</v>
      </c>
      <c r="I21" s="535">
        <v>973</v>
      </c>
      <c r="J21" s="535">
        <v>2</v>
      </c>
      <c r="K21" s="535">
        <v>41</v>
      </c>
      <c r="L21" s="534">
        <f>SUM(D21:K21)</f>
        <v>1627</v>
      </c>
    </row>
    <row r="22" spans="2:13">
      <c r="B22" s="248">
        <v>4</v>
      </c>
      <c r="C22" s="99" t="s">
        <v>1297</v>
      </c>
      <c r="D22" s="536">
        <f>SUM(D19:D21)</f>
        <v>847</v>
      </c>
      <c r="E22" s="536">
        <f t="shared" ref="E22:K22" si="1">SUM(E19:E21)</f>
        <v>8937</v>
      </c>
      <c r="F22" s="536">
        <f t="shared" si="1"/>
        <v>70</v>
      </c>
      <c r="G22" s="536">
        <f t="shared" si="1"/>
        <v>3266</v>
      </c>
      <c r="H22" s="536">
        <f t="shared" si="1"/>
        <v>1767</v>
      </c>
      <c r="I22" s="536">
        <f t="shared" si="1"/>
        <v>33592</v>
      </c>
      <c r="J22" s="536">
        <f t="shared" si="1"/>
        <v>32</v>
      </c>
      <c r="K22" s="536">
        <f t="shared" si="1"/>
        <v>1442</v>
      </c>
      <c r="L22" s="536">
        <f>SUM(L19:L21)</f>
        <v>49953</v>
      </c>
    </row>
    <row r="23" spans="2:13">
      <c r="D23" s="406"/>
      <c r="E23" s="406"/>
      <c r="F23" s="406"/>
      <c r="G23" s="406"/>
      <c r="H23" s="406"/>
      <c r="I23" s="406"/>
      <c r="J23" s="406"/>
      <c r="K23" s="406"/>
      <c r="L23" s="406"/>
    </row>
    <row r="24" spans="2:13">
      <c r="B24" s="96" t="s">
        <v>1299</v>
      </c>
      <c r="C24" s="97"/>
      <c r="D24" s="656" t="s">
        <v>404</v>
      </c>
      <c r="E24" s="657"/>
      <c r="F24" s="656" t="s">
        <v>409</v>
      </c>
      <c r="G24" s="657"/>
      <c r="H24" s="656" t="s">
        <v>411</v>
      </c>
      <c r="I24" s="657"/>
      <c r="J24" s="656" t="s">
        <v>1292</v>
      </c>
      <c r="K24" s="657"/>
      <c r="L24" s="97"/>
      <c r="M24" s="102"/>
    </row>
    <row r="25" spans="2:13" ht="38.25">
      <c r="B25" s="98"/>
      <c r="C25" s="557" t="s">
        <v>1293</v>
      </c>
      <c r="D25" s="558" t="s">
        <v>42</v>
      </c>
      <c r="E25" s="558" t="s">
        <v>45</v>
      </c>
      <c r="F25" s="558" t="s">
        <v>42</v>
      </c>
      <c r="G25" s="558" t="s">
        <v>45</v>
      </c>
      <c r="H25" s="558" t="s">
        <v>42</v>
      </c>
      <c r="I25" s="558" t="s">
        <v>45</v>
      </c>
      <c r="J25" s="558" t="s">
        <v>42</v>
      </c>
      <c r="K25" s="558" t="s">
        <v>45</v>
      </c>
      <c r="L25" s="558" t="s">
        <v>48</v>
      </c>
      <c r="M25" s="226"/>
    </row>
    <row r="26" spans="2:13">
      <c r="B26" s="247">
        <v>1</v>
      </c>
      <c r="C26" s="95" t="s">
        <v>1294</v>
      </c>
      <c r="D26" s="533">
        <v>690</v>
      </c>
      <c r="E26" s="533">
        <v>4800</v>
      </c>
      <c r="F26" s="533">
        <v>35</v>
      </c>
      <c r="G26" s="533">
        <v>1583</v>
      </c>
      <c r="H26" s="533">
        <v>1386</v>
      </c>
      <c r="I26" s="533">
        <v>16597</v>
      </c>
      <c r="J26" s="533">
        <v>29</v>
      </c>
      <c r="K26" s="533">
        <v>853</v>
      </c>
      <c r="L26" s="534">
        <f>SUM(D26:K26)</f>
        <v>25973</v>
      </c>
    </row>
    <row r="27" spans="2:13">
      <c r="B27" s="247">
        <v>2</v>
      </c>
      <c r="C27" s="95" t="s">
        <v>1295</v>
      </c>
      <c r="D27" s="533">
        <v>246</v>
      </c>
      <c r="E27" s="533">
        <v>3941</v>
      </c>
      <c r="F27" s="533">
        <v>23</v>
      </c>
      <c r="G27" s="533">
        <v>1467</v>
      </c>
      <c r="H27" s="533">
        <v>378</v>
      </c>
      <c r="I27" s="533">
        <v>17595</v>
      </c>
      <c r="J27" s="533">
        <v>8</v>
      </c>
      <c r="K27" s="533">
        <v>538</v>
      </c>
      <c r="L27" s="534">
        <f>SUM(D27:K27)</f>
        <v>24196</v>
      </c>
    </row>
    <row r="28" spans="2:13">
      <c r="B28" s="247">
        <v>3</v>
      </c>
      <c r="C28" s="95" t="s">
        <v>1296</v>
      </c>
      <c r="D28" s="535">
        <v>34</v>
      </c>
      <c r="E28" s="535">
        <v>379</v>
      </c>
      <c r="F28" s="535">
        <v>6</v>
      </c>
      <c r="G28" s="535">
        <v>110</v>
      </c>
      <c r="H28" s="535">
        <v>104</v>
      </c>
      <c r="I28" s="535">
        <v>1084</v>
      </c>
      <c r="J28" s="535">
        <v>1</v>
      </c>
      <c r="K28" s="535">
        <v>40</v>
      </c>
      <c r="L28" s="534">
        <f>SUM(D28:K28)</f>
        <v>1758</v>
      </c>
    </row>
    <row r="29" spans="2:13">
      <c r="B29" s="248">
        <v>4</v>
      </c>
      <c r="C29" s="99" t="s">
        <v>1297</v>
      </c>
      <c r="D29" s="536">
        <f>SUM(D26:D28)</f>
        <v>970</v>
      </c>
      <c r="E29" s="536">
        <f t="shared" ref="E29:K29" si="2">SUM(E26:E28)</f>
        <v>9120</v>
      </c>
      <c r="F29" s="536">
        <f t="shared" si="2"/>
        <v>64</v>
      </c>
      <c r="G29" s="536">
        <f t="shared" si="2"/>
        <v>3160</v>
      </c>
      <c r="H29" s="536">
        <f t="shared" si="2"/>
        <v>1868</v>
      </c>
      <c r="I29" s="536">
        <f t="shared" si="2"/>
        <v>35276</v>
      </c>
      <c r="J29" s="536">
        <f t="shared" si="2"/>
        <v>38</v>
      </c>
      <c r="K29" s="536">
        <f t="shared" si="2"/>
        <v>1431</v>
      </c>
      <c r="L29" s="536">
        <f>SUM(L26:L28)</f>
        <v>51927</v>
      </c>
    </row>
    <row r="30" spans="2:13">
      <c r="D30" s="406"/>
      <c r="E30" s="406"/>
      <c r="F30" s="406"/>
      <c r="G30" s="406"/>
      <c r="H30" s="406"/>
      <c r="I30" s="406"/>
      <c r="J30" s="406"/>
      <c r="K30" s="406"/>
      <c r="L30" s="406"/>
    </row>
    <row r="31" spans="2:13">
      <c r="B31" s="96" t="s">
        <v>1300</v>
      </c>
      <c r="C31" s="97"/>
      <c r="D31" s="656" t="s">
        <v>404</v>
      </c>
      <c r="E31" s="657"/>
      <c r="F31" s="656" t="s">
        <v>409</v>
      </c>
      <c r="G31" s="657"/>
      <c r="H31" s="656" t="s">
        <v>411</v>
      </c>
      <c r="I31" s="657"/>
      <c r="J31" s="656" t="s">
        <v>1292</v>
      </c>
      <c r="K31" s="657"/>
      <c r="L31" s="97"/>
      <c r="M31" s="102"/>
    </row>
    <row r="32" spans="2:13" ht="38.25">
      <c r="B32" s="98"/>
      <c r="C32" s="557" t="s">
        <v>1293</v>
      </c>
      <c r="D32" s="558" t="s">
        <v>42</v>
      </c>
      <c r="E32" s="558" t="s">
        <v>45</v>
      </c>
      <c r="F32" s="558" t="s">
        <v>42</v>
      </c>
      <c r="G32" s="558" t="s">
        <v>45</v>
      </c>
      <c r="H32" s="558" t="s">
        <v>42</v>
      </c>
      <c r="I32" s="558" t="s">
        <v>45</v>
      </c>
      <c r="J32" s="558" t="s">
        <v>42</v>
      </c>
      <c r="K32" s="558" t="s">
        <v>45</v>
      </c>
      <c r="L32" s="558" t="s">
        <v>48</v>
      </c>
      <c r="M32" s="226"/>
    </row>
    <row r="33" spans="2:12">
      <c r="B33" s="247">
        <v>1</v>
      </c>
      <c r="C33" s="95" t="s">
        <v>1294</v>
      </c>
      <c r="D33" s="533">
        <v>744</v>
      </c>
      <c r="E33" s="533">
        <v>4855</v>
      </c>
      <c r="F33" s="533">
        <v>30</v>
      </c>
      <c r="G33" s="533">
        <v>1662</v>
      </c>
      <c r="H33" s="533">
        <v>1439</v>
      </c>
      <c r="I33" s="533">
        <v>17068</v>
      </c>
      <c r="J33" s="533">
        <v>38</v>
      </c>
      <c r="K33" s="533">
        <v>827</v>
      </c>
      <c r="L33" s="534">
        <f>SUM(D33:K33)</f>
        <v>26663</v>
      </c>
    </row>
    <row r="34" spans="2:12">
      <c r="B34" s="247">
        <v>2</v>
      </c>
      <c r="C34" s="95" t="s">
        <v>1295</v>
      </c>
      <c r="D34" s="533">
        <v>235</v>
      </c>
      <c r="E34" s="533">
        <v>4108</v>
      </c>
      <c r="F34" s="533">
        <v>23</v>
      </c>
      <c r="G34" s="533">
        <v>1444</v>
      </c>
      <c r="H34" s="533">
        <v>415</v>
      </c>
      <c r="I34" s="533">
        <v>18285</v>
      </c>
      <c r="J34" s="533">
        <v>7</v>
      </c>
      <c r="K34" s="533">
        <v>561</v>
      </c>
      <c r="L34" s="534">
        <f>SUM(D34:K34)</f>
        <v>25078</v>
      </c>
    </row>
    <row r="35" spans="2:12">
      <c r="B35" s="247">
        <v>3</v>
      </c>
      <c r="C35" s="95" t="s">
        <v>1296</v>
      </c>
      <c r="D35" s="535">
        <v>38</v>
      </c>
      <c r="E35" s="535">
        <v>372</v>
      </c>
      <c r="F35" s="535">
        <v>6</v>
      </c>
      <c r="G35" s="535">
        <v>110</v>
      </c>
      <c r="H35" s="535">
        <v>107</v>
      </c>
      <c r="I35" s="535">
        <v>1136</v>
      </c>
      <c r="J35" s="535">
        <v>2</v>
      </c>
      <c r="K35" s="535">
        <v>49</v>
      </c>
      <c r="L35" s="534">
        <f>SUM(D35:K35)</f>
        <v>1820</v>
      </c>
    </row>
    <row r="36" spans="2:12">
      <c r="B36" s="248">
        <v>4</v>
      </c>
      <c r="C36" s="99" t="s">
        <v>1297</v>
      </c>
      <c r="D36" s="536">
        <f>SUM(D33:D35)</f>
        <v>1017</v>
      </c>
      <c r="E36" s="536">
        <f t="shared" ref="E36:K36" si="3">SUM(E33:E35)</f>
        <v>9335</v>
      </c>
      <c r="F36" s="536">
        <f t="shared" si="3"/>
        <v>59</v>
      </c>
      <c r="G36" s="536">
        <f t="shared" si="3"/>
        <v>3216</v>
      </c>
      <c r="H36" s="536">
        <f t="shared" si="3"/>
        <v>1961</v>
      </c>
      <c r="I36" s="536">
        <f t="shared" si="3"/>
        <v>36489</v>
      </c>
      <c r="J36" s="536">
        <f t="shared" si="3"/>
        <v>47</v>
      </c>
      <c r="K36" s="536">
        <f t="shared" si="3"/>
        <v>1437</v>
      </c>
      <c r="L36" s="536">
        <f>SUM(L33:L35)</f>
        <v>53561</v>
      </c>
    </row>
    <row r="38" spans="2:12">
      <c r="B38" s="96" t="s">
        <v>1301</v>
      </c>
      <c r="C38" s="97"/>
      <c r="D38" s="656" t="s">
        <v>404</v>
      </c>
      <c r="E38" s="657"/>
      <c r="F38" s="656" t="s">
        <v>409</v>
      </c>
      <c r="G38" s="657"/>
      <c r="H38" s="656" t="s">
        <v>411</v>
      </c>
      <c r="I38" s="657"/>
      <c r="J38" s="656" t="s">
        <v>1292</v>
      </c>
      <c r="K38" s="657"/>
      <c r="L38" s="97"/>
    </row>
    <row r="39" spans="2:12" ht="38.25">
      <c r="B39" s="98"/>
      <c r="C39" s="557" t="s">
        <v>1293</v>
      </c>
      <c r="D39" s="558" t="s">
        <v>42</v>
      </c>
      <c r="E39" s="558" t="s">
        <v>45</v>
      </c>
      <c r="F39" s="558" t="s">
        <v>42</v>
      </c>
      <c r="G39" s="558" t="s">
        <v>45</v>
      </c>
      <c r="H39" s="558" t="s">
        <v>42</v>
      </c>
      <c r="I39" s="558" t="s">
        <v>45</v>
      </c>
      <c r="J39" s="558" t="s">
        <v>42</v>
      </c>
      <c r="K39" s="558" t="s">
        <v>45</v>
      </c>
      <c r="L39" s="558" t="s">
        <v>48</v>
      </c>
    </row>
    <row r="40" spans="2:12">
      <c r="B40" s="247">
        <v>1</v>
      </c>
      <c r="C40" s="95" t="s">
        <v>1294</v>
      </c>
      <c r="D40" s="536">
        <f>D12+D19+D26+D33</f>
        <v>2585</v>
      </c>
      <c r="E40" s="536">
        <f t="shared" ref="E40:L40" si="4">E12+E19+E26+E33</f>
        <v>18865</v>
      </c>
      <c r="F40" s="536">
        <f t="shared" si="4"/>
        <v>151</v>
      </c>
      <c r="G40" s="536">
        <f t="shared" si="4"/>
        <v>6657</v>
      </c>
      <c r="H40" s="536">
        <f t="shared" si="4"/>
        <v>5404</v>
      </c>
      <c r="I40" s="536">
        <f t="shared" si="4"/>
        <v>65040</v>
      </c>
      <c r="J40" s="536">
        <f t="shared" si="4"/>
        <v>114</v>
      </c>
      <c r="K40" s="536">
        <f t="shared" si="4"/>
        <v>3361</v>
      </c>
      <c r="L40" s="534">
        <f t="shared" si="4"/>
        <v>102177</v>
      </c>
    </row>
    <row r="41" spans="2:12">
      <c r="B41" s="247">
        <v>2</v>
      </c>
      <c r="C41" s="95" t="s">
        <v>1295</v>
      </c>
      <c r="D41" s="536">
        <f>D13+D20+D27+D34</f>
        <v>888</v>
      </c>
      <c r="E41" s="536">
        <f t="shared" ref="E41:L41" si="5">E13+E20+E27+E34</f>
        <v>15687</v>
      </c>
      <c r="F41" s="536">
        <f t="shared" si="5"/>
        <v>101</v>
      </c>
      <c r="G41" s="536">
        <f t="shared" si="5"/>
        <v>5993</v>
      </c>
      <c r="H41" s="536">
        <f t="shared" si="5"/>
        <v>1464</v>
      </c>
      <c r="I41" s="536">
        <f t="shared" si="5"/>
        <v>68575</v>
      </c>
      <c r="J41" s="536">
        <f t="shared" si="5"/>
        <v>22</v>
      </c>
      <c r="K41" s="536">
        <f t="shared" si="5"/>
        <v>2184</v>
      </c>
      <c r="L41" s="536">
        <f t="shared" si="5"/>
        <v>94914</v>
      </c>
    </row>
    <row r="42" spans="2:12">
      <c r="B42" s="247">
        <v>3</v>
      </c>
      <c r="C42" s="95" t="s">
        <v>1296</v>
      </c>
      <c r="D42" s="536">
        <f t="shared" ref="D42:L42" si="6">D14+D21+D28+D35</f>
        <v>137</v>
      </c>
      <c r="E42" s="536">
        <f t="shared" si="6"/>
        <v>1458</v>
      </c>
      <c r="F42" s="536">
        <f t="shared" si="6"/>
        <v>23</v>
      </c>
      <c r="G42" s="536">
        <f t="shared" si="6"/>
        <v>404</v>
      </c>
      <c r="H42" s="536">
        <f t="shared" si="6"/>
        <v>400</v>
      </c>
      <c r="I42" s="536">
        <f t="shared" si="6"/>
        <v>4094</v>
      </c>
      <c r="J42" s="536">
        <f t="shared" si="6"/>
        <v>8</v>
      </c>
      <c r="K42" s="536">
        <f t="shared" si="6"/>
        <v>173</v>
      </c>
      <c r="L42" s="534">
        <f t="shared" si="6"/>
        <v>6697</v>
      </c>
    </row>
    <row r="43" spans="2:12">
      <c r="B43" s="248">
        <v>4</v>
      </c>
      <c r="C43" s="99" t="s">
        <v>1297</v>
      </c>
      <c r="D43" s="536">
        <f t="shared" ref="D43:L43" si="7">D15+D22+D29+D36</f>
        <v>3610</v>
      </c>
      <c r="E43" s="536">
        <f t="shared" si="7"/>
        <v>36010</v>
      </c>
      <c r="F43" s="536">
        <f t="shared" si="7"/>
        <v>275</v>
      </c>
      <c r="G43" s="536">
        <f t="shared" si="7"/>
        <v>13054</v>
      </c>
      <c r="H43" s="536">
        <f t="shared" si="7"/>
        <v>7268</v>
      </c>
      <c r="I43" s="536">
        <f t="shared" si="7"/>
        <v>137709</v>
      </c>
      <c r="J43" s="536">
        <f t="shared" si="7"/>
        <v>144</v>
      </c>
      <c r="K43" s="536">
        <f t="shared" si="7"/>
        <v>5718</v>
      </c>
      <c r="L43" s="536">
        <f t="shared" si="7"/>
        <v>203788</v>
      </c>
    </row>
  </sheetData>
  <sheetProtection algorithmName="SHA-512" hashValue="MIZ0XJlyY8osWd38SPIEMnSexM1WVzyoP8e1kiGH0t3fQFoZkVP9OzH4RGfMFSlbesMYPbrrXjjehbPiPsxb7A==" saltValue="G34ZIZWEWj6HvFKue9l9ZQ==" spinCount="100000" sheet="1" formatColumns="0" formatRows="0"/>
  <mergeCells count="17">
    <mergeCell ref="D24:E24"/>
    <mergeCell ref="F24:G24"/>
    <mergeCell ref="H24:I24"/>
    <mergeCell ref="J24:K24"/>
    <mergeCell ref="F10:G10"/>
    <mergeCell ref="D17:E17"/>
    <mergeCell ref="F17:G17"/>
    <mergeCell ref="H17:I17"/>
    <mergeCell ref="J17:K17"/>
    <mergeCell ref="D38:E38"/>
    <mergeCell ref="F38:G38"/>
    <mergeCell ref="H38:I38"/>
    <mergeCell ref="J38:K38"/>
    <mergeCell ref="D31:E31"/>
    <mergeCell ref="F31:G31"/>
    <mergeCell ref="H31:I31"/>
    <mergeCell ref="J31:K31"/>
  </mergeCells>
  <dataValidations count="2">
    <dataValidation type="whole" allowBlank="1" showInputMessage="1" showErrorMessage="1" errorTitle="Invalid Data" error="Please only enter whole numbers." sqref="L26:L28 L19:L21 L33:L35 L42 L40 L12:L14" xr:uid="{00000000-0002-0000-0700-000000000000}">
      <formula1>-9223372036854770000</formula1>
      <formula2>9223372036854770000</formula2>
    </dataValidation>
    <dataValidation type="decimal" operator="greaterThan" allowBlank="1" showInputMessage="1" showErrorMessage="1" errorTitle="Invalid Data" error="Please only enter whole numbers." sqref="D12:K14 D19:K21 D26:K28 D33:K35" xr:uid="{00000000-0002-0000-0700-000001000000}">
      <formula1>-0.5</formula1>
    </dataValidation>
  </dataValidations>
  <pageMargins left="0.7" right="0.7" top="0.75" bottom="0.75" header="0.3" footer="0.3"/>
  <pageSetup scale="77"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109"/>
  <sheetViews>
    <sheetView topLeftCell="A47" zoomScale="60" zoomScaleNormal="60" workbookViewId="0">
      <selection activeCell="K52" sqref="K52"/>
    </sheetView>
  </sheetViews>
  <sheetFormatPr defaultColWidth="9.42578125" defaultRowHeight="12.75"/>
  <cols>
    <col min="1" max="1" width="67" style="134" customWidth="1"/>
    <col min="2" max="2" width="9.5703125" style="134" customWidth="1"/>
    <col min="3" max="6" width="16.5703125" style="134" customWidth="1"/>
    <col min="7" max="7" width="12" style="134" bestFit="1" customWidth="1"/>
    <col min="8" max="8" width="12.42578125" style="134" bestFit="1" customWidth="1"/>
    <col min="9" max="19" width="11.5703125" style="134" bestFit="1" customWidth="1"/>
    <col min="20" max="20" width="10.42578125" style="134" bestFit="1" customWidth="1"/>
    <col min="21" max="24" width="11.5703125" style="134" bestFit="1" customWidth="1"/>
    <col min="25" max="16384" width="9.42578125" style="134"/>
  </cols>
  <sheetData>
    <row r="1" spans="1:17" s="177" customFormat="1" ht="21" customHeight="1">
      <c r="A1" s="15" t="s">
        <v>1302</v>
      </c>
      <c r="B1" s="227"/>
      <c r="E1" s="659"/>
      <c r="F1" s="659"/>
      <c r="G1" s="658"/>
      <c r="H1" s="658"/>
    </row>
    <row r="2" spans="1:17" s="177" customFormat="1" ht="21" customHeight="1">
      <c r="A2" s="15" t="s">
        <v>1303</v>
      </c>
      <c r="B2" s="227"/>
      <c r="C2" s="666" t="s">
        <v>1304</v>
      </c>
      <c r="D2" s="667"/>
      <c r="E2" s="667"/>
      <c r="F2" s="668"/>
      <c r="G2" s="619"/>
      <c r="H2" s="619"/>
    </row>
    <row r="3" spans="1:17" s="177" customFormat="1" ht="21" customHeight="1">
      <c r="A3" s="15" t="s">
        <v>1285</v>
      </c>
      <c r="B3" s="227"/>
      <c r="C3" s="660" t="s">
        <v>1305</v>
      </c>
      <c r="D3" s="661"/>
      <c r="E3" s="661"/>
      <c r="F3" s="662"/>
      <c r="G3" s="619"/>
      <c r="H3" s="619"/>
    </row>
    <row r="4" spans="1:17" s="177" customFormat="1" ht="21" customHeight="1">
      <c r="A4" s="15" t="s">
        <v>1306</v>
      </c>
      <c r="B4" s="227"/>
      <c r="C4" s="663">
        <v>45657</v>
      </c>
      <c r="D4" s="664"/>
      <c r="E4" s="664"/>
      <c r="F4" s="665"/>
      <c r="G4" s="619"/>
      <c r="H4" s="619"/>
    </row>
    <row r="5" spans="1:17" s="177" customFormat="1" ht="21" customHeight="1">
      <c r="A5" s="15" t="s">
        <v>1307</v>
      </c>
      <c r="B5" s="227"/>
      <c r="C5" s="666" t="s">
        <v>1308</v>
      </c>
      <c r="D5" s="667"/>
      <c r="E5" s="667"/>
      <c r="F5" s="668"/>
      <c r="G5" s="619"/>
      <c r="H5" s="619"/>
    </row>
    <row r="6" spans="1:17" s="177" customFormat="1" ht="21" customHeight="1">
      <c r="A6" s="15" t="s">
        <v>1288</v>
      </c>
      <c r="B6" s="227"/>
      <c r="C6" s="663">
        <v>45957</v>
      </c>
      <c r="D6" s="664"/>
      <c r="E6" s="664"/>
      <c r="F6" s="665"/>
      <c r="G6" s="658"/>
      <c r="H6" s="658"/>
      <c r="J6" s="179"/>
      <c r="O6" s="179"/>
      <c r="Q6" s="179"/>
    </row>
    <row r="7" spans="1:17" s="177" customFormat="1">
      <c r="A7" s="227" t="s">
        <v>1309</v>
      </c>
      <c r="B7" s="227"/>
      <c r="C7" s="179"/>
      <c r="E7" s="619"/>
      <c r="F7" s="619"/>
      <c r="G7" s="619"/>
      <c r="H7" s="619"/>
      <c r="J7" s="179"/>
      <c r="O7" s="179"/>
      <c r="Q7" s="179"/>
    </row>
    <row r="8" spans="1:17" ht="19.5" customHeight="1">
      <c r="A8" s="26"/>
      <c r="B8" s="26"/>
      <c r="C8" s="621" t="s">
        <v>1291</v>
      </c>
      <c r="D8" s="621" t="s">
        <v>1298</v>
      </c>
      <c r="E8" s="621" t="s">
        <v>1299</v>
      </c>
      <c r="F8" s="621" t="s">
        <v>1300</v>
      </c>
    </row>
    <row r="10" spans="1:17" ht="15.75" customHeight="1">
      <c r="A10" s="288" t="s">
        <v>1310</v>
      </c>
      <c r="B10" s="16"/>
    </row>
    <row r="11" spans="1:17" ht="15.75" customHeight="1">
      <c r="A11" s="289" t="s">
        <v>59</v>
      </c>
      <c r="B11" s="290">
        <v>1</v>
      </c>
      <c r="C11" s="561">
        <v>16868086.149999995</v>
      </c>
      <c r="D11" s="561">
        <v>5755236.524900008</v>
      </c>
      <c r="E11" s="561">
        <v>20669891.87489</v>
      </c>
      <c r="F11" s="561">
        <v>10789535.184889998</v>
      </c>
    </row>
    <row r="12" spans="1:17" ht="15.75" customHeight="1">
      <c r="A12" s="289" t="s">
        <v>61</v>
      </c>
      <c r="B12" s="290">
        <v>2</v>
      </c>
      <c r="C12" s="561">
        <v>205350522.53000003</v>
      </c>
      <c r="D12" s="561">
        <v>188742878.44000003</v>
      </c>
      <c r="E12" s="561">
        <v>188547218.81</v>
      </c>
      <c r="F12" s="561">
        <v>78779638.449999988</v>
      </c>
    </row>
    <row r="13" spans="1:17" ht="15.75" customHeight="1">
      <c r="A13" s="289" t="s">
        <v>63</v>
      </c>
      <c r="B13" s="290">
        <v>3</v>
      </c>
      <c r="C13" s="561">
        <v>317338748.20339018</v>
      </c>
      <c r="D13" s="561">
        <v>328821376.34430003</v>
      </c>
      <c r="E13" s="561">
        <v>291936884.39430004</v>
      </c>
      <c r="F13" s="561">
        <v>229219697.29429996</v>
      </c>
    </row>
    <row r="14" spans="1:17" ht="15.75" customHeight="1">
      <c r="A14" s="289" t="s">
        <v>65</v>
      </c>
      <c r="B14" s="290">
        <v>4</v>
      </c>
      <c r="C14" s="561">
        <v>1300539.5899999999</v>
      </c>
      <c r="D14" s="561">
        <v>1044243.4</v>
      </c>
      <c r="E14" s="561">
        <v>1086764.72</v>
      </c>
      <c r="F14" s="561">
        <v>384378.9</v>
      </c>
    </row>
    <row r="15" spans="1:17" ht="15.75" customHeight="1">
      <c r="A15" s="289" t="s">
        <v>67</v>
      </c>
      <c r="B15" s="290">
        <v>5</v>
      </c>
      <c r="C15" s="561">
        <v>0</v>
      </c>
      <c r="D15" s="561">
        <v>0</v>
      </c>
      <c r="E15" s="561">
        <v>0</v>
      </c>
      <c r="F15" s="561">
        <v>0</v>
      </c>
    </row>
    <row r="16" spans="1:17" ht="15.75" customHeight="1">
      <c r="A16" s="289" t="s">
        <v>69</v>
      </c>
      <c r="B16" s="290">
        <v>6</v>
      </c>
      <c r="C16" s="561">
        <v>12914769.98924</v>
      </c>
      <c r="D16" s="561">
        <v>21460278.239240002</v>
      </c>
      <c r="E16" s="561">
        <v>22454754.13924</v>
      </c>
      <c r="F16" s="561">
        <v>27391183.109239999</v>
      </c>
    </row>
    <row r="17" spans="1:6" ht="15.75" customHeight="1">
      <c r="A17" s="291" t="s">
        <v>72</v>
      </c>
      <c r="B17" s="290">
        <v>7</v>
      </c>
      <c r="C17" s="561">
        <v>0</v>
      </c>
      <c r="D17" s="561">
        <v>0</v>
      </c>
      <c r="E17" s="561">
        <v>0</v>
      </c>
      <c r="F17" s="561">
        <v>0</v>
      </c>
    </row>
    <row r="18" spans="1:6" ht="15.75" customHeight="1">
      <c r="A18" s="292" t="s">
        <v>1311</v>
      </c>
      <c r="B18" s="290">
        <v>8</v>
      </c>
      <c r="C18" s="561">
        <v>0</v>
      </c>
      <c r="D18" s="561">
        <v>0</v>
      </c>
      <c r="E18" s="561">
        <v>0</v>
      </c>
      <c r="F18" s="561">
        <v>0</v>
      </c>
    </row>
    <row r="19" spans="1:6" ht="15.75" customHeight="1">
      <c r="A19" s="292" t="s">
        <v>1311</v>
      </c>
      <c r="B19" s="290">
        <v>9</v>
      </c>
      <c r="C19" s="561">
        <v>0</v>
      </c>
      <c r="D19" s="561">
        <v>0</v>
      </c>
      <c r="E19" s="561">
        <v>0</v>
      </c>
      <c r="F19" s="561">
        <v>0</v>
      </c>
    </row>
    <row r="20" spans="1:6" ht="15.75" customHeight="1">
      <c r="A20" s="288" t="s">
        <v>1311</v>
      </c>
      <c r="B20" s="290">
        <v>10</v>
      </c>
      <c r="C20" s="561">
        <v>0</v>
      </c>
      <c r="D20" s="561">
        <v>0</v>
      </c>
      <c r="E20" s="561">
        <v>0</v>
      </c>
      <c r="F20" s="561">
        <v>0</v>
      </c>
    </row>
    <row r="21" spans="1:6" ht="15.75" customHeight="1">
      <c r="A21" s="183"/>
      <c r="C21" s="293" t="s">
        <v>1312</v>
      </c>
      <c r="D21" s="293" t="s">
        <v>1312</v>
      </c>
      <c r="E21" s="293" t="s">
        <v>1312</v>
      </c>
      <c r="F21" s="293" t="s">
        <v>1312</v>
      </c>
    </row>
    <row r="22" spans="1:6" ht="15.75" customHeight="1">
      <c r="A22" s="288" t="s">
        <v>74</v>
      </c>
      <c r="B22" s="290">
        <v>11</v>
      </c>
      <c r="C22" s="562">
        <f>SUM(C11:C20)</f>
        <v>553772666.46263027</v>
      </c>
      <c r="D22" s="562">
        <f>SUM(D11:D20)</f>
        <v>545824012.94844007</v>
      </c>
      <c r="E22" s="562">
        <f>SUM(E11:E20)</f>
        <v>524695513.93843007</v>
      </c>
      <c r="F22" s="562">
        <f>SUM(F11:F20)</f>
        <v>346564432.93842989</v>
      </c>
    </row>
    <row r="23" spans="1:6" ht="15.75" customHeight="1">
      <c r="A23" s="292"/>
      <c r="B23" s="133"/>
      <c r="C23" s="182"/>
      <c r="D23" s="182"/>
      <c r="E23" s="182"/>
      <c r="F23" s="182"/>
    </row>
    <row r="24" spans="1:6" ht="15.75" customHeight="1">
      <c r="A24" s="294" t="s">
        <v>1313</v>
      </c>
      <c r="B24" s="14"/>
      <c r="C24" s="182"/>
      <c r="D24" s="182"/>
      <c r="E24" s="182"/>
      <c r="F24" s="182"/>
    </row>
    <row r="25" spans="1:6" ht="15.75" customHeight="1">
      <c r="A25" s="289" t="s">
        <v>76</v>
      </c>
      <c r="B25" s="290">
        <v>12</v>
      </c>
      <c r="C25" s="561">
        <v>0</v>
      </c>
      <c r="D25" s="561">
        <v>0</v>
      </c>
      <c r="E25" s="561">
        <v>0</v>
      </c>
      <c r="F25" s="561">
        <v>0</v>
      </c>
    </row>
    <row r="26" spans="1:6" ht="15.75" customHeight="1">
      <c r="A26" s="289" t="s">
        <v>78</v>
      </c>
      <c r="B26" s="290">
        <v>13</v>
      </c>
      <c r="C26" s="561">
        <v>93304805.607808024</v>
      </c>
      <c r="D26" s="561">
        <v>42181870.944969907</v>
      </c>
      <c r="E26" s="561">
        <v>56920922.442199998</v>
      </c>
      <c r="F26" s="561">
        <v>39451979.788090006</v>
      </c>
    </row>
    <row r="27" spans="1:6" ht="15.75" customHeight="1">
      <c r="A27" s="289" t="s">
        <v>80</v>
      </c>
      <c r="B27" s="290">
        <v>14</v>
      </c>
      <c r="C27" s="561">
        <v>0</v>
      </c>
      <c r="D27" s="561">
        <v>0</v>
      </c>
      <c r="E27" s="561">
        <v>0</v>
      </c>
      <c r="F27" s="561">
        <v>0</v>
      </c>
    </row>
    <row r="28" spans="1:6" ht="15.75" customHeight="1">
      <c r="A28" s="289" t="s">
        <v>82</v>
      </c>
      <c r="B28" s="290">
        <v>15</v>
      </c>
      <c r="C28" s="561">
        <v>23517489.100000001</v>
      </c>
      <c r="D28" s="561">
        <v>21689115.130000003</v>
      </c>
      <c r="E28" s="561">
        <v>21306505.200000003</v>
      </c>
      <c r="F28" s="561">
        <v>23445264.07</v>
      </c>
    </row>
    <row r="29" spans="1:6" ht="15.75" customHeight="1">
      <c r="A29" s="289" t="s">
        <v>84</v>
      </c>
      <c r="B29" s="290">
        <v>16</v>
      </c>
      <c r="C29" s="561">
        <v>3769771.3500000006</v>
      </c>
      <c r="D29" s="561">
        <v>5412038.7400000002</v>
      </c>
      <c r="E29" s="561">
        <v>3969021.22</v>
      </c>
      <c r="F29" s="561">
        <v>0</v>
      </c>
    </row>
    <row r="30" spans="1:6" ht="15.75" customHeight="1">
      <c r="A30" s="289" t="s">
        <v>86</v>
      </c>
      <c r="B30" s="290">
        <v>17</v>
      </c>
      <c r="C30" s="561">
        <v>7189384.8599999994</v>
      </c>
      <c r="D30" s="561">
        <v>12103.61</v>
      </c>
      <c r="E30" s="561">
        <v>12103.61</v>
      </c>
      <c r="F30" s="561">
        <v>11067676.559999999</v>
      </c>
    </row>
    <row r="31" spans="1:6" ht="15.75" customHeight="1">
      <c r="A31" s="291" t="s">
        <v>1314</v>
      </c>
      <c r="B31" s="290">
        <v>18</v>
      </c>
      <c r="C31" s="561">
        <v>38678795.890000001</v>
      </c>
      <c r="D31" s="561">
        <v>36731214.539999999</v>
      </c>
      <c r="E31" s="561">
        <v>34839512.090000004</v>
      </c>
      <c r="F31" s="561">
        <v>34124763.25</v>
      </c>
    </row>
    <row r="32" spans="1:6" ht="15.75" customHeight="1">
      <c r="A32" s="291" t="s">
        <v>1311</v>
      </c>
      <c r="B32" s="290">
        <v>19</v>
      </c>
      <c r="C32" s="561">
        <v>0</v>
      </c>
      <c r="D32" s="561">
        <v>0</v>
      </c>
      <c r="E32" s="561">
        <v>0</v>
      </c>
      <c r="F32" s="561">
        <v>0</v>
      </c>
    </row>
    <row r="33" spans="1:6" ht="15.75" customHeight="1">
      <c r="A33" s="289" t="s">
        <v>1311</v>
      </c>
      <c r="B33" s="290">
        <v>20</v>
      </c>
      <c r="C33" s="561">
        <v>0</v>
      </c>
      <c r="D33" s="561">
        <v>0</v>
      </c>
      <c r="E33" s="561">
        <v>0</v>
      </c>
      <c r="F33" s="561">
        <v>0</v>
      </c>
    </row>
    <row r="34" spans="1:6" ht="15.75" customHeight="1">
      <c r="A34" s="292"/>
      <c r="B34" s="133"/>
      <c r="C34" s="293" t="s">
        <v>1312</v>
      </c>
      <c r="D34" s="293" t="s">
        <v>1312</v>
      </c>
      <c r="E34" s="293" t="s">
        <v>1312</v>
      </c>
      <c r="F34" s="293" t="s">
        <v>1312</v>
      </c>
    </row>
    <row r="35" spans="1:6" ht="15.75" customHeight="1">
      <c r="A35" s="288" t="s">
        <v>91</v>
      </c>
      <c r="B35" s="290">
        <v>21</v>
      </c>
      <c r="C35" s="562">
        <f>SUM(C25:C33)</f>
        <v>166460246.80780801</v>
      </c>
      <c r="D35" s="562">
        <f>SUM(D25:D33)</f>
        <v>106026342.9649699</v>
      </c>
      <c r="E35" s="562">
        <f>SUM(E25:E33)</f>
        <v>117048064.56219999</v>
      </c>
      <c r="F35" s="562">
        <f>SUM(F25:F33)</f>
        <v>108089683.66809</v>
      </c>
    </row>
    <row r="36" spans="1:6" ht="15.75" customHeight="1">
      <c r="A36" s="288" t="s">
        <v>1315</v>
      </c>
      <c r="B36" s="16"/>
      <c r="C36" s="182"/>
      <c r="D36" s="182"/>
      <c r="E36" s="182"/>
      <c r="F36" s="182"/>
    </row>
    <row r="37" spans="1:6" ht="15.75" customHeight="1">
      <c r="A37" s="289" t="s">
        <v>93</v>
      </c>
      <c r="B37" s="290">
        <v>22</v>
      </c>
      <c r="C37" s="561">
        <v>119297.97</v>
      </c>
      <c r="D37" s="561">
        <v>119297.97</v>
      </c>
      <c r="E37" s="561">
        <v>119297.97</v>
      </c>
      <c r="F37" s="561">
        <v>119297.97</v>
      </c>
    </row>
    <row r="38" spans="1:6" ht="15.75" customHeight="1">
      <c r="A38" s="289" t="s">
        <v>95</v>
      </c>
      <c r="B38" s="290">
        <v>23</v>
      </c>
      <c r="C38" s="561">
        <v>2141018.44</v>
      </c>
      <c r="D38" s="561">
        <v>2108833.42</v>
      </c>
      <c r="E38" s="561">
        <v>2092740.91</v>
      </c>
      <c r="F38" s="561">
        <v>2076648.39</v>
      </c>
    </row>
    <row r="39" spans="1:6" ht="15.75" customHeight="1">
      <c r="A39" s="289" t="s">
        <v>97</v>
      </c>
      <c r="B39" s="290">
        <v>24</v>
      </c>
      <c r="C39" s="561">
        <v>1007185.69</v>
      </c>
      <c r="D39" s="561">
        <v>1331750.1399999999</v>
      </c>
      <c r="E39" s="561">
        <v>9446118.5800000001</v>
      </c>
      <c r="F39" s="561">
        <v>13426447.710000001</v>
      </c>
    </row>
    <row r="40" spans="1:6" ht="15.75" customHeight="1">
      <c r="A40" s="289" t="s">
        <v>99</v>
      </c>
      <c r="B40" s="290">
        <v>25</v>
      </c>
      <c r="C40" s="561">
        <v>33684467.369999997</v>
      </c>
      <c r="D40" s="561">
        <v>32974247.850000001</v>
      </c>
      <c r="E40" s="561">
        <v>31218572.699999996</v>
      </c>
      <c r="F40" s="561">
        <v>29349198.640000008</v>
      </c>
    </row>
    <row r="41" spans="1:6" ht="15.75" customHeight="1">
      <c r="A41" s="289" t="s">
        <v>101</v>
      </c>
      <c r="B41" s="290">
        <v>26</v>
      </c>
      <c r="C41" s="561">
        <v>2176928.0700000003</v>
      </c>
      <c r="D41" s="561">
        <v>1667970.08</v>
      </c>
      <c r="E41" s="561">
        <v>1753386.8900000006</v>
      </c>
      <c r="F41" s="561">
        <v>1836881.2200000007</v>
      </c>
    </row>
    <row r="42" spans="1:6" ht="15.75" customHeight="1">
      <c r="A42" s="291" t="s">
        <v>104</v>
      </c>
      <c r="B42" s="290">
        <v>27</v>
      </c>
      <c r="C42" s="561">
        <v>0</v>
      </c>
      <c r="D42" s="561">
        <v>0</v>
      </c>
      <c r="E42" s="561">
        <v>0</v>
      </c>
      <c r="F42" s="561">
        <v>0</v>
      </c>
    </row>
    <row r="43" spans="1:6" ht="15.75" customHeight="1">
      <c r="A43" s="291" t="s">
        <v>1311</v>
      </c>
      <c r="B43" s="290">
        <v>28</v>
      </c>
      <c r="C43" s="561">
        <v>0</v>
      </c>
      <c r="D43" s="561">
        <v>0</v>
      </c>
      <c r="E43" s="561">
        <v>0</v>
      </c>
      <c r="F43" s="561">
        <v>0</v>
      </c>
    </row>
    <row r="44" spans="1:6" ht="15.75" customHeight="1">
      <c r="A44" s="291" t="s">
        <v>1311</v>
      </c>
      <c r="B44" s="290">
        <v>29</v>
      </c>
      <c r="C44" s="561">
        <v>0</v>
      </c>
      <c r="D44" s="561">
        <v>0</v>
      </c>
      <c r="E44" s="561">
        <v>0</v>
      </c>
      <c r="F44" s="561">
        <v>0</v>
      </c>
    </row>
    <row r="45" spans="1:6" ht="15.75" customHeight="1">
      <c r="A45" s="288"/>
      <c r="B45" s="16"/>
      <c r="C45" s="293" t="s">
        <v>1312</v>
      </c>
      <c r="D45" s="293" t="s">
        <v>1312</v>
      </c>
      <c r="E45" s="293" t="s">
        <v>1312</v>
      </c>
      <c r="F45" s="293" t="s">
        <v>1312</v>
      </c>
    </row>
    <row r="46" spans="1:6" ht="15.75" customHeight="1">
      <c r="A46" s="288" t="s">
        <v>106</v>
      </c>
      <c r="B46" s="290">
        <v>30</v>
      </c>
      <c r="C46" s="562">
        <f>SUM(C37:C44)</f>
        <v>39128897.539999999</v>
      </c>
      <c r="D46" s="562">
        <f>SUM(D37:D44)</f>
        <v>38202099.460000001</v>
      </c>
      <c r="E46" s="562">
        <f>SUM(E37:E44)</f>
        <v>44630117.049999997</v>
      </c>
      <c r="F46" s="562">
        <f>SUM(F37:F44)</f>
        <v>46808473.930000007</v>
      </c>
    </row>
    <row r="47" spans="1:6" ht="15.75" customHeight="1">
      <c r="A47" s="183"/>
      <c r="C47" s="295" t="s">
        <v>1312</v>
      </c>
      <c r="D47" s="295" t="s">
        <v>1312</v>
      </c>
      <c r="E47" s="295" t="s">
        <v>1312</v>
      </c>
      <c r="F47" s="296" t="s">
        <v>1312</v>
      </c>
    </row>
    <row r="48" spans="1:6" ht="15.75" customHeight="1">
      <c r="A48" s="288" t="s">
        <v>108</v>
      </c>
      <c r="B48" s="290">
        <v>31</v>
      </c>
      <c r="C48" s="562">
        <f>C22+C35+C46</f>
        <v>759361810.81043828</v>
      </c>
      <c r="D48" s="562">
        <f>D22+D35+D46</f>
        <v>690052455.37340999</v>
      </c>
      <c r="E48" s="562">
        <f>E22+E35+E46</f>
        <v>686373695.55062997</v>
      </c>
      <c r="F48" s="562">
        <f>F22+F35+F46</f>
        <v>501462590.53651989</v>
      </c>
    </row>
    <row r="49" spans="1:24" ht="15.75" customHeight="1">
      <c r="A49" s="183"/>
      <c r="C49" s="296" t="s">
        <v>1316</v>
      </c>
      <c r="D49" s="296" t="s">
        <v>1316</v>
      </c>
      <c r="E49" s="296" t="s">
        <v>1316</v>
      </c>
      <c r="F49" s="296" t="s">
        <v>1316</v>
      </c>
    </row>
    <row r="50" spans="1:24" ht="15.75" customHeight="1">
      <c r="A50" s="288" t="s">
        <v>110</v>
      </c>
      <c r="B50" s="16"/>
    </row>
    <row r="51" spans="1:24" ht="15.75" customHeight="1">
      <c r="A51" s="183"/>
    </row>
    <row r="52" spans="1:24" ht="15.75" customHeight="1">
      <c r="A52" s="288" t="s">
        <v>1317</v>
      </c>
      <c r="B52" s="16"/>
    </row>
    <row r="53" spans="1:24" ht="15.75" customHeight="1">
      <c r="A53" s="289" t="s">
        <v>111</v>
      </c>
      <c r="B53" s="290">
        <v>32</v>
      </c>
      <c r="C53" s="561">
        <v>98045094.405099988</v>
      </c>
      <c r="D53" s="561">
        <v>57590371.046699986</v>
      </c>
      <c r="E53" s="561">
        <v>56273040.676699981</v>
      </c>
      <c r="F53" s="561">
        <v>58877993.746700011</v>
      </c>
    </row>
    <row r="54" spans="1:24" ht="15.75" customHeight="1">
      <c r="A54" s="289" t="s">
        <v>113</v>
      </c>
      <c r="B54" s="290">
        <v>33</v>
      </c>
      <c r="C54" s="561">
        <v>48694365.830586076</v>
      </c>
      <c r="D54" s="561">
        <v>47947256.741410464</v>
      </c>
      <c r="E54" s="561">
        <v>45061550.244356424</v>
      </c>
      <c r="F54" s="561">
        <v>30121739.234233767</v>
      </c>
    </row>
    <row r="55" spans="1:24" ht="15.75" customHeight="1">
      <c r="A55" s="289" t="s">
        <v>115</v>
      </c>
      <c r="B55" s="290">
        <v>34</v>
      </c>
      <c r="C55" s="561">
        <v>128571728.51722403</v>
      </c>
      <c r="D55" s="561">
        <v>126599075.10347116</v>
      </c>
      <c r="E55" s="561">
        <v>138524170.41319114</v>
      </c>
      <c r="F55" s="561">
        <v>181506059.47487068</v>
      </c>
      <c r="H55" s="103"/>
      <c r="I55" s="103"/>
    </row>
    <row r="56" spans="1:24" ht="15.75" customHeight="1">
      <c r="A56" s="289" t="s">
        <v>117</v>
      </c>
      <c r="B56" s="290">
        <v>35</v>
      </c>
      <c r="C56" s="561">
        <v>71089644.010889903</v>
      </c>
      <c r="D56" s="561">
        <v>69998928.108118385</v>
      </c>
      <c r="E56" s="561">
        <v>81195315.875452429</v>
      </c>
      <c r="F56" s="561">
        <v>77867488.903895587</v>
      </c>
      <c r="G56" s="297"/>
      <c r="H56" s="297"/>
      <c r="I56" s="297"/>
      <c r="J56" s="297"/>
      <c r="K56" s="297"/>
      <c r="L56" s="297"/>
      <c r="M56" s="297"/>
      <c r="N56" s="297"/>
      <c r="O56" s="297"/>
      <c r="P56" s="297"/>
      <c r="Q56" s="297"/>
      <c r="R56" s="297"/>
      <c r="S56" s="297"/>
      <c r="T56" s="297"/>
      <c r="U56" s="297"/>
      <c r="V56" s="297"/>
      <c r="W56" s="297"/>
      <c r="X56" s="297">
        <f>L56+L57</f>
        <v>0</v>
      </c>
    </row>
    <row r="57" spans="1:24" ht="15.75" customHeight="1">
      <c r="A57" s="289" t="s">
        <v>119</v>
      </c>
      <c r="B57" s="290">
        <v>36</v>
      </c>
      <c r="C57" s="561">
        <v>0</v>
      </c>
      <c r="D57" s="561">
        <v>0</v>
      </c>
      <c r="E57" s="561">
        <v>0</v>
      </c>
      <c r="F57" s="561">
        <v>0</v>
      </c>
    </row>
    <row r="58" spans="1:24" ht="15.75" customHeight="1">
      <c r="A58" s="289" t="s">
        <v>121</v>
      </c>
      <c r="B58" s="290">
        <v>37</v>
      </c>
      <c r="C58" s="561">
        <v>16919833.120000001</v>
      </c>
      <c r="D58" s="561">
        <v>17926226.009599999</v>
      </c>
      <c r="E58" s="561">
        <v>36047914.959600002</v>
      </c>
      <c r="F58" s="561">
        <v>26260633.439600002</v>
      </c>
    </row>
    <row r="59" spans="1:24" ht="15.75" customHeight="1">
      <c r="A59" s="289" t="s">
        <v>123</v>
      </c>
      <c r="B59" s="290">
        <v>38</v>
      </c>
      <c r="C59" s="561">
        <v>3923734.82333</v>
      </c>
      <c r="D59" s="561">
        <v>2450212.9333299999</v>
      </c>
      <c r="E59" s="561">
        <v>2450212.9333299999</v>
      </c>
      <c r="F59" s="561">
        <v>-0.20666999999999996</v>
      </c>
    </row>
    <row r="60" spans="1:24" ht="15.75" customHeight="1">
      <c r="A60" s="289" t="s">
        <v>125</v>
      </c>
      <c r="B60" s="290">
        <v>39</v>
      </c>
      <c r="C60" s="561">
        <v>11798124.056999998</v>
      </c>
      <c r="D60" s="561">
        <v>3745095.8870099997</v>
      </c>
      <c r="E60" s="561">
        <v>10892383.34701</v>
      </c>
      <c r="F60" s="561">
        <v>20914431.437010001</v>
      </c>
      <c r="H60" s="298"/>
    </row>
    <row r="61" spans="1:24" ht="15.75" customHeight="1">
      <c r="A61" s="289" t="s">
        <v>127</v>
      </c>
      <c r="B61" s="290">
        <v>40</v>
      </c>
      <c r="C61" s="561">
        <v>120000000.36</v>
      </c>
      <c r="D61" s="561">
        <v>120000000.36</v>
      </c>
      <c r="E61" s="561">
        <v>120000000.36</v>
      </c>
      <c r="F61" s="561">
        <v>0.36</v>
      </c>
      <c r="G61" s="103"/>
    </row>
    <row r="62" spans="1:24" ht="15.75" customHeight="1">
      <c r="A62" s="291" t="s">
        <v>1318</v>
      </c>
      <c r="B62" s="290">
        <v>41</v>
      </c>
      <c r="C62" s="561">
        <v>6294191.4699999997</v>
      </c>
      <c r="D62" s="561">
        <v>3000679.93</v>
      </c>
      <c r="E62" s="561">
        <v>4529043.55</v>
      </c>
      <c r="F62" s="561">
        <v>2942251.0700000003</v>
      </c>
      <c r="G62" s="297"/>
      <c r="H62" s="297"/>
      <c r="I62" s="297"/>
      <c r="J62" s="297"/>
      <c r="K62" s="297"/>
      <c r="L62" s="297"/>
      <c r="M62" s="297"/>
      <c r="N62" s="297"/>
      <c r="O62" s="297"/>
      <c r="P62" s="297"/>
      <c r="Q62" s="297"/>
      <c r="R62" s="297"/>
    </row>
    <row r="63" spans="1:24" ht="15.75" customHeight="1">
      <c r="A63" s="291" t="s">
        <v>1311</v>
      </c>
      <c r="B63" s="290">
        <v>42</v>
      </c>
      <c r="C63" s="561">
        <v>0</v>
      </c>
      <c r="D63" s="561">
        <v>0</v>
      </c>
      <c r="E63" s="561">
        <v>0</v>
      </c>
      <c r="F63" s="561">
        <v>0</v>
      </c>
      <c r="G63" s="297"/>
      <c r="H63" s="297"/>
      <c r="I63" s="297"/>
      <c r="J63" s="297"/>
      <c r="K63" s="297"/>
      <c r="L63" s="297"/>
      <c r="M63" s="297"/>
      <c r="N63" s="297"/>
      <c r="O63" s="297"/>
      <c r="P63" s="297"/>
      <c r="Q63" s="297"/>
      <c r="R63" s="297"/>
    </row>
    <row r="64" spans="1:24" ht="15.75" customHeight="1">
      <c r="A64" s="291" t="s">
        <v>1311</v>
      </c>
      <c r="B64" s="290">
        <v>43</v>
      </c>
      <c r="C64" s="561">
        <v>0</v>
      </c>
      <c r="D64" s="561">
        <v>0</v>
      </c>
      <c r="E64" s="561">
        <v>0</v>
      </c>
      <c r="F64" s="561">
        <v>0</v>
      </c>
      <c r="G64" s="297"/>
      <c r="H64" s="297"/>
      <c r="I64" s="297"/>
      <c r="J64" s="297"/>
      <c r="K64" s="297"/>
      <c r="L64" s="297"/>
      <c r="M64" s="297"/>
      <c r="N64" s="297"/>
      <c r="O64" s="297"/>
      <c r="P64" s="297"/>
      <c r="Q64" s="297"/>
      <c r="R64" s="297"/>
    </row>
    <row r="65" spans="1:8" ht="15.75" customHeight="1">
      <c r="A65" s="289" t="s">
        <v>1311</v>
      </c>
      <c r="B65" s="290">
        <v>44</v>
      </c>
      <c r="C65" s="561">
        <v>0</v>
      </c>
      <c r="D65" s="561">
        <v>0</v>
      </c>
      <c r="E65" s="561">
        <v>0</v>
      </c>
      <c r="F65" s="561">
        <v>0</v>
      </c>
    </row>
    <row r="66" spans="1:8" ht="15.75" customHeight="1">
      <c r="A66" s="183"/>
      <c r="C66" s="295" t="s">
        <v>1312</v>
      </c>
      <c r="D66" s="295" t="s">
        <v>1312</v>
      </c>
      <c r="E66" s="295" t="s">
        <v>1312</v>
      </c>
      <c r="F66" s="296" t="s">
        <v>1312</v>
      </c>
    </row>
    <row r="67" spans="1:8" ht="15.75" customHeight="1">
      <c r="A67" s="288" t="s">
        <v>132</v>
      </c>
      <c r="B67" s="290">
        <v>45</v>
      </c>
      <c r="C67" s="562">
        <f>SUM(C53:C65)</f>
        <v>505336716.59412998</v>
      </c>
      <c r="D67" s="562">
        <f>SUM(D53:D65)</f>
        <v>449257846.11963993</v>
      </c>
      <c r="E67" s="562">
        <f>SUM(E53:E65)</f>
        <v>494973632.35964</v>
      </c>
      <c r="F67" s="562">
        <f>SUM(F53:F65)</f>
        <v>398490597.45964009</v>
      </c>
    </row>
    <row r="68" spans="1:8" ht="15.75" customHeight="1">
      <c r="A68" s="288" t="s">
        <v>1319</v>
      </c>
      <c r="B68" s="16"/>
    </row>
    <row r="69" spans="1:8" ht="15.75" customHeight="1">
      <c r="A69" s="289" t="s">
        <v>134</v>
      </c>
      <c r="B69" s="290">
        <v>46</v>
      </c>
      <c r="C69" s="561">
        <v>0</v>
      </c>
      <c r="D69" s="561">
        <v>0</v>
      </c>
      <c r="E69" s="561">
        <v>0</v>
      </c>
      <c r="F69" s="561">
        <v>0</v>
      </c>
    </row>
    <row r="70" spans="1:8" ht="15.75" customHeight="1">
      <c r="A70" s="289" t="s">
        <v>136</v>
      </c>
      <c r="B70" s="290">
        <v>47</v>
      </c>
      <c r="C70" s="561">
        <v>0</v>
      </c>
      <c r="D70" s="561">
        <v>0</v>
      </c>
      <c r="E70" s="561">
        <v>0</v>
      </c>
      <c r="F70" s="561">
        <v>0</v>
      </c>
    </row>
    <row r="71" spans="1:8" ht="15.75" customHeight="1">
      <c r="A71" s="291" t="s">
        <v>139</v>
      </c>
      <c r="B71" s="290">
        <v>48</v>
      </c>
      <c r="C71" s="561">
        <v>46647204.109999999</v>
      </c>
      <c r="D71" s="561">
        <v>47018495.030000001</v>
      </c>
      <c r="E71" s="561">
        <v>39607238.840000004</v>
      </c>
      <c r="F71" s="561">
        <v>38890946.670000002</v>
      </c>
    </row>
    <row r="72" spans="1:8" ht="15.75" customHeight="1">
      <c r="A72" s="291" t="s">
        <v>1311</v>
      </c>
      <c r="B72" s="290">
        <v>49</v>
      </c>
      <c r="C72" s="561">
        <v>122281268.49839</v>
      </c>
      <c r="D72" s="561">
        <v>128901526.70947999</v>
      </c>
      <c r="E72" s="561">
        <v>120196440.54947999</v>
      </c>
      <c r="F72" s="561">
        <v>124074190.73947999</v>
      </c>
    </row>
    <row r="73" spans="1:8" ht="15.75" customHeight="1">
      <c r="A73" s="291" t="s">
        <v>1311</v>
      </c>
      <c r="B73" s="290">
        <v>50</v>
      </c>
      <c r="C73" s="561"/>
      <c r="D73" s="561"/>
      <c r="E73" s="561"/>
      <c r="F73" s="561"/>
    </row>
    <row r="74" spans="1:8" ht="15.75" customHeight="1">
      <c r="A74" s="289" t="s">
        <v>1311</v>
      </c>
      <c r="B74" s="290">
        <v>51</v>
      </c>
      <c r="C74" s="561"/>
      <c r="D74" s="561"/>
      <c r="E74" s="561"/>
      <c r="F74" s="561"/>
    </row>
    <row r="75" spans="1:8" ht="15.75" customHeight="1">
      <c r="A75" s="292"/>
      <c r="B75" s="133"/>
      <c r="C75" s="295" t="s">
        <v>1312</v>
      </c>
      <c r="D75" s="295" t="s">
        <v>1312</v>
      </c>
      <c r="E75" s="295" t="s">
        <v>1312</v>
      </c>
      <c r="F75" s="295" t="s">
        <v>1312</v>
      </c>
    </row>
    <row r="76" spans="1:8" ht="15.75" customHeight="1">
      <c r="A76" s="288" t="s">
        <v>141</v>
      </c>
      <c r="B76" s="290">
        <v>52</v>
      </c>
      <c r="C76" s="562">
        <f>SUM(C69:C74)</f>
        <v>168928472.60839</v>
      </c>
      <c r="D76" s="562">
        <f>SUM(D69:D74)</f>
        <v>175920021.73947999</v>
      </c>
      <c r="E76" s="562">
        <f>SUM(E69:E74)</f>
        <v>159803679.38947999</v>
      </c>
      <c r="F76" s="562">
        <f>SUM(F69:F74)</f>
        <v>162965137.40947998</v>
      </c>
      <c r="G76" s="103"/>
      <c r="H76" s="103"/>
    </row>
    <row r="77" spans="1:8" ht="15.75" customHeight="1">
      <c r="A77" s="183"/>
      <c r="C77" s="295" t="s">
        <v>1312</v>
      </c>
      <c r="D77" s="295" t="s">
        <v>1312</v>
      </c>
      <c r="E77" s="295" t="s">
        <v>1312</v>
      </c>
      <c r="F77" s="295" t="s">
        <v>1312</v>
      </c>
    </row>
    <row r="78" spans="1:8" ht="15.75" customHeight="1">
      <c r="A78" s="288" t="s">
        <v>143</v>
      </c>
      <c r="B78" s="290">
        <v>53</v>
      </c>
      <c r="C78" s="562">
        <f>C67+C76</f>
        <v>674265189.20252001</v>
      </c>
      <c r="D78" s="562">
        <f>D67+D76</f>
        <v>625177867.85911989</v>
      </c>
      <c r="E78" s="562">
        <f>E67+E76</f>
        <v>654777311.74912</v>
      </c>
      <c r="F78" s="562">
        <f>F67+F76</f>
        <v>561455734.86912012</v>
      </c>
    </row>
    <row r="79" spans="1:8" ht="15.75" customHeight="1">
      <c r="A79" s="183"/>
      <c r="C79" s="295" t="s">
        <v>1316</v>
      </c>
      <c r="D79" s="295" t="s">
        <v>1316</v>
      </c>
      <c r="E79" s="295" t="s">
        <v>1316</v>
      </c>
      <c r="F79" s="295" t="s">
        <v>1316</v>
      </c>
    </row>
    <row r="80" spans="1:8" ht="15.75" customHeight="1">
      <c r="A80" s="288" t="s">
        <v>145</v>
      </c>
      <c r="B80" s="16"/>
      <c r="C80" s="298"/>
      <c r="D80" s="298"/>
      <c r="E80" s="298"/>
    </row>
    <row r="81" spans="1:8" ht="15.75" customHeight="1">
      <c r="A81" s="289" t="s">
        <v>146</v>
      </c>
      <c r="B81" s="290">
        <v>54</v>
      </c>
      <c r="C81" s="561">
        <v>0</v>
      </c>
      <c r="D81" s="561">
        <v>0</v>
      </c>
      <c r="E81" s="561">
        <v>0</v>
      </c>
      <c r="F81" s="561">
        <v>0</v>
      </c>
    </row>
    <row r="82" spans="1:8" ht="15.75" customHeight="1">
      <c r="A82" s="289" t="s">
        <v>148</v>
      </c>
      <c r="B82" s="290">
        <v>55</v>
      </c>
      <c r="C82" s="561">
        <v>82596621.177917957</v>
      </c>
      <c r="D82" s="561">
        <v>62374587.514289908</v>
      </c>
      <c r="E82" s="561">
        <v>29096383.801509812</v>
      </c>
      <c r="F82" s="561">
        <v>-62493143.832600221</v>
      </c>
    </row>
    <row r="83" spans="1:8" ht="15.75" customHeight="1">
      <c r="A83" s="289" t="s">
        <v>150</v>
      </c>
      <c r="B83" s="290">
        <v>56</v>
      </c>
      <c r="C83" s="561">
        <v>0</v>
      </c>
      <c r="D83" s="561">
        <v>0</v>
      </c>
      <c r="E83" s="561">
        <v>0</v>
      </c>
      <c r="F83" s="561">
        <v>0</v>
      </c>
      <c r="H83" s="103"/>
    </row>
    <row r="84" spans="1:8" ht="15.75" customHeight="1">
      <c r="A84" s="289" t="s">
        <v>152</v>
      </c>
      <c r="B84" s="290">
        <v>57</v>
      </c>
      <c r="C84" s="561">
        <v>2500000</v>
      </c>
      <c r="D84" s="561">
        <v>2500000</v>
      </c>
      <c r="E84" s="561">
        <v>2500000</v>
      </c>
      <c r="F84" s="561">
        <v>2500000</v>
      </c>
    </row>
    <row r="85" spans="1:8" ht="15.75" customHeight="1">
      <c r="A85" s="291" t="s">
        <v>1320</v>
      </c>
      <c r="B85" s="290">
        <v>58</v>
      </c>
      <c r="C85" s="561">
        <v>0</v>
      </c>
      <c r="D85" s="561">
        <v>0</v>
      </c>
      <c r="E85" s="561">
        <v>0</v>
      </c>
      <c r="F85" s="561">
        <v>0</v>
      </c>
    </row>
    <row r="86" spans="1:8" ht="15.75" customHeight="1">
      <c r="A86" s="291" t="s">
        <v>1311</v>
      </c>
      <c r="B86" s="290">
        <v>59</v>
      </c>
      <c r="C86" s="561"/>
      <c r="D86" s="561"/>
      <c r="E86" s="561"/>
      <c r="F86" s="561"/>
    </row>
    <row r="87" spans="1:8" ht="15.75" customHeight="1">
      <c r="A87" s="291" t="s">
        <v>1311</v>
      </c>
      <c r="B87" s="290">
        <v>60</v>
      </c>
      <c r="C87" s="561"/>
      <c r="D87" s="561"/>
      <c r="E87" s="561"/>
      <c r="F87" s="561"/>
    </row>
    <row r="88" spans="1:8" ht="15.75" customHeight="1">
      <c r="A88" s="291" t="s">
        <v>1311</v>
      </c>
      <c r="B88" s="290">
        <v>61</v>
      </c>
      <c r="C88" s="561"/>
      <c r="D88" s="561"/>
      <c r="E88" s="561"/>
      <c r="F88" s="561"/>
    </row>
    <row r="89" spans="1:8" ht="15.75" customHeight="1">
      <c r="A89" s="289" t="s">
        <v>157</v>
      </c>
      <c r="B89" s="290">
        <v>62</v>
      </c>
      <c r="C89" s="561"/>
      <c r="D89" s="561"/>
      <c r="E89" s="561"/>
      <c r="F89" s="561"/>
      <c r="H89" s="103"/>
    </row>
    <row r="90" spans="1:8" ht="15.75" customHeight="1">
      <c r="A90" s="183"/>
      <c r="C90" s="295" t="s">
        <v>1312</v>
      </c>
      <c r="D90" s="295" t="s">
        <v>1312</v>
      </c>
      <c r="E90" s="295" t="s">
        <v>1312</v>
      </c>
      <c r="F90" s="295" t="s">
        <v>1312</v>
      </c>
    </row>
    <row r="91" spans="1:8" ht="15.75" customHeight="1">
      <c r="A91" s="288" t="s">
        <v>159</v>
      </c>
      <c r="B91" s="290">
        <v>63</v>
      </c>
      <c r="C91" s="562">
        <f>SUM(C81:C88)+C89</f>
        <v>85096621.177917957</v>
      </c>
      <c r="D91" s="562">
        <f>SUM(D81:D88)+D89</f>
        <v>64874587.514289908</v>
      </c>
      <c r="E91" s="562">
        <f>SUM(E81:E88)+E89</f>
        <v>31596383.801509812</v>
      </c>
      <c r="F91" s="562">
        <f>SUM(F81:F88)+F89</f>
        <v>-59993143.832600221</v>
      </c>
      <c r="H91" s="103"/>
    </row>
    <row r="92" spans="1:8" ht="15.75" customHeight="1">
      <c r="A92" s="288" t="s">
        <v>161</v>
      </c>
      <c r="B92" s="290">
        <v>64</v>
      </c>
      <c r="C92" s="562">
        <f>C78+C91</f>
        <v>759361810.38043797</v>
      </c>
      <c r="D92" s="562">
        <f>D78+D91</f>
        <v>690052455.37340975</v>
      </c>
      <c r="E92" s="562">
        <f>E78+E91</f>
        <v>686373695.55062985</v>
      </c>
      <c r="F92" s="562">
        <f>F78+F91</f>
        <v>501462591.03651989</v>
      </c>
    </row>
    <row r="93" spans="1:8" ht="15.75" customHeight="1">
      <c r="A93" s="288" t="s">
        <v>163</v>
      </c>
      <c r="B93" s="290">
        <v>65</v>
      </c>
      <c r="C93" s="562">
        <f>C48-C78</f>
        <v>85096621.607918262</v>
      </c>
      <c r="D93" s="562">
        <f>D48-D78</f>
        <v>64874587.514290094</v>
      </c>
      <c r="E93" s="562">
        <f>E48-E78</f>
        <v>31596383.801509976</v>
      </c>
      <c r="F93" s="562">
        <f>F48-F78</f>
        <v>-59993144.332600236</v>
      </c>
    </row>
    <row r="94" spans="1:8" ht="15.75" customHeight="1">
      <c r="A94" s="288" t="s">
        <v>165</v>
      </c>
      <c r="B94" s="290">
        <v>66</v>
      </c>
      <c r="C94" s="562">
        <f>C78+C93</f>
        <v>759361810.81043828</v>
      </c>
      <c r="D94" s="562">
        <f>D78+D93</f>
        <v>690052455.37340999</v>
      </c>
      <c r="E94" s="562">
        <f>E78+E93</f>
        <v>686373695.55062997</v>
      </c>
      <c r="F94" s="562">
        <f>F78+F93</f>
        <v>501462590.53651989</v>
      </c>
    </row>
    <row r="95" spans="1:8" ht="12" customHeight="1">
      <c r="C95" s="295" t="s">
        <v>1316</v>
      </c>
      <c r="D95" s="295" t="s">
        <v>1316</v>
      </c>
      <c r="E95" s="295" t="s">
        <v>1316</v>
      </c>
      <c r="F95" s="295" t="s">
        <v>1316</v>
      </c>
    </row>
    <row r="96" spans="1:8">
      <c r="C96" s="299"/>
      <c r="D96" s="299"/>
      <c r="E96" s="299"/>
      <c r="F96" s="300"/>
    </row>
    <row r="97" spans="3:6">
      <c r="F97" s="176"/>
    </row>
    <row r="98" spans="3:6">
      <c r="E98" s="176"/>
      <c r="F98" s="176"/>
    </row>
    <row r="100" spans="3:6">
      <c r="F100" s="176"/>
    </row>
    <row r="101" spans="3:6">
      <c r="D101" s="133"/>
      <c r="E101" s="133"/>
      <c r="F101" s="133"/>
    </row>
    <row r="102" spans="3:6">
      <c r="E102" s="301"/>
      <c r="F102" s="176"/>
    </row>
    <row r="103" spans="3:6">
      <c r="E103" s="301"/>
      <c r="F103" s="176"/>
    </row>
    <row r="106" spans="3:6">
      <c r="C106" s="298"/>
    </row>
    <row r="109" spans="3:6">
      <c r="C109" s="298"/>
      <c r="D109" s="298"/>
      <c r="E109" s="298"/>
      <c r="F109" s="298"/>
    </row>
  </sheetData>
  <sheetProtection algorithmName="SHA-512" hashValue="n8qzK7VQUtDD6q7Hwg8BjR4BDYq/4C2EiRXn00MNhkpEV6E3X3Ltnns1drS8TgmrmSbgiqJsN7AACy6jvsYc1w==" saltValue="1qFr85dgzHh8TObjGjL+9w==" spinCount="100000" sheet="1" formatColumns="0"/>
  <mergeCells count="8">
    <mergeCell ref="G6:H6"/>
    <mergeCell ref="E1:F1"/>
    <mergeCell ref="G1:H1"/>
    <mergeCell ref="C3:F3"/>
    <mergeCell ref="C4:F4"/>
    <mergeCell ref="C2:F2"/>
    <mergeCell ref="C5:F5"/>
    <mergeCell ref="C6:F6"/>
  </mergeCells>
  <phoneticPr fontId="0" type="noConversion"/>
  <dataValidations count="1">
    <dataValidation type="list" allowBlank="1" showInputMessage="1" showErrorMessage="1" sqref="C4:F4" xr:uid="{00000000-0002-0000-0800-000000000000}">
      <formula1>"3/31/2022, 6/30/2022, 9/30/2022, 12/31/2022, 3/31/2023, 6/30/2023, 9/30/2023, 12/31/2023, 3/31/2024, 6/30/2024, 9/30/2024, 12/31/2024"</formula1>
    </dataValidation>
  </dataValidations>
  <pageMargins left="0.75" right="0.75" top="0.89" bottom="0.83" header="0.5" footer="0.5"/>
  <pageSetup scale="44"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efdb8b0-c47e-4c3c-846a-2bf99d413b35" xsi:nil="true"/>
    <lcf76f155ced4ddcb4097134ff3c332f xmlns="6f41c3f9-0ddd-4792-9cc5-2aa494f8de60">
      <Terms xmlns="http://schemas.microsoft.com/office/infopath/2007/PartnerControls"/>
    </lcf76f155ced4ddcb4097134ff3c332f>
    <TopicofOutreach xmlns="6f41c3f9-0ddd-4792-9cc5-2aa494f8de60" xsi:nil="true"/>
    <Dateoutreachsent xmlns="6f41c3f9-0ddd-4792-9cc5-2aa494f8de60" xsi:nil="true"/>
    <Reviewed xmlns="6f41c3f9-0ddd-4792-9cc5-2aa494f8de60">false</Reviewed>
    <Program xmlns="6f41c3f9-0ddd-4792-9cc5-2aa494f8de60" xsi:nil="true"/>
    <CompleteorNo_x003f_ xmlns="6f41c3f9-0ddd-4792-9cc5-2aa494f8de6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642FC5B8B920D4BB6C445E99411392A" ma:contentTypeVersion="21" ma:contentTypeDescription="Create a new document." ma:contentTypeScope="" ma:versionID="598d83c8d5cc8588e411bfec4547a831">
  <xsd:schema xmlns:xsd="http://www.w3.org/2001/XMLSchema" xmlns:xs="http://www.w3.org/2001/XMLSchema" xmlns:p="http://schemas.microsoft.com/office/2006/metadata/properties" xmlns:ns2="6f41c3f9-0ddd-4792-9cc5-2aa494f8de60" xmlns:ns3="3efdb8b0-c47e-4c3c-846a-2bf99d413b35" targetNamespace="http://schemas.microsoft.com/office/2006/metadata/properties" ma:root="true" ma:fieldsID="948c543ea909ea80c5ff6b0faeacd521" ns2:_="" ns3:_="">
    <xsd:import namespace="6f41c3f9-0ddd-4792-9cc5-2aa494f8de60"/>
    <xsd:import namespace="3efdb8b0-c47e-4c3c-846a-2bf99d413b3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3:TaxCatchAll" minOccurs="0"/>
                <xsd:element ref="ns2:TopicofOutreach" minOccurs="0"/>
                <xsd:element ref="ns2:Dateoutreachsent" minOccurs="0"/>
                <xsd:element ref="ns2:Reviewed" minOccurs="0"/>
                <xsd:element ref="ns2:MediaServiceObjectDetectorVersions" minOccurs="0"/>
                <xsd:element ref="ns2:MediaServiceSearchProperties" minOccurs="0"/>
                <xsd:element ref="ns2:Program" minOccurs="0"/>
                <xsd:element ref="ns2:CompleteorNo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1c3f9-0ddd-4792-9cc5-2aa494f8d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TopicofOutreach" ma:index="22" nillable="true" ma:displayName="Topic of Outreach" ma:format="Dropdown" ma:internalName="TopicofOutreach">
      <xsd:simpleType>
        <xsd:restriction base="dms:Note">
          <xsd:maxLength value="255"/>
        </xsd:restriction>
      </xsd:simpleType>
    </xsd:element>
    <xsd:element name="Dateoutreachsent" ma:index="23" nillable="true" ma:displayName="Date outreach sent " ma:format="DateOnly" ma:internalName="Dateoutreachsent">
      <xsd:simpleType>
        <xsd:restriction base="dms:DateTime"/>
      </xsd:simpleType>
    </xsd:element>
    <xsd:element name="Reviewed" ma:index="24" nillable="true" ma:displayName="Reviewed" ma:default="0" ma:format="Dropdown" ma:internalName="Reviewed">
      <xsd:simpleType>
        <xsd:restriction base="dms:Boolea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Program" ma:index="27" nillable="true" ma:displayName="Program" ma:format="Dropdown" ma:internalName="Program">
      <xsd:simpleType>
        <xsd:restriction base="dms:Choice">
          <xsd:enumeration value="One Care "/>
          <xsd:enumeration value="SCO"/>
          <xsd:enumeration value="PACE"/>
        </xsd:restriction>
      </xsd:simpleType>
    </xsd:element>
    <xsd:element name="CompleteorNo_x003f_" ma:index="28" nillable="true" ma:displayName="Complete or No?" ma:format="Dropdown" ma:internalName="CompleteorNo_x003f_">
      <xsd:simpleType>
        <xsd:restriction base="dms:Choice">
          <xsd:enumeration value="Complete"/>
        </xsd:restriction>
      </xsd:simpleType>
    </xsd:element>
  </xsd:schema>
  <xsd:schema xmlns:xsd="http://www.w3.org/2001/XMLSchema" xmlns:xs="http://www.w3.org/2001/XMLSchema" xmlns:dms="http://schemas.microsoft.com/office/2006/documentManagement/types" xmlns:pc="http://schemas.microsoft.com/office/infopath/2007/PartnerControls" targetNamespace="3efdb8b0-c47e-4c3c-846a-2bf99d413b3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8b40b15-145b-42ce-8af4-d69715b8fbd9}" ma:internalName="TaxCatchAll" ma:showField="CatchAllData" ma:web="3efdb8b0-c47e-4c3c-846a-2bf99d413b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3C57B7-7CFB-4B75-96E7-E160EA1F3E16}"/>
</file>

<file path=customXml/itemProps2.xml><?xml version="1.0" encoding="utf-8"?>
<ds:datastoreItem xmlns:ds="http://schemas.openxmlformats.org/officeDocument/2006/customXml" ds:itemID="{955678E7-C86A-475B-96FA-FA63ADE94B67}"/>
</file>

<file path=customXml/itemProps3.xml><?xml version="1.0" encoding="utf-8"?>
<ds:datastoreItem xmlns:ds="http://schemas.openxmlformats.org/officeDocument/2006/customXml" ds:itemID="{7EB35E8B-8218-4460-A6FE-1E69778DB3B8}"/>
</file>

<file path=docProps/app.xml><?xml version="1.0" encoding="utf-8"?>
<Properties xmlns="http://schemas.openxmlformats.org/officeDocument/2006/extended-properties" xmlns:vt="http://schemas.openxmlformats.org/officeDocument/2006/docPropsVTypes">
  <Application>Microsoft Excel Online</Application>
  <Manager/>
  <Company>Marsh &amp; McLennan Companies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Prentiss, Ryan (ELD)</dc:creator>
  <cp:keywords>Updated COS Specs</cp:keywords>
  <dc:description/>
  <cp:lastModifiedBy>Smith, Christine L. (EHS)</cp:lastModifiedBy>
  <cp:revision/>
  <dcterms:created xsi:type="dcterms:W3CDTF">2012-07-31T22:32:51Z</dcterms:created>
  <dcterms:modified xsi:type="dcterms:W3CDTF">2025-12-08T14:23:23Z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2021-09-21T17:46:43Z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d9d170d8-2016-47a9-8549-7780fdfb15ef</vt:lpwstr>
  </property>
  <property fmtid="{D5CDD505-2E9C-101B-9397-08002B2CF9AE}" pid="8" name="MSIP_Label_38f1469a-2c2a-4aee-b92b-090d4c5468ff_ContentBits">
    <vt:lpwstr>0</vt:lpwstr>
  </property>
  <property fmtid="{D5CDD505-2E9C-101B-9397-08002B2CF9AE}" pid="9" name="ContentTypeId">
    <vt:lpwstr>0x010100B642FC5B8B920D4BB6C445E99411392A</vt:lpwstr>
  </property>
  <property fmtid="{D5CDD505-2E9C-101B-9397-08002B2CF9AE}" pid="10" name="MediaServiceImageTags">
    <vt:lpwstr/>
  </property>
</Properties>
</file>