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1A9" lockStructure="1"/>
  <bookViews>
    <workbookView xWindow="480" yWindow="30" windowWidth="24240" windowHeight="13350" tabRatio="773" firstSheet="16" activeTab="25"/>
  </bookViews>
  <sheets>
    <sheet name="Ashby" sheetId="22" r:id="rId1"/>
    <sheet name="Auburn" sheetId="31" r:id="rId2"/>
    <sheet name="Burlington" sheetId="34" r:id="rId3"/>
    <sheet name="Clarksburg" sheetId="10" r:id="rId4"/>
    <sheet name="Dalton" sheetId="21" r:id="rId5"/>
    <sheet name="Florida" sheetId="13" r:id="rId6"/>
    <sheet name="Haverhill" sheetId="32" r:id="rId7"/>
    <sheet name="Lancaster" sheetId="6" r:id="rId8"/>
    <sheet name="Lanesborough" sheetId="5" r:id="rId9"/>
    <sheet name="Lenox WMECO" sheetId="25" r:id="rId10"/>
    <sheet name="Lenox NGRID" sheetId="12" r:id="rId11"/>
    <sheet name="Lowell" sheetId="1" r:id="rId12"/>
    <sheet name="Lunenburg" sheetId="4" r:id="rId13"/>
    <sheet name="Marlborough" sheetId="23" r:id="rId14"/>
    <sheet name="Monterey" sheetId="30" r:id="rId15"/>
    <sheet name="New Marlborough" sheetId="15" r:id="rId16"/>
    <sheet name="North Adams" sheetId="14" r:id="rId17"/>
    <sheet name="Sheffield" sheetId="19" r:id="rId18"/>
    <sheet name="Tyringham" sheetId="20" r:id="rId19"/>
    <sheet name="West Stockbridge" sheetId="17" r:id="rId20"/>
    <sheet name="Williamstown" sheetId="16" r:id="rId21"/>
    <sheet name="Winchendon" sheetId="35" r:id="rId22"/>
    <sheet name="WMECO BERKSHIRES TOTAL" sheetId="27" r:id="rId23"/>
    <sheet name="NGRID BERKSHIRES TOTAL" sheetId="26" r:id="rId24"/>
    <sheet name="MTH SCHEDULE" sheetId="24" r:id="rId25"/>
    <sheet name="Rates" sheetId="28" r:id="rId26"/>
  </sheets>
  <definedNames>
    <definedName name="_xlnm.Print_Area" localSheetId="0">Ashby!$A$1:$AB$60</definedName>
    <definedName name="_xlnm.Print_Area" localSheetId="1">Auburn!$A$1:$Y$60</definedName>
    <definedName name="_xlnm.Print_Area" localSheetId="2">Burlington!$A$1:$W$60</definedName>
    <definedName name="_xlnm.Print_Area" localSheetId="3">Clarksburg!$A$1:$Y$60</definedName>
    <definedName name="_xlnm.Print_Area" localSheetId="4">Dalton!$A$1:$AD$60</definedName>
    <definedName name="_xlnm.Print_Area" localSheetId="5">Florida!$A$1:$Y$60</definedName>
    <definedName name="_xlnm.Print_Area" localSheetId="6">Haverhill!$A$1:$Y$60</definedName>
    <definedName name="_xlnm.Print_Area" localSheetId="7">Lancaster!$A$1:$Y$63</definedName>
    <definedName name="_xlnm.Print_Area" localSheetId="8">Lanesborough!$A$1:$AD$61</definedName>
    <definedName name="_xlnm.Print_Area" localSheetId="10">'Lenox NGRID'!$A$1:$Y$60</definedName>
    <definedName name="_xlnm.Print_Area" localSheetId="9">'Lenox WMECO'!$A$1:$AD$60</definedName>
    <definedName name="_xlnm.Print_Area" localSheetId="11">Lowell!$A$1:$Y$62</definedName>
    <definedName name="_xlnm.Print_Area" localSheetId="12">Lunenburg!$A$1:$AB$67</definedName>
    <definedName name="_xlnm.Print_Area" localSheetId="13">Marlborough!$A$1:$Y$60</definedName>
    <definedName name="_xlnm.Print_Area" localSheetId="14">Monterey!$A$1:$Y$60</definedName>
    <definedName name="_xlnm.Print_Area" localSheetId="15">'New Marlborough'!$A$1:$Y$60</definedName>
    <definedName name="_xlnm.Print_Area" localSheetId="23">'NGRID BERKSHIRES TOTAL'!$A$1:$AB$60</definedName>
    <definedName name="_xlnm.Print_Area" localSheetId="16">'North Adams'!$A$1:$Y$60</definedName>
    <definedName name="_xlnm.Print_Area" localSheetId="17">Sheffield!$A$1:$Y$60</definedName>
    <definedName name="_xlnm.Print_Area" localSheetId="18">Tyringham!$A$1:$AD$60</definedName>
    <definedName name="_xlnm.Print_Area" localSheetId="19">'West Stockbridge'!$A$1:$Y$60</definedName>
    <definedName name="_xlnm.Print_Area" localSheetId="20">Williamstown!$A$1:$Y$60</definedName>
    <definedName name="_xlnm.Print_Area" localSheetId="21">Winchendon!$A$1:$Y$60</definedName>
    <definedName name="_xlnm.Print_Area" localSheetId="22">'WMECO BERKSHIRES TOTAL'!$A$1:$AD$60</definedName>
  </definedNames>
  <calcPr calcId="145621"/>
</workbook>
</file>

<file path=xl/calcChain.xml><?xml version="1.0" encoding="utf-8"?>
<calcChain xmlns="http://schemas.openxmlformats.org/spreadsheetml/2006/main">
  <c r="N48" i="35" l="1"/>
  <c r="N47" i="35"/>
  <c r="N46" i="35"/>
  <c r="N45" i="35"/>
  <c r="N44" i="35"/>
  <c r="N43" i="35"/>
  <c r="N42" i="35"/>
  <c r="N41" i="35"/>
  <c r="N40" i="35"/>
  <c r="N39" i="35"/>
  <c r="N38" i="35"/>
  <c r="N37" i="35"/>
  <c r="N36" i="35"/>
  <c r="N35" i="35"/>
  <c r="N34" i="35"/>
  <c r="N33" i="35"/>
  <c r="N32" i="35"/>
  <c r="A31" i="35"/>
  <c r="A30" i="35" s="1"/>
  <c r="U21" i="35"/>
  <c r="W21" i="35" s="1"/>
  <c r="R21" i="35"/>
  <c r="T21" i="35" s="1"/>
  <c r="O21" i="35"/>
  <c r="Q21" i="35" s="1"/>
  <c r="I21" i="35"/>
  <c r="H21" i="35"/>
  <c r="U20" i="35"/>
  <c r="W20" i="35" s="1"/>
  <c r="R20" i="35"/>
  <c r="T20" i="35" s="1"/>
  <c r="O20" i="35"/>
  <c r="Q20" i="35" s="1"/>
  <c r="I20" i="35"/>
  <c r="H20" i="35"/>
  <c r="U19" i="35"/>
  <c r="W19" i="35" s="1"/>
  <c r="T19" i="35"/>
  <c r="R19" i="35"/>
  <c r="O19" i="35"/>
  <c r="Q19" i="35" s="1"/>
  <c r="I19" i="35"/>
  <c r="H19" i="35"/>
  <c r="U18" i="35"/>
  <c r="W18" i="35" s="1"/>
  <c r="R18" i="35"/>
  <c r="T18" i="35" s="1"/>
  <c r="O18" i="35"/>
  <c r="Q18" i="35" s="1"/>
  <c r="I18" i="35"/>
  <c r="H18" i="35"/>
  <c r="U17" i="35"/>
  <c r="W17" i="35" s="1"/>
  <c r="R17" i="35"/>
  <c r="T17" i="35" s="1"/>
  <c r="O17" i="35"/>
  <c r="Q17" i="35" s="1"/>
  <c r="I17" i="35"/>
  <c r="H17" i="35"/>
  <c r="U16" i="35"/>
  <c r="W16" i="35" s="1"/>
  <c r="R16" i="35"/>
  <c r="T16" i="35" s="1"/>
  <c r="O16" i="35"/>
  <c r="Q16" i="35" s="1"/>
  <c r="I16" i="35"/>
  <c r="H16" i="35"/>
  <c r="U15" i="35"/>
  <c r="W15" i="35" s="1"/>
  <c r="R15" i="35"/>
  <c r="T15" i="35" s="1"/>
  <c r="O15" i="35"/>
  <c r="Q15" i="35" s="1"/>
  <c r="I15" i="35"/>
  <c r="H15" i="35"/>
  <c r="U14" i="35"/>
  <c r="W14" i="35" s="1"/>
  <c r="R14" i="35"/>
  <c r="T14" i="35" s="1"/>
  <c r="O14" i="35"/>
  <c r="Q14" i="35" s="1"/>
  <c r="I14" i="35"/>
  <c r="H14" i="35"/>
  <c r="W13" i="35"/>
  <c r="U13" i="35"/>
  <c r="R13" i="35"/>
  <c r="T13" i="35" s="1"/>
  <c r="O13" i="35"/>
  <c r="Q13" i="35" s="1"/>
  <c r="I13" i="35"/>
  <c r="H13" i="35"/>
  <c r="U12" i="35"/>
  <c r="W12" i="35" s="1"/>
  <c r="R12" i="35"/>
  <c r="T12" i="35" s="1"/>
  <c r="O12" i="35"/>
  <c r="Q12" i="35" s="1"/>
  <c r="I12" i="35"/>
  <c r="H12" i="35"/>
  <c r="U11" i="35"/>
  <c r="W11" i="35" s="1"/>
  <c r="R11" i="35"/>
  <c r="T11" i="35" s="1"/>
  <c r="O11" i="35"/>
  <c r="Q11" i="35" s="1"/>
  <c r="I11" i="35"/>
  <c r="H11" i="35"/>
  <c r="U10" i="35"/>
  <c r="W10" i="35" s="1"/>
  <c r="R10" i="35"/>
  <c r="T10" i="35" s="1"/>
  <c r="O10" i="35"/>
  <c r="Q10" i="35" s="1"/>
  <c r="I10" i="35"/>
  <c r="H10" i="35"/>
  <c r="U9" i="35"/>
  <c r="W9" i="35" s="1"/>
  <c r="R9" i="35"/>
  <c r="T9" i="35" s="1"/>
  <c r="O9" i="35"/>
  <c r="Q9" i="35" s="1"/>
  <c r="I9" i="35"/>
  <c r="H9" i="35"/>
  <c r="U8" i="35"/>
  <c r="W8" i="35" s="1"/>
  <c r="R8" i="35"/>
  <c r="T8" i="35" s="1"/>
  <c r="O8" i="35"/>
  <c r="Q8" i="35" s="1"/>
  <c r="I8" i="35"/>
  <c r="H8" i="35"/>
  <c r="U7" i="35"/>
  <c r="W7" i="35" s="1"/>
  <c r="R7" i="35"/>
  <c r="T7" i="35" s="1"/>
  <c r="O7" i="35"/>
  <c r="Q7" i="35" s="1"/>
  <c r="I7" i="35"/>
  <c r="H7" i="35"/>
  <c r="N4" i="35"/>
  <c r="N2" i="35"/>
  <c r="L2" i="34"/>
  <c r="W7" i="34"/>
  <c r="W8" i="34"/>
  <c r="W9" i="34"/>
  <c r="W10" i="34"/>
  <c r="W11" i="34"/>
  <c r="W12" i="34"/>
  <c r="W13" i="34"/>
  <c r="W14" i="34"/>
  <c r="W15" i="34"/>
  <c r="W16" i="34"/>
  <c r="W17" i="34"/>
  <c r="W18" i="34"/>
  <c r="W19" i="34"/>
  <c r="W20" i="34"/>
  <c r="S7" i="34"/>
  <c r="S8" i="34"/>
  <c r="S9" i="34"/>
  <c r="S10" i="34"/>
  <c r="S11" i="34"/>
  <c r="S12" i="34"/>
  <c r="S13" i="34"/>
  <c r="S14" i="34"/>
  <c r="S15" i="34"/>
  <c r="S16" i="34"/>
  <c r="S17" i="34"/>
  <c r="S18" i="34"/>
  <c r="S19" i="34"/>
  <c r="S20" i="34"/>
  <c r="P7" i="34"/>
  <c r="P8" i="34"/>
  <c r="P9" i="34"/>
  <c r="P10" i="34"/>
  <c r="P11" i="34"/>
  <c r="P12" i="34"/>
  <c r="P13" i="34"/>
  <c r="P14" i="34"/>
  <c r="P15" i="34"/>
  <c r="P16" i="34"/>
  <c r="P17" i="34"/>
  <c r="P18" i="34"/>
  <c r="P19" i="34"/>
  <c r="P20" i="34"/>
  <c r="M7" i="34"/>
  <c r="M8" i="34"/>
  <c r="M9" i="34"/>
  <c r="M10" i="34"/>
  <c r="M11" i="34"/>
  <c r="M12" i="34"/>
  <c r="M13" i="34"/>
  <c r="M14" i="34"/>
  <c r="M15" i="34"/>
  <c r="M16" i="34"/>
  <c r="M17" i="34"/>
  <c r="M18" i="34"/>
  <c r="M19" i="34"/>
  <c r="M20" i="34"/>
  <c r="W21" i="34"/>
  <c r="S21" i="34"/>
  <c r="P21" i="34"/>
  <c r="R21" i="34" s="1"/>
  <c r="M21" i="34"/>
  <c r="O21" i="34" s="1"/>
  <c r="U50" i="34"/>
  <c r="L48" i="34"/>
  <c r="L47" i="34"/>
  <c r="L46" i="34"/>
  <c r="L45" i="34"/>
  <c r="L44" i="34"/>
  <c r="L43" i="34"/>
  <c r="L42" i="34"/>
  <c r="L41" i="34"/>
  <c r="L40" i="34"/>
  <c r="L39" i="34"/>
  <c r="L38" i="34"/>
  <c r="L37" i="34"/>
  <c r="L36" i="34"/>
  <c r="L35" i="34"/>
  <c r="L34" i="34"/>
  <c r="L33" i="34"/>
  <c r="L32" i="34"/>
  <c r="A31" i="34"/>
  <c r="A30" i="34" s="1"/>
  <c r="V19" i="34"/>
  <c r="V18" i="34"/>
  <c r="V17" i="34"/>
  <c r="V16" i="34"/>
  <c r="V15" i="34"/>
  <c r="V14" i="34"/>
  <c r="V13" i="34"/>
  <c r="V12" i="34"/>
  <c r="V11" i="34"/>
  <c r="V10" i="34"/>
  <c r="V9" i="34"/>
  <c r="V8" i="34"/>
  <c r="V7" i="34"/>
  <c r="L4" i="34"/>
  <c r="N48" i="32"/>
  <c r="N47" i="32"/>
  <c r="N46" i="32"/>
  <c r="N45" i="32"/>
  <c r="N44" i="32"/>
  <c r="N43" i="32"/>
  <c r="N42" i="32"/>
  <c r="N41" i="32"/>
  <c r="N40" i="32"/>
  <c r="N39" i="32"/>
  <c r="N38" i="32"/>
  <c r="N37" i="32"/>
  <c r="N36" i="32"/>
  <c r="N35" i="32"/>
  <c r="N34" i="32"/>
  <c r="N33" i="32"/>
  <c r="N32" i="32"/>
  <c r="A31" i="32"/>
  <c r="N31" i="32" s="1"/>
  <c r="U21" i="32"/>
  <c r="W21" i="32" s="1"/>
  <c r="R21" i="32"/>
  <c r="T21" i="32" s="1"/>
  <c r="O21" i="32"/>
  <c r="Q21" i="32" s="1"/>
  <c r="I21" i="32"/>
  <c r="H21" i="32"/>
  <c r="U20" i="32"/>
  <c r="W20" i="32" s="1"/>
  <c r="R20" i="32"/>
  <c r="T20" i="32" s="1"/>
  <c r="O20" i="32"/>
  <c r="Q20" i="32" s="1"/>
  <c r="I20" i="32"/>
  <c r="H20" i="32"/>
  <c r="U19" i="32"/>
  <c r="W19" i="32" s="1"/>
  <c r="R19" i="32"/>
  <c r="T19" i="32" s="1"/>
  <c r="O19" i="32"/>
  <c r="Q19" i="32" s="1"/>
  <c r="I19" i="32"/>
  <c r="H19" i="32"/>
  <c r="U18" i="32"/>
  <c r="W18" i="32" s="1"/>
  <c r="R18" i="32"/>
  <c r="T18" i="32" s="1"/>
  <c r="O18" i="32"/>
  <c r="Q18" i="32" s="1"/>
  <c r="I18" i="32"/>
  <c r="H18" i="32"/>
  <c r="U17" i="32"/>
  <c r="W17" i="32" s="1"/>
  <c r="R17" i="32"/>
  <c r="T17" i="32" s="1"/>
  <c r="O17" i="32"/>
  <c r="Q17" i="32" s="1"/>
  <c r="I17" i="32"/>
  <c r="H17" i="32"/>
  <c r="U16" i="32"/>
  <c r="W16" i="32" s="1"/>
  <c r="R16" i="32"/>
  <c r="T16" i="32" s="1"/>
  <c r="O16" i="32"/>
  <c r="Q16" i="32" s="1"/>
  <c r="I16" i="32"/>
  <c r="H16" i="32"/>
  <c r="U15" i="32"/>
  <c r="W15" i="32" s="1"/>
  <c r="R15" i="32"/>
  <c r="T15" i="32" s="1"/>
  <c r="O15" i="32"/>
  <c r="Q15" i="32" s="1"/>
  <c r="I15" i="32"/>
  <c r="H15" i="32"/>
  <c r="U14" i="32"/>
  <c r="W14" i="32" s="1"/>
  <c r="R14" i="32"/>
  <c r="T14" i="32" s="1"/>
  <c r="O14" i="32"/>
  <c r="Q14" i="32" s="1"/>
  <c r="I14" i="32"/>
  <c r="H14" i="32"/>
  <c r="U13" i="32"/>
  <c r="W13" i="32" s="1"/>
  <c r="R13" i="32"/>
  <c r="T13" i="32" s="1"/>
  <c r="O13" i="32"/>
  <c r="Q13" i="32" s="1"/>
  <c r="I13" i="32"/>
  <c r="H13" i="32"/>
  <c r="U12" i="32"/>
  <c r="W12" i="32" s="1"/>
  <c r="R12" i="32"/>
  <c r="T12" i="32" s="1"/>
  <c r="O12" i="32"/>
  <c r="Q12" i="32" s="1"/>
  <c r="I12" i="32"/>
  <c r="H12" i="32"/>
  <c r="U11" i="32"/>
  <c r="W11" i="32" s="1"/>
  <c r="R11" i="32"/>
  <c r="T11" i="32" s="1"/>
  <c r="O11" i="32"/>
  <c r="Q11" i="32" s="1"/>
  <c r="I11" i="32"/>
  <c r="H11" i="32"/>
  <c r="U10" i="32"/>
  <c r="W10" i="32" s="1"/>
  <c r="R10" i="32"/>
  <c r="T10" i="32" s="1"/>
  <c r="O10" i="32"/>
  <c r="Q10" i="32" s="1"/>
  <c r="I10" i="32"/>
  <c r="H10" i="32"/>
  <c r="U9" i="32"/>
  <c r="W9" i="32" s="1"/>
  <c r="R9" i="32"/>
  <c r="T9" i="32" s="1"/>
  <c r="O9" i="32"/>
  <c r="Q9" i="32" s="1"/>
  <c r="I9" i="32"/>
  <c r="H9" i="32"/>
  <c r="U8" i="32"/>
  <c r="W8" i="32" s="1"/>
  <c r="R8" i="32"/>
  <c r="T8" i="32" s="1"/>
  <c r="O8" i="32"/>
  <c r="Q8" i="32" s="1"/>
  <c r="I8" i="32"/>
  <c r="H8" i="32"/>
  <c r="U7" i="32"/>
  <c r="W7" i="32" s="1"/>
  <c r="R7" i="32"/>
  <c r="T7" i="32" s="1"/>
  <c r="O7" i="32"/>
  <c r="Q7" i="32" s="1"/>
  <c r="I7" i="32"/>
  <c r="H7" i="32"/>
  <c r="N4" i="32"/>
  <c r="N2" i="32"/>
  <c r="N48" i="31"/>
  <c r="N47" i="31"/>
  <c r="N46" i="31"/>
  <c r="N45" i="31"/>
  <c r="N44" i="31"/>
  <c r="N43" i="31"/>
  <c r="N42" i="31"/>
  <c r="N41" i="31"/>
  <c r="N40" i="31"/>
  <c r="N39" i="31"/>
  <c r="N38" i="31"/>
  <c r="N37" i="31"/>
  <c r="N36" i="31"/>
  <c r="N35" i="31"/>
  <c r="N34" i="31"/>
  <c r="N33" i="31"/>
  <c r="N32" i="31"/>
  <c r="A31" i="31"/>
  <c r="A30" i="31" s="1"/>
  <c r="U21" i="31"/>
  <c r="W21" i="31" s="1"/>
  <c r="R21" i="31"/>
  <c r="T21" i="31" s="1"/>
  <c r="O21" i="31"/>
  <c r="Q21" i="31" s="1"/>
  <c r="I21" i="31"/>
  <c r="H21" i="31"/>
  <c r="U20" i="31"/>
  <c r="W20" i="31" s="1"/>
  <c r="R20" i="31"/>
  <c r="T20" i="31" s="1"/>
  <c r="O20" i="31"/>
  <c r="Q20" i="31" s="1"/>
  <c r="I20" i="31"/>
  <c r="H20" i="31"/>
  <c r="U19" i="31"/>
  <c r="W19" i="31" s="1"/>
  <c r="R19" i="31"/>
  <c r="T19" i="31" s="1"/>
  <c r="O19" i="31"/>
  <c r="Q19" i="31" s="1"/>
  <c r="I19" i="31"/>
  <c r="H19" i="31"/>
  <c r="U18" i="31"/>
  <c r="W18" i="31" s="1"/>
  <c r="R18" i="31"/>
  <c r="T18" i="31" s="1"/>
  <c r="O18" i="31"/>
  <c r="Q18" i="31" s="1"/>
  <c r="I18" i="31"/>
  <c r="H18" i="31"/>
  <c r="U17" i="31"/>
  <c r="W17" i="31" s="1"/>
  <c r="R17" i="31"/>
  <c r="T17" i="31" s="1"/>
  <c r="O17" i="31"/>
  <c r="Q17" i="31" s="1"/>
  <c r="I17" i="31"/>
  <c r="H17" i="31"/>
  <c r="U16" i="31"/>
  <c r="W16" i="31" s="1"/>
  <c r="R16" i="31"/>
  <c r="T16" i="31" s="1"/>
  <c r="O16" i="31"/>
  <c r="Q16" i="31" s="1"/>
  <c r="I16" i="31"/>
  <c r="H16" i="31"/>
  <c r="U15" i="31"/>
  <c r="W15" i="31" s="1"/>
  <c r="R15" i="31"/>
  <c r="T15" i="31" s="1"/>
  <c r="O15" i="31"/>
  <c r="Q15" i="31" s="1"/>
  <c r="I15" i="31"/>
  <c r="H15" i="31"/>
  <c r="U14" i="31"/>
  <c r="W14" i="31" s="1"/>
  <c r="R14" i="31"/>
  <c r="T14" i="31" s="1"/>
  <c r="O14" i="31"/>
  <c r="Q14" i="31" s="1"/>
  <c r="I14" i="31"/>
  <c r="H14" i="31"/>
  <c r="U13" i="31"/>
  <c r="W13" i="31" s="1"/>
  <c r="R13" i="31"/>
  <c r="T13" i="31" s="1"/>
  <c r="O13" i="31"/>
  <c r="Q13" i="31" s="1"/>
  <c r="I13" i="31"/>
  <c r="H13" i="31"/>
  <c r="U12" i="31"/>
  <c r="W12" i="31" s="1"/>
  <c r="R12" i="31"/>
  <c r="T12" i="31" s="1"/>
  <c r="O12" i="31"/>
  <c r="Q12" i="31" s="1"/>
  <c r="I12" i="31"/>
  <c r="H12" i="31"/>
  <c r="U11" i="31"/>
  <c r="W11" i="31" s="1"/>
  <c r="R11" i="31"/>
  <c r="T11" i="31" s="1"/>
  <c r="O11" i="31"/>
  <c r="Q11" i="31" s="1"/>
  <c r="I11" i="31"/>
  <c r="H11" i="31"/>
  <c r="U10" i="31"/>
  <c r="W10" i="31" s="1"/>
  <c r="R10" i="31"/>
  <c r="T10" i="31" s="1"/>
  <c r="O10" i="31"/>
  <c r="Q10" i="31" s="1"/>
  <c r="I10" i="31"/>
  <c r="H10" i="31"/>
  <c r="U9" i="31"/>
  <c r="W9" i="31" s="1"/>
  <c r="R9" i="31"/>
  <c r="T9" i="31" s="1"/>
  <c r="O9" i="31"/>
  <c r="Q9" i="31" s="1"/>
  <c r="I9" i="31"/>
  <c r="H9" i="31"/>
  <c r="U8" i="31"/>
  <c r="W8" i="31" s="1"/>
  <c r="R8" i="31"/>
  <c r="T8" i="31" s="1"/>
  <c r="O8" i="31"/>
  <c r="Q8" i="31" s="1"/>
  <c r="I8" i="31"/>
  <c r="H8" i="31"/>
  <c r="U7" i="31"/>
  <c r="W7" i="31" s="1"/>
  <c r="R7" i="31"/>
  <c r="T7" i="31" s="1"/>
  <c r="O7" i="31"/>
  <c r="Q7" i="31" s="1"/>
  <c r="I7" i="31"/>
  <c r="H7" i="31"/>
  <c r="N4" i="31"/>
  <c r="N2" i="31"/>
  <c r="N48" i="30"/>
  <c r="N47" i="30"/>
  <c r="N46" i="30"/>
  <c r="N45" i="30"/>
  <c r="N44" i="30"/>
  <c r="N43" i="30"/>
  <c r="N42" i="30"/>
  <c r="N41" i="30"/>
  <c r="N40" i="30"/>
  <c r="N39" i="30"/>
  <c r="N38" i="30"/>
  <c r="N37" i="30"/>
  <c r="N36" i="30"/>
  <c r="N35" i="30"/>
  <c r="N34" i="30"/>
  <c r="N33" i="30"/>
  <c r="N32" i="30"/>
  <c r="A31" i="30"/>
  <c r="N31" i="30" s="1"/>
  <c r="U21" i="30"/>
  <c r="W21" i="30" s="1"/>
  <c r="R21" i="30"/>
  <c r="T21" i="30" s="1"/>
  <c r="O21" i="30"/>
  <c r="Q21" i="30" s="1"/>
  <c r="I21" i="30"/>
  <c r="H21" i="30"/>
  <c r="U20" i="30"/>
  <c r="W20" i="30" s="1"/>
  <c r="R20" i="30"/>
  <c r="T20" i="30" s="1"/>
  <c r="O20" i="30"/>
  <c r="Q20" i="30" s="1"/>
  <c r="I20" i="30"/>
  <c r="H20" i="30"/>
  <c r="U19" i="30"/>
  <c r="W19" i="30" s="1"/>
  <c r="R19" i="30"/>
  <c r="T19" i="30" s="1"/>
  <c r="O19" i="30"/>
  <c r="Q19" i="30" s="1"/>
  <c r="I19" i="30"/>
  <c r="H19" i="30"/>
  <c r="U18" i="30"/>
  <c r="W18" i="30" s="1"/>
  <c r="R18" i="30"/>
  <c r="T18" i="30" s="1"/>
  <c r="O18" i="30"/>
  <c r="Q18" i="30" s="1"/>
  <c r="I18" i="30"/>
  <c r="H18" i="30"/>
  <c r="U17" i="30"/>
  <c r="W17" i="30" s="1"/>
  <c r="R17" i="30"/>
  <c r="T17" i="30" s="1"/>
  <c r="O17" i="30"/>
  <c r="Q17" i="30" s="1"/>
  <c r="I17" i="30"/>
  <c r="H17" i="30"/>
  <c r="U16" i="30"/>
  <c r="W16" i="30" s="1"/>
  <c r="R16" i="30"/>
  <c r="T16" i="30" s="1"/>
  <c r="O16" i="30"/>
  <c r="Q16" i="30" s="1"/>
  <c r="I16" i="30"/>
  <c r="H16" i="30"/>
  <c r="U15" i="30"/>
  <c r="W15" i="30" s="1"/>
  <c r="R15" i="30"/>
  <c r="T15" i="30" s="1"/>
  <c r="O15" i="30"/>
  <c r="Q15" i="30" s="1"/>
  <c r="I15" i="30"/>
  <c r="H15" i="30"/>
  <c r="U14" i="30"/>
  <c r="W14" i="30" s="1"/>
  <c r="R14" i="30"/>
  <c r="T14" i="30" s="1"/>
  <c r="O14" i="30"/>
  <c r="Q14" i="30" s="1"/>
  <c r="I14" i="30"/>
  <c r="H14" i="30"/>
  <c r="U13" i="30"/>
  <c r="W13" i="30" s="1"/>
  <c r="R13" i="30"/>
  <c r="T13" i="30" s="1"/>
  <c r="O13" i="30"/>
  <c r="Q13" i="30" s="1"/>
  <c r="I13" i="30"/>
  <c r="H13" i="30"/>
  <c r="U12" i="30"/>
  <c r="W12" i="30" s="1"/>
  <c r="R12" i="30"/>
  <c r="T12" i="30" s="1"/>
  <c r="O12" i="30"/>
  <c r="Q12" i="30" s="1"/>
  <c r="I12" i="30"/>
  <c r="H12" i="30"/>
  <c r="U11" i="30"/>
  <c r="W11" i="30" s="1"/>
  <c r="R11" i="30"/>
  <c r="T11" i="30" s="1"/>
  <c r="O11" i="30"/>
  <c r="Q11" i="30" s="1"/>
  <c r="I11" i="30"/>
  <c r="H11" i="30"/>
  <c r="U10" i="30"/>
  <c r="W10" i="30" s="1"/>
  <c r="R10" i="30"/>
  <c r="T10" i="30" s="1"/>
  <c r="O10" i="30"/>
  <c r="Q10" i="30" s="1"/>
  <c r="I10" i="30"/>
  <c r="H10" i="30"/>
  <c r="U9" i="30"/>
  <c r="W9" i="30" s="1"/>
  <c r="R9" i="30"/>
  <c r="T9" i="30" s="1"/>
  <c r="O9" i="30"/>
  <c r="Q9" i="30" s="1"/>
  <c r="I9" i="30"/>
  <c r="H9" i="30"/>
  <c r="U8" i="30"/>
  <c r="W8" i="30" s="1"/>
  <c r="R8" i="30"/>
  <c r="T8" i="30" s="1"/>
  <c r="O8" i="30"/>
  <c r="Q8" i="30" s="1"/>
  <c r="I8" i="30"/>
  <c r="H8" i="30"/>
  <c r="U7" i="30"/>
  <c r="W7" i="30" s="1"/>
  <c r="R7" i="30"/>
  <c r="T7" i="30" s="1"/>
  <c r="O7" i="30"/>
  <c r="Q7" i="30" s="1"/>
  <c r="I7" i="30"/>
  <c r="H7" i="30"/>
  <c r="N4" i="30"/>
  <c r="N2" i="30"/>
  <c r="A30" i="32" l="1"/>
  <c r="A29" i="32" s="1"/>
  <c r="X9" i="35"/>
  <c r="Q50" i="35"/>
  <c r="X15" i="35"/>
  <c r="X21" i="31"/>
  <c r="W50" i="35"/>
  <c r="X13" i="35"/>
  <c r="X14" i="35"/>
  <c r="T50" i="35"/>
  <c r="X10" i="35"/>
  <c r="X11" i="35"/>
  <c r="X12" i="35"/>
  <c r="X19" i="35"/>
  <c r="X17" i="35"/>
  <c r="X21" i="35"/>
  <c r="X8" i="35"/>
  <c r="X16" i="35"/>
  <c r="X18" i="35"/>
  <c r="X20" i="35"/>
  <c r="A29" i="35"/>
  <c r="N30" i="35"/>
  <c r="X7" i="35"/>
  <c r="N31" i="35"/>
  <c r="X19" i="32"/>
  <c r="X20" i="32"/>
  <c r="X21" i="32"/>
  <c r="X15" i="32"/>
  <c r="X8" i="32"/>
  <c r="X9" i="32"/>
  <c r="X10" i="32"/>
  <c r="N30" i="32"/>
  <c r="X11" i="32"/>
  <c r="X12" i="32"/>
  <c r="X17" i="32"/>
  <c r="X18" i="32"/>
  <c r="Q50" i="31"/>
  <c r="X8" i="31"/>
  <c r="X10" i="31"/>
  <c r="X19" i="31"/>
  <c r="X15" i="31"/>
  <c r="X17" i="31"/>
  <c r="X11" i="31"/>
  <c r="V21" i="34"/>
  <c r="O50" i="34"/>
  <c r="A29" i="34"/>
  <c r="L30" i="34"/>
  <c r="R50" i="34"/>
  <c r="L31" i="34"/>
  <c r="X7" i="32"/>
  <c r="T50" i="32"/>
  <c r="W50" i="32"/>
  <c r="X14" i="32"/>
  <c r="Q50" i="32"/>
  <c r="X13" i="32"/>
  <c r="X16" i="32"/>
  <c r="A28" i="32"/>
  <c r="N29" i="32"/>
  <c r="X20" i="31"/>
  <c r="A29" i="31"/>
  <c r="N30" i="31"/>
  <c r="T50" i="31"/>
  <c r="X7" i="31"/>
  <c r="W50" i="31"/>
  <c r="X9" i="31"/>
  <c r="X12" i="31"/>
  <c r="X14" i="31"/>
  <c r="X13" i="31"/>
  <c r="X16" i="31"/>
  <c r="X18" i="31"/>
  <c r="N31" i="31"/>
  <c r="X11" i="30"/>
  <c r="X19" i="30"/>
  <c r="X20" i="30"/>
  <c r="A30" i="30"/>
  <c r="N30" i="30" s="1"/>
  <c r="X12" i="30"/>
  <c r="Q50" i="30"/>
  <c r="X13" i="30"/>
  <c r="X14" i="30"/>
  <c r="X21" i="30"/>
  <c r="W50" i="30"/>
  <c r="X7" i="30"/>
  <c r="X8" i="30"/>
  <c r="X15" i="30"/>
  <c r="X16" i="30"/>
  <c r="T50" i="30"/>
  <c r="X9" i="30"/>
  <c r="X10" i="30"/>
  <c r="X17" i="30"/>
  <c r="X18" i="30"/>
  <c r="A29" i="30"/>
  <c r="X50" i="35" l="1"/>
  <c r="A28" i="35"/>
  <c r="N29" i="35"/>
  <c r="V50" i="34"/>
  <c r="A28" i="34"/>
  <c r="L29" i="34"/>
  <c r="N28" i="32"/>
  <c r="A27" i="32"/>
  <c r="X50" i="32"/>
  <c r="A28" i="31"/>
  <c r="N29" i="31"/>
  <c r="X50" i="31"/>
  <c r="X50" i="30"/>
  <c r="A28" i="30"/>
  <c r="N29" i="30"/>
  <c r="AB8" i="26"/>
  <c r="AB9" i="26"/>
  <c r="AB10" i="26"/>
  <c r="AB11" i="26"/>
  <c r="AB12" i="26"/>
  <c r="AB13" i="26"/>
  <c r="AB7" i="26"/>
  <c r="X8" i="26"/>
  <c r="Y8" i="26"/>
  <c r="X9" i="26"/>
  <c r="Y9" i="26"/>
  <c r="X10" i="26"/>
  <c r="Y10" i="26"/>
  <c r="X11" i="26"/>
  <c r="Y11" i="26"/>
  <c r="X12" i="26"/>
  <c r="Y12" i="26"/>
  <c r="X13" i="26"/>
  <c r="Y13" i="26"/>
  <c r="X14" i="26"/>
  <c r="Y14" i="26"/>
  <c r="X15" i="26"/>
  <c r="Y15" i="26"/>
  <c r="X16" i="26"/>
  <c r="Y16" i="26"/>
  <c r="X17" i="26"/>
  <c r="Y17" i="26"/>
  <c r="X18" i="26"/>
  <c r="Y18" i="26"/>
  <c r="X19" i="26"/>
  <c r="Y19" i="26"/>
  <c r="X20" i="26"/>
  <c r="Y20" i="26"/>
  <c r="X21" i="26"/>
  <c r="Y21" i="26"/>
  <c r="X22" i="26"/>
  <c r="Y22" i="26"/>
  <c r="X23" i="26"/>
  <c r="Y23" i="26"/>
  <c r="X24" i="26"/>
  <c r="Y24" i="26"/>
  <c r="X25" i="26"/>
  <c r="Y25" i="26"/>
  <c r="X26" i="26"/>
  <c r="Y26" i="26"/>
  <c r="X27" i="26"/>
  <c r="Y27" i="26"/>
  <c r="X28" i="26"/>
  <c r="Y28" i="26"/>
  <c r="X29" i="26"/>
  <c r="Y29" i="26"/>
  <c r="X30" i="26"/>
  <c r="Y30" i="26"/>
  <c r="X31" i="26"/>
  <c r="Y31" i="26"/>
  <c r="X32" i="26"/>
  <c r="Y32" i="26"/>
  <c r="Y7" i="26"/>
  <c r="R8" i="26"/>
  <c r="S8" i="26"/>
  <c r="R9" i="26"/>
  <c r="S9" i="26"/>
  <c r="R10" i="26"/>
  <c r="S10" i="26"/>
  <c r="R11" i="26"/>
  <c r="S11" i="26"/>
  <c r="R12" i="26"/>
  <c r="S12" i="26"/>
  <c r="R13" i="26"/>
  <c r="S13" i="26"/>
  <c r="R14" i="26"/>
  <c r="S14" i="26"/>
  <c r="R15" i="26"/>
  <c r="S15" i="26"/>
  <c r="R16" i="26"/>
  <c r="S16" i="26"/>
  <c r="R17" i="26"/>
  <c r="S17" i="26"/>
  <c r="R18" i="26"/>
  <c r="S18" i="26"/>
  <c r="R19" i="26"/>
  <c r="S19" i="26"/>
  <c r="R20" i="26"/>
  <c r="S20" i="26"/>
  <c r="R21" i="26"/>
  <c r="S21" i="26"/>
  <c r="R22" i="26"/>
  <c r="S22" i="26"/>
  <c r="R23" i="26"/>
  <c r="S23" i="26"/>
  <c r="R24" i="26"/>
  <c r="S24" i="26"/>
  <c r="R25" i="26"/>
  <c r="S25" i="26"/>
  <c r="R26" i="26"/>
  <c r="S26" i="26"/>
  <c r="R27" i="26"/>
  <c r="S27" i="26"/>
  <c r="R28" i="26"/>
  <c r="S28" i="26"/>
  <c r="R29" i="26"/>
  <c r="S29" i="26"/>
  <c r="R30" i="26"/>
  <c r="S30" i="26"/>
  <c r="R31" i="26"/>
  <c r="S31" i="26"/>
  <c r="R32" i="26"/>
  <c r="S32" i="26"/>
  <c r="U8" i="26"/>
  <c r="U9" i="26"/>
  <c r="U10" i="26"/>
  <c r="U11" i="26"/>
  <c r="U12" i="26"/>
  <c r="U13" i="26"/>
  <c r="U14" i="26"/>
  <c r="U15" i="26"/>
  <c r="U16" i="26"/>
  <c r="U17" i="26"/>
  <c r="U18" i="26"/>
  <c r="U19" i="26"/>
  <c r="U20" i="26"/>
  <c r="U21" i="26"/>
  <c r="U22" i="26"/>
  <c r="U23" i="26"/>
  <c r="U24" i="26"/>
  <c r="U25" i="26"/>
  <c r="U26" i="26"/>
  <c r="U27" i="26"/>
  <c r="U28" i="26"/>
  <c r="U29" i="26"/>
  <c r="U30" i="26"/>
  <c r="U31" i="26"/>
  <c r="U32" i="26"/>
  <c r="V8" i="26"/>
  <c r="V9" i="26"/>
  <c r="V10" i="26"/>
  <c r="V11" i="26"/>
  <c r="V12" i="26"/>
  <c r="V13" i="26"/>
  <c r="V14" i="26"/>
  <c r="V15" i="26"/>
  <c r="V16" i="26"/>
  <c r="V17" i="26"/>
  <c r="V18" i="26"/>
  <c r="V19" i="26"/>
  <c r="V20" i="26"/>
  <c r="V21" i="26"/>
  <c r="V22" i="26"/>
  <c r="V23" i="26"/>
  <c r="V24" i="26"/>
  <c r="V25" i="26"/>
  <c r="V26" i="26"/>
  <c r="V27" i="26"/>
  <c r="V28" i="26"/>
  <c r="V29" i="26"/>
  <c r="V30" i="26"/>
  <c r="V31" i="26"/>
  <c r="V32" i="26"/>
  <c r="V7" i="26"/>
  <c r="X7" i="26"/>
  <c r="U7" i="26"/>
  <c r="S7" i="26"/>
  <c r="R7" i="26"/>
  <c r="B7" i="27"/>
  <c r="C7" i="27"/>
  <c r="D7" i="27"/>
  <c r="E7" i="27"/>
  <c r="F7" i="27"/>
  <c r="G7" i="27"/>
  <c r="H7" i="27"/>
  <c r="I7" i="27"/>
  <c r="B8" i="27"/>
  <c r="C8" i="27"/>
  <c r="D8" i="27"/>
  <c r="E8" i="27"/>
  <c r="F8" i="27"/>
  <c r="G8" i="27"/>
  <c r="H8" i="27"/>
  <c r="I8" i="27"/>
  <c r="B9" i="27"/>
  <c r="C9" i="27"/>
  <c r="D9" i="27"/>
  <c r="E9" i="27"/>
  <c r="F9" i="27"/>
  <c r="G9" i="27"/>
  <c r="H9" i="27"/>
  <c r="I9" i="27"/>
  <c r="B10" i="27"/>
  <c r="C10" i="27"/>
  <c r="D10" i="27"/>
  <c r="E10" i="27"/>
  <c r="F10" i="27"/>
  <c r="G10" i="27"/>
  <c r="H10" i="27"/>
  <c r="I10" i="27"/>
  <c r="B11" i="27"/>
  <c r="C11" i="27"/>
  <c r="D11" i="27"/>
  <c r="E11" i="27"/>
  <c r="F11" i="27"/>
  <c r="G11" i="27"/>
  <c r="H11" i="27"/>
  <c r="I11" i="27"/>
  <c r="B12" i="27"/>
  <c r="C12" i="27"/>
  <c r="D12" i="27"/>
  <c r="E12" i="27"/>
  <c r="F12" i="27"/>
  <c r="G12" i="27"/>
  <c r="H12" i="27"/>
  <c r="I12" i="27"/>
  <c r="B13" i="27"/>
  <c r="C13" i="27"/>
  <c r="D13" i="27"/>
  <c r="E13" i="27"/>
  <c r="F13" i="27"/>
  <c r="G13" i="27"/>
  <c r="H13" i="27"/>
  <c r="I13" i="27"/>
  <c r="Y7" i="16"/>
  <c r="Y8" i="16"/>
  <c r="Y9" i="16"/>
  <c r="Y10" i="16"/>
  <c r="Y11" i="16"/>
  <c r="Y12" i="16"/>
  <c r="Y13" i="16"/>
  <c r="Y14" i="16"/>
  <c r="Y15" i="16"/>
  <c r="Y16" i="16"/>
  <c r="Y17" i="16"/>
  <c r="Y18" i="16"/>
  <c r="Y19" i="16"/>
  <c r="Y20" i="16"/>
  <c r="Y21" i="16"/>
  <c r="Y8" i="17"/>
  <c r="Y9" i="17"/>
  <c r="Y10" i="17"/>
  <c r="Y11" i="17"/>
  <c r="Y12" i="17"/>
  <c r="Y13" i="17"/>
  <c r="Y14" i="17"/>
  <c r="Y15" i="17"/>
  <c r="Y16" i="17"/>
  <c r="Y17" i="17"/>
  <c r="Y18" i="17"/>
  <c r="Y19" i="17"/>
  <c r="Y20" i="17"/>
  <c r="Y21" i="17"/>
  <c r="Y22" i="17"/>
  <c r="Y23" i="17"/>
  <c r="Y24" i="17"/>
  <c r="Y25" i="17"/>
  <c r="Y26" i="17"/>
  <c r="Y27" i="17"/>
  <c r="Y28" i="17"/>
  <c r="Y29" i="17"/>
  <c r="Y30" i="17"/>
  <c r="Y31" i="17"/>
  <c r="Y32" i="17"/>
  <c r="Y7" i="17"/>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7" i="20"/>
  <c r="O22" i="19"/>
  <c r="Q22" i="19" s="1"/>
  <c r="P22" i="19"/>
  <c r="R22" i="19"/>
  <c r="S22" i="19"/>
  <c r="U22" i="19"/>
  <c r="W22" i="19" s="1"/>
  <c r="V22" i="19"/>
  <c r="O23" i="19"/>
  <c r="P23" i="19"/>
  <c r="R23" i="19"/>
  <c r="T23" i="19" s="1"/>
  <c r="S23" i="19"/>
  <c r="U23" i="19"/>
  <c r="V23" i="19"/>
  <c r="O24" i="19"/>
  <c r="P24" i="19"/>
  <c r="R24" i="19"/>
  <c r="S24" i="19"/>
  <c r="U24" i="19"/>
  <c r="V24" i="19"/>
  <c r="O25" i="19"/>
  <c r="P25" i="19"/>
  <c r="R25" i="19"/>
  <c r="S25" i="19"/>
  <c r="U25" i="19"/>
  <c r="V25" i="19"/>
  <c r="O26" i="19"/>
  <c r="P26" i="19"/>
  <c r="R26" i="19"/>
  <c r="S26" i="19"/>
  <c r="U26" i="19"/>
  <c r="V26" i="19"/>
  <c r="O27" i="19"/>
  <c r="P27" i="19"/>
  <c r="R27" i="19"/>
  <c r="S27" i="19"/>
  <c r="U27" i="19"/>
  <c r="V27" i="19"/>
  <c r="O28" i="19"/>
  <c r="P28" i="19"/>
  <c r="R28" i="19"/>
  <c r="S28" i="19"/>
  <c r="U28" i="19"/>
  <c r="V28" i="19"/>
  <c r="O29" i="19"/>
  <c r="P29" i="19"/>
  <c r="R29" i="19"/>
  <c r="S29" i="19"/>
  <c r="U29" i="19"/>
  <c r="V29" i="19"/>
  <c r="O30" i="19"/>
  <c r="P30" i="19"/>
  <c r="R30" i="19"/>
  <c r="S30" i="19"/>
  <c r="U30" i="19"/>
  <c r="W30" i="19" s="1"/>
  <c r="V30" i="19"/>
  <c r="O31" i="19"/>
  <c r="P31" i="19"/>
  <c r="R31" i="19"/>
  <c r="S31" i="19"/>
  <c r="U31" i="19"/>
  <c r="V31" i="19"/>
  <c r="N32" i="19"/>
  <c r="O32" i="19"/>
  <c r="P32" i="19"/>
  <c r="R32" i="19"/>
  <c r="S32" i="19"/>
  <c r="U32" i="19"/>
  <c r="V32" i="19"/>
  <c r="Y7" i="14"/>
  <c r="Y8" i="14"/>
  <c r="Y9" i="14"/>
  <c r="Y10" i="14"/>
  <c r="Y11" i="14"/>
  <c r="Y12" i="14"/>
  <c r="Y13" i="14"/>
  <c r="Y14" i="14"/>
  <c r="Y15" i="14"/>
  <c r="Y16" i="14"/>
  <c r="Y17" i="14"/>
  <c r="Y18" i="14"/>
  <c r="Y19" i="14"/>
  <c r="Y20" i="14"/>
  <c r="Y21" i="14"/>
  <c r="Y7" i="19"/>
  <c r="Y8" i="19"/>
  <c r="Y9" i="19"/>
  <c r="Y10" i="19"/>
  <c r="Y11" i="19"/>
  <c r="Y12" i="19"/>
  <c r="Y13" i="19"/>
  <c r="Y14" i="19"/>
  <c r="Y15" i="19"/>
  <c r="Y16" i="19"/>
  <c r="Y17" i="19"/>
  <c r="Y18" i="19"/>
  <c r="Y19" i="19"/>
  <c r="Y20" i="19"/>
  <c r="Y21" i="19"/>
  <c r="Y7" i="15"/>
  <c r="Y8" i="15"/>
  <c r="Y9" i="15"/>
  <c r="Y10" i="15"/>
  <c r="Y11" i="15"/>
  <c r="Y12" i="15"/>
  <c r="Y13" i="15"/>
  <c r="Y14" i="15"/>
  <c r="Y15" i="15"/>
  <c r="Y16" i="15"/>
  <c r="Y17" i="15"/>
  <c r="Y18" i="15"/>
  <c r="Y19" i="15"/>
  <c r="Y20" i="15"/>
  <c r="Y21" i="15"/>
  <c r="Y8" i="23"/>
  <c r="Y9" i="23"/>
  <c r="Y10" i="23"/>
  <c r="Y11" i="23"/>
  <c r="Y12" i="23"/>
  <c r="Y13" i="23"/>
  <c r="Y14" i="23"/>
  <c r="Y15" i="23"/>
  <c r="Y16" i="23"/>
  <c r="Y17" i="23"/>
  <c r="Y18" i="23"/>
  <c r="Y19" i="23"/>
  <c r="Y20" i="23"/>
  <c r="Y21" i="23"/>
  <c r="Y22" i="23"/>
  <c r="Y23" i="23"/>
  <c r="Y24" i="23"/>
  <c r="Y25" i="23"/>
  <c r="Y26" i="23"/>
  <c r="Y27" i="23"/>
  <c r="Y28" i="23"/>
  <c r="Y32" i="23"/>
  <c r="Y7" i="23"/>
  <c r="P2" i="4"/>
  <c r="P1" i="4"/>
  <c r="P4" i="4"/>
  <c r="AB23" i="4"/>
  <c r="AB8" i="4"/>
  <c r="AB9" i="4"/>
  <c r="AB10" i="4"/>
  <c r="AB11" i="4"/>
  <c r="AB12" i="4"/>
  <c r="AB13" i="4"/>
  <c r="AB14" i="4"/>
  <c r="AB15" i="4"/>
  <c r="AB16" i="4"/>
  <c r="AB17" i="4"/>
  <c r="AB18" i="4"/>
  <c r="AB19" i="4"/>
  <c r="AB20" i="4"/>
  <c r="AB21"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7" i="4"/>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7" i="1"/>
  <c r="O7" i="1"/>
  <c r="P7" i="1"/>
  <c r="R7" i="1"/>
  <c r="S7" i="1"/>
  <c r="U7" i="1"/>
  <c r="V7" i="1"/>
  <c r="O8" i="1"/>
  <c r="P8" i="1"/>
  <c r="R8" i="1"/>
  <c r="S8" i="1"/>
  <c r="U8" i="1"/>
  <c r="V8" i="1"/>
  <c r="O9" i="1"/>
  <c r="P9" i="1"/>
  <c r="R9" i="1"/>
  <c r="S9" i="1"/>
  <c r="U9" i="1"/>
  <c r="V9" i="1"/>
  <c r="O10" i="1"/>
  <c r="P10" i="1"/>
  <c r="R10" i="1"/>
  <c r="S10" i="1"/>
  <c r="U10" i="1"/>
  <c r="V10" i="1"/>
  <c r="O11" i="1"/>
  <c r="P11" i="1"/>
  <c r="R11" i="1"/>
  <c r="S11" i="1"/>
  <c r="U11" i="1"/>
  <c r="V11" i="1"/>
  <c r="O12" i="1"/>
  <c r="P12" i="1"/>
  <c r="R12" i="1"/>
  <c r="S12" i="1"/>
  <c r="U12" i="1"/>
  <c r="V12" i="1"/>
  <c r="O13" i="1"/>
  <c r="P13" i="1"/>
  <c r="R13" i="1"/>
  <c r="S13" i="1"/>
  <c r="U13" i="1"/>
  <c r="V13" i="1"/>
  <c r="O14" i="1"/>
  <c r="P14" i="1"/>
  <c r="R14" i="1"/>
  <c r="S14" i="1"/>
  <c r="U14" i="1"/>
  <c r="V14" i="1"/>
  <c r="O15" i="1"/>
  <c r="P15" i="1"/>
  <c r="R15" i="1"/>
  <c r="S15" i="1"/>
  <c r="U15" i="1"/>
  <c r="V15" i="1"/>
  <c r="O16" i="1"/>
  <c r="P16" i="1"/>
  <c r="R16" i="1"/>
  <c r="S16" i="1"/>
  <c r="U16" i="1"/>
  <c r="V16" i="1"/>
  <c r="O17" i="1"/>
  <c r="P17" i="1"/>
  <c r="R17" i="1"/>
  <c r="S17" i="1"/>
  <c r="U17" i="1"/>
  <c r="V17" i="1"/>
  <c r="O18" i="1"/>
  <c r="P18" i="1"/>
  <c r="R18" i="1"/>
  <c r="S18" i="1"/>
  <c r="U18" i="1"/>
  <c r="V18" i="1"/>
  <c r="O19" i="1"/>
  <c r="P19" i="1"/>
  <c r="R19" i="1"/>
  <c r="S19" i="1"/>
  <c r="U19" i="1"/>
  <c r="V19" i="1"/>
  <c r="U7" i="12"/>
  <c r="V7" i="12"/>
  <c r="U8" i="12"/>
  <c r="V8" i="12"/>
  <c r="U9" i="12"/>
  <c r="V9" i="12"/>
  <c r="U10" i="12"/>
  <c r="V10" i="12"/>
  <c r="U11" i="12"/>
  <c r="V11" i="12"/>
  <c r="U12" i="12"/>
  <c r="V12" i="12"/>
  <c r="U13" i="12"/>
  <c r="V13" i="12"/>
  <c r="U14" i="12"/>
  <c r="V14" i="12"/>
  <c r="U15" i="12"/>
  <c r="V15" i="12"/>
  <c r="U16" i="12"/>
  <c r="V16" i="12"/>
  <c r="U17" i="12"/>
  <c r="V17" i="12"/>
  <c r="U18" i="12"/>
  <c r="V18" i="12"/>
  <c r="U19" i="12"/>
  <c r="V19" i="12"/>
  <c r="R7" i="12"/>
  <c r="S7" i="12"/>
  <c r="R8" i="12"/>
  <c r="S8" i="12"/>
  <c r="T8" i="12" s="1"/>
  <c r="R9" i="12"/>
  <c r="S9" i="12"/>
  <c r="R10" i="12"/>
  <c r="S10" i="12"/>
  <c r="T10" i="12" s="1"/>
  <c r="R11" i="12"/>
  <c r="S11" i="12"/>
  <c r="R12" i="12"/>
  <c r="S12" i="12"/>
  <c r="T12" i="12" s="1"/>
  <c r="R13" i="12"/>
  <c r="S13" i="12"/>
  <c r="R14" i="12"/>
  <c r="S14" i="12"/>
  <c r="T14" i="12" s="1"/>
  <c r="R15" i="12"/>
  <c r="S15" i="12"/>
  <c r="R16" i="12"/>
  <c r="S16" i="12"/>
  <c r="T16" i="12" s="1"/>
  <c r="R17" i="12"/>
  <c r="S17" i="12"/>
  <c r="R18" i="12"/>
  <c r="S18" i="12"/>
  <c r="T18" i="12" s="1"/>
  <c r="R19" i="12"/>
  <c r="S19" i="12"/>
  <c r="O7" i="12"/>
  <c r="P7" i="12"/>
  <c r="O8" i="12"/>
  <c r="P8" i="12"/>
  <c r="O9" i="12"/>
  <c r="P9" i="12"/>
  <c r="Q9" i="12" s="1"/>
  <c r="O10" i="12"/>
  <c r="P10" i="12"/>
  <c r="O11" i="12"/>
  <c r="P11" i="12"/>
  <c r="O12" i="12"/>
  <c r="P12" i="12"/>
  <c r="O13" i="12"/>
  <c r="P13" i="12"/>
  <c r="O14" i="12"/>
  <c r="Q14" i="12" s="1"/>
  <c r="P14" i="12"/>
  <c r="O15" i="12"/>
  <c r="P15" i="12"/>
  <c r="Q15" i="12" s="1"/>
  <c r="O16" i="12"/>
  <c r="P16" i="12"/>
  <c r="O17" i="12"/>
  <c r="P17" i="12"/>
  <c r="O18" i="12"/>
  <c r="P18" i="12"/>
  <c r="O19" i="12"/>
  <c r="P19" i="12"/>
  <c r="Q19" i="12" s="1"/>
  <c r="N32" i="12"/>
  <c r="Y7" i="12"/>
  <c r="Y8" i="12"/>
  <c r="Y9" i="12"/>
  <c r="Y10" i="12"/>
  <c r="Y11" i="12"/>
  <c r="Y12" i="12"/>
  <c r="Y13" i="12"/>
  <c r="Y14" i="12"/>
  <c r="Y15" i="12"/>
  <c r="Y16" i="12"/>
  <c r="Y17" i="12"/>
  <c r="Y18" i="12"/>
  <c r="Y19" i="12"/>
  <c r="Y20" i="12"/>
  <c r="Y21" i="12"/>
  <c r="H7" i="1"/>
  <c r="I7" i="1"/>
  <c r="H8" i="1"/>
  <c r="I8" i="1"/>
  <c r="H9" i="1"/>
  <c r="I9" i="1"/>
  <c r="H10" i="1"/>
  <c r="I10" i="1"/>
  <c r="H11" i="1"/>
  <c r="I11" i="1"/>
  <c r="H12" i="1"/>
  <c r="I12" i="1"/>
  <c r="H13" i="1"/>
  <c r="I13" i="1"/>
  <c r="H14" i="1"/>
  <c r="I14" i="1"/>
  <c r="H15" i="1"/>
  <c r="I15" i="1"/>
  <c r="H16" i="1"/>
  <c r="I16" i="1"/>
  <c r="H17" i="1"/>
  <c r="I17" i="1"/>
  <c r="H18" i="1"/>
  <c r="I18" i="1"/>
  <c r="H19" i="1"/>
  <c r="I19" i="1"/>
  <c r="AD7" i="25"/>
  <c r="AD8" i="25"/>
  <c r="AD9" i="25"/>
  <c r="AD10" i="25"/>
  <c r="AD11" i="25"/>
  <c r="AD12" i="25"/>
  <c r="AD13" i="25"/>
  <c r="AD14" i="25"/>
  <c r="AD15" i="25"/>
  <c r="AD16" i="25"/>
  <c r="AD17" i="25"/>
  <c r="AD18" i="25"/>
  <c r="AD19" i="25"/>
  <c r="AD20" i="25"/>
  <c r="AD21" i="25"/>
  <c r="AD30" i="25"/>
  <c r="J7" i="4"/>
  <c r="K7" i="4"/>
  <c r="J8" i="4"/>
  <c r="K8" i="4"/>
  <c r="J9" i="4"/>
  <c r="K9" i="4"/>
  <c r="J10" i="4"/>
  <c r="K10" i="4"/>
  <c r="J11" i="4"/>
  <c r="K11" i="4"/>
  <c r="J12" i="4"/>
  <c r="K12" i="4"/>
  <c r="J13" i="4"/>
  <c r="K13" i="4"/>
  <c r="Q18" i="12" l="1"/>
  <c r="Q10" i="12"/>
  <c r="W25" i="19"/>
  <c r="T19" i="12"/>
  <c r="T17" i="12"/>
  <c r="T15" i="12"/>
  <c r="T13" i="12"/>
  <c r="T11" i="12"/>
  <c r="T9" i="12"/>
  <c r="T7" i="12"/>
  <c r="W15" i="12"/>
  <c r="W7" i="12"/>
  <c r="T19" i="1"/>
  <c r="W18" i="1"/>
  <c r="Q18" i="1"/>
  <c r="T17" i="1"/>
  <c r="W16" i="1"/>
  <c r="Q16" i="1"/>
  <c r="T15" i="1"/>
  <c r="W14" i="1"/>
  <c r="Q14" i="1"/>
  <c r="T13" i="1"/>
  <c r="W12" i="1"/>
  <c r="Q12" i="1"/>
  <c r="T11" i="1"/>
  <c r="W10" i="1"/>
  <c r="Q10" i="1"/>
  <c r="T9" i="1"/>
  <c r="W8" i="1"/>
  <c r="Q8" i="1"/>
  <c r="T7" i="1"/>
  <c r="W19" i="1"/>
  <c r="Q19" i="1"/>
  <c r="T18" i="1"/>
  <c r="W17" i="1"/>
  <c r="Q17" i="1"/>
  <c r="T16" i="1"/>
  <c r="W15" i="1"/>
  <c r="Q15" i="1"/>
  <c r="T14" i="1"/>
  <c r="W13" i="1"/>
  <c r="Q13" i="1"/>
  <c r="T12" i="1"/>
  <c r="W11" i="1"/>
  <c r="Q11" i="1"/>
  <c r="T10" i="1"/>
  <c r="W9" i="1"/>
  <c r="Q9" i="1"/>
  <c r="T8" i="1"/>
  <c r="W7" i="1"/>
  <c r="X7" i="1" s="1"/>
  <c r="Q7" i="1"/>
  <c r="W31" i="19"/>
  <c r="W29" i="19"/>
  <c r="Q27" i="19"/>
  <c r="T24" i="19"/>
  <c r="W23" i="19"/>
  <c r="W14" i="12"/>
  <c r="X14" i="12" s="1"/>
  <c r="W32" i="19"/>
  <c r="Q32" i="19"/>
  <c r="T31" i="19"/>
  <c r="W28" i="19"/>
  <c r="Q26" i="19"/>
  <c r="Q17" i="12"/>
  <c r="Q13" i="12"/>
  <c r="Q11" i="12"/>
  <c r="Q7" i="12"/>
  <c r="W10" i="12"/>
  <c r="X10" i="12" s="1"/>
  <c r="W8" i="12"/>
  <c r="T30" i="19"/>
  <c r="Q29" i="19"/>
  <c r="T26" i="19"/>
  <c r="W18" i="12"/>
  <c r="W16" i="12"/>
  <c r="W13" i="12"/>
  <c r="W11" i="12"/>
  <c r="T32" i="19"/>
  <c r="Q30" i="19"/>
  <c r="T29" i="19"/>
  <c r="T27" i="19"/>
  <c r="W26" i="19"/>
  <c r="T25" i="19"/>
  <c r="W24" i="19"/>
  <c r="Q24" i="19"/>
  <c r="A27" i="35"/>
  <c r="N28" i="35"/>
  <c r="L28" i="34"/>
  <c r="A27" i="34"/>
  <c r="A26" i="32"/>
  <c r="N27" i="32"/>
  <c r="A27" i="31"/>
  <c r="N28" i="31"/>
  <c r="A27" i="30"/>
  <c r="N28" i="30"/>
  <c r="AD12" i="27"/>
  <c r="W19" i="12"/>
  <c r="X19" i="12" s="1"/>
  <c r="W27" i="19"/>
  <c r="T22" i="19"/>
  <c r="Q16" i="12"/>
  <c r="Q12" i="12"/>
  <c r="Q8" i="12"/>
  <c r="W17" i="12"/>
  <c r="W12" i="12"/>
  <c r="W9" i="12"/>
  <c r="Q28" i="19"/>
  <c r="Q31" i="19"/>
  <c r="T28" i="19"/>
  <c r="Q23" i="19"/>
  <c r="K8" i="27"/>
  <c r="J12" i="27"/>
  <c r="J11" i="27"/>
  <c r="J9" i="27"/>
  <c r="J8" i="27"/>
  <c r="K12" i="27"/>
  <c r="AD7" i="27"/>
  <c r="AD11" i="27"/>
  <c r="AD13" i="27"/>
  <c r="K10" i="27"/>
  <c r="AD9" i="27"/>
  <c r="K13" i="27"/>
  <c r="J13" i="27"/>
  <c r="J10" i="27"/>
  <c r="J7" i="27"/>
  <c r="K11" i="27"/>
  <c r="K9" i="27"/>
  <c r="AD8" i="27"/>
  <c r="K7" i="27"/>
  <c r="AD10" i="27"/>
  <c r="X15" i="1"/>
  <c r="X14" i="1"/>
  <c r="W7" i="5"/>
  <c r="X7" i="5"/>
  <c r="W8" i="5"/>
  <c r="X8" i="5"/>
  <c r="W9" i="5"/>
  <c r="X9" i="5"/>
  <c r="W10" i="5"/>
  <c r="X10" i="5"/>
  <c r="W11" i="5"/>
  <c r="X11" i="5"/>
  <c r="W12" i="5"/>
  <c r="X12" i="5"/>
  <c r="W13" i="5"/>
  <c r="X13" i="5"/>
  <c r="W14" i="5"/>
  <c r="X14" i="5"/>
  <c r="W15" i="5"/>
  <c r="X15" i="5"/>
  <c r="W16" i="5"/>
  <c r="X16" i="5"/>
  <c r="W17" i="5"/>
  <c r="X17" i="5"/>
  <c r="W18" i="5"/>
  <c r="X18" i="5"/>
  <c r="W19" i="5"/>
  <c r="X19" i="5"/>
  <c r="Z7" i="5"/>
  <c r="AA7" i="5"/>
  <c r="Z8" i="5"/>
  <c r="AA8" i="5"/>
  <c r="Z9" i="5"/>
  <c r="AA9" i="5"/>
  <c r="Z10" i="5"/>
  <c r="AA10" i="5"/>
  <c r="Z11" i="5"/>
  <c r="AA11" i="5"/>
  <c r="Z12" i="5"/>
  <c r="AA12" i="5"/>
  <c r="Z13" i="5"/>
  <c r="AA13" i="5"/>
  <c r="Z14" i="5"/>
  <c r="AA14" i="5"/>
  <c r="Z15" i="5"/>
  <c r="AA15" i="5"/>
  <c r="Z16" i="5"/>
  <c r="AA16" i="5"/>
  <c r="Z17" i="5"/>
  <c r="AA17" i="5"/>
  <c r="Z18" i="5"/>
  <c r="AA18" i="5"/>
  <c r="Z19" i="5"/>
  <c r="AA19" i="5"/>
  <c r="X18" i="12" l="1"/>
  <c r="X16" i="12"/>
  <c r="X15" i="12"/>
  <c r="X17" i="12"/>
  <c r="X13" i="12"/>
  <c r="X7" i="12"/>
  <c r="X10" i="1"/>
  <c r="X13" i="1"/>
  <c r="X9" i="1"/>
  <c r="X9" i="12"/>
  <c r="X12" i="12"/>
  <c r="X8" i="12"/>
  <c r="X11" i="12"/>
  <c r="A26" i="35"/>
  <c r="N27" i="35"/>
  <c r="A26" i="34"/>
  <c r="L27" i="34"/>
  <c r="A25" i="32"/>
  <c r="N26" i="32"/>
  <c r="A26" i="31"/>
  <c r="N27" i="31"/>
  <c r="N27" i="30"/>
  <c r="A26" i="30"/>
  <c r="X19" i="1"/>
  <c r="X16" i="1"/>
  <c r="X11" i="1"/>
  <c r="X17" i="1"/>
  <c r="X12" i="1"/>
  <c r="X18" i="1"/>
  <c r="X8" i="1"/>
  <c r="AD8" i="5"/>
  <c r="AD9" i="5"/>
  <c r="AD10" i="5"/>
  <c r="AD11" i="5"/>
  <c r="AD12" i="5"/>
  <c r="AD13" i="5"/>
  <c r="AD14" i="5"/>
  <c r="AD15" i="5"/>
  <c r="AD16" i="5"/>
  <c r="AD17" i="5"/>
  <c r="AD18" i="5"/>
  <c r="AD19" i="5"/>
  <c r="AD20" i="5"/>
  <c r="AD21" i="5"/>
  <c r="AD22" i="5"/>
  <c r="AD25" i="5"/>
  <c r="AD26" i="5"/>
  <c r="AD27" i="5"/>
  <c r="AD28" i="5"/>
  <c r="AD29" i="5"/>
  <c r="AD30" i="5"/>
  <c r="AD31" i="5"/>
  <c r="AD32" i="5"/>
  <c r="AD33" i="5"/>
  <c r="AD34" i="5"/>
  <c r="AD35" i="5"/>
  <c r="AD36" i="5"/>
  <c r="AD37" i="5"/>
  <c r="AD38" i="5"/>
  <c r="AD39" i="5"/>
  <c r="AD40" i="5"/>
  <c r="AD41" i="5"/>
  <c r="AD42" i="5"/>
  <c r="AD43" i="5"/>
  <c r="AD44" i="5"/>
  <c r="AD45" i="5"/>
  <c r="AD46" i="5"/>
  <c r="AD47" i="5"/>
  <c r="AD48" i="5"/>
  <c r="AD7" i="5"/>
  <c r="AB8" i="5"/>
  <c r="AB9" i="5"/>
  <c r="AB10" i="5"/>
  <c r="AB11" i="5"/>
  <c r="AB12" i="5"/>
  <c r="AB13" i="5"/>
  <c r="AB14" i="5"/>
  <c r="AB15" i="5"/>
  <c r="AB16" i="5"/>
  <c r="AB17" i="5"/>
  <c r="AB18" i="5"/>
  <c r="AB19" i="5"/>
  <c r="Y8" i="5"/>
  <c r="Y9" i="5"/>
  <c r="Y10" i="5"/>
  <c r="Y11" i="5"/>
  <c r="Y12" i="5"/>
  <c r="Y13" i="5"/>
  <c r="Y14" i="5"/>
  <c r="Y15" i="5"/>
  <c r="Y16" i="5"/>
  <c r="Y17" i="5"/>
  <c r="Y18" i="5"/>
  <c r="Y19" i="5"/>
  <c r="AB7" i="5"/>
  <c r="Y7" i="5"/>
  <c r="T7" i="5"/>
  <c r="U7" i="5"/>
  <c r="T8" i="5"/>
  <c r="U8" i="5"/>
  <c r="T9" i="5"/>
  <c r="U9" i="5"/>
  <c r="T10" i="5"/>
  <c r="U10" i="5"/>
  <c r="T11" i="5"/>
  <c r="U11" i="5"/>
  <c r="T12" i="5"/>
  <c r="U12" i="5"/>
  <c r="T13" i="5"/>
  <c r="U13" i="5"/>
  <c r="T14" i="5"/>
  <c r="U14" i="5"/>
  <c r="T15" i="5"/>
  <c r="U15" i="5"/>
  <c r="T16" i="5"/>
  <c r="U16" i="5"/>
  <c r="T17" i="5"/>
  <c r="U17" i="5"/>
  <c r="T18" i="5"/>
  <c r="U18" i="5"/>
  <c r="T19" i="5"/>
  <c r="U19" i="5"/>
  <c r="Q7" i="5"/>
  <c r="R7" i="5"/>
  <c r="Q8" i="5"/>
  <c r="R8" i="5"/>
  <c r="Q9" i="5"/>
  <c r="R9" i="5"/>
  <c r="Q10" i="5"/>
  <c r="R10" i="5"/>
  <c r="Q11" i="5"/>
  <c r="R11" i="5"/>
  <c r="Q12" i="5"/>
  <c r="R12" i="5"/>
  <c r="Q13" i="5"/>
  <c r="R13" i="5"/>
  <c r="Q14" i="5"/>
  <c r="R14" i="5"/>
  <c r="Q15" i="5"/>
  <c r="R15" i="5"/>
  <c r="Q16" i="5"/>
  <c r="R16" i="5"/>
  <c r="Q17" i="5"/>
  <c r="R17" i="5"/>
  <c r="Q18" i="5"/>
  <c r="R18" i="5"/>
  <c r="Q19" i="5"/>
  <c r="R19" i="5"/>
  <c r="H7" i="6"/>
  <c r="I7" i="6"/>
  <c r="H8" i="6"/>
  <c r="I8" i="6"/>
  <c r="H9" i="6"/>
  <c r="I9" i="6"/>
  <c r="H10" i="6"/>
  <c r="I10" i="6"/>
  <c r="H11" i="6"/>
  <c r="I11" i="6"/>
  <c r="H12" i="6"/>
  <c r="I12" i="6"/>
  <c r="H13" i="6"/>
  <c r="I13" i="6"/>
  <c r="H14" i="6"/>
  <c r="I14" i="6"/>
  <c r="H15" i="6"/>
  <c r="I15" i="6"/>
  <c r="H16" i="6"/>
  <c r="I16" i="6"/>
  <c r="H17" i="6"/>
  <c r="I17" i="6"/>
  <c r="H18" i="6"/>
  <c r="I18" i="6"/>
  <c r="H19" i="6"/>
  <c r="I19" i="6"/>
  <c r="O7" i="6"/>
  <c r="P7" i="6"/>
  <c r="O8" i="6"/>
  <c r="P8" i="6"/>
  <c r="O9" i="6"/>
  <c r="P9" i="6"/>
  <c r="O10" i="6"/>
  <c r="P10" i="6"/>
  <c r="O11" i="6"/>
  <c r="P11" i="6"/>
  <c r="O12" i="6"/>
  <c r="P12" i="6"/>
  <c r="O13" i="6"/>
  <c r="P13" i="6"/>
  <c r="O14" i="6"/>
  <c r="P14" i="6"/>
  <c r="O15" i="6"/>
  <c r="P15" i="6"/>
  <c r="O16" i="6"/>
  <c r="P16" i="6"/>
  <c r="O17" i="6"/>
  <c r="P17" i="6"/>
  <c r="O18" i="6"/>
  <c r="P18" i="6"/>
  <c r="O19" i="6"/>
  <c r="P19" i="6"/>
  <c r="R7" i="6"/>
  <c r="S7" i="6"/>
  <c r="R8" i="6"/>
  <c r="S8" i="6"/>
  <c r="R9" i="6"/>
  <c r="S9" i="6"/>
  <c r="R10" i="6"/>
  <c r="S10" i="6"/>
  <c r="R11" i="6"/>
  <c r="S11" i="6"/>
  <c r="R12" i="6"/>
  <c r="S12" i="6"/>
  <c r="R13" i="6"/>
  <c r="S13" i="6"/>
  <c r="R14" i="6"/>
  <c r="S14" i="6"/>
  <c r="R15" i="6"/>
  <c r="S15" i="6"/>
  <c r="R16" i="6"/>
  <c r="S16" i="6"/>
  <c r="R17" i="6"/>
  <c r="S17" i="6"/>
  <c r="R18" i="6"/>
  <c r="S18" i="6"/>
  <c r="R19" i="6"/>
  <c r="S19" i="6"/>
  <c r="U7" i="6"/>
  <c r="V7" i="6"/>
  <c r="U8" i="6"/>
  <c r="V8" i="6"/>
  <c r="U9" i="6"/>
  <c r="V9" i="6"/>
  <c r="U10" i="6"/>
  <c r="V10" i="6"/>
  <c r="U11" i="6"/>
  <c r="V11" i="6"/>
  <c r="U12" i="6"/>
  <c r="V12" i="6"/>
  <c r="U13" i="6"/>
  <c r="V13" i="6"/>
  <c r="U14" i="6"/>
  <c r="V14" i="6"/>
  <c r="U15" i="6"/>
  <c r="V15" i="6"/>
  <c r="U16" i="6"/>
  <c r="V16" i="6"/>
  <c r="U17" i="6"/>
  <c r="V17" i="6"/>
  <c r="U18" i="6"/>
  <c r="V18" i="6"/>
  <c r="U19" i="6"/>
  <c r="V19" i="6"/>
  <c r="Y7" i="6"/>
  <c r="Y8" i="6"/>
  <c r="Y9" i="6"/>
  <c r="Y10" i="6"/>
  <c r="Y11" i="6"/>
  <c r="Y12" i="6"/>
  <c r="Y13" i="6"/>
  <c r="Y14" i="6"/>
  <c r="Y15" i="6"/>
  <c r="Y16" i="6"/>
  <c r="Y17" i="6"/>
  <c r="Y18" i="6"/>
  <c r="Y19" i="6"/>
  <c r="Y20" i="6"/>
  <c r="Y21" i="6"/>
  <c r="Y22" i="6"/>
  <c r="Y55" i="6"/>
  <c r="Y33" i="6"/>
  <c r="Y34" i="6"/>
  <c r="Y35" i="6"/>
  <c r="Y36" i="6"/>
  <c r="Y37" i="6"/>
  <c r="Y38" i="6"/>
  <c r="Y39" i="6"/>
  <c r="Y40" i="6"/>
  <c r="Y41" i="6"/>
  <c r="Y42" i="6"/>
  <c r="Y43" i="6"/>
  <c r="Y44" i="6"/>
  <c r="Y45" i="6"/>
  <c r="Y46" i="6"/>
  <c r="Y47" i="6"/>
  <c r="Y48" i="6"/>
  <c r="Y49" i="6"/>
  <c r="Y50" i="6"/>
  <c r="Y51" i="6"/>
  <c r="Y52" i="6"/>
  <c r="Y53" i="6"/>
  <c r="Y54" i="6"/>
  <c r="Y32" i="6"/>
  <c r="Y31" i="6"/>
  <c r="Y30" i="6"/>
  <c r="Y29" i="6"/>
  <c r="Y28" i="6"/>
  <c r="Y27" i="6"/>
  <c r="Y26" i="6"/>
  <c r="Y25" i="6"/>
  <c r="Y24" i="6"/>
  <c r="Y23" i="6"/>
  <c r="H7" i="10"/>
  <c r="I7" i="10"/>
  <c r="H8" i="10"/>
  <c r="I8" i="10"/>
  <c r="H9" i="10"/>
  <c r="I9" i="10"/>
  <c r="H10" i="10"/>
  <c r="I10" i="10"/>
  <c r="H11" i="10"/>
  <c r="I11" i="10"/>
  <c r="H12" i="10"/>
  <c r="I12" i="10"/>
  <c r="H13" i="10"/>
  <c r="I13" i="10"/>
  <c r="H14" i="10"/>
  <c r="I14" i="10"/>
  <c r="H15" i="10"/>
  <c r="I15" i="10"/>
  <c r="H16" i="10"/>
  <c r="I16" i="10"/>
  <c r="H17" i="10"/>
  <c r="I17" i="10"/>
  <c r="H18" i="10"/>
  <c r="I18" i="10"/>
  <c r="H19" i="10"/>
  <c r="I19" i="10"/>
  <c r="H20" i="10"/>
  <c r="I20" i="10"/>
  <c r="AB22" i="22"/>
  <c r="AB23" i="22"/>
  <c r="AB24" i="22"/>
  <c r="W17" i="6" l="1"/>
  <c r="W13" i="6"/>
  <c r="W11" i="6"/>
  <c r="T16" i="6"/>
  <c r="T14" i="6"/>
  <c r="T10" i="6"/>
  <c r="Q19" i="6"/>
  <c r="Q15" i="6"/>
  <c r="Q9" i="6"/>
  <c r="W19" i="6"/>
  <c r="W15" i="6"/>
  <c r="W9" i="6"/>
  <c r="T18" i="6"/>
  <c r="T12" i="6"/>
  <c r="T8" i="6"/>
  <c r="Q17" i="6"/>
  <c r="Q13" i="6"/>
  <c r="Q11" i="6"/>
  <c r="Q7" i="6"/>
  <c r="S17" i="5"/>
  <c r="S13" i="5"/>
  <c r="S9" i="5"/>
  <c r="W18" i="6"/>
  <c r="W16" i="6"/>
  <c r="W14" i="6"/>
  <c r="W12" i="6"/>
  <c r="W10" i="6"/>
  <c r="W8" i="6"/>
  <c r="T19" i="6"/>
  <c r="T17" i="6"/>
  <c r="X17" i="6" s="1"/>
  <c r="T15" i="6"/>
  <c r="T13" i="6"/>
  <c r="X13" i="6" s="1"/>
  <c r="T11" i="6"/>
  <c r="T9" i="6"/>
  <c r="X9" i="6" s="1"/>
  <c r="T7" i="6"/>
  <c r="Q18" i="6"/>
  <c r="Q16" i="6"/>
  <c r="Q14" i="6"/>
  <c r="Q12" i="6"/>
  <c r="Q10" i="6"/>
  <c r="Q8" i="6"/>
  <c r="V7" i="5"/>
  <c r="W7" i="6"/>
  <c r="X7" i="6" s="1"/>
  <c r="N26" i="35"/>
  <c r="A25" i="35"/>
  <c r="A25" i="34"/>
  <c r="L26" i="34"/>
  <c r="A24" i="32"/>
  <c r="N25" i="32"/>
  <c r="N26" i="31"/>
  <c r="A25" i="31"/>
  <c r="N26" i="30"/>
  <c r="A25" i="30"/>
  <c r="V18" i="5"/>
  <c r="V14" i="5"/>
  <c r="V12" i="5"/>
  <c r="V10" i="5"/>
  <c r="V8" i="5"/>
  <c r="S18" i="5"/>
  <c r="S16" i="5"/>
  <c r="S14" i="5"/>
  <c r="S12" i="5"/>
  <c r="S10" i="5"/>
  <c r="S8" i="5"/>
  <c r="V19" i="5"/>
  <c r="V17" i="5"/>
  <c r="V15" i="5"/>
  <c r="V13" i="5"/>
  <c r="V11" i="5"/>
  <c r="V9" i="5"/>
  <c r="S19" i="5"/>
  <c r="S15" i="5"/>
  <c r="S11" i="5"/>
  <c r="AC11" i="5" s="1"/>
  <c r="S7" i="5"/>
  <c r="V16" i="5"/>
  <c r="X19" i="6" l="1"/>
  <c r="AC9" i="5"/>
  <c r="AC17" i="5"/>
  <c r="X15" i="6"/>
  <c r="X10" i="6"/>
  <c r="X18" i="6"/>
  <c r="X11" i="6"/>
  <c r="AC13" i="5"/>
  <c r="X8" i="6"/>
  <c r="X16" i="6"/>
  <c r="X12" i="6"/>
  <c r="AC7" i="5"/>
  <c r="AC12" i="5"/>
  <c r="AC8" i="5"/>
  <c r="X14" i="6"/>
  <c r="AC14" i="5"/>
  <c r="A24" i="35"/>
  <c r="N25" i="35"/>
  <c r="A24" i="34"/>
  <c r="L25" i="34"/>
  <c r="N24" i="32"/>
  <c r="A23" i="32"/>
  <c r="A24" i="31"/>
  <c r="N25" i="31"/>
  <c r="A24" i="30"/>
  <c r="N25" i="30"/>
  <c r="AC15" i="5"/>
  <c r="AC10" i="5"/>
  <c r="AC18" i="5"/>
  <c r="AC16" i="5"/>
  <c r="AC19" i="5"/>
  <c r="Y22" i="16"/>
  <c r="AD22" i="21"/>
  <c r="AD22" i="25"/>
  <c r="AD23" i="21"/>
  <c r="AD24" i="21"/>
  <c r="AD25" i="21"/>
  <c r="AD26" i="21"/>
  <c r="AD27" i="21"/>
  <c r="AD28" i="21"/>
  <c r="AD29" i="21"/>
  <c r="AD23" i="25"/>
  <c r="AD24" i="25"/>
  <c r="AD25" i="25"/>
  <c r="AD26" i="25"/>
  <c r="AD27" i="25"/>
  <c r="AD28" i="25"/>
  <c r="AD29" i="25"/>
  <c r="AD30" i="21"/>
  <c r="X7" i="22"/>
  <c r="X8" i="22"/>
  <c r="X9" i="22"/>
  <c r="X10" i="22"/>
  <c r="X11" i="22"/>
  <c r="X12" i="22"/>
  <c r="X13" i="22"/>
  <c r="X14" i="22"/>
  <c r="X15" i="22"/>
  <c r="X16" i="22"/>
  <c r="X17" i="22"/>
  <c r="X18" i="22"/>
  <c r="X19" i="22"/>
  <c r="X20" i="22"/>
  <c r="X21" i="22"/>
  <c r="X22" i="22"/>
  <c r="X23" i="22"/>
  <c r="W7" i="22"/>
  <c r="W8" i="22"/>
  <c r="W9" i="22"/>
  <c r="W10" i="22"/>
  <c r="W11" i="22"/>
  <c r="W12" i="22"/>
  <c r="W13" i="22"/>
  <c r="W14" i="22"/>
  <c r="W15" i="22"/>
  <c r="W16" i="22"/>
  <c r="W17" i="22"/>
  <c r="W18" i="22"/>
  <c r="W19" i="22"/>
  <c r="W20" i="22"/>
  <c r="W21" i="22"/>
  <c r="W22" i="22"/>
  <c r="W23" i="22"/>
  <c r="U7" i="22"/>
  <c r="U8" i="22"/>
  <c r="U9" i="22"/>
  <c r="U10" i="22"/>
  <c r="U11" i="22"/>
  <c r="U12" i="22"/>
  <c r="U13" i="22"/>
  <c r="U14" i="22"/>
  <c r="U15" i="22"/>
  <c r="U16" i="22"/>
  <c r="U17" i="22"/>
  <c r="U18" i="22"/>
  <c r="U19" i="22"/>
  <c r="U20" i="22"/>
  <c r="U21" i="22"/>
  <c r="U22" i="22"/>
  <c r="U23" i="22"/>
  <c r="T7" i="22"/>
  <c r="T8" i="22"/>
  <c r="T9" i="22"/>
  <c r="T10" i="22"/>
  <c r="T11" i="22"/>
  <c r="T12" i="22"/>
  <c r="T13" i="22"/>
  <c r="T14" i="22"/>
  <c r="T15" i="22"/>
  <c r="T16" i="22"/>
  <c r="T17" i="22"/>
  <c r="T18" i="22"/>
  <c r="T19" i="22"/>
  <c r="T20" i="22"/>
  <c r="T21" i="22"/>
  <c r="T22" i="22"/>
  <c r="T23" i="22"/>
  <c r="R7" i="22"/>
  <c r="R8" i="22"/>
  <c r="R9" i="22"/>
  <c r="R10" i="22"/>
  <c r="R11" i="22"/>
  <c r="R12" i="22"/>
  <c r="R13" i="22"/>
  <c r="R14" i="22"/>
  <c r="R15" i="22"/>
  <c r="R16" i="22"/>
  <c r="R17" i="22"/>
  <c r="R18" i="22"/>
  <c r="R19" i="22"/>
  <c r="R20" i="22"/>
  <c r="R21" i="22"/>
  <c r="R22" i="22"/>
  <c r="R23" i="22"/>
  <c r="Q7" i="22"/>
  <c r="Q8" i="22"/>
  <c r="Q9" i="22"/>
  <c r="Q10" i="22"/>
  <c r="Q11" i="22"/>
  <c r="Q12" i="22"/>
  <c r="Q13" i="22"/>
  <c r="Q14" i="22"/>
  <c r="Q15" i="22"/>
  <c r="Q16" i="22"/>
  <c r="Q17" i="22"/>
  <c r="Q18" i="22"/>
  <c r="Q19" i="22"/>
  <c r="Q20" i="22"/>
  <c r="Q21" i="22"/>
  <c r="Q22" i="22"/>
  <c r="Q23" i="22"/>
  <c r="Q24" i="22"/>
  <c r="J7" i="22"/>
  <c r="K7" i="22"/>
  <c r="J8" i="22"/>
  <c r="K8" i="22"/>
  <c r="J9" i="22"/>
  <c r="K9" i="22"/>
  <c r="J10" i="22"/>
  <c r="K10" i="22"/>
  <c r="J11" i="22"/>
  <c r="K11" i="22"/>
  <c r="J12" i="22"/>
  <c r="K12" i="22"/>
  <c r="J13" i="22"/>
  <c r="K13" i="22"/>
  <c r="B22" i="10"/>
  <c r="Y13" i="22" l="1"/>
  <c r="Y9" i="22"/>
  <c r="Y12" i="22"/>
  <c r="Y8" i="22"/>
  <c r="A23" i="35"/>
  <c r="N24" i="35"/>
  <c r="A23" i="34"/>
  <c r="L24" i="34"/>
  <c r="A22" i="32"/>
  <c r="N23" i="32"/>
  <c r="A23" i="31"/>
  <c r="N24" i="31"/>
  <c r="A23" i="30"/>
  <c r="N24" i="30"/>
  <c r="Y11" i="22"/>
  <c r="Y7" i="22"/>
  <c r="Y10" i="22"/>
  <c r="J7" i="5"/>
  <c r="K7" i="5"/>
  <c r="J8" i="5"/>
  <c r="K8" i="5"/>
  <c r="J9" i="5"/>
  <c r="K9" i="5"/>
  <c r="J10" i="5"/>
  <c r="K10" i="5"/>
  <c r="J11" i="5"/>
  <c r="K11" i="5"/>
  <c r="J12" i="5"/>
  <c r="K12" i="5"/>
  <c r="J13" i="5"/>
  <c r="K13" i="5"/>
  <c r="J14" i="5"/>
  <c r="K14" i="5"/>
  <c r="J15" i="5"/>
  <c r="K15" i="5"/>
  <c r="J16" i="5"/>
  <c r="K16" i="5"/>
  <c r="J17" i="5"/>
  <c r="K17" i="5"/>
  <c r="J18" i="5"/>
  <c r="K18" i="5"/>
  <c r="J19" i="5"/>
  <c r="K19" i="5"/>
  <c r="A22" i="35" l="1"/>
  <c r="N23" i="35"/>
  <c r="A22" i="34"/>
  <c r="L23" i="34"/>
  <c r="N22" i="32"/>
  <c r="A21" i="32"/>
  <c r="A22" i="31"/>
  <c r="N23" i="31"/>
  <c r="A22" i="30"/>
  <c r="N23" i="30"/>
  <c r="B23" i="5"/>
  <c r="AD23" i="5" s="1"/>
  <c r="N22" i="35" l="1"/>
  <c r="A21" i="35"/>
  <c r="L22" i="34"/>
  <c r="A21" i="34"/>
  <c r="N21" i="32"/>
  <c r="A20" i="32"/>
  <c r="N22" i="31"/>
  <c r="A21" i="31"/>
  <c r="N22" i="30"/>
  <c r="A21" i="30"/>
  <c r="K24" i="22"/>
  <c r="J24" i="22"/>
  <c r="K22" i="22"/>
  <c r="J22" i="22"/>
  <c r="K21" i="22"/>
  <c r="J21" i="22"/>
  <c r="K20" i="22"/>
  <c r="J20" i="22"/>
  <c r="K19" i="22"/>
  <c r="J19" i="22"/>
  <c r="K18" i="22"/>
  <c r="J18" i="22"/>
  <c r="K17" i="22"/>
  <c r="J17" i="22"/>
  <c r="K16" i="22"/>
  <c r="J16" i="22"/>
  <c r="K15" i="22"/>
  <c r="J15" i="22"/>
  <c r="K14" i="22"/>
  <c r="J14" i="22"/>
  <c r="N21" i="35" l="1"/>
  <c r="A20" i="35"/>
  <c r="A20" i="34"/>
  <c r="L21" i="34"/>
  <c r="A19" i="32"/>
  <c r="N20" i="32"/>
  <c r="N21" i="31"/>
  <c r="A20" i="31"/>
  <c r="A20" i="30"/>
  <c r="N21" i="30"/>
  <c r="J23" i="22"/>
  <c r="K23" i="22"/>
  <c r="A19" i="35" l="1"/>
  <c r="N20" i="35"/>
  <c r="A19" i="34"/>
  <c r="L20" i="34"/>
  <c r="A18" i="32"/>
  <c r="N19" i="32"/>
  <c r="N20" i="31"/>
  <c r="A19" i="31"/>
  <c r="A19" i="30"/>
  <c r="N20" i="30"/>
  <c r="C24" i="5"/>
  <c r="B24" i="5"/>
  <c r="AD24" i="5" l="1"/>
  <c r="A18" i="35"/>
  <c r="N19" i="35"/>
  <c r="A18" i="34"/>
  <c r="L19" i="34"/>
  <c r="N18" i="32"/>
  <c r="A17" i="32"/>
  <c r="A18" i="31"/>
  <c r="N19" i="31"/>
  <c r="A18" i="30"/>
  <c r="N19" i="30"/>
  <c r="C25" i="19"/>
  <c r="Q25" i="19" s="1"/>
  <c r="B25" i="19"/>
  <c r="C25" i="14"/>
  <c r="B25" i="14"/>
  <c r="C25" i="12"/>
  <c r="B25" i="12"/>
  <c r="N18" i="35" l="1"/>
  <c r="A17" i="35"/>
  <c r="A17" i="34"/>
  <c r="L18" i="34"/>
  <c r="N17" i="32"/>
  <c r="A16" i="32"/>
  <c r="N18" i="31"/>
  <c r="A17" i="31"/>
  <c r="N18" i="30"/>
  <c r="A17" i="30"/>
  <c r="N17" i="35" l="1"/>
  <c r="A16" i="35"/>
  <c r="A16" i="34"/>
  <c r="L17" i="34"/>
  <c r="A15" i="32"/>
  <c r="N16" i="32"/>
  <c r="N17" i="31"/>
  <c r="A16" i="31"/>
  <c r="A16" i="30"/>
  <c r="N17" i="30"/>
  <c r="O7" i="16"/>
  <c r="P7" i="16"/>
  <c r="R7" i="16"/>
  <c r="S7" i="16"/>
  <c r="U7" i="16"/>
  <c r="V7" i="16"/>
  <c r="O8" i="16"/>
  <c r="P8" i="16"/>
  <c r="R8" i="16"/>
  <c r="S8" i="16"/>
  <c r="U8" i="16"/>
  <c r="V8" i="16"/>
  <c r="O9" i="16"/>
  <c r="P9" i="16"/>
  <c r="R9" i="16"/>
  <c r="S9" i="16"/>
  <c r="U9" i="16"/>
  <c r="V9" i="16"/>
  <c r="O10" i="16"/>
  <c r="P10" i="16"/>
  <c r="R10" i="16"/>
  <c r="S10" i="16"/>
  <c r="U10" i="16"/>
  <c r="V10" i="16"/>
  <c r="O11" i="16"/>
  <c r="P11" i="16"/>
  <c r="R11" i="16"/>
  <c r="S11" i="16"/>
  <c r="U11" i="16"/>
  <c r="V11" i="16"/>
  <c r="O12" i="16"/>
  <c r="P12" i="16"/>
  <c r="R12" i="16"/>
  <c r="S12" i="16"/>
  <c r="U12" i="16"/>
  <c r="V12" i="16"/>
  <c r="O13" i="16"/>
  <c r="P13" i="16"/>
  <c r="R13" i="16"/>
  <c r="S13" i="16"/>
  <c r="U13" i="16"/>
  <c r="V13" i="16"/>
  <c r="O14" i="16"/>
  <c r="P14" i="16"/>
  <c r="R14" i="16"/>
  <c r="S14" i="16"/>
  <c r="U14" i="16"/>
  <c r="V14" i="16"/>
  <c r="O15" i="16"/>
  <c r="P15" i="16"/>
  <c r="R15" i="16"/>
  <c r="S15" i="16"/>
  <c r="U15" i="16"/>
  <c r="V15" i="16"/>
  <c r="O16" i="16"/>
  <c r="P16" i="16"/>
  <c r="R16" i="16"/>
  <c r="S16" i="16"/>
  <c r="U16" i="16"/>
  <c r="V16" i="16"/>
  <c r="O17" i="16"/>
  <c r="P17" i="16"/>
  <c r="R17" i="16"/>
  <c r="S17" i="16"/>
  <c r="U17" i="16"/>
  <c r="V17" i="16"/>
  <c r="O18" i="16"/>
  <c r="P18" i="16"/>
  <c r="R18" i="16"/>
  <c r="S18" i="16"/>
  <c r="U18" i="16"/>
  <c r="V18" i="16"/>
  <c r="O19" i="16"/>
  <c r="P19" i="16"/>
  <c r="R19" i="16"/>
  <c r="S19" i="16"/>
  <c r="U19" i="16"/>
  <c r="V19" i="16"/>
  <c r="O7" i="17"/>
  <c r="P7" i="17"/>
  <c r="R7" i="17"/>
  <c r="S7" i="17"/>
  <c r="U7" i="17"/>
  <c r="V7" i="17"/>
  <c r="O8" i="17"/>
  <c r="P8" i="17"/>
  <c r="R8" i="17"/>
  <c r="S8" i="17"/>
  <c r="U8" i="17"/>
  <c r="V8" i="17"/>
  <c r="O9" i="17"/>
  <c r="P9" i="17"/>
  <c r="R9" i="17"/>
  <c r="S9" i="17"/>
  <c r="U9" i="17"/>
  <c r="V9" i="17"/>
  <c r="O10" i="17"/>
  <c r="P10" i="17"/>
  <c r="R10" i="17"/>
  <c r="S10" i="17"/>
  <c r="U10" i="17"/>
  <c r="V10" i="17"/>
  <c r="O11" i="17"/>
  <c r="P11" i="17"/>
  <c r="R11" i="17"/>
  <c r="S11" i="17"/>
  <c r="U11" i="17"/>
  <c r="V11" i="17"/>
  <c r="O12" i="17"/>
  <c r="P12" i="17"/>
  <c r="R12" i="17"/>
  <c r="S12" i="17"/>
  <c r="U12" i="17"/>
  <c r="V12" i="17"/>
  <c r="O13" i="17"/>
  <c r="P13" i="17"/>
  <c r="R13" i="17"/>
  <c r="S13" i="17"/>
  <c r="U13" i="17"/>
  <c r="V13" i="17"/>
  <c r="O14" i="17"/>
  <c r="P14" i="17"/>
  <c r="R14" i="17"/>
  <c r="S14" i="17"/>
  <c r="U14" i="17"/>
  <c r="V14" i="17"/>
  <c r="O15" i="17"/>
  <c r="P15" i="17"/>
  <c r="R15" i="17"/>
  <c r="S15" i="17"/>
  <c r="U15" i="17"/>
  <c r="V15" i="17"/>
  <c r="O16" i="17"/>
  <c r="P16" i="17"/>
  <c r="R16" i="17"/>
  <c r="S16" i="17"/>
  <c r="U16" i="17"/>
  <c r="V16" i="17"/>
  <c r="O17" i="17"/>
  <c r="P17" i="17"/>
  <c r="R17" i="17"/>
  <c r="S17" i="17"/>
  <c r="U17" i="17"/>
  <c r="V17" i="17"/>
  <c r="O18" i="17"/>
  <c r="P18" i="17"/>
  <c r="R18" i="17"/>
  <c r="S18" i="17"/>
  <c r="U18" i="17"/>
  <c r="V18" i="17"/>
  <c r="O19" i="17"/>
  <c r="P19" i="17"/>
  <c r="R19" i="17"/>
  <c r="S19" i="17"/>
  <c r="U19" i="17"/>
  <c r="V19" i="17"/>
  <c r="Q7" i="20"/>
  <c r="R7" i="20"/>
  <c r="T7" i="20"/>
  <c r="U7" i="20"/>
  <c r="W7" i="20"/>
  <c r="X7" i="20"/>
  <c r="Z7" i="20"/>
  <c r="AA7" i="20"/>
  <c r="Q8" i="20"/>
  <c r="R8" i="20"/>
  <c r="T8" i="20"/>
  <c r="U8" i="20"/>
  <c r="W8" i="20"/>
  <c r="X8" i="20"/>
  <c r="Z8" i="20"/>
  <c r="AA8" i="20"/>
  <c r="Q9" i="20"/>
  <c r="R9" i="20"/>
  <c r="T9" i="20"/>
  <c r="U9" i="20"/>
  <c r="W9" i="20"/>
  <c r="X9" i="20"/>
  <c r="Z9" i="20"/>
  <c r="AA9" i="20"/>
  <c r="Q10" i="20"/>
  <c r="R10" i="20"/>
  <c r="T10" i="20"/>
  <c r="U10" i="20"/>
  <c r="W10" i="20"/>
  <c r="X10" i="20"/>
  <c r="Z10" i="20"/>
  <c r="AA10" i="20"/>
  <c r="Q11" i="20"/>
  <c r="R11" i="20"/>
  <c r="T11" i="20"/>
  <c r="U11" i="20"/>
  <c r="W11" i="20"/>
  <c r="X11" i="20"/>
  <c r="Z11" i="20"/>
  <c r="AA11" i="20"/>
  <c r="Q12" i="20"/>
  <c r="R12" i="20"/>
  <c r="T12" i="20"/>
  <c r="U12" i="20"/>
  <c r="W12" i="20"/>
  <c r="X12" i="20"/>
  <c r="Z12" i="20"/>
  <c r="AA12" i="20"/>
  <c r="Q13" i="20"/>
  <c r="R13" i="20"/>
  <c r="T13" i="20"/>
  <c r="U13" i="20"/>
  <c r="W13" i="20"/>
  <c r="X13" i="20"/>
  <c r="Z13" i="20"/>
  <c r="AA13" i="20"/>
  <c r="Q14" i="20"/>
  <c r="R14" i="20"/>
  <c r="T14" i="20"/>
  <c r="U14" i="20"/>
  <c r="W14" i="20"/>
  <c r="X14" i="20"/>
  <c r="Z14" i="20"/>
  <c r="AA14" i="20"/>
  <c r="Q15" i="20"/>
  <c r="R15" i="20"/>
  <c r="T15" i="20"/>
  <c r="U15" i="20"/>
  <c r="W15" i="20"/>
  <c r="X15" i="20"/>
  <c r="Z15" i="20"/>
  <c r="AA15" i="20"/>
  <c r="Q16" i="20"/>
  <c r="R16" i="20"/>
  <c r="T16" i="20"/>
  <c r="U16" i="20"/>
  <c r="W16" i="20"/>
  <c r="X16" i="20"/>
  <c r="Z16" i="20"/>
  <c r="AA16" i="20"/>
  <c r="Q17" i="20"/>
  <c r="R17" i="20"/>
  <c r="T17" i="20"/>
  <c r="U17" i="20"/>
  <c r="W17" i="20"/>
  <c r="X17" i="20"/>
  <c r="Z17" i="20"/>
  <c r="AA17" i="20"/>
  <c r="Q18" i="20"/>
  <c r="R18" i="20"/>
  <c r="T18" i="20"/>
  <c r="U18" i="20"/>
  <c r="W18" i="20"/>
  <c r="X18" i="20"/>
  <c r="Z18" i="20"/>
  <c r="AA18" i="20"/>
  <c r="Q19" i="20"/>
  <c r="R19" i="20"/>
  <c r="T19" i="20"/>
  <c r="U19" i="20"/>
  <c r="W19" i="20"/>
  <c r="X19" i="20"/>
  <c r="Z19" i="20"/>
  <c r="AA19" i="20"/>
  <c r="O7" i="19"/>
  <c r="P7" i="19"/>
  <c r="R7" i="19"/>
  <c r="S7" i="19"/>
  <c r="U7" i="19"/>
  <c r="V7" i="19"/>
  <c r="O8" i="19"/>
  <c r="P8" i="19"/>
  <c r="R8" i="19"/>
  <c r="S8" i="19"/>
  <c r="U8" i="19"/>
  <c r="V8" i="19"/>
  <c r="O9" i="19"/>
  <c r="P9" i="19"/>
  <c r="R9" i="19"/>
  <c r="S9" i="19"/>
  <c r="U9" i="19"/>
  <c r="V9" i="19"/>
  <c r="O10" i="19"/>
  <c r="P10" i="19"/>
  <c r="R10" i="19"/>
  <c r="S10" i="19"/>
  <c r="U10" i="19"/>
  <c r="V10" i="19"/>
  <c r="O11" i="19"/>
  <c r="P11" i="19"/>
  <c r="R11" i="19"/>
  <c r="S11" i="19"/>
  <c r="U11" i="19"/>
  <c r="V11" i="19"/>
  <c r="O12" i="19"/>
  <c r="P12" i="19"/>
  <c r="R12" i="19"/>
  <c r="S12" i="19"/>
  <c r="U12" i="19"/>
  <c r="V12" i="19"/>
  <c r="O13" i="19"/>
  <c r="P13" i="19"/>
  <c r="R13" i="19"/>
  <c r="S13" i="19"/>
  <c r="U13" i="19"/>
  <c r="V13" i="19"/>
  <c r="O14" i="19"/>
  <c r="P14" i="19"/>
  <c r="R14" i="19"/>
  <c r="S14" i="19"/>
  <c r="U14" i="19"/>
  <c r="V14" i="19"/>
  <c r="O15" i="19"/>
  <c r="P15" i="19"/>
  <c r="R15" i="19"/>
  <c r="S15" i="19"/>
  <c r="U15" i="19"/>
  <c r="V15" i="19"/>
  <c r="O16" i="19"/>
  <c r="P16" i="19"/>
  <c r="R16" i="19"/>
  <c r="S16" i="19"/>
  <c r="U16" i="19"/>
  <c r="V16" i="19"/>
  <c r="O17" i="19"/>
  <c r="P17" i="19"/>
  <c r="R17" i="19"/>
  <c r="S17" i="19"/>
  <c r="U17" i="19"/>
  <c r="V17" i="19"/>
  <c r="O18" i="19"/>
  <c r="P18" i="19"/>
  <c r="R18" i="19"/>
  <c r="S18" i="19"/>
  <c r="U18" i="19"/>
  <c r="V18" i="19"/>
  <c r="O19" i="19"/>
  <c r="P19" i="19"/>
  <c r="R19" i="19"/>
  <c r="S19" i="19"/>
  <c r="U19" i="19"/>
  <c r="V19" i="19"/>
  <c r="O7" i="14"/>
  <c r="P7" i="14"/>
  <c r="R7" i="14"/>
  <c r="S7" i="14"/>
  <c r="U7" i="14"/>
  <c r="V7" i="14"/>
  <c r="O8" i="14"/>
  <c r="P8" i="14"/>
  <c r="R8" i="14"/>
  <c r="S8" i="14"/>
  <c r="U8" i="14"/>
  <c r="V8" i="14"/>
  <c r="O9" i="14"/>
  <c r="P9" i="14"/>
  <c r="R9" i="14"/>
  <c r="S9" i="14"/>
  <c r="U9" i="14"/>
  <c r="V9" i="14"/>
  <c r="O10" i="14"/>
  <c r="P10" i="14"/>
  <c r="R10" i="14"/>
  <c r="S10" i="14"/>
  <c r="U10" i="14"/>
  <c r="V10" i="14"/>
  <c r="O11" i="14"/>
  <c r="P11" i="14"/>
  <c r="R11" i="14"/>
  <c r="S11" i="14"/>
  <c r="U11" i="14"/>
  <c r="V11" i="14"/>
  <c r="O12" i="14"/>
  <c r="P12" i="14"/>
  <c r="R12" i="14"/>
  <c r="S12" i="14"/>
  <c r="U12" i="14"/>
  <c r="V12" i="14"/>
  <c r="O13" i="14"/>
  <c r="P13" i="14"/>
  <c r="R13" i="14"/>
  <c r="S13" i="14"/>
  <c r="U13" i="14"/>
  <c r="V13" i="14"/>
  <c r="O14" i="14"/>
  <c r="P14" i="14"/>
  <c r="R14" i="14"/>
  <c r="S14" i="14"/>
  <c r="U14" i="14"/>
  <c r="V14" i="14"/>
  <c r="O15" i="14"/>
  <c r="P15" i="14"/>
  <c r="R15" i="14"/>
  <c r="S15" i="14"/>
  <c r="U15" i="14"/>
  <c r="V15" i="14"/>
  <c r="O16" i="14"/>
  <c r="P16" i="14"/>
  <c r="R16" i="14"/>
  <c r="S16" i="14"/>
  <c r="U16" i="14"/>
  <c r="V16" i="14"/>
  <c r="O17" i="14"/>
  <c r="P17" i="14"/>
  <c r="R17" i="14"/>
  <c r="S17" i="14"/>
  <c r="U17" i="14"/>
  <c r="V17" i="14"/>
  <c r="O18" i="14"/>
  <c r="P18" i="14"/>
  <c r="R18" i="14"/>
  <c r="S18" i="14"/>
  <c r="U18" i="14"/>
  <c r="V18" i="14"/>
  <c r="O19" i="14"/>
  <c r="P19" i="14"/>
  <c r="R19" i="14"/>
  <c r="S19" i="14"/>
  <c r="U19" i="14"/>
  <c r="V19" i="14"/>
  <c r="O7" i="15"/>
  <c r="P7" i="15"/>
  <c r="R7" i="15"/>
  <c r="S7" i="15"/>
  <c r="U7" i="15"/>
  <c r="V7" i="15"/>
  <c r="O8" i="15"/>
  <c r="P8" i="15"/>
  <c r="R8" i="15"/>
  <c r="S8" i="15"/>
  <c r="U8" i="15"/>
  <c r="V8" i="15"/>
  <c r="O9" i="15"/>
  <c r="P9" i="15"/>
  <c r="R9" i="15"/>
  <c r="S9" i="15"/>
  <c r="U9" i="15"/>
  <c r="V9" i="15"/>
  <c r="O10" i="15"/>
  <c r="P10" i="15"/>
  <c r="R10" i="15"/>
  <c r="S10" i="15"/>
  <c r="U10" i="15"/>
  <c r="V10" i="15"/>
  <c r="O11" i="15"/>
  <c r="P11" i="15"/>
  <c r="R11" i="15"/>
  <c r="S11" i="15"/>
  <c r="U11" i="15"/>
  <c r="V11" i="15"/>
  <c r="O12" i="15"/>
  <c r="P12" i="15"/>
  <c r="R12" i="15"/>
  <c r="S12" i="15"/>
  <c r="U12" i="15"/>
  <c r="V12" i="15"/>
  <c r="O13" i="15"/>
  <c r="P13" i="15"/>
  <c r="R13" i="15"/>
  <c r="S13" i="15"/>
  <c r="U13" i="15"/>
  <c r="V13" i="15"/>
  <c r="O14" i="15"/>
  <c r="P14" i="15"/>
  <c r="R14" i="15"/>
  <c r="S14" i="15"/>
  <c r="U14" i="15"/>
  <c r="V14" i="15"/>
  <c r="O15" i="15"/>
  <c r="P15" i="15"/>
  <c r="R15" i="15"/>
  <c r="S15" i="15"/>
  <c r="U15" i="15"/>
  <c r="V15" i="15"/>
  <c r="O16" i="15"/>
  <c r="P16" i="15"/>
  <c r="R16" i="15"/>
  <c r="S16" i="15"/>
  <c r="U16" i="15"/>
  <c r="V16" i="15"/>
  <c r="O17" i="15"/>
  <c r="P17" i="15"/>
  <c r="R17" i="15"/>
  <c r="S17" i="15"/>
  <c r="U17" i="15"/>
  <c r="V17" i="15"/>
  <c r="O18" i="15"/>
  <c r="P18" i="15"/>
  <c r="R18" i="15"/>
  <c r="S18" i="15"/>
  <c r="U18" i="15"/>
  <c r="V18" i="15"/>
  <c r="O19" i="15"/>
  <c r="P19" i="15"/>
  <c r="R19" i="15"/>
  <c r="S19" i="15"/>
  <c r="U19" i="15"/>
  <c r="V19" i="15"/>
  <c r="Q7" i="4"/>
  <c r="R7" i="4"/>
  <c r="T7" i="4"/>
  <c r="U7" i="4"/>
  <c r="W7" i="4"/>
  <c r="X7" i="4"/>
  <c r="Q8" i="4"/>
  <c r="R8" i="4"/>
  <c r="T8" i="4"/>
  <c r="U8" i="4"/>
  <c r="W8" i="4"/>
  <c r="X8" i="4"/>
  <c r="Q9" i="4"/>
  <c r="R9" i="4"/>
  <c r="T9" i="4"/>
  <c r="U9" i="4"/>
  <c r="W9" i="4"/>
  <c r="X9" i="4"/>
  <c r="Q10" i="4"/>
  <c r="R10" i="4"/>
  <c r="T10" i="4"/>
  <c r="U10" i="4"/>
  <c r="W10" i="4"/>
  <c r="X10" i="4"/>
  <c r="Q11" i="4"/>
  <c r="R11" i="4"/>
  <c r="T11" i="4"/>
  <c r="U11" i="4"/>
  <c r="W11" i="4"/>
  <c r="X11" i="4"/>
  <c r="Q12" i="4"/>
  <c r="R12" i="4"/>
  <c r="T12" i="4"/>
  <c r="U12" i="4"/>
  <c r="W12" i="4"/>
  <c r="X12" i="4"/>
  <c r="Q13" i="4"/>
  <c r="R13" i="4"/>
  <c r="T13" i="4"/>
  <c r="U13" i="4"/>
  <c r="W13" i="4"/>
  <c r="X13" i="4"/>
  <c r="Q14" i="4"/>
  <c r="R14" i="4"/>
  <c r="T14" i="4"/>
  <c r="U14" i="4"/>
  <c r="W14" i="4"/>
  <c r="X14" i="4"/>
  <c r="Q15" i="4"/>
  <c r="R15" i="4"/>
  <c r="T15" i="4"/>
  <c r="U15" i="4"/>
  <c r="W15" i="4"/>
  <c r="X15" i="4"/>
  <c r="Q16" i="4"/>
  <c r="R16" i="4"/>
  <c r="T16" i="4"/>
  <c r="U16" i="4"/>
  <c r="W16" i="4"/>
  <c r="X16" i="4"/>
  <c r="Q17" i="4"/>
  <c r="R17" i="4"/>
  <c r="T17" i="4"/>
  <c r="U17" i="4"/>
  <c r="W17" i="4"/>
  <c r="X17" i="4"/>
  <c r="Q18" i="4"/>
  <c r="R18" i="4"/>
  <c r="T18" i="4"/>
  <c r="U18" i="4"/>
  <c r="W18" i="4"/>
  <c r="X18" i="4"/>
  <c r="Q19" i="4"/>
  <c r="R19" i="4"/>
  <c r="T19" i="4"/>
  <c r="U19" i="4"/>
  <c r="W19" i="4"/>
  <c r="X19" i="4"/>
  <c r="Q7" i="25"/>
  <c r="R7" i="25"/>
  <c r="T7" i="25"/>
  <c r="U7" i="25"/>
  <c r="W7" i="25"/>
  <c r="X7" i="25"/>
  <c r="Z7" i="25"/>
  <c r="AA7" i="25"/>
  <c r="Q8" i="25"/>
  <c r="R8" i="25"/>
  <c r="T8" i="25"/>
  <c r="U8" i="25"/>
  <c r="W8" i="25"/>
  <c r="X8" i="25"/>
  <c r="Z8" i="25"/>
  <c r="AA8" i="25"/>
  <c r="Q9" i="25"/>
  <c r="R9" i="25"/>
  <c r="T9" i="25"/>
  <c r="U9" i="25"/>
  <c r="W9" i="25"/>
  <c r="X9" i="25"/>
  <c r="Z9" i="25"/>
  <c r="AA9" i="25"/>
  <c r="Q10" i="25"/>
  <c r="R10" i="25"/>
  <c r="T10" i="25"/>
  <c r="U10" i="25"/>
  <c r="W10" i="25"/>
  <c r="X10" i="25"/>
  <c r="Z10" i="25"/>
  <c r="AA10" i="25"/>
  <c r="Q11" i="25"/>
  <c r="R11" i="25"/>
  <c r="T11" i="25"/>
  <c r="U11" i="25"/>
  <c r="W11" i="25"/>
  <c r="X11" i="25"/>
  <c r="Z11" i="25"/>
  <c r="AA11" i="25"/>
  <c r="Q12" i="25"/>
  <c r="R12" i="25"/>
  <c r="T12" i="25"/>
  <c r="U12" i="25"/>
  <c r="W12" i="25"/>
  <c r="X12" i="25"/>
  <c r="Z12" i="25"/>
  <c r="AA12" i="25"/>
  <c r="Q13" i="25"/>
  <c r="R13" i="25"/>
  <c r="T13" i="25"/>
  <c r="U13" i="25"/>
  <c r="W13" i="25"/>
  <c r="X13" i="25"/>
  <c r="Z13" i="25"/>
  <c r="AA13" i="25"/>
  <c r="Q14" i="25"/>
  <c r="R14" i="25"/>
  <c r="T14" i="25"/>
  <c r="U14" i="25"/>
  <c r="W14" i="25"/>
  <c r="X14" i="25"/>
  <c r="Z14" i="25"/>
  <c r="AA14" i="25"/>
  <c r="Q15" i="25"/>
  <c r="R15" i="25"/>
  <c r="T15" i="25"/>
  <c r="U15" i="25"/>
  <c r="W15" i="25"/>
  <c r="X15" i="25"/>
  <c r="Z15" i="25"/>
  <c r="AA15" i="25"/>
  <c r="Q16" i="25"/>
  <c r="R16" i="25"/>
  <c r="T16" i="25"/>
  <c r="U16" i="25"/>
  <c r="W16" i="25"/>
  <c r="X16" i="25"/>
  <c r="Z16" i="25"/>
  <c r="AA16" i="25"/>
  <c r="Q17" i="25"/>
  <c r="R17" i="25"/>
  <c r="T17" i="25"/>
  <c r="U17" i="25"/>
  <c r="W17" i="25"/>
  <c r="X17" i="25"/>
  <c r="Z17" i="25"/>
  <c r="AA17" i="25"/>
  <c r="Q18" i="25"/>
  <c r="R18" i="25"/>
  <c r="T18" i="25"/>
  <c r="U18" i="25"/>
  <c r="W18" i="25"/>
  <c r="X18" i="25"/>
  <c r="Z18" i="25"/>
  <c r="AA18" i="25"/>
  <c r="Q19" i="25"/>
  <c r="R19" i="25"/>
  <c r="T19" i="25"/>
  <c r="U19" i="25"/>
  <c r="W19" i="25"/>
  <c r="X19" i="25"/>
  <c r="Z19" i="25"/>
  <c r="AA19" i="25"/>
  <c r="Q7" i="21"/>
  <c r="R7" i="21"/>
  <c r="T7" i="21"/>
  <c r="U7" i="21"/>
  <c r="W7" i="21"/>
  <c r="X7" i="21"/>
  <c r="Z7" i="21"/>
  <c r="AA7" i="21"/>
  <c r="Q8" i="21"/>
  <c r="R8" i="21"/>
  <c r="T8" i="21"/>
  <c r="U8" i="21"/>
  <c r="W8" i="21"/>
  <c r="X8" i="21"/>
  <c r="Z8" i="21"/>
  <c r="AA8" i="21"/>
  <c r="Q9" i="21"/>
  <c r="R9" i="21"/>
  <c r="T9" i="21"/>
  <c r="U9" i="21"/>
  <c r="W9" i="21"/>
  <c r="X9" i="21"/>
  <c r="Z9" i="21"/>
  <c r="AA9" i="21"/>
  <c r="Q10" i="21"/>
  <c r="R10" i="21"/>
  <c r="T10" i="21"/>
  <c r="U10" i="21"/>
  <c r="W10" i="21"/>
  <c r="X10" i="21"/>
  <c r="Z10" i="21"/>
  <c r="AA10" i="21"/>
  <c r="Q11" i="21"/>
  <c r="R11" i="21"/>
  <c r="T11" i="21"/>
  <c r="U11" i="21"/>
  <c r="W11" i="21"/>
  <c r="X11" i="21"/>
  <c r="Z11" i="21"/>
  <c r="AA11" i="21"/>
  <c r="Q12" i="21"/>
  <c r="R12" i="21"/>
  <c r="T12" i="21"/>
  <c r="U12" i="21"/>
  <c r="W12" i="21"/>
  <c r="X12" i="21"/>
  <c r="Z12" i="21"/>
  <c r="AA12" i="21"/>
  <c r="Q13" i="21"/>
  <c r="R13" i="21"/>
  <c r="T13" i="21"/>
  <c r="U13" i="21"/>
  <c r="W13" i="21"/>
  <c r="X13" i="21"/>
  <c r="Z13" i="21"/>
  <c r="AA13" i="21"/>
  <c r="Q14" i="21"/>
  <c r="R14" i="21"/>
  <c r="T14" i="21"/>
  <c r="U14" i="21"/>
  <c r="W14" i="21"/>
  <c r="X14" i="21"/>
  <c r="Z14" i="21"/>
  <c r="AA14" i="21"/>
  <c r="Q15" i="21"/>
  <c r="R15" i="21"/>
  <c r="T15" i="21"/>
  <c r="U15" i="21"/>
  <c r="W15" i="21"/>
  <c r="X15" i="21"/>
  <c r="Z15" i="21"/>
  <c r="AA15" i="21"/>
  <c r="Q16" i="21"/>
  <c r="R16" i="21"/>
  <c r="T16" i="21"/>
  <c r="U16" i="21"/>
  <c r="W16" i="21"/>
  <c r="X16" i="21"/>
  <c r="Z16" i="21"/>
  <c r="AA16" i="21"/>
  <c r="Q17" i="21"/>
  <c r="R17" i="21"/>
  <c r="T17" i="21"/>
  <c r="U17" i="21"/>
  <c r="W17" i="21"/>
  <c r="X17" i="21"/>
  <c r="Z17" i="21"/>
  <c r="AA17" i="21"/>
  <c r="Q18" i="21"/>
  <c r="R18" i="21"/>
  <c r="T18" i="21"/>
  <c r="U18" i="21"/>
  <c r="W18" i="21"/>
  <c r="X18" i="21"/>
  <c r="Z18" i="21"/>
  <c r="AA18" i="21"/>
  <c r="Q19" i="21"/>
  <c r="R19" i="21"/>
  <c r="T19" i="21"/>
  <c r="U19" i="21"/>
  <c r="W19" i="21"/>
  <c r="X19" i="21"/>
  <c r="Z19" i="21"/>
  <c r="AA19" i="21"/>
  <c r="Q7" i="27"/>
  <c r="R7" i="27"/>
  <c r="T7" i="27"/>
  <c r="U7" i="27"/>
  <c r="W7" i="27"/>
  <c r="X7" i="27"/>
  <c r="Z7" i="27"/>
  <c r="AA7" i="27"/>
  <c r="Q8" i="27"/>
  <c r="R8" i="27"/>
  <c r="T8" i="27"/>
  <c r="U8" i="27"/>
  <c r="W8" i="27"/>
  <c r="X8" i="27"/>
  <c r="Z8" i="27"/>
  <c r="AA8" i="27"/>
  <c r="Q9" i="27"/>
  <c r="R9" i="27"/>
  <c r="T9" i="27"/>
  <c r="U9" i="27"/>
  <c r="W9" i="27"/>
  <c r="X9" i="27"/>
  <c r="Z9" i="27"/>
  <c r="AA9" i="27"/>
  <c r="Q10" i="27"/>
  <c r="R10" i="27"/>
  <c r="T10" i="27"/>
  <c r="U10" i="27"/>
  <c r="W10" i="27"/>
  <c r="X10" i="27"/>
  <c r="Z10" i="27"/>
  <c r="AA10" i="27"/>
  <c r="Q11" i="27"/>
  <c r="R11" i="27"/>
  <c r="T11" i="27"/>
  <c r="U11" i="27"/>
  <c r="W11" i="27"/>
  <c r="X11" i="27"/>
  <c r="Z11" i="27"/>
  <c r="AA11" i="27"/>
  <c r="Q12" i="27"/>
  <c r="R12" i="27"/>
  <c r="T12" i="27"/>
  <c r="U12" i="27"/>
  <c r="W12" i="27"/>
  <c r="X12" i="27"/>
  <c r="Z12" i="27"/>
  <c r="AA12" i="27"/>
  <c r="Q13" i="27"/>
  <c r="R13" i="27"/>
  <c r="T13" i="27"/>
  <c r="U13" i="27"/>
  <c r="W13" i="27"/>
  <c r="X13" i="27"/>
  <c r="Z13" i="27"/>
  <c r="AA13" i="27"/>
  <c r="Q14" i="27"/>
  <c r="R14" i="27"/>
  <c r="T14" i="27"/>
  <c r="U14" i="27"/>
  <c r="W14" i="27"/>
  <c r="X14" i="27"/>
  <c r="Z14" i="27"/>
  <c r="AA14" i="27"/>
  <c r="Q15" i="27"/>
  <c r="R15" i="27"/>
  <c r="T15" i="27"/>
  <c r="U15" i="27"/>
  <c r="W15" i="27"/>
  <c r="X15" i="27"/>
  <c r="Z15" i="27"/>
  <c r="AA15" i="27"/>
  <c r="Q16" i="27"/>
  <c r="R16" i="27"/>
  <c r="T16" i="27"/>
  <c r="U16" i="27"/>
  <c r="W16" i="27"/>
  <c r="X16" i="27"/>
  <c r="Z16" i="27"/>
  <c r="AA16" i="27"/>
  <c r="Q17" i="27"/>
  <c r="R17" i="27"/>
  <c r="T17" i="27"/>
  <c r="U17" i="27"/>
  <c r="W17" i="27"/>
  <c r="X17" i="27"/>
  <c r="Z17" i="27"/>
  <c r="AA17" i="27"/>
  <c r="Q18" i="27"/>
  <c r="R18" i="27"/>
  <c r="T18" i="27"/>
  <c r="U18" i="27"/>
  <c r="W18" i="27"/>
  <c r="X18" i="27"/>
  <c r="Z18" i="27"/>
  <c r="AA18" i="27"/>
  <c r="Q19" i="27"/>
  <c r="R19" i="27"/>
  <c r="T19" i="27"/>
  <c r="U19" i="27"/>
  <c r="W19" i="27"/>
  <c r="X19" i="27"/>
  <c r="Z19" i="27"/>
  <c r="AA19" i="27"/>
  <c r="O7" i="23"/>
  <c r="P7" i="23"/>
  <c r="R7" i="23"/>
  <c r="S7" i="23"/>
  <c r="U7" i="23"/>
  <c r="V7" i="23"/>
  <c r="O8" i="23"/>
  <c r="P8" i="23"/>
  <c r="R8" i="23"/>
  <c r="S8" i="23"/>
  <c r="U8" i="23"/>
  <c r="V8" i="23"/>
  <c r="O9" i="23"/>
  <c r="P9" i="23"/>
  <c r="R9" i="23"/>
  <c r="S9" i="23"/>
  <c r="U9" i="23"/>
  <c r="V9" i="23"/>
  <c r="O10" i="23"/>
  <c r="P10" i="23"/>
  <c r="R10" i="23"/>
  <c r="S10" i="23"/>
  <c r="U10" i="23"/>
  <c r="V10" i="23"/>
  <c r="O11" i="23"/>
  <c r="P11" i="23"/>
  <c r="R11" i="23"/>
  <c r="S11" i="23"/>
  <c r="U11" i="23"/>
  <c r="V11" i="23"/>
  <c r="O12" i="23"/>
  <c r="P12" i="23"/>
  <c r="R12" i="23"/>
  <c r="S12" i="23"/>
  <c r="U12" i="23"/>
  <c r="V12" i="23"/>
  <c r="O13" i="23"/>
  <c r="P13" i="23"/>
  <c r="R13" i="23"/>
  <c r="S13" i="23"/>
  <c r="U13" i="23"/>
  <c r="V13" i="23"/>
  <c r="O14" i="23"/>
  <c r="P14" i="23"/>
  <c r="R14" i="23"/>
  <c r="S14" i="23"/>
  <c r="U14" i="23"/>
  <c r="V14" i="23"/>
  <c r="O15" i="23"/>
  <c r="P15" i="23"/>
  <c r="R15" i="23"/>
  <c r="S15" i="23"/>
  <c r="U15" i="23"/>
  <c r="V15" i="23"/>
  <c r="O16" i="23"/>
  <c r="P16" i="23"/>
  <c r="R16" i="23"/>
  <c r="S16" i="23"/>
  <c r="U16" i="23"/>
  <c r="V16" i="23"/>
  <c r="O17" i="23"/>
  <c r="P17" i="23"/>
  <c r="R17" i="23"/>
  <c r="S17" i="23"/>
  <c r="U17" i="23"/>
  <c r="V17" i="23"/>
  <c r="O18" i="23"/>
  <c r="P18" i="23"/>
  <c r="R18" i="23"/>
  <c r="S18" i="23"/>
  <c r="U18" i="23"/>
  <c r="V18" i="23"/>
  <c r="O19" i="23"/>
  <c r="P19" i="23"/>
  <c r="R19" i="23"/>
  <c r="S19" i="23"/>
  <c r="U19" i="23"/>
  <c r="V19" i="23"/>
  <c r="O7" i="10"/>
  <c r="P7" i="10"/>
  <c r="R7" i="10"/>
  <c r="S7" i="10"/>
  <c r="U7" i="10"/>
  <c r="V7" i="10"/>
  <c r="O8" i="10"/>
  <c r="P8" i="10"/>
  <c r="R8" i="10"/>
  <c r="S8" i="10"/>
  <c r="U8" i="10"/>
  <c r="V8" i="10"/>
  <c r="O9" i="10"/>
  <c r="P9" i="10"/>
  <c r="R9" i="10"/>
  <c r="S9" i="10"/>
  <c r="U9" i="10"/>
  <c r="V9" i="10"/>
  <c r="O10" i="10"/>
  <c r="P10" i="10"/>
  <c r="R10" i="10"/>
  <c r="S10" i="10"/>
  <c r="U10" i="10"/>
  <c r="V10" i="10"/>
  <c r="O11" i="10"/>
  <c r="P11" i="10"/>
  <c r="R11" i="10"/>
  <c r="S11" i="10"/>
  <c r="U11" i="10"/>
  <c r="V11" i="10"/>
  <c r="O12" i="10"/>
  <c r="P12" i="10"/>
  <c r="R12" i="10"/>
  <c r="S12" i="10"/>
  <c r="U12" i="10"/>
  <c r="V12" i="10"/>
  <c r="O13" i="10"/>
  <c r="P13" i="10"/>
  <c r="R13" i="10"/>
  <c r="S13" i="10"/>
  <c r="U13" i="10"/>
  <c r="V13" i="10"/>
  <c r="O14" i="10"/>
  <c r="P14" i="10"/>
  <c r="R14" i="10"/>
  <c r="S14" i="10"/>
  <c r="U14" i="10"/>
  <c r="V14" i="10"/>
  <c r="O15" i="10"/>
  <c r="P15" i="10"/>
  <c r="R15" i="10"/>
  <c r="S15" i="10"/>
  <c r="U15" i="10"/>
  <c r="V15" i="10"/>
  <c r="O16" i="10"/>
  <c r="P16" i="10"/>
  <c r="R16" i="10"/>
  <c r="S16" i="10"/>
  <c r="U16" i="10"/>
  <c r="V16" i="10"/>
  <c r="O17" i="10"/>
  <c r="P17" i="10"/>
  <c r="R17" i="10"/>
  <c r="S17" i="10"/>
  <c r="U17" i="10"/>
  <c r="V17" i="10"/>
  <c r="O18" i="10"/>
  <c r="P18" i="10"/>
  <c r="R18" i="10"/>
  <c r="S18" i="10"/>
  <c r="U18" i="10"/>
  <c r="V18" i="10"/>
  <c r="O19" i="10"/>
  <c r="P19" i="10"/>
  <c r="R19" i="10"/>
  <c r="S19" i="10"/>
  <c r="U19" i="10"/>
  <c r="V19" i="10"/>
  <c r="B57" i="28"/>
  <c r="C57" i="28"/>
  <c r="E57" i="28"/>
  <c r="F57" i="28"/>
  <c r="I57" i="28"/>
  <c r="J57" i="28"/>
  <c r="K57" i="28"/>
  <c r="L57" i="28"/>
  <c r="M57" i="28"/>
  <c r="N57" i="28"/>
  <c r="O57" i="28"/>
  <c r="P57" i="28"/>
  <c r="Q57" i="28"/>
  <c r="T57" i="28"/>
  <c r="U57" i="28"/>
  <c r="V57" i="28"/>
  <c r="W57" i="28"/>
  <c r="AE57" i="28"/>
  <c r="Q9" i="23" l="1"/>
  <c r="W7" i="23"/>
  <c r="Q19" i="15"/>
  <c r="W17" i="15"/>
  <c r="T16" i="15"/>
  <c r="W15" i="15"/>
  <c r="T14" i="15"/>
  <c r="T12" i="15"/>
  <c r="Q11" i="15"/>
  <c r="W9" i="15"/>
  <c r="Q9" i="15"/>
  <c r="W7" i="15"/>
  <c r="W19" i="19"/>
  <c r="W11" i="19"/>
  <c r="T19" i="17"/>
  <c r="Q18" i="17"/>
  <c r="W16" i="17"/>
  <c r="T15" i="17"/>
  <c r="Q14" i="17"/>
  <c r="W12" i="17"/>
  <c r="T11" i="17"/>
  <c r="Q10" i="17"/>
  <c r="W8" i="17"/>
  <c r="T7" i="17"/>
  <c r="Q19" i="16"/>
  <c r="W17" i="16"/>
  <c r="T16" i="16"/>
  <c r="Q15" i="16"/>
  <c r="W13" i="16"/>
  <c r="W11" i="16"/>
  <c r="W9" i="16"/>
  <c r="Q7" i="23"/>
  <c r="W19" i="15"/>
  <c r="T18" i="15"/>
  <c r="Q17" i="15"/>
  <c r="Q15" i="15"/>
  <c r="W13" i="15"/>
  <c r="Q13" i="15"/>
  <c r="W11" i="15"/>
  <c r="T10" i="15"/>
  <c r="T8" i="15"/>
  <c r="Q7" i="15"/>
  <c r="W17" i="19"/>
  <c r="W15" i="19"/>
  <c r="W13" i="19"/>
  <c r="W9" i="19"/>
  <c r="W18" i="17"/>
  <c r="T17" i="17"/>
  <c r="Q16" i="17"/>
  <c r="W14" i="17"/>
  <c r="T13" i="17"/>
  <c r="Q12" i="17"/>
  <c r="W10" i="17"/>
  <c r="T9" i="17"/>
  <c r="Q8" i="17"/>
  <c r="W19" i="16"/>
  <c r="T18" i="16"/>
  <c r="Q17" i="16"/>
  <c r="W15" i="16"/>
  <c r="T14" i="16"/>
  <c r="Q13" i="16"/>
  <c r="T12" i="16"/>
  <c r="Q11" i="16"/>
  <c r="T10" i="16"/>
  <c r="Q9" i="16"/>
  <c r="T8" i="16"/>
  <c r="W7" i="16"/>
  <c r="Q7" i="16"/>
  <c r="A15" i="35"/>
  <c r="N16" i="35"/>
  <c r="A15" i="34"/>
  <c r="L16" i="34"/>
  <c r="A14" i="32"/>
  <c r="N15" i="32"/>
  <c r="N16" i="31"/>
  <c r="A15" i="31"/>
  <c r="N16" i="30"/>
  <c r="A15" i="30"/>
  <c r="AB13" i="27"/>
  <c r="V13" i="27"/>
  <c r="AB12" i="27"/>
  <c r="V12" i="27"/>
  <c r="AB11" i="27"/>
  <c r="V11" i="27"/>
  <c r="AB10" i="27"/>
  <c r="V10" i="27"/>
  <c r="AB9" i="27"/>
  <c r="V9" i="27"/>
  <c r="AB8" i="27"/>
  <c r="V8" i="27"/>
  <c r="AB7" i="27"/>
  <c r="V7" i="27"/>
  <c r="AB19" i="20"/>
  <c r="V19" i="20"/>
  <c r="AB18" i="20"/>
  <c r="V18" i="20"/>
  <c r="AB17" i="20"/>
  <c r="V17" i="20"/>
  <c r="AB16" i="20"/>
  <c r="V16" i="20"/>
  <c r="AB15" i="20"/>
  <c r="V15" i="20"/>
  <c r="AB14" i="20"/>
  <c r="V14" i="20"/>
  <c r="AB13" i="20"/>
  <c r="V13" i="20"/>
  <c r="AB12" i="20"/>
  <c r="V12" i="20"/>
  <c r="AB11" i="20"/>
  <c r="V11" i="20"/>
  <c r="AB10" i="20"/>
  <c r="V10" i="20"/>
  <c r="AB9" i="20"/>
  <c r="V9" i="20"/>
  <c r="AB8" i="20"/>
  <c r="V8" i="20"/>
  <c r="AB7" i="20"/>
  <c r="Y13" i="27"/>
  <c r="S13" i="27"/>
  <c r="Y12" i="27"/>
  <c r="S12" i="27"/>
  <c r="Y11" i="27"/>
  <c r="S11" i="27"/>
  <c r="Y10" i="27"/>
  <c r="S10" i="27"/>
  <c r="Y9" i="27"/>
  <c r="S9" i="27"/>
  <c r="Y8" i="27"/>
  <c r="S8" i="27"/>
  <c r="Y7" i="27"/>
  <c r="S7" i="27"/>
  <c r="Y19" i="20"/>
  <c r="S19" i="20"/>
  <c r="Y18" i="20"/>
  <c r="S18" i="20"/>
  <c r="Y17" i="20"/>
  <c r="S17" i="20"/>
  <c r="Y16" i="20"/>
  <c r="S16" i="20"/>
  <c r="Y15" i="20"/>
  <c r="S15" i="20"/>
  <c r="Y14" i="20"/>
  <c r="S14" i="20"/>
  <c r="Y13" i="20"/>
  <c r="S13" i="20"/>
  <c r="Y12" i="20"/>
  <c r="S12" i="20"/>
  <c r="Y11" i="20"/>
  <c r="S11" i="20"/>
  <c r="Y10" i="20"/>
  <c r="S10" i="20"/>
  <c r="Y9" i="20"/>
  <c r="S9" i="20"/>
  <c r="Y8" i="20"/>
  <c r="S8" i="20"/>
  <c r="S7" i="20"/>
  <c r="T19" i="15"/>
  <c r="Q18" i="15"/>
  <c r="W16" i="15"/>
  <c r="T15" i="15"/>
  <c r="X15" i="15" s="1"/>
  <c r="Q14" i="15"/>
  <c r="Q12" i="15"/>
  <c r="W10" i="15"/>
  <c r="W8" i="15"/>
  <c r="T7" i="15"/>
  <c r="W18" i="19"/>
  <c r="W14" i="19"/>
  <c r="W12" i="19"/>
  <c r="W10" i="19"/>
  <c r="W8" i="19"/>
  <c r="W19" i="17"/>
  <c r="Q19" i="17"/>
  <c r="T18" i="17"/>
  <c r="W17" i="17"/>
  <c r="Q17" i="17"/>
  <c r="T16" i="17"/>
  <c r="X16" i="17" s="1"/>
  <c r="W15" i="17"/>
  <c r="Q15" i="17"/>
  <c r="T14" i="17"/>
  <c r="W13" i="17"/>
  <c r="Q13" i="17"/>
  <c r="T12" i="17"/>
  <c r="W11" i="17"/>
  <c r="Q11" i="17"/>
  <c r="T10" i="17"/>
  <c r="W9" i="17"/>
  <c r="Q9" i="17"/>
  <c r="T8" i="17"/>
  <c r="W7" i="17"/>
  <c r="Q7" i="17"/>
  <c r="T19" i="16"/>
  <c r="W18" i="16"/>
  <c r="X18" i="16" s="1"/>
  <c r="Q18" i="16"/>
  <c r="T17" i="16"/>
  <c r="W16" i="16"/>
  <c r="Q16" i="16"/>
  <c r="T15" i="16"/>
  <c r="W14" i="16"/>
  <c r="Q14" i="16"/>
  <c r="T13" i="16"/>
  <c r="X13" i="16" s="1"/>
  <c r="W12" i="16"/>
  <c r="Q12" i="16"/>
  <c r="T11" i="16"/>
  <c r="W10" i="16"/>
  <c r="X10" i="16" s="1"/>
  <c r="Q10" i="16"/>
  <c r="T9" i="16"/>
  <c r="W8" i="16"/>
  <c r="Q8" i="16"/>
  <c r="T7" i="16"/>
  <c r="W18" i="15"/>
  <c r="X18" i="15" s="1"/>
  <c r="T17" i="15"/>
  <c r="Q16" i="15"/>
  <c r="W14" i="15"/>
  <c r="T13" i="15"/>
  <c r="X13" i="15" s="1"/>
  <c r="W12" i="15"/>
  <c r="T11" i="15"/>
  <c r="Q10" i="15"/>
  <c r="T9" i="15"/>
  <c r="Q8" i="15"/>
  <c r="W16" i="19"/>
  <c r="Y19" i="25"/>
  <c r="S19" i="25"/>
  <c r="Y18" i="25"/>
  <c r="S18" i="25"/>
  <c r="Y17" i="25"/>
  <c r="S17" i="25"/>
  <c r="Y16" i="25"/>
  <c r="S16" i="25"/>
  <c r="Y15" i="25"/>
  <c r="S15" i="25"/>
  <c r="Y14" i="25"/>
  <c r="S14" i="25"/>
  <c r="Y13" i="25"/>
  <c r="S13" i="25"/>
  <c r="Y12" i="25"/>
  <c r="S12" i="25"/>
  <c r="Y11" i="25"/>
  <c r="S11" i="25"/>
  <c r="Y10" i="25"/>
  <c r="S10" i="25"/>
  <c r="Y9" i="25"/>
  <c r="S9" i="25"/>
  <c r="Y8" i="25"/>
  <c r="S8" i="25"/>
  <c r="Y7" i="25"/>
  <c r="S7" i="25"/>
  <c r="AB19" i="25"/>
  <c r="V18" i="25"/>
  <c r="AB16" i="25"/>
  <c r="V15" i="25"/>
  <c r="AB13" i="25"/>
  <c r="V12" i="25"/>
  <c r="AB9" i="25"/>
  <c r="V7" i="25"/>
  <c r="V19" i="25"/>
  <c r="AB18" i="25"/>
  <c r="AB17" i="25"/>
  <c r="V17" i="25"/>
  <c r="V16" i="25"/>
  <c r="AB15" i="25"/>
  <c r="AB14" i="25"/>
  <c r="V14" i="25"/>
  <c r="V13" i="25"/>
  <c r="AB12" i="25"/>
  <c r="AB11" i="25"/>
  <c r="V11" i="25"/>
  <c r="AB10" i="25"/>
  <c r="V10" i="25"/>
  <c r="V9" i="25"/>
  <c r="AB8" i="25"/>
  <c r="V8" i="25"/>
  <c r="AB7" i="25"/>
  <c r="T7" i="23"/>
  <c r="Q7" i="14"/>
  <c r="V7" i="20"/>
  <c r="T13" i="19"/>
  <c r="Q12" i="19"/>
  <c r="Q11" i="19"/>
  <c r="T8" i="14"/>
  <c r="T7" i="14"/>
  <c r="T7" i="19"/>
  <c r="Q19" i="19"/>
  <c r="W10" i="10"/>
  <c r="Q13" i="10"/>
  <c r="AB19" i="21"/>
  <c r="V17" i="21"/>
  <c r="V16" i="21"/>
  <c r="V15" i="21"/>
  <c r="V14" i="21"/>
  <c r="AB13" i="21"/>
  <c r="AB12" i="21"/>
  <c r="W12" i="23"/>
  <c r="Q12" i="23"/>
  <c r="T11" i="23"/>
  <c r="S19" i="21"/>
  <c r="S12" i="21"/>
  <c r="V10" i="4"/>
  <c r="V8" i="4"/>
  <c r="Y7" i="4"/>
  <c r="Q11" i="14"/>
  <c r="V19" i="21"/>
  <c r="AB16" i="21"/>
  <c r="AB15" i="21"/>
  <c r="AB14" i="21"/>
  <c r="V13" i="21"/>
  <c r="AB7" i="21"/>
  <c r="Q13" i="23"/>
  <c r="W12" i="10"/>
  <c r="W8" i="26"/>
  <c r="T18" i="23"/>
  <c r="W17" i="23"/>
  <c r="Q15" i="23"/>
  <c r="Q10" i="14"/>
  <c r="T12" i="10"/>
  <c r="W14" i="23"/>
  <c r="T12" i="14"/>
  <c r="T10" i="14"/>
  <c r="Q14" i="19"/>
  <c r="Q17" i="23"/>
  <c r="W9" i="14"/>
  <c r="V12" i="21"/>
  <c r="AB11" i="21"/>
  <c r="Y11" i="4"/>
  <c r="Q12" i="14"/>
  <c r="Q9" i="19"/>
  <c r="W19" i="10"/>
  <c r="Q17" i="10"/>
  <c r="Q15" i="10"/>
  <c r="T11" i="10"/>
  <c r="Z10" i="26"/>
  <c r="W18" i="23"/>
  <c r="T19" i="10"/>
  <c r="Q18" i="10"/>
  <c r="T17" i="10"/>
  <c r="W16" i="10"/>
  <c r="W14" i="10"/>
  <c r="T16" i="23"/>
  <c r="Q14" i="23"/>
  <c r="T13" i="23"/>
  <c r="T8" i="23"/>
  <c r="S11" i="21"/>
  <c r="S7" i="21"/>
  <c r="Y17" i="4"/>
  <c r="S17" i="4"/>
  <c r="V16" i="4"/>
  <c r="V14" i="4"/>
  <c r="T18" i="14"/>
  <c r="T15" i="14"/>
  <c r="T14" i="14"/>
  <c r="T13" i="14"/>
  <c r="W10" i="14"/>
  <c r="Q9" i="14"/>
  <c r="Q18" i="19"/>
  <c r="Q15" i="19"/>
  <c r="T10" i="19"/>
  <c r="T9" i="19"/>
  <c r="Z12" i="26"/>
  <c r="T18" i="10"/>
  <c r="T14" i="23"/>
  <c r="W13" i="23"/>
  <c r="W8" i="23"/>
  <c r="Q8" i="23"/>
  <c r="V11" i="21"/>
  <c r="AB10" i="21"/>
  <c r="V17" i="4"/>
  <c r="Y16" i="4"/>
  <c r="S16" i="4"/>
  <c r="S14" i="4"/>
  <c r="S12" i="4"/>
  <c r="Q16" i="14"/>
  <c r="W15" i="14"/>
  <c r="Q15" i="14"/>
  <c r="W14" i="14"/>
  <c r="Q14" i="14"/>
  <c r="W13" i="14"/>
  <c r="T18" i="19"/>
  <c r="T17" i="19"/>
  <c r="T15" i="19"/>
  <c r="T14" i="19"/>
  <c r="Q8" i="19"/>
  <c r="W7" i="19"/>
  <c r="Q7" i="19"/>
  <c r="W17" i="10"/>
  <c r="T13" i="26"/>
  <c r="Q10" i="10"/>
  <c r="Q18" i="23"/>
  <c r="T17" i="23"/>
  <c r="W16" i="23"/>
  <c r="T12" i="23"/>
  <c r="W11" i="23"/>
  <c r="S17" i="21"/>
  <c r="S16" i="21"/>
  <c r="S15" i="21"/>
  <c r="S14" i="21"/>
  <c r="S13" i="21"/>
  <c r="V7" i="21"/>
  <c r="S8" i="4"/>
  <c r="T9" i="14"/>
  <c r="T11" i="19"/>
  <c r="T9" i="10"/>
  <c r="W9" i="26"/>
  <c r="T10" i="26"/>
  <c r="Q19" i="10"/>
  <c r="W12" i="26"/>
  <c r="T11" i="26"/>
  <c r="T9" i="26"/>
  <c r="Q9" i="10"/>
  <c r="T8" i="10"/>
  <c r="Q8" i="10"/>
  <c r="T8" i="26"/>
  <c r="T7" i="10"/>
  <c r="W7" i="26"/>
  <c r="T7" i="26"/>
  <c r="Q12" i="10"/>
  <c r="T12" i="26"/>
  <c r="W7" i="10"/>
  <c r="Z7" i="26"/>
  <c r="Q7" i="10"/>
  <c r="Q11" i="23"/>
  <c r="Y13" i="4"/>
  <c r="W18" i="10"/>
  <c r="T16" i="10"/>
  <c r="W15" i="10"/>
  <c r="T14" i="10"/>
  <c r="Q14" i="10"/>
  <c r="T13" i="10"/>
  <c r="W13" i="26"/>
  <c r="Q11" i="10"/>
  <c r="T19" i="23"/>
  <c r="W15" i="23"/>
  <c r="W10" i="23"/>
  <c r="Q10" i="23"/>
  <c r="T9" i="23"/>
  <c r="S18" i="21"/>
  <c r="V10" i="21"/>
  <c r="AB9" i="21"/>
  <c r="V9" i="21"/>
  <c r="AB8" i="21"/>
  <c r="V8" i="21"/>
  <c r="V19" i="4"/>
  <c r="Y18" i="4"/>
  <c r="S18" i="4"/>
  <c r="Y15" i="4"/>
  <c r="S15" i="4"/>
  <c r="V13" i="4"/>
  <c r="Q18" i="14"/>
  <c r="Q17" i="19"/>
  <c r="Q10" i="19"/>
  <c r="Q16" i="10"/>
  <c r="T15" i="10"/>
  <c r="W13" i="10"/>
  <c r="Z13" i="26"/>
  <c r="W8" i="10"/>
  <c r="W19" i="23"/>
  <c r="Q19" i="23"/>
  <c r="Q16" i="23"/>
  <c r="T15" i="23"/>
  <c r="T10" i="23"/>
  <c r="W9" i="23"/>
  <c r="AB18" i="21"/>
  <c r="V18" i="21"/>
  <c r="AB17" i="21"/>
  <c r="S10" i="21"/>
  <c r="S9" i="21"/>
  <c r="S8" i="21"/>
  <c r="Y19" i="4"/>
  <c r="S19" i="4"/>
  <c r="V18" i="4"/>
  <c r="V15" i="4"/>
  <c r="Y14" i="4"/>
  <c r="S13" i="4"/>
  <c r="S10" i="4"/>
  <c r="Q13" i="14"/>
  <c r="Q8" i="14"/>
  <c r="Q13" i="19"/>
  <c r="V12" i="4"/>
  <c r="V11" i="4"/>
  <c r="Y10" i="4"/>
  <c r="Y9" i="4"/>
  <c r="S9" i="4"/>
  <c r="V7" i="4"/>
  <c r="W19" i="14"/>
  <c r="Q19" i="14"/>
  <c r="W18" i="14"/>
  <c r="T17" i="14"/>
  <c r="T16" i="14"/>
  <c r="W11" i="14"/>
  <c r="W8" i="14"/>
  <c r="T16" i="19"/>
  <c r="T12" i="19"/>
  <c r="Y7" i="20"/>
  <c r="Y12" i="4"/>
  <c r="S11" i="4"/>
  <c r="V9" i="4"/>
  <c r="Y8" i="4"/>
  <c r="S7" i="4"/>
  <c r="T19" i="14"/>
  <c r="W17" i="14"/>
  <c r="Q17" i="14"/>
  <c r="W16" i="14"/>
  <c r="W12" i="14"/>
  <c r="T11" i="14"/>
  <c r="W7" i="14"/>
  <c r="T19" i="19"/>
  <c r="Q16" i="19"/>
  <c r="T8" i="19"/>
  <c r="W10" i="26"/>
  <c r="T10" i="10"/>
  <c r="W9" i="10"/>
  <c r="Z9" i="26"/>
  <c r="W11" i="26"/>
  <c r="Z8" i="26"/>
  <c r="W11" i="10"/>
  <c r="Z11" i="26"/>
  <c r="X11" i="15" l="1"/>
  <c r="X8" i="17"/>
  <c r="X11" i="17"/>
  <c r="X13" i="17"/>
  <c r="X19" i="17"/>
  <c r="X8" i="15"/>
  <c r="X19" i="16"/>
  <c r="X18" i="17"/>
  <c r="X14" i="17"/>
  <c r="X10" i="17"/>
  <c r="X17" i="16"/>
  <c r="X12" i="17"/>
  <c r="X7" i="15"/>
  <c r="X13" i="23"/>
  <c r="X11" i="16"/>
  <c r="X15" i="16"/>
  <c r="X9" i="16"/>
  <c r="X19" i="15"/>
  <c r="AC15" i="25"/>
  <c r="X12" i="15"/>
  <c r="X10" i="15"/>
  <c r="X9" i="15"/>
  <c r="X15" i="17"/>
  <c r="AC12" i="20"/>
  <c r="AC7" i="27"/>
  <c r="AC10" i="27"/>
  <c r="X7" i="23"/>
  <c r="X17" i="15"/>
  <c r="X14" i="23"/>
  <c r="AC13" i="25"/>
  <c r="X14" i="15"/>
  <c r="X7" i="16"/>
  <c r="A14" i="35"/>
  <c r="N15" i="35"/>
  <c r="A14" i="34"/>
  <c r="L15" i="34"/>
  <c r="A13" i="32"/>
  <c r="N14" i="32"/>
  <c r="A14" i="31"/>
  <c r="N15" i="31"/>
  <c r="A14" i="30"/>
  <c r="N15" i="30"/>
  <c r="AC8" i="27"/>
  <c r="AC9" i="20"/>
  <c r="AC11" i="20"/>
  <c r="AC13" i="20"/>
  <c r="AC15" i="20"/>
  <c r="AC17" i="20"/>
  <c r="AC19" i="20"/>
  <c r="AC12" i="27"/>
  <c r="AC8" i="20"/>
  <c r="AC10" i="20"/>
  <c r="AC14" i="20"/>
  <c r="AC16" i="20"/>
  <c r="AC18" i="20"/>
  <c r="AC9" i="27"/>
  <c r="AC11" i="27"/>
  <c r="AC13" i="27"/>
  <c r="X8" i="16"/>
  <c r="X16" i="16"/>
  <c r="X14" i="16"/>
  <c r="X9" i="17"/>
  <c r="X17" i="17"/>
  <c r="X16" i="15"/>
  <c r="X12" i="16"/>
  <c r="X7" i="17"/>
  <c r="AC12" i="25"/>
  <c r="AC18" i="25"/>
  <c r="AC8" i="25"/>
  <c r="AC16" i="25"/>
  <c r="AC17" i="25"/>
  <c r="AC7" i="25"/>
  <c r="AC11" i="25"/>
  <c r="AC14" i="25"/>
  <c r="AC9" i="25"/>
  <c r="AC10" i="25"/>
  <c r="AC19" i="25"/>
  <c r="AA7" i="26"/>
  <c r="AC7" i="20"/>
  <c r="X9" i="23"/>
  <c r="AA14" i="4"/>
  <c r="AA19" i="4"/>
  <c r="AA18" i="4"/>
  <c r="AA9" i="4"/>
  <c r="AA13" i="4"/>
  <c r="AA12" i="4"/>
  <c r="AA10" i="4"/>
  <c r="AA15" i="4"/>
  <c r="AA17" i="4"/>
  <c r="AA11" i="4"/>
  <c r="AA7" i="4"/>
  <c r="AA8" i="4"/>
  <c r="AA16" i="4"/>
  <c r="X11" i="19"/>
  <c r="X7" i="14"/>
  <c r="X19" i="14"/>
  <c r="AC9" i="21"/>
  <c r="AC17" i="21"/>
  <c r="AC14" i="21"/>
  <c r="X12" i="14"/>
  <c r="X7" i="19"/>
  <c r="X7" i="10"/>
  <c r="X18" i="19"/>
  <c r="X14" i="19"/>
  <c r="AA10" i="26"/>
  <c r="X17" i="14"/>
  <c r="X10" i="19"/>
  <c r="X14" i="10"/>
  <c r="X9" i="19"/>
  <c r="AC19" i="21"/>
  <c r="X12" i="23"/>
  <c r="X11" i="23"/>
  <c r="X16" i="19"/>
  <c r="X13" i="19"/>
  <c r="X11" i="14"/>
  <c r="X13" i="14"/>
  <c r="X12" i="10"/>
  <c r="X10" i="10"/>
  <c r="X19" i="19"/>
  <c r="X9" i="14"/>
  <c r="X15" i="14"/>
  <c r="AC12" i="21"/>
  <c r="AC16" i="21"/>
  <c r="X17" i="23"/>
  <c r="X17" i="10"/>
  <c r="X15" i="19"/>
  <c r="X16" i="14"/>
  <c r="X8" i="23"/>
  <c r="X10" i="14"/>
  <c r="AC7" i="21"/>
  <c r="AC13" i="21"/>
  <c r="AC15" i="21"/>
  <c r="AC8" i="21"/>
  <c r="X16" i="23"/>
  <c r="AA13" i="26"/>
  <c r="X16" i="10"/>
  <c r="AC18" i="21"/>
  <c r="X15" i="23"/>
  <c r="X13" i="10"/>
  <c r="X15" i="10"/>
  <c r="X19" i="10"/>
  <c r="X19" i="23"/>
  <c r="X18" i="23"/>
  <c r="X14" i="14"/>
  <c r="AC11" i="21"/>
  <c r="X8" i="10"/>
  <c r="AA12" i="26"/>
  <c r="X11" i="10"/>
  <c r="X12" i="19"/>
  <c r="X8" i="19"/>
  <c r="X10" i="23"/>
  <c r="X17" i="19"/>
  <c r="AC10" i="21"/>
  <c r="X18" i="10"/>
  <c r="X18" i="14"/>
  <c r="AA9" i="26"/>
  <c r="AA11" i="26"/>
  <c r="X9" i="10"/>
  <c r="X8" i="14"/>
  <c r="AA8" i="26"/>
  <c r="V7" i="22"/>
  <c r="V8" i="22"/>
  <c r="V9" i="22"/>
  <c r="V10" i="22"/>
  <c r="V11" i="22"/>
  <c r="V12" i="22"/>
  <c r="V13" i="22"/>
  <c r="S7" i="22"/>
  <c r="S8" i="22"/>
  <c r="S9" i="22"/>
  <c r="S10" i="22"/>
  <c r="S11" i="22"/>
  <c r="S12" i="22"/>
  <c r="S13" i="22"/>
  <c r="J7" i="21"/>
  <c r="K7" i="21"/>
  <c r="J8" i="21"/>
  <c r="K8" i="21"/>
  <c r="J9" i="21"/>
  <c r="K9" i="21"/>
  <c r="J10" i="21"/>
  <c r="K10" i="21"/>
  <c r="J11" i="21"/>
  <c r="K11" i="21"/>
  <c r="J12" i="21"/>
  <c r="K12" i="21"/>
  <c r="J13" i="21"/>
  <c r="K13" i="21"/>
  <c r="J14" i="21"/>
  <c r="K14" i="21"/>
  <c r="J15" i="21"/>
  <c r="K15" i="21"/>
  <c r="J16" i="21"/>
  <c r="K16" i="21"/>
  <c r="J17" i="21"/>
  <c r="K17" i="21"/>
  <c r="J18" i="21"/>
  <c r="K18" i="21"/>
  <c r="J19" i="21"/>
  <c r="K19" i="21"/>
  <c r="J7" i="20"/>
  <c r="K7" i="20"/>
  <c r="J8" i="20"/>
  <c r="K8" i="20"/>
  <c r="J9" i="20"/>
  <c r="K9" i="20"/>
  <c r="J10" i="20"/>
  <c r="K10" i="20"/>
  <c r="J11" i="20"/>
  <c r="K11" i="20"/>
  <c r="J12" i="20"/>
  <c r="K12" i="20"/>
  <c r="J13" i="20"/>
  <c r="K13" i="20"/>
  <c r="J14" i="20"/>
  <c r="K14" i="20"/>
  <c r="J15" i="20"/>
  <c r="K15" i="20"/>
  <c r="J16" i="20"/>
  <c r="K16" i="20"/>
  <c r="J17" i="20"/>
  <c r="K17" i="20"/>
  <c r="J18" i="20"/>
  <c r="K18" i="20"/>
  <c r="J19" i="20"/>
  <c r="K19" i="20"/>
  <c r="J7" i="25"/>
  <c r="K7" i="25"/>
  <c r="J8" i="25"/>
  <c r="K8" i="25"/>
  <c r="J9" i="25"/>
  <c r="K9" i="25"/>
  <c r="J10" i="25"/>
  <c r="K10" i="25"/>
  <c r="J11" i="25"/>
  <c r="K11" i="25"/>
  <c r="J12" i="25"/>
  <c r="K12" i="25"/>
  <c r="J13" i="25"/>
  <c r="K13" i="25"/>
  <c r="J14" i="25"/>
  <c r="K14" i="25"/>
  <c r="J15" i="25"/>
  <c r="K15" i="25"/>
  <c r="J16" i="25"/>
  <c r="K16" i="25"/>
  <c r="J17" i="25"/>
  <c r="K17" i="25"/>
  <c r="J18" i="25"/>
  <c r="K18" i="25"/>
  <c r="J19" i="25"/>
  <c r="K19" i="25"/>
  <c r="H7" i="13"/>
  <c r="I7" i="13"/>
  <c r="H8" i="13"/>
  <c r="I8" i="13"/>
  <c r="H9" i="13"/>
  <c r="I9" i="13"/>
  <c r="H10" i="13"/>
  <c r="I10" i="13"/>
  <c r="H11" i="13"/>
  <c r="I11" i="13"/>
  <c r="H12" i="13"/>
  <c r="I12" i="13"/>
  <c r="H13" i="13"/>
  <c r="I13" i="13"/>
  <c r="H7" i="26"/>
  <c r="I7" i="26"/>
  <c r="H8" i="26"/>
  <c r="I8" i="26"/>
  <c r="H9" i="26"/>
  <c r="I9" i="26"/>
  <c r="H10" i="26"/>
  <c r="I10" i="26"/>
  <c r="H11" i="26"/>
  <c r="I11" i="26"/>
  <c r="H12" i="26"/>
  <c r="I12" i="26"/>
  <c r="H13" i="26"/>
  <c r="I13" i="26"/>
  <c r="A25" i="28"/>
  <c r="A24" i="28" s="1"/>
  <c r="A23" i="28" s="1"/>
  <c r="A22" i="28" s="1"/>
  <c r="S33" i="28"/>
  <c r="S34" i="28"/>
  <c r="S35" i="28"/>
  <c r="S36" i="28"/>
  <c r="S37" i="28"/>
  <c r="S38" i="28"/>
  <c r="S39" i="28"/>
  <c r="S40" i="28"/>
  <c r="S41" i="28"/>
  <c r="S42" i="28"/>
  <c r="S43" i="28"/>
  <c r="S44" i="28"/>
  <c r="N14" i="35" l="1"/>
  <c r="A13" i="35"/>
  <c r="A13" i="34"/>
  <c r="L14" i="34"/>
  <c r="N13" i="32"/>
  <c r="A12" i="32"/>
  <c r="A13" i="31"/>
  <c r="N14" i="31"/>
  <c r="N14" i="30"/>
  <c r="A13" i="30"/>
  <c r="AA12" i="22"/>
  <c r="AA8" i="22"/>
  <c r="AA13" i="22"/>
  <c r="AA9" i="22"/>
  <c r="AA11" i="22"/>
  <c r="AA7" i="22"/>
  <c r="AA10" i="22"/>
  <c r="S57" i="28"/>
  <c r="A21" i="28"/>
  <c r="A20" i="28" s="1"/>
  <c r="A19" i="28" s="1"/>
  <c r="A18" i="28" s="1"/>
  <c r="A17" i="28" s="1"/>
  <c r="A16" i="28" s="1"/>
  <c r="A15" i="28" s="1"/>
  <c r="A14" i="28" s="1"/>
  <c r="A13" i="28" s="1"/>
  <c r="A12" i="28" s="1"/>
  <c r="A11" i="28" s="1"/>
  <c r="A10" i="28" s="1"/>
  <c r="A9" i="28" s="1"/>
  <c r="A8" i="28" s="1"/>
  <c r="A7" i="28" s="1"/>
  <c r="AC57" i="28"/>
  <c r="AG57" i="28"/>
  <c r="Y57" i="28"/>
  <c r="AI57" i="28"/>
  <c r="X57" i="28"/>
  <c r="Z57" i="28"/>
  <c r="AB57" i="28"/>
  <c r="AF57" i="28"/>
  <c r="AD57" i="28"/>
  <c r="AH57" i="28"/>
  <c r="AA57" i="28"/>
  <c r="V19" i="22"/>
  <c r="Y14" i="22"/>
  <c r="Y18" i="22"/>
  <c r="W24" i="22"/>
  <c r="T24" i="22"/>
  <c r="S14" i="22"/>
  <c r="Y17" i="22"/>
  <c r="X24" i="22"/>
  <c r="U24" i="22"/>
  <c r="R24" i="22"/>
  <c r="N13" i="35" l="1"/>
  <c r="A12" i="35"/>
  <c r="A12" i="34"/>
  <c r="L13" i="34"/>
  <c r="A11" i="32"/>
  <c r="N12" i="32"/>
  <c r="N13" i="31"/>
  <c r="A12" i="31"/>
  <c r="A12" i="30"/>
  <c r="N13" i="30"/>
  <c r="Y22" i="22"/>
  <c r="V20" i="22"/>
  <c r="V16" i="22"/>
  <c r="V15" i="22"/>
  <c r="S16" i="22"/>
  <c r="S20" i="22"/>
  <c r="Y24" i="22"/>
  <c r="Y20" i="22"/>
  <c r="Y16" i="22"/>
  <c r="V22" i="22"/>
  <c r="V18" i="22"/>
  <c r="V14" i="22"/>
  <c r="S24" i="22"/>
  <c r="S23" i="22"/>
  <c r="S19" i="22"/>
  <c r="Y19" i="22"/>
  <c r="Y15" i="22"/>
  <c r="V17" i="22"/>
  <c r="S15" i="22"/>
  <c r="Y23" i="22"/>
  <c r="V21" i="22"/>
  <c r="S22" i="22"/>
  <c r="S18" i="22"/>
  <c r="S21" i="22"/>
  <c r="S17" i="22"/>
  <c r="V24" i="22"/>
  <c r="Y21" i="22"/>
  <c r="V23" i="22"/>
  <c r="A11" i="35" l="1"/>
  <c r="N12" i="35"/>
  <c r="A11" i="34"/>
  <c r="L12" i="34"/>
  <c r="A10" i="32"/>
  <c r="N11" i="32"/>
  <c r="A11" i="31"/>
  <c r="N12" i="31"/>
  <c r="A11" i="30"/>
  <c r="N12" i="30"/>
  <c r="AA17" i="22"/>
  <c r="Y50" i="22"/>
  <c r="S50" i="22"/>
  <c r="AA18" i="22"/>
  <c r="AA24" i="22"/>
  <c r="AA16" i="22"/>
  <c r="AA22" i="22"/>
  <c r="AA23" i="22"/>
  <c r="AA19" i="22"/>
  <c r="AA14" i="22"/>
  <c r="V50" i="22"/>
  <c r="AA20" i="22"/>
  <c r="AA15" i="22"/>
  <c r="AA21" i="22"/>
  <c r="A10" i="35" l="1"/>
  <c r="N11" i="35"/>
  <c r="A10" i="34"/>
  <c r="L11" i="34"/>
  <c r="N10" i="32"/>
  <c r="A9" i="32"/>
  <c r="A10" i="31"/>
  <c r="N11" i="31"/>
  <c r="A10" i="30"/>
  <c r="N11" i="30"/>
  <c r="AA50" i="22"/>
  <c r="K27" i="21"/>
  <c r="J27" i="21"/>
  <c r="N10" i="35" l="1"/>
  <c r="A9" i="35"/>
  <c r="A9" i="34"/>
  <c r="L10" i="34"/>
  <c r="N9" i="32"/>
  <c r="A8" i="32"/>
  <c r="A9" i="31"/>
  <c r="N10" i="31"/>
  <c r="N10" i="30"/>
  <c r="A9" i="30"/>
  <c r="J33" i="4"/>
  <c r="J34" i="4"/>
  <c r="K34" i="4"/>
  <c r="J35" i="4"/>
  <c r="K35" i="4"/>
  <c r="J36" i="4"/>
  <c r="K36" i="4"/>
  <c r="J37" i="4"/>
  <c r="K37" i="4"/>
  <c r="J38" i="4"/>
  <c r="K38" i="4"/>
  <c r="J39" i="4"/>
  <c r="K39" i="4"/>
  <c r="J40" i="4"/>
  <c r="K40" i="4"/>
  <c r="J41" i="4"/>
  <c r="K41" i="4"/>
  <c r="J42" i="4"/>
  <c r="K42" i="4"/>
  <c r="J43" i="4"/>
  <c r="K43" i="4"/>
  <c r="J15" i="4"/>
  <c r="K15" i="4"/>
  <c r="J16" i="4"/>
  <c r="K16" i="4"/>
  <c r="J17" i="4"/>
  <c r="K17" i="4"/>
  <c r="J18" i="4"/>
  <c r="K18" i="4"/>
  <c r="J19" i="4"/>
  <c r="K19" i="4"/>
  <c r="J20" i="4"/>
  <c r="K20" i="4"/>
  <c r="J21" i="4"/>
  <c r="K21" i="4"/>
  <c r="J23" i="4"/>
  <c r="K23" i="4"/>
  <c r="J24" i="4"/>
  <c r="K24" i="4"/>
  <c r="J25" i="4"/>
  <c r="K25" i="4"/>
  <c r="J26" i="4"/>
  <c r="K26" i="4"/>
  <c r="K14" i="4"/>
  <c r="J14" i="4"/>
  <c r="N9" i="35" l="1"/>
  <c r="A8" i="35"/>
  <c r="A8" i="34"/>
  <c r="L9" i="34"/>
  <c r="N8" i="32"/>
  <c r="A7" i="32"/>
  <c r="N7" i="32" s="1"/>
  <c r="N9" i="31"/>
  <c r="A8" i="31"/>
  <c r="A8" i="30"/>
  <c r="N9" i="30"/>
  <c r="K27" i="4"/>
  <c r="K28" i="4"/>
  <c r="K29" i="4"/>
  <c r="K30" i="4"/>
  <c r="K32" i="4"/>
  <c r="K33" i="4"/>
  <c r="J27" i="4"/>
  <c r="J28" i="4"/>
  <c r="J29" i="4"/>
  <c r="J30" i="4"/>
  <c r="K31" i="4"/>
  <c r="J31" i="4"/>
  <c r="J32" i="4"/>
  <c r="A7" i="35" l="1"/>
  <c r="N7" i="35" s="1"/>
  <c r="N8" i="35"/>
  <c r="A7" i="34"/>
  <c r="L7" i="34" s="1"/>
  <c r="L8" i="34"/>
  <c r="N8" i="31"/>
  <c r="A7" i="31"/>
  <c r="N7" i="31" s="1"/>
  <c r="N8" i="30"/>
  <c r="A7" i="30"/>
  <c r="N7" i="30" s="1"/>
  <c r="B14" i="27"/>
  <c r="C14" i="27"/>
  <c r="D14" i="27"/>
  <c r="E14" i="27"/>
  <c r="V14" i="27" s="1"/>
  <c r="F14" i="27"/>
  <c r="G14" i="27"/>
  <c r="Y14" i="27" s="1"/>
  <c r="H14" i="27"/>
  <c r="I14" i="27"/>
  <c r="AB14" i="27" s="1"/>
  <c r="B15" i="27"/>
  <c r="C15" i="27"/>
  <c r="D15" i="27"/>
  <c r="E15" i="27"/>
  <c r="V15" i="27" s="1"/>
  <c r="F15" i="27"/>
  <c r="G15" i="27"/>
  <c r="Y15" i="27" s="1"/>
  <c r="H15" i="27"/>
  <c r="I15" i="27"/>
  <c r="AB15" i="27" s="1"/>
  <c r="B16" i="27"/>
  <c r="C16" i="27"/>
  <c r="D16" i="27"/>
  <c r="E16" i="27"/>
  <c r="V16" i="27" s="1"/>
  <c r="F16" i="27"/>
  <c r="G16" i="27"/>
  <c r="Y16" i="27" s="1"/>
  <c r="H16" i="27"/>
  <c r="I16" i="27"/>
  <c r="AB16" i="27" s="1"/>
  <c r="B17" i="27"/>
  <c r="C17" i="27"/>
  <c r="D17" i="27"/>
  <c r="E17" i="27"/>
  <c r="V17" i="27" s="1"/>
  <c r="F17" i="27"/>
  <c r="G17" i="27"/>
  <c r="Y17" i="27" s="1"/>
  <c r="H17" i="27"/>
  <c r="I17" i="27"/>
  <c r="AB17" i="27" s="1"/>
  <c r="B18" i="27"/>
  <c r="C18" i="27"/>
  <c r="D18" i="27"/>
  <c r="E18" i="27"/>
  <c r="V18" i="27" s="1"/>
  <c r="F18" i="27"/>
  <c r="G18" i="27"/>
  <c r="Y18" i="27" s="1"/>
  <c r="H18" i="27"/>
  <c r="I18" i="27"/>
  <c r="AB18" i="27" s="1"/>
  <c r="B19" i="27"/>
  <c r="C19" i="27"/>
  <c r="D19" i="27"/>
  <c r="E19" i="27"/>
  <c r="V19" i="27" s="1"/>
  <c r="F19" i="27"/>
  <c r="G19" i="27"/>
  <c r="Y19" i="27" s="1"/>
  <c r="H19" i="27"/>
  <c r="I19" i="27"/>
  <c r="AB19" i="27" s="1"/>
  <c r="B20" i="27"/>
  <c r="C20" i="27"/>
  <c r="D20" i="27"/>
  <c r="E20" i="27"/>
  <c r="F20" i="27"/>
  <c r="G20" i="27"/>
  <c r="H20" i="27"/>
  <c r="I20" i="27"/>
  <c r="B21" i="27"/>
  <c r="C21" i="27"/>
  <c r="D21" i="27"/>
  <c r="E21" i="27"/>
  <c r="F21" i="27"/>
  <c r="G21" i="27"/>
  <c r="H21" i="27"/>
  <c r="I21" i="27"/>
  <c r="B22" i="27"/>
  <c r="C22" i="27"/>
  <c r="D22" i="27"/>
  <c r="E22" i="27"/>
  <c r="F22" i="27"/>
  <c r="G22" i="27"/>
  <c r="H22" i="27"/>
  <c r="I22" i="27"/>
  <c r="B23" i="27"/>
  <c r="C23" i="27"/>
  <c r="D23" i="27"/>
  <c r="E23" i="27"/>
  <c r="F23" i="27"/>
  <c r="G23" i="27"/>
  <c r="H23" i="27"/>
  <c r="I23" i="27"/>
  <c r="B24" i="27"/>
  <c r="C24" i="27"/>
  <c r="D24" i="27"/>
  <c r="E24" i="27"/>
  <c r="F24" i="27"/>
  <c r="G24" i="27"/>
  <c r="H24" i="27"/>
  <c r="I24" i="27"/>
  <c r="B25" i="27"/>
  <c r="C25" i="27"/>
  <c r="D25" i="27"/>
  <c r="E25" i="27"/>
  <c r="F25" i="27"/>
  <c r="G25" i="27"/>
  <c r="H25" i="27"/>
  <c r="I25" i="27"/>
  <c r="B26" i="27"/>
  <c r="C26" i="27"/>
  <c r="D26" i="27"/>
  <c r="E26" i="27"/>
  <c r="F26" i="27"/>
  <c r="G26" i="27"/>
  <c r="H26" i="27"/>
  <c r="I26" i="27"/>
  <c r="B27" i="27"/>
  <c r="C27" i="27"/>
  <c r="D27" i="27"/>
  <c r="E27" i="27"/>
  <c r="F27" i="27"/>
  <c r="G27" i="27"/>
  <c r="H27" i="27"/>
  <c r="I27" i="27"/>
  <c r="B29" i="27"/>
  <c r="C29" i="27"/>
  <c r="D29" i="27"/>
  <c r="E29" i="27"/>
  <c r="F29" i="27"/>
  <c r="G29" i="27"/>
  <c r="H29" i="27"/>
  <c r="I29" i="27"/>
  <c r="B30" i="27"/>
  <c r="C30" i="27"/>
  <c r="D30" i="27"/>
  <c r="E30" i="27"/>
  <c r="F30" i="27"/>
  <c r="G30" i="27"/>
  <c r="H30" i="27"/>
  <c r="I30" i="27"/>
  <c r="C28" i="27"/>
  <c r="D28" i="27"/>
  <c r="E28" i="27"/>
  <c r="F28" i="27"/>
  <c r="G28" i="27"/>
  <c r="H28" i="27"/>
  <c r="I28" i="27"/>
  <c r="B28" i="27"/>
  <c r="P48" i="27"/>
  <c r="K48" i="27"/>
  <c r="J48" i="27"/>
  <c r="P47" i="27"/>
  <c r="K47" i="27"/>
  <c r="J47" i="27"/>
  <c r="P46" i="27"/>
  <c r="K46" i="27"/>
  <c r="J46" i="27"/>
  <c r="P45" i="27"/>
  <c r="K45" i="27"/>
  <c r="J45" i="27"/>
  <c r="P44" i="27"/>
  <c r="K44" i="27"/>
  <c r="J44" i="27"/>
  <c r="P43" i="27"/>
  <c r="K43" i="27"/>
  <c r="J43" i="27"/>
  <c r="P42" i="27"/>
  <c r="K42" i="27"/>
  <c r="J42" i="27"/>
  <c r="P41" i="27"/>
  <c r="K41" i="27"/>
  <c r="J41" i="27"/>
  <c r="P40" i="27"/>
  <c r="K40" i="27"/>
  <c r="J40" i="27"/>
  <c r="P39" i="27"/>
  <c r="K39" i="27"/>
  <c r="J39" i="27"/>
  <c r="P38" i="27"/>
  <c r="K38" i="27"/>
  <c r="J38" i="27"/>
  <c r="P37" i="27"/>
  <c r="K37" i="27"/>
  <c r="J37" i="27"/>
  <c r="P36" i="27"/>
  <c r="K36" i="27"/>
  <c r="J36" i="27"/>
  <c r="P35" i="27"/>
  <c r="K35" i="27"/>
  <c r="J35" i="27"/>
  <c r="P34" i="27"/>
  <c r="K34" i="27"/>
  <c r="J34" i="27"/>
  <c r="P33" i="27"/>
  <c r="K33" i="27"/>
  <c r="J33" i="27"/>
  <c r="P32" i="27"/>
  <c r="K32" i="27"/>
  <c r="J32" i="27"/>
  <c r="K31" i="27"/>
  <c r="J31" i="27"/>
  <c r="A31" i="27"/>
  <c r="A30" i="27" s="1"/>
  <c r="AA30" i="27"/>
  <c r="Z30" i="27"/>
  <c r="X30" i="27"/>
  <c r="W30" i="27"/>
  <c r="U30" i="27"/>
  <c r="T30" i="27"/>
  <c r="R30" i="27"/>
  <c r="Q30" i="27"/>
  <c r="AA29" i="27"/>
  <c r="Z29" i="27"/>
  <c r="X29" i="27"/>
  <c r="W29" i="27"/>
  <c r="U29" i="27"/>
  <c r="T29" i="27"/>
  <c r="R29" i="27"/>
  <c r="Q29" i="27"/>
  <c r="AA28" i="27"/>
  <c r="Z28" i="27"/>
  <c r="X28" i="27"/>
  <c r="W28" i="27"/>
  <c r="U28" i="27"/>
  <c r="T28" i="27"/>
  <c r="R28" i="27"/>
  <c r="Q28" i="27"/>
  <c r="AA27" i="27"/>
  <c r="Z27" i="27"/>
  <c r="X27" i="27"/>
  <c r="W27" i="27"/>
  <c r="U27" i="27"/>
  <c r="T27" i="27"/>
  <c r="R27" i="27"/>
  <c r="Q27" i="27"/>
  <c r="AA26" i="27"/>
  <c r="Z26" i="27"/>
  <c r="X26" i="27"/>
  <c r="W26" i="27"/>
  <c r="U26" i="27"/>
  <c r="T26" i="27"/>
  <c r="R26" i="27"/>
  <c r="Q26" i="27"/>
  <c r="AA25" i="27"/>
  <c r="Z25" i="27"/>
  <c r="X25" i="27"/>
  <c r="W25" i="27"/>
  <c r="U25" i="27"/>
  <c r="T25" i="27"/>
  <c r="R25" i="27"/>
  <c r="Q25" i="27"/>
  <c r="AA24" i="27"/>
  <c r="Z24" i="27"/>
  <c r="X24" i="27"/>
  <c r="W24" i="27"/>
  <c r="U24" i="27"/>
  <c r="T24" i="27"/>
  <c r="R24" i="27"/>
  <c r="Q24" i="27"/>
  <c r="AA23" i="27"/>
  <c r="Z23" i="27"/>
  <c r="X23" i="27"/>
  <c r="W23" i="27"/>
  <c r="U23" i="27"/>
  <c r="T23" i="27"/>
  <c r="R23" i="27"/>
  <c r="Q23" i="27"/>
  <c r="AA22" i="27"/>
  <c r="Z22" i="27"/>
  <c r="X22" i="27"/>
  <c r="W22" i="27"/>
  <c r="U22" i="27"/>
  <c r="T22" i="27"/>
  <c r="R22" i="27"/>
  <c r="Q22" i="27"/>
  <c r="AA21" i="27"/>
  <c r="Z21" i="27"/>
  <c r="X21" i="27"/>
  <c r="W21" i="27"/>
  <c r="U21" i="27"/>
  <c r="T21" i="27"/>
  <c r="R21" i="27"/>
  <c r="Q21" i="27"/>
  <c r="AA20" i="27"/>
  <c r="Z20" i="27"/>
  <c r="X20" i="27"/>
  <c r="W20" i="27"/>
  <c r="U20" i="27"/>
  <c r="T20" i="27"/>
  <c r="R20" i="27"/>
  <c r="Q20" i="27"/>
  <c r="P4" i="27"/>
  <c r="P2" i="27"/>
  <c r="AB28" i="27" l="1"/>
  <c r="V28" i="27"/>
  <c r="P31" i="27"/>
  <c r="AB30" i="27"/>
  <c r="V30" i="27"/>
  <c r="AB29" i="27"/>
  <c r="V29" i="27"/>
  <c r="AB27" i="27"/>
  <c r="V27" i="27"/>
  <c r="AB26" i="27"/>
  <c r="V26" i="27"/>
  <c r="AB25" i="27"/>
  <c r="V25" i="27"/>
  <c r="AB24" i="27"/>
  <c r="V24" i="27"/>
  <c r="AB23" i="27"/>
  <c r="V23" i="27"/>
  <c r="AB22" i="27"/>
  <c r="V22" i="27"/>
  <c r="AB21" i="27"/>
  <c r="V21" i="27"/>
  <c r="AB20" i="27"/>
  <c r="V20" i="27"/>
  <c r="Y30" i="27"/>
  <c r="Y29" i="27"/>
  <c r="Y27" i="27"/>
  <c r="Y26" i="27"/>
  <c r="Y25" i="27"/>
  <c r="Y24" i="27"/>
  <c r="Y23" i="27"/>
  <c r="Y22" i="27"/>
  <c r="Y21" i="27"/>
  <c r="Y20" i="27"/>
  <c r="Y28" i="27"/>
  <c r="AD30" i="27"/>
  <c r="S30" i="27"/>
  <c r="S29" i="27"/>
  <c r="AD29" i="27"/>
  <c r="S27" i="27"/>
  <c r="AD27" i="27"/>
  <c r="AD26" i="27"/>
  <c r="S26" i="27"/>
  <c r="AD25" i="27"/>
  <c r="S25" i="27"/>
  <c r="AD24" i="27"/>
  <c r="S24" i="27"/>
  <c r="S23" i="27"/>
  <c r="AD23" i="27"/>
  <c r="AD22" i="27"/>
  <c r="S22" i="27"/>
  <c r="AD28" i="27"/>
  <c r="S28" i="27"/>
  <c r="AC28" i="27" s="1"/>
  <c r="AD21" i="27"/>
  <c r="S21" i="27"/>
  <c r="S20" i="27"/>
  <c r="AD20" i="27"/>
  <c r="AD19" i="27"/>
  <c r="S19" i="27"/>
  <c r="AC19" i="27" s="1"/>
  <c r="S18" i="27"/>
  <c r="AC18" i="27" s="1"/>
  <c r="AD18" i="27"/>
  <c r="AD17" i="27"/>
  <c r="S17" i="27"/>
  <c r="AC17" i="27" s="1"/>
  <c r="S16" i="27"/>
  <c r="AC16" i="27" s="1"/>
  <c r="AD16" i="27"/>
  <c r="AD15" i="27"/>
  <c r="S15" i="27"/>
  <c r="AC15" i="27" s="1"/>
  <c r="S14" i="27"/>
  <c r="AC14" i="27" s="1"/>
  <c r="AD14" i="27"/>
  <c r="J20" i="27"/>
  <c r="J18" i="27"/>
  <c r="A29" i="27"/>
  <c r="P30" i="27"/>
  <c r="J14" i="27"/>
  <c r="K21" i="27"/>
  <c r="K20" i="27"/>
  <c r="J17" i="27"/>
  <c r="K22" i="27"/>
  <c r="K23" i="27"/>
  <c r="K25" i="27"/>
  <c r="K19" i="27"/>
  <c r="K18" i="27"/>
  <c r="K17" i="27"/>
  <c r="K16" i="27"/>
  <c r="K15" i="27"/>
  <c r="K14" i="27"/>
  <c r="K28" i="27"/>
  <c r="J29" i="27"/>
  <c r="J25" i="27"/>
  <c r="J23" i="27"/>
  <c r="J21" i="27"/>
  <c r="J19" i="27"/>
  <c r="J16" i="27"/>
  <c r="J15" i="27"/>
  <c r="J28" i="27"/>
  <c r="K30" i="27"/>
  <c r="K29" i="27"/>
  <c r="J24" i="27"/>
  <c r="K24" i="27"/>
  <c r="K26" i="27"/>
  <c r="K27" i="27"/>
  <c r="J27" i="27"/>
  <c r="J30" i="27"/>
  <c r="J26" i="27"/>
  <c r="J22" i="27"/>
  <c r="B15" i="26"/>
  <c r="C15" i="26"/>
  <c r="D15" i="26"/>
  <c r="E15" i="26"/>
  <c r="F15" i="26"/>
  <c r="G15" i="26"/>
  <c r="B16" i="26"/>
  <c r="C16" i="26"/>
  <c r="D16" i="26"/>
  <c r="E16" i="26"/>
  <c r="F16" i="26"/>
  <c r="G16" i="26"/>
  <c r="B17" i="26"/>
  <c r="C17" i="26"/>
  <c r="D17" i="26"/>
  <c r="E17" i="26"/>
  <c r="F17" i="26"/>
  <c r="G17" i="26"/>
  <c r="B18" i="26"/>
  <c r="C18" i="26"/>
  <c r="D18" i="26"/>
  <c r="E18" i="26"/>
  <c r="F18" i="26"/>
  <c r="G18" i="26"/>
  <c r="B19" i="26"/>
  <c r="C19" i="26"/>
  <c r="D19" i="26"/>
  <c r="E19" i="26"/>
  <c r="F19" i="26"/>
  <c r="G19" i="26"/>
  <c r="B20" i="26"/>
  <c r="C20" i="26"/>
  <c r="D20" i="26"/>
  <c r="E20" i="26"/>
  <c r="F20" i="26"/>
  <c r="G20" i="26"/>
  <c r="B21" i="26"/>
  <c r="C21" i="26"/>
  <c r="D21" i="26"/>
  <c r="E21" i="26"/>
  <c r="F21" i="26"/>
  <c r="G21" i="26"/>
  <c r="B22" i="26"/>
  <c r="C22" i="26"/>
  <c r="D22" i="26"/>
  <c r="E22" i="26"/>
  <c r="F22" i="26"/>
  <c r="G22" i="26"/>
  <c r="B23" i="26"/>
  <c r="C23" i="26"/>
  <c r="D23" i="26"/>
  <c r="E23" i="26"/>
  <c r="F23" i="26"/>
  <c r="G23" i="26"/>
  <c r="B24" i="26"/>
  <c r="C24" i="26"/>
  <c r="D24" i="26"/>
  <c r="E24" i="26"/>
  <c r="F24" i="26"/>
  <c r="G24" i="26"/>
  <c r="B25" i="26"/>
  <c r="C25" i="26"/>
  <c r="D25" i="26"/>
  <c r="E25" i="26"/>
  <c r="F25" i="26"/>
  <c r="G25" i="26"/>
  <c r="B26" i="26"/>
  <c r="C26" i="26"/>
  <c r="D26" i="26"/>
  <c r="E26" i="26"/>
  <c r="F26" i="26"/>
  <c r="G26" i="26"/>
  <c r="B27" i="26"/>
  <c r="C27" i="26"/>
  <c r="D27" i="26"/>
  <c r="E27" i="26"/>
  <c r="F27" i="26"/>
  <c r="G27" i="26"/>
  <c r="F29" i="26"/>
  <c r="G29" i="26"/>
  <c r="B30" i="26"/>
  <c r="C30" i="26"/>
  <c r="D30" i="26"/>
  <c r="E30" i="26"/>
  <c r="F30" i="26"/>
  <c r="G30" i="26"/>
  <c r="B31" i="26"/>
  <c r="C31" i="26"/>
  <c r="D31" i="26"/>
  <c r="E31" i="26"/>
  <c r="F31" i="26"/>
  <c r="G31" i="26"/>
  <c r="B32" i="26"/>
  <c r="C32" i="26"/>
  <c r="D32" i="26"/>
  <c r="E32" i="26"/>
  <c r="F32" i="26"/>
  <c r="G32" i="26"/>
  <c r="F14" i="26"/>
  <c r="G14" i="26"/>
  <c r="Z14" i="26" s="1"/>
  <c r="E14" i="26"/>
  <c r="W14" i="26" s="1"/>
  <c r="D14" i="26"/>
  <c r="C14" i="26"/>
  <c r="B14" i="26"/>
  <c r="AA48" i="26"/>
  <c r="Q48" i="26"/>
  <c r="AA47" i="26"/>
  <c r="Q47" i="26"/>
  <c r="AA46" i="26"/>
  <c r="Q46" i="26"/>
  <c r="AA45" i="26"/>
  <c r="Q45" i="26"/>
  <c r="AA44" i="26"/>
  <c r="Q44" i="26"/>
  <c r="AA43" i="26"/>
  <c r="Q43" i="26"/>
  <c r="AA42" i="26"/>
  <c r="Q42" i="26"/>
  <c r="AA41" i="26"/>
  <c r="Q41" i="26"/>
  <c r="AA40" i="26"/>
  <c r="Q40" i="26"/>
  <c r="AA39" i="26"/>
  <c r="Q39" i="26"/>
  <c r="AA38" i="26"/>
  <c r="Q38" i="26"/>
  <c r="AA37" i="26"/>
  <c r="Q37" i="26"/>
  <c r="AA36" i="26"/>
  <c r="Q36" i="26"/>
  <c r="AA35" i="26"/>
  <c r="Q35" i="26"/>
  <c r="AA34" i="26"/>
  <c r="Q34" i="26"/>
  <c r="AA33" i="26"/>
  <c r="Q33" i="26"/>
  <c r="Q32" i="26"/>
  <c r="A31" i="26"/>
  <c r="A30" i="26" s="1"/>
  <c r="Q4" i="26"/>
  <c r="Q2" i="26"/>
  <c r="AB50" i="27" l="1"/>
  <c r="AC22" i="27"/>
  <c r="AC26" i="27"/>
  <c r="AC23" i="27"/>
  <c r="AC29" i="27"/>
  <c r="Y50" i="27"/>
  <c r="V50" i="27"/>
  <c r="AC21" i="27"/>
  <c r="AC24" i="27"/>
  <c r="AC25" i="27"/>
  <c r="AC30" i="27"/>
  <c r="AC20" i="27"/>
  <c r="AC27" i="27"/>
  <c r="AB32" i="26"/>
  <c r="AB30" i="26"/>
  <c r="AB27" i="26"/>
  <c r="AB25" i="26"/>
  <c r="AB23" i="26"/>
  <c r="AB21" i="26"/>
  <c r="AB19" i="26"/>
  <c r="AB17" i="26"/>
  <c r="AB15" i="26"/>
  <c r="S50" i="27"/>
  <c r="AB31" i="26"/>
  <c r="AB26" i="26"/>
  <c r="AB24" i="26"/>
  <c r="AB22" i="26"/>
  <c r="AB20" i="26"/>
  <c r="AB18" i="26"/>
  <c r="AB16" i="26"/>
  <c r="T14" i="26"/>
  <c r="AA14" i="26" s="1"/>
  <c r="AB14" i="26"/>
  <c r="A28" i="27"/>
  <c r="P29" i="27"/>
  <c r="H19" i="26"/>
  <c r="W19" i="26"/>
  <c r="Z16" i="26"/>
  <c r="Z18" i="26"/>
  <c r="W17" i="26"/>
  <c r="W15" i="26"/>
  <c r="T16" i="26"/>
  <c r="I32" i="26"/>
  <c r="Z19" i="26"/>
  <c r="T19" i="26"/>
  <c r="W18" i="26"/>
  <c r="Z17" i="26"/>
  <c r="W16" i="26"/>
  <c r="Z15" i="26"/>
  <c r="T15" i="26"/>
  <c r="T18" i="26"/>
  <c r="I18" i="26"/>
  <c r="H25" i="26"/>
  <c r="H16" i="26"/>
  <c r="I15" i="26"/>
  <c r="I17" i="26"/>
  <c r="I23" i="26"/>
  <c r="I20" i="26"/>
  <c r="H14" i="26"/>
  <c r="I19" i="26"/>
  <c r="I14" i="26"/>
  <c r="I16" i="26"/>
  <c r="H24" i="26"/>
  <c r="H22" i="26"/>
  <c r="H20" i="26"/>
  <c r="H18" i="26"/>
  <c r="H17" i="26"/>
  <c r="H15" i="26"/>
  <c r="T17" i="26"/>
  <c r="H26" i="26"/>
  <c r="I27" i="26"/>
  <c r="Q31" i="26"/>
  <c r="H21" i="26"/>
  <c r="H23" i="26"/>
  <c r="H27" i="26"/>
  <c r="H31" i="26"/>
  <c r="I30" i="26"/>
  <c r="H32" i="26"/>
  <c r="H30" i="26"/>
  <c r="I26" i="26"/>
  <c r="I24" i="26"/>
  <c r="I21" i="26"/>
  <c r="I25" i="26"/>
  <c r="I31" i="26"/>
  <c r="I22" i="26"/>
  <c r="Q30" i="26"/>
  <c r="A29" i="26"/>
  <c r="Y32" i="16"/>
  <c r="Y31" i="16"/>
  <c r="Y30" i="16"/>
  <c r="Y29" i="16"/>
  <c r="Y27" i="16"/>
  <c r="Y26" i="16"/>
  <c r="Y25" i="16"/>
  <c r="Y24" i="16"/>
  <c r="Y23" i="16"/>
  <c r="Y32" i="19"/>
  <c r="Y31" i="19"/>
  <c r="Y30" i="19"/>
  <c r="Y29" i="19"/>
  <c r="Y28" i="19"/>
  <c r="Y27" i="19"/>
  <c r="Y26" i="19"/>
  <c r="Y25" i="19"/>
  <c r="Y24" i="19"/>
  <c r="Y23" i="19"/>
  <c r="Y22" i="19"/>
  <c r="Y32" i="14"/>
  <c r="Y31" i="14"/>
  <c r="Y30" i="14"/>
  <c r="Y29" i="14"/>
  <c r="Y28" i="14"/>
  <c r="Y27" i="14"/>
  <c r="Y26" i="14"/>
  <c r="Y25" i="14"/>
  <c r="Y24" i="14"/>
  <c r="Y23" i="14"/>
  <c r="Y22" i="14"/>
  <c r="Y32" i="15"/>
  <c r="Y31" i="15"/>
  <c r="Y30" i="15"/>
  <c r="Y29" i="15"/>
  <c r="Y28" i="15"/>
  <c r="Y27" i="15"/>
  <c r="Y26" i="15"/>
  <c r="Y25" i="15"/>
  <c r="Y24" i="15"/>
  <c r="Y23" i="15"/>
  <c r="Y22" i="15"/>
  <c r="Y32" i="12"/>
  <c r="Y31" i="12"/>
  <c r="Y30" i="12"/>
  <c r="Y29" i="12"/>
  <c r="Y28" i="12"/>
  <c r="Y27" i="12"/>
  <c r="Y26" i="12"/>
  <c r="Y25" i="12"/>
  <c r="Y24" i="12"/>
  <c r="Y23" i="12"/>
  <c r="Y22" i="12"/>
  <c r="Y32" i="13"/>
  <c r="Y31" i="13"/>
  <c r="Y30" i="13"/>
  <c r="Y28" i="13"/>
  <c r="Y27" i="13"/>
  <c r="Y26" i="13"/>
  <c r="Y25" i="13"/>
  <c r="Y24" i="13"/>
  <c r="Y23" i="13"/>
  <c r="Y22" i="13"/>
  <c r="Y32" i="10"/>
  <c r="Y31" i="10"/>
  <c r="Y30" i="10"/>
  <c r="Y29" i="10"/>
  <c r="Y28" i="10"/>
  <c r="Y27" i="10"/>
  <c r="Y26" i="10"/>
  <c r="Y25" i="10"/>
  <c r="Y24" i="10"/>
  <c r="Y23" i="10"/>
  <c r="Y22" i="10"/>
  <c r="AC50" i="27" l="1"/>
  <c r="P28" i="27"/>
  <c r="A27" i="27"/>
  <c r="AA18" i="26"/>
  <c r="AA19" i="26"/>
  <c r="AA16" i="26"/>
  <c r="AA15" i="26"/>
  <c r="AA17" i="26"/>
  <c r="Q29" i="26"/>
  <c r="A28" i="26"/>
  <c r="G28" i="26"/>
  <c r="F28" i="26"/>
  <c r="E28" i="26"/>
  <c r="D28" i="26"/>
  <c r="B28" i="26"/>
  <c r="A26" i="27" l="1"/>
  <c r="P27" i="27"/>
  <c r="C28" i="26"/>
  <c r="AB28" i="26" s="1"/>
  <c r="Y28" i="16"/>
  <c r="H28" i="26"/>
  <c r="A27" i="26"/>
  <c r="Q28" i="26"/>
  <c r="V32" i="16"/>
  <c r="U32" i="16"/>
  <c r="S32" i="16"/>
  <c r="R32" i="16"/>
  <c r="P32" i="16"/>
  <c r="O32" i="16"/>
  <c r="V31" i="16"/>
  <c r="U31" i="16"/>
  <c r="S31" i="16"/>
  <c r="R31" i="16"/>
  <c r="P31" i="16"/>
  <c r="O31" i="16"/>
  <c r="V30" i="16"/>
  <c r="U30" i="16"/>
  <c r="S30" i="16"/>
  <c r="R30" i="16"/>
  <c r="P30" i="16"/>
  <c r="O30" i="16"/>
  <c r="V29" i="16"/>
  <c r="U29" i="16"/>
  <c r="S29" i="16"/>
  <c r="R29" i="16"/>
  <c r="P29" i="16"/>
  <c r="O29" i="16"/>
  <c r="V28" i="16"/>
  <c r="U28" i="16"/>
  <c r="S28" i="16"/>
  <c r="R28" i="16"/>
  <c r="P28" i="16"/>
  <c r="O28" i="16"/>
  <c r="V27" i="16"/>
  <c r="U27" i="16"/>
  <c r="S27" i="16"/>
  <c r="R27" i="16"/>
  <c r="P27" i="16"/>
  <c r="O27" i="16"/>
  <c r="V26" i="16"/>
  <c r="U26" i="16"/>
  <c r="S26" i="16"/>
  <c r="R26" i="16"/>
  <c r="P26" i="16"/>
  <c r="O26" i="16"/>
  <c r="V25" i="16"/>
  <c r="U25" i="16"/>
  <c r="S25" i="16"/>
  <c r="R25" i="16"/>
  <c r="P25" i="16"/>
  <c r="O25" i="16"/>
  <c r="V24" i="16"/>
  <c r="U24" i="16"/>
  <c r="S24" i="16"/>
  <c r="R24" i="16"/>
  <c r="P24" i="16"/>
  <c r="O24" i="16"/>
  <c r="V23" i="16"/>
  <c r="U23" i="16"/>
  <c r="S23" i="16"/>
  <c r="R23" i="16"/>
  <c r="P23" i="16"/>
  <c r="O23" i="16"/>
  <c r="V22" i="16"/>
  <c r="U22" i="16"/>
  <c r="S22" i="16"/>
  <c r="R22" i="16"/>
  <c r="P22" i="16"/>
  <c r="O22" i="16"/>
  <c r="V21" i="16"/>
  <c r="U21" i="16"/>
  <c r="S21" i="16"/>
  <c r="R21" i="16"/>
  <c r="P21" i="16"/>
  <c r="O21" i="16"/>
  <c r="V20" i="16"/>
  <c r="U20" i="16"/>
  <c r="S20" i="16"/>
  <c r="R20" i="16"/>
  <c r="P20" i="16"/>
  <c r="O20" i="16"/>
  <c r="V32" i="17"/>
  <c r="U32" i="17"/>
  <c r="S32" i="17"/>
  <c r="R32" i="17"/>
  <c r="P32" i="17"/>
  <c r="O32" i="17"/>
  <c r="V31" i="17"/>
  <c r="U31" i="17"/>
  <c r="S31" i="17"/>
  <c r="R31" i="17"/>
  <c r="P31" i="17"/>
  <c r="O31" i="17"/>
  <c r="V30" i="17"/>
  <c r="U30" i="17"/>
  <c r="S30" i="17"/>
  <c r="R30" i="17"/>
  <c r="P30" i="17"/>
  <c r="O30" i="17"/>
  <c r="V29" i="17"/>
  <c r="U29" i="17"/>
  <c r="S29" i="17"/>
  <c r="R29" i="17"/>
  <c r="P29" i="17"/>
  <c r="O29" i="17"/>
  <c r="V28" i="17"/>
  <c r="U28" i="17"/>
  <c r="S28" i="17"/>
  <c r="R28" i="17"/>
  <c r="P28" i="17"/>
  <c r="O28" i="17"/>
  <c r="V27" i="17"/>
  <c r="U27" i="17"/>
  <c r="S27" i="17"/>
  <c r="R27" i="17"/>
  <c r="P27" i="17"/>
  <c r="O27" i="17"/>
  <c r="V26" i="17"/>
  <c r="U26" i="17"/>
  <c r="S26" i="17"/>
  <c r="R26" i="17"/>
  <c r="P26" i="17"/>
  <c r="O26" i="17"/>
  <c r="V25" i="17"/>
  <c r="U25" i="17"/>
  <c r="S25" i="17"/>
  <c r="R25" i="17"/>
  <c r="P25" i="17"/>
  <c r="O25" i="17"/>
  <c r="V24" i="17"/>
  <c r="U24" i="17"/>
  <c r="S24" i="17"/>
  <c r="R24" i="17"/>
  <c r="P24" i="17"/>
  <c r="O24" i="17"/>
  <c r="V23" i="17"/>
  <c r="U23" i="17"/>
  <c r="S23" i="17"/>
  <c r="R23" i="17"/>
  <c r="P23" i="17"/>
  <c r="O23" i="17"/>
  <c r="V22" i="17"/>
  <c r="U22" i="17"/>
  <c r="S22" i="17"/>
  <c r="R22" i="17"/>
  <c r="P22" i="17"/>
  <c r="O22" i="17"/>
  <c r="V21" i="17"/>
  <c r="U21" i="17"/>
  <c r="S21" i="17"/>
  <c r="R21" i="17"/>
  <c r="P21" i="17"/>
  <c r="O21" i="17"/>
  <c r="V20" i="17"/>
  <c r="U20" i="17"/>
  <c r="S20" i="17"/>
  <c r="R20" i="17"/>
  <c r="P20" i="17"/>
  <c r="O20" i="17"/>
  <c r="AA30" i="20"/>
  <c r="Z30" i="20"/>
  <c r="X30" i="20"/>
  <c r="W30" i="20"/>
  <c r="U30" i="20"/>
  <c r="T30" i="20"/>
  <c r="R30" i="20"/>
  <c r="Q30" i="20"/>
  <c r="AA29" i="20"/>
  <c r="Z29" i="20"/>
  <c r="X29" i="20"/>
  <c r="W29" i="20"/>
  <c r="U29" i="20"/>
  <c r="T29" i="20"/>
  <c r="R29" i="20"/>
  <c r="Q29" i="20"/>
  <c r="AA28" i="20"/>
  <c r="Z28" i="20"/>
  <c r="X28" i="20"/>
  <c r="W28" i="20"/>
  <c r="U28" i="20"/>
  <c r="T28" i="20"/>
  <c r="R28" i="20"/>
  <c r="Q28" i="20"/>
  <c r="AA27" i="20"/>
  <c r="Z27" i="20"/>
  <c r="X27" i="20"/>
  <c r="W27" i="20"/>
  <c r="U27" i="20"/>
  <c r="T27" i="20"/>
  <c r="R27" i="20"/>
  <c r="Q27" i="20"/>
  <c r="AA26" i="20"/>
  <c r="Z26" i="20"/>
  <c r="X26" i="20"/>
  <c r="W26" i="20"/>
  <c r="U26" i="20"/>
  <c r="T26" i="20"/>
  <c r="R26" i="20"/>
  <c r="Q26" i="20"/>
  <c r="AA25" i="20"/>
  <c r="Z25" i="20"/>
  <c r="X25" i="20"/>
  <c r="W25" i="20"/>
  <c r="U25" i="20"/>
  <c r="T25" i="20"/>
  <c r="R25" i="20"/>
  <c r="Q25" i="20"/>
  <c r="AA24" i="20"/>
  <c r="Z24" i="20"/>
  <c r="X24" i="20"/>
  <c r="W24" i="20"/>
  <c r="U24" i="20"/>
  <c r="T24" i="20"/>
  <c r="R24" i="20"/>
  <c r="Q24" i="20"/>
  <c r="AA23" i="20"/>
  <c r="Z23" i="20"/>
  <c r="X23" i="20"/>
  <c r="W23" i="20"/>
  <c r="U23" i="20"/>
  <c r="T23" i="20"/>
  <c r="R23" i="20"/>
  <c r="Q23" i="20"/>
  <c r="AA22" i="20"/>
  <c r="Z22" i="20"/>
  <c r="X22" i="20"/>
  <c r="W22" i="20"/>
  <c r="U22" i="20"/>
  <c r="T22" i="20"/>
  <c r="R22" i="20"/>
  <c r="Q22" i="20"/>
  <c r="AA21" i="20"/>
  <c r="Z21" i="20"/>
  <c r="X21" i="20"/>
  <c r="W21" i="20"/>
  <c r="U21" i="20"/>
  <c r="T21" i="20"/>
  <c r="R21" i="20"/>
  <c r="Q21" i="20"/>
  <c r="AA20" i="20"/>
  <c r="Z20" i="20"/>
  <c r="X20" i="20"/>
  <c r="W20" i="20"/>
  <c r="U20" i="20"/>
  <c r="T20" i="20"/>
  <c r="R20" i="20"/>
  <c r="Q20" i="20"/>
  <c r="V21" i="19"/>
  <c r="U21" i="19"/>
  <c r="S21" i="19"/>
  <c r="R21" i="19"/>
  <c r="P21" i="19"/>
  <c r="O21" i="19"/>
  <c r="V20" i="19"/>
  <c r="U20" i="19"/>
  <c r="S20" i="19"/>
  <c r="R20" i="19"/>
  <c r="P20" i="19"/>
  <c r="O20" i="19"/>
  <c r="V32" i="14"/>
  <c r="U32" i="14"/>
  <c r="S32" i="14"/>
  <c r="R32" i="14"/>
  <c r="P32" i="14"/>
  <c r="O32" i="14"/>
  <c r="V31" i="14"/>
  <c r="U31" i="14"/>
  <c r="S31" i="14"/>
  <c r="R31" i="14"/>
  <c r="P31" i="14"/>
  <c r="O31" i="14"/>
  <c r="V30" i="14"/>
  <c r="U30" i="14"/>
  <c r="S30" i="14"/>
  <c r="R30" i="14"/>
  <c r="P30" i="14"/>
  <c r="O30" i="14"/>
  <c r="V29" i="14"/>
  <c r="U29" i="14"/>
  <c r="S29" i="14"/>
  <c r="R29" i="14"/>
  <c r="P29" i="14"/>
  <c r="O29" i="14"/>
  <c r="V28" i="14"/>
  <c r="U28" i="14"/>
  <c r="S28" i="14"/>
  <c r="R28" i="14"/>
  <c r="P28" i="14"/>
  <c r="O28" i="14"/>
  <c r="V27" i="14"/>
  <c r="U27" i="14"/>
  <c r="S27" i="14"/>
  <c r="R27" i="14"/>
  <c r="P27" i="14"/>
  <c r="O27" i="14"/>
  <c r="V26" i="14"/>
  <c r="U26" i="14"/>
  <c r="S26" i="14"/>
  <c r="R26" i="14"/>
  <c r="P26" i="14"/>
  <c r="O26" i="14"/>
  <c r="V25" i="14"/>
  <c r="U25" i="14"/>
  <c r="S25" i="14"/>
  <c r="R25" i="14"/>
  <c r="P25" i="14"/>
  <c r="O25" i="14"/>
  <c r="V24" i="14"/>
  <c r="U24" i="14"/>
  <c r="S24" i="14"/>
  <c r="R24" i="14"/>
  <c r="P24" i="14"/>
  <c r="O24" i="14"/>
  <c r="V23" i="14"/>
  <c r="U23" i="14"/>
  <c r="S23" i="14"/>
  <c r="R23" i="14"/>
  <c r="P23" i="14"/>
  <c r="O23" i="14"/>
  <c r="V22" i="14"/>
  <c r="U22" i="14"/>
  <c r="S22" i="14"/>
  <c r="R22" i="14"/>
  <c r="P22" i="14"/>
  <c r="O22" i="14"/>
  <c r="V21" i="14"/>
  <c r="U21" i="14"/>
  <c r="S21" i="14"/>
  <c r="R21" i="14"/>
  <c r="P21" i="14"/>
  <c r="O21" i="14"/>
  <c r="V20" i="14"/>
  <c r="U20" i="14"/>
  <c r="S20" i="14"/>
  <c r="R20" i="14"/>
  <c r="P20" i="14"/>
  <c r="O20" i="14"/>
  <c r="V32" i="15"/>
  <c r="U32" i="15"/>
  <c r="S32" i="15"/>
  <c r="R32" i="15"/>
  <c r="P32" i="15"/>
  <c r="O32" i="15"/>
  <c r="V31" i="15"/>
  <c r="U31" i="15"/>
  <c r="S31" i="15"/>
  <c r="R31" i="15"/>
  <c r="P31" i="15"/>
  <c r="O31" i="15"/>
  <c r="V30" i="15"/>
  <c r="U30" i="15"/>
  <c r="S30" i="15"/>
  <c r="R30" i="15"/>
  <c r="P30" i="15"/>
  <c r="O30" i="15"/>
  <c r="V29" i="15"/>
  <c r="U29" i="15"/>
  <c r="S29" i="15"/>
  <c r="R29" i="15"/>
  <c r="P29" i="15"/>
  <c r="O29" i="15"/>
  <c r="V28" i="15"/>
  <c r="U28" i="15"/>
  <c r="S28" i="15"/>
  <c r="R28" i="15"/>
  <c r="P28" i="15"/>
  <c r="O28" i="15"/>
  <c r="V27" i="15"/>
  <c r="U27" i="15"/>
  <c r="S27" i="15"/>
  <c r="R27" i="15"/>
  <c r="P27" i="15"/>
  <c r="O27" i="15"/>
  <c r="V26" i="15"/>
  <c r="U26" i="15"/>
  <c r="S26" i="15"/>
  <c r="R26" i="15"/>
  <c r="P26" i="15"/>
  <c r="O26" i="15"/>
  <c r="V25" i="15"/>
  <c r="U25" i="15"/>
  <c r="S25" i="15"/>
  <c r="R25" i="15"/>
  <c r="P25" i="15"/>
  <c r="O25" i="15"/>
  <c r="V24" i="15"/>
  <c r="U24" i="15"/>
  <c r="S24" i="15"/>
  <c r="R24" i="15"/>
  <c r="P24" i="15"/>
  <c r="O24" i="15"/>
  <c r="V23" i="15"/>
  <c r="U23" i="15"/>
  <c r="S23" i="15"/>
  <c r="R23" i="15"/>
  <c r="P23" i="15"/>
  <c r="O23" i="15"/>
  <c r="V22" i="15"/>
  <c r="U22" i="15"/>
  <c r="S22" i="15"/>
  <c r="R22" i="15"/>
  <c r="P22" i="15"/>
  <c r="O22" i="15"/>
  <c r="V21" i="15"/>
  <c r="U21" i="15"/>
  <c r="S21" i="15"/>
  <c r="R21" i="15"/>
  <c r="P21" i="15"/>
  <c r="O21" i="15"/>
  <c r="V20" i="15"/>
  <c r="U20" i="15"/>
  <c r="S20" i="15"/>
  <c r="R20" i="15"/>
  <c r="P20" i="15"/>
  <c r="O20" i="15"/>
  <c r="U32" i="23"/>
  <c r="R32" i="23"/>
  <c r="O32" i="23"/>
  <c r="V31" i="23"/>
  <c r="U31" i="23"/>
  <c r="S31" i="23"/>
  <c r="R31" i="23"/>
  <c r="P31" i="23"/>
  <c r="O31" i="23"/>
  <c r="V30" i="23"/>
  <c r="U30" i="23"/>
  <c r="S30" i="23"/>
  <c r="R30" i="23"/>
  <c r="P30" i="23"/>
  <c r="O30" i="23"/>
  <c r="V29" i="23"/>
  <c r="U29" i="23"/>
  <c r="S29" i="23"/>
  <c r="R29" i="23"/>
  <c r="P29" i="23"/>
  <c r="O29" i="23"/>
  <c r="V28" i="23"/>
  <c r="U28" i="23"/>
  <c r="S28" i="23"/>
  <c r="R28" i="23"/>
  <c r="P28" i="23"/>
  <c r="O28" i="23"/>
  <c r="V27" i="23"/>
  <c r="U27" i="23"/>
  <c r="S27" i="23"/>
  <c r="R27" i="23"/>
  <c r="P27" i="23"/>
  <c r="O27" i="23"/>
  <c r="V26" i="23"/>
  <c r="U26" i="23"/>
  <c r="S26" i="23"/>
  <c r="R26" i="23"/>
  <c r="P26" i="23"/>
  <c r="O26" i="23"/>
  <c r="V25" i="23"/>
  <c r="U25" i="23"/>
  <c r="S25" i="23"/>
  <c r="R25" i="23"/>
  <c r="P25" i="23"/>
  <c r="O25" i="23"/>
  <c r="V24" i="23"/>
  <c r="U24" i="23"/>
  <c r="S24" i="23"/>
  <c r="R24" i="23"/>
  <c r="P24" i="23"/>
  <c r="O24" i="23"/>
  <c r="V23" i="23"/>
  <c r="U23" i="23"/>
  <c r="S23" i="23"/>
  <c r="R23" i="23"/>
  <c r="P23" i="23"/>
  <c r="O23" i="23"/>
  <c r="V22" i="23"/>
  <c r="U22" i="23"/>
  <c r="S22" i="23"/>
  <c r="R22" i="23"/>
  <c r="P22" i="23"/>
  <c r="O22" i="23"/>
  <c r="V21" i="23"/>
  <c r="U21" i="23"/>
  <c r="S21" i="23"/>
  <c r="R21" i="23"/>
  <c r="P21" i="23"/>
  <c r="O21" i="23"/>
  <c r="V20" i="23"/>
  <c r="U20" i="23"/>
  <c r="S20" i="23"/>
  <c r="R20" i="23"/>
  <c r="P20" i="23"/>
  <c r="O20" i="23"/>
  <c r="X48" i="4"/>
  <c r="W48" i="4"/>
  <c r="U48" i="4"/>
  <c r="T48" i="4"/>
  <c r="R48" i="4"/>
  <c r="Q48" i="4"/>
  <c r="X47" i="4"/>
  <c r="W47" i="4"/>
  <c r="U47" i="4"/>
  <c r="T47" i="4"/>
  <c r="R47" i="4"/>
  <c r="Q47" i="4"/>
  <c r="X46" i="4"/>
  <c r="W46" i="4"/>
  <c r="U46" i="4"/>
  <c r="T46" i="4"/>
  <c r="R46" i="4"/>
  <c r="Q46" i="4"/>
  <c r="X45" i="4"/>
  <c r="W45" i="4"/>
  <c r="U45" i="4"/>
  <c r="T45" i="4"/>
  <c r="R45" i="4"/>
  <c r="Q45" i="4"/>
  <c r="X44" i="4"/>
  <c r="W44" i="4"/>
  <c r="U44" i="4"/>
  <c r="T44" i="4"/>
  <c r="R44" i="4"/>
  <c r="Q44" i="4"/>
  <c r="X43" i="4"/>
  <c r="W43" i="4"/>
  <c r="U43" i="4"/>
  <c r="T43" i="4"/>
  <c r="R43" i="4"/>
  <c r="Q43" i="4"/>
  <c r="X42" i="4"/>
  <c r="W42" i="4"/>
  <c r="U42" i="4"/>
  <c r="T42" i="4"/>
  <c r="R42" i="4"/>
  <c r="Q42" i="4"/>
  <c r="X41" i="4"/>
  <c r="W41" i="4"/>
  <c r="U41" i="4"/>
  <c r="T41" i="4"/>
  <c r="R41" i="4"/>
  <c r="Q41" i="4"/>
  <c r="X40" i="4"/>
  <c r="W40" i="4"/>
  <c r="U40" i="4"/>
  <c r="T40" i="4"/>
  <c r="R40" i="4"/>
  <c r="Q40" i="4"/>
  <c r="X39" i="4"/>
  <c r="W39" i="4"/>
  <c r="U39" i="4"/>
  <c r="T39" i="4"/>
  <c r="R39" i="4"/>
  <c r="Q39" i="4"/>
  <c r="X38" i="4"/>
  <c r="W38" i="4"/>
  <c r="U38" i="4"/>
  <c r="T38" i="4"/>
  <c r="R38" i="4"/>
  <c r="Q38" i="4"/>
  <c r="X37" i="4"/>
  <c r="W37" i="4"/>
  <c r="U37" i="4"/>
  <c r="T37" i="4"/>
  <c r="R37" i="4"/>
  <c r="Q37" i="4"/>
  <c r="X36" i="4"/>
  <c r="W36" i="4"/>
  <c r="U36" i="4"/>
  <c r="T36" i="4"/>
  <c r="R36" i="4"/>
  <c r="Q36" i="4"/>
  <c r="X35" i="4"/>
  <c r="W35" i="4"/>
  <c r="U35" i="4"/>
  <c r="T35" i="4"/>
  <c r="R35" i="4"/>
  <c r="Q35" i="4"/>
  <c r="X34" i="4"/>
  <c r="W34" i="4"/>
  <c r="U34" i="4"/>
  <c r="T34" i="4"/>
  <c r="R34" i="4"/>
  <c r="Q34" i="4"/>
  <c r="X33" i="4"/>
  <c r="W33" i="4"/>
  <c r="U33" i="4"/>
  <c r="T33" i="4"/>
  <c r="R33" i="4"/>
  <c r="Q33" i="4"/>
  <c r="X32" i="4"/>
  <c r="W32" i="4"/>
  <c r="U32" i="4"/>
  <c r="T32" i="4"/>
  <c r="R32" i="4"/>
  <c r="Q32" i="4"/>
  <c r="X31" i="4"/>
  <c r="W31" i="4"/>
  <c r="U31" i="4"/>
  <c r="T31" i="4"/>
  <c r="R31" i="4"/>
  <c r="Q31" i="4"/>
  <c r="X30" i="4"/>
  <c r="W30" i="4"/>
  <c r="U30" i="4"/>
  <c r="T30" i="4"/>
  <c r="R30" i="4"/>
  <c r="Q30" i="4"/>
  <c r="X29" i="4"/>
  <c r="W29" i="4"/>
  <c r="U29" i="4"/>
  <c r="T29" i="4"/>
  <c r="R29" i="4"/>
  <c r="Q29" i="4"/>
  <c r="X28" i="4"/>
  <c r="W28" i="4"/>
  <c r="U28" i="4"/>
  <c r="T28" i="4"/>
  <c r="R28" i="4"/>
  <c r="Q28" i="4"/>
  <c r="X27" i="4"/>
  <c r="W27" i="4"/>
  <c r="U27" i="4"/>
  <c r="T27" i="4"/>
  <c r="R27" i="4"/>
  <c r="Q27" i="4"/>
  <c r="X26" i="4"/>
  <c r="W26" i="4"/>
  <c r="U26" i="4"/>
  <c r="T26" i="4"/>
  <c r="R26" i="4"/>
  <c r="Q26" i="4"/>
  <c r="X25" i="4"/>
  <c r="W25" i="4"/>
  <c r="U25" i="4"/>
  <c r="T25" i="4"/>
  <c r="R25" i="4"/>
  <c r="Q25" i="4"/>
  <c r="X24" i="4"/>
  <c r="W24" i="4"/>
  <c r="U24" i="4"/>
  <c r="T24" i="4"/>
  <c r="R24" i="4"/>
  <c r="Q24" i="4"/>
  <c r="X23" i="4"/>
  <c r="W23" i="4"/>
  <c r="U23" i="4"/>
  <c r="T23" i="4"/>
  <c r="R23" i="4"/>
  <c r="Q23" i="4"/>
  <c r="X22" i="4"/>
  <c r="W22" i="4"/>
  <c r="U22" i="4"/>
  <c r="T22" i="4"/>
  <c r="R22" i="4"/>
  <c r="Q22" i="4"/>
  <c r="X21" i="4"/>
  <c r="W21" i="4"/>
  <c r="U21" i="4"/>
  <c r="T21" i="4"/>
  <c r="R21" i="4"/>
  <c r="Q21" i="4"/>
  <c r="X20" i="4"/>
  <c r="W20" i="4"/>
  <c r="U20" i="4"/>
  <c r="T20" i="4"/>
  <c r="R20" i="4"/>
  <c r="Q20" i="4"/>
  <c r="V39" i="1"/>
  <c r="U39" i="1"/>
  <c r="W39" i="1" s="1"/>
  <c r="S39" i="1"/>
  <c r="R39" i="1"/>
  <c r="T39" i="1" s="1"/>
  <c r="P39" i="1"/>
  <c r="O39" i="1"/>
  <c r="Q39" i="1" s="1"/>
  <c r="V38" i="1"/>
  <c r="U38" i="1"/>
  <c r="W38" i="1" s="1"/>
  <c r="S38" i="1"/>
  <c r="R38" i="1"/>
  <c r="T38" i="1" s="1"/>
  <c r="P38" i="1"/>
  <c r="O38" i="1"/>
  <c r="Q38" i="1" s="1"/>
  <c r="V37" i="1"/>
  <c r="U37" i="1"/>
  <c r="W37" i="1" s="1"/>
  <c r="S37" i="1"/>
  <c r="R37" i="1"/>
  <c r="T37" i="1" s="1"/>
  <c r="P37" i="1"/>
  <c r="O37" i="1"/>
  <c r="Q37" i="1" s="1"/>
  <c r="V36" i="1"/>
  <c r="U36" i="1"/>
  <c r="W36" i="1" s="1"/>
  <c r="S36" i="1"/>
  <c r="R36" i="1"/>
  <c r="T36" i="1" s="1"/>
  <c r="P36" i="1"/>
  <c r="O36" i="1"/>
  <c r="Q36" i="1" s="1"/>
  <c r="V35" i="1"/>
  <c r="U35" i="1"/>
  <c r="W35" i="1" s="1"/>
  <c r="S35" i="1"/>
  <c r="R35" i="1"/>
  <c r="T35" i="1" s="1"/>
  <c r="P35" i="1"/>
  <c r="O35" i="1"/>
  <c r="Q35" i="1" s="1"/>
  <c r="V34" i="1"/>
  <c r="U34" i="1"/>
  <c r="W34" i="1" s="1"/>
  <c r="S34" i="1"/>
  <c r="R34" i="1"/>
  <c r="T34" i="1" s="1"/>
  <c r="P34" i="1"/>
  <c r="O34" i="1"/>
  <c r="Q34" i="1" s="1"/>
  <c r="V33" i="1"/>
  <c r="U33" i="1"/>
  <c r="W33" i="1" s="1"/>
  <c r="S33" i="1"/>
  <c r="R33" i="1"/>
  <c r="T33" i="1" s="1"/>
  <c r="P33" i="1"/>
  <c r="O33" i="1"/>
  <c r="Q33" i="1" s="1"/>
  <c r="V32" i="1"/>
  <c r="U32" i="1"/>
  <c r="W32" i="1" s="1"/>
  <c r="S32" i="1"/>
  <c r="R32" i="1"/>
  <c r="T32" i="1" s="1"/>
  <c r="P32" i="1"/>
  <c r="O32" i="1"/>
  <c r="Q32" i="1" s="1"/>
  <c r="V31" i="1"/>
  <c r="U31" i="1"/>
  <c r="W31" i="1" s="1"/>
  <c r="S31" i="1"/>
  <c r="R31" i="1"/>
  <c r="T31" i="1" s="1"/>
  <c r="P31" i="1"/>
  <c r="O31" i="1"/>
  <c r="Q31" i="1" s="1"/>
  <c r="V30" i="1"/>
  <c r="U30" i="1"/>
  <c r="W30" i="1" s="1"/>
  <c r="S30" i="1"/>
  <c r="R30" i="1"/>
  <c r="T30" i="1" s="1"/>
  <c r="P30" i="1"/>
  <c r="O30" i="1"/>
  <c r="Q30" i="1" s="1"/>
  <c r="V29" i="1"/>
  <c r="U29" i="1"/>
  <c r="W29" i="1" s="1"/>
  <c r="S29" i="1"/>
  <c r="R29" i="1"/>
  <c r="T29" i="1" s="1"/>
  <c r="P29" i="1"/>
  <c r="O29" i="1"/>
  <c r="Q29" i="1" s="1"/>
  <c r="V28" i="1"/>
  <c r="U28" i="1"/>
  <c r="W28" i="1" s="1"/>
  <c r="S28" i="1"/>
  <c r="R28" i="1"/>
  <c r="T28" i="1" s="1"/>
  <c r="P28" i="1"/>
  <c r="O28" i="1"/>
  <c r="Q28" i="1" s="1"/>
  <c r="V27" i="1"/>
  <c r="U27" i="1"/>
  <c r="W27" i="1" s="1"/>
  <c r="S27" i="1"/>
  <c r="R27" i="1"/>
  <c r="T27" i="1" s="1"/>
  <c r="P27" i="1"/>
  <c r="O27" i="1"/>
  <c r="Q27" i="1" s="1"/>
  <c r="V26" i="1"/>
  <c r="U26" i="1"/>
  <c r="W26" i="1" s="1"/>
  <c r="S26" i="1"/>
  <c r="R26" i="1"/>
  <c r="T26" i="1" s="1"/>
  <c r="P26" i="1"/>
  <c r="O26" i="1"/>
  <c r="Q26" i="1" s="1"/>
  <c r="V25" i="1"/>
  <c r="U25" i="1"/>
  <c r="W25" i="1" s="1"/>
  <c r="S25" i="1"/>
  <c r="R25" i="1"/>
  <c r="T25" i="1" s="1"/>
  <c r="P25" i="1"/>
  <c r="O25" i="1"/>
  <c r="Q25" i="1" s="1"/>
  <c r="V24" i="1"/>
  <c r="U24" i="1"/>
  <c r="W24" i="1" s="1"/>
  <c r="S24" i="1"/>
  <c r="R24" i="1"/>
  <c r="T24" i="1" s="1"/>
  <c r="P24" i="1"/>
  <c r="O24" i="1"/>
  <c r="Q24" i="1" s="1"/>
  <c r="V23" i="1"/>
  <c r="U23" i="1"/>
  <c r="W23" i="1" s="1"/>
  <c r="S23" i="1"/>
  <c r="R23" i="1"/>
  <c r="T23" i="1" s="1"/>
  <c r="P23" i="1"/>
  <c r="O23" i="1"/>
  <c r="Q23" i="1" s="1"/>
  <c r="V22" i="1"/>
  <c r="U22" i="1"/>
  <c r="W22" i="1" s="1"/>
  <c r="S22" i="1"/>
  <c r="R22" i="1"/>
  <c r="T22" i="1" s="1"/>
  <c r="P22" i="1"/>
  <c r="O22" i="1"/>
  <c r="Q22" i="1" s="1"/>
  <c r="V21" i="1"/>
  <c r="U21" i="1"/>
  <c r="W21" i="1" s="1"/>
  <c r="S21" i="1"/>
  <c r="R21" i="1"/>
  <c r="T21" i="1" s="1"/>
  <c r="P21" i="1"/>
  <c r="O21" i="1"/>
  <c r="Q21" i="1" s="1"/>
  <c r="V20" i="1"/>
  <c r="U20" i="1"/>
  <c r="W20" i="1" s="1"/>
  <c r="S20" i="1"/>
  <c r="R20" i="1"/>
  <c r="T20" i="1" s="1"/>
  <c r="P20" i="1"/>
  <c r="O20" i="1"/>
  <c r="Q20" i="1" s="1"/>
  <c r="U48" i="12"/>
  <c r="U47" i="12"/>
  <c r="U46" i="12"/>
  <c r="U45" i="12"/>
  <c r="U44" i="12"/>
  <c r="U43" i="12"/>
  <c r="U42" i="12"/>
  <c r="U41" i="12"/>
  <c r="U40" i="12"/>
  <c r="U39" i="12"/>
  <c r="U38" i="12"/>
  <c r="U37" i="12"/>
  <c r="U36" i="12"/>
  <c r="U35" i="12"/>
  <c r="U34" i="12"/>
  <c r="U33" i="12"/>
  <c r="V32" i="12"/>
  <c r="U32" i="12"/>
  <c r="S32" i="12"/>
  <c r="R32" i="12"/>
  <c r="P32" i="12"/>
  <c r="O32" i="12"/>
  <c r="V31" i="12"/>
  <c r="U31" i="12"/>
  <c r="S31" i="12"/>
  <c r="R31" i="12"/>
  <c r="P31" i="12"/>
  <c r="O31" i="12"/>
  <c r="V30" i="12"/>
  <c r="U30" i="12"/>
  <c r="S30" i="12"/>
  <c r="R30" i="12"/>
  <c r="P30" i="12"/>
  <c r="O30" i="12"/>
  <c r="V29" i="12"/>
  <c r="U29" i="12"/>
  <c r="S29" i="12"/>
  <c r="R29" i="12"/>
  <c r="P29" i="12"/>
  <c r="O29" i="12"/>
  <c r="V28" i="12"/>
  <c r="U28" i="12"/>
  <c r="S28" i="12"/>
  <c r="R28" i="12"/>
  <c r="P28" i="12"/>
  <c r="O28" i="12"/>
  <c r="V27" i="12"/>
  <c r="U27" i="12"/>
  <c r="S27" i="12"/>
  <c r="R27" i="12"/>
  <c r="P27" i="12"/>
  <c r="O27" i="12"/>
  <c r="V26" i="12"/>
  <c r="U26" i="12"/>
  <c r="S26" i="12"/>
  <c r="R26" i="12"/>
  <c r="P26" i="12"/>
  <c r="O26" i="12"/>
  <c r="V25" i="12"/>
  <c r="U25" i="12"/>
  <c r="S25" i="12"/>
  <c r="R25" i="12"/>
  <c r="P25" i="12"/>
  <c r="O25" i="12"/>
  <c r="V24" i="12"/>
  <c r="U24" i="12"/>
  <c r="S24" i="12"/>
  <c r="R24" i="12"/>
  <c r="P24" i="12"/>
  <c r="O24" i="12"/>
  <c r="V23" i="12"/>
  <c r="U23" i="12"/>
  <c r="S23" i="12"/>
  <c r="R23" i="12"/>
  <c r="P23" i="12"/>
  <c r="O23" i="12"/>
  <c r="V22" i="12"/>
  <c r="U22" i="12"/>
  <c r="S22" i="12"/>
  <c r="R22" i="12"/>
  <c r="P22" i="12"/>
  <c r="O22" i="12"/>
  <c r="V21" i="12"/>
  <c r="U21" i="12"/>
  <c r="S21" i="12"/>
  <c r="R21" i="12"/>
  <c r="P21" i="12"/>
  <c r="O21" i="12"/>
  <c r="V20" i="12"/>
  <c r="U20" i="12"/>
  <c r="S20" i="12"/>
  <c r="R20" i="12"/>
  <c r="P20" i="12"/>
  <c r="O20" i="12"/>
  <c r="AA30" i="25"/>
  <c r="Z30" i="25"/>
  <c r="X30" i="25"/>
  <c r="W30" i="25"/>
  <c r="Y30" i="25" s="1"/>
  <c r="U30" i="25"/>
  <c r="T30" i="25"/>
  <c r="R30" i="25"/>
  <c r="Q30" i="25"/>
  <c r="S30" i="25" s="1"/>
  <c r="AA29" i="25"/>
  <c r="Z29" i="25"/>
  <c r="X29" i="25"/>
  <c r="W29" i="25"/>
  <c r="Y29" i="25" s="1"/>
  <c r="U29" i="25"/>
  <c r="T29" i="25"/>
  <c r="R29" i="25"/>
  <c r="Q29" i="25"/>
  <c r="S29" i="25" s="1"/>
  <c r="AA28" i="25"/>
  <c r="Z28" i="25"/>
  <c r="X28" i="25"/>
  <c r="W28" i="25"/>
  <c r="Y28" i="25" s="1"/>
  <c r="U28" i="25"/>
  <c r="T28" i="25"/>
  <c r="R28" i="25"/>
  <c r="Q28" i="25"/>
  <c r="S28" i="25" s="1"/>
  <c r="AA27" i="25"/>
  <c r="Z27" i="25"/>
  <c r="X27" i="25"/>
  <c r="W27" i="25"/>
  <c r="Y27" i="25" s="1"/>
  <c r="U27" i="25"/>
  <c r="T27" i="25"/>
  <c r="R27" i="25"/>
  <c r="Q27" i="25"/>
  <c r="S27" i="25" s="1"/>
  <c r="AA26" i="25"/>
  <c r="Z26" i="25"/>
  <c r="X26" i="25"/>
  <c r="W26" i="25"/>
  <c r="Y26" i="25" s="1"/>
  <c r="U26" i="25"/>
  <c r="T26" i="25"/>
  <c r="R26" i="25"/>
  <c r="Q26" i="25"/>
  <c r="S26" i="25" s="1"/>
  <c r="AA25" i="25"/>
  <c r="Z25" i="25"/>
  <c r="X25" i="25"/>
  <c r="W25" i="25"/>
  <c r="Y25" i="25" s="1"/>
  <c r="U25" i="25"/>
  <c r="T25" i="25"/>
  <c r="R25" i="25"/>
  <c r="Q25" i="25"/>
  <c r="S25" i="25" s="1"/>
  <c r="AA24" i="25"/>
  <c r="Z24" i="25"/>
  <c r="X24" i="25"/>
  <c r="W24" i="25"/>
  <c r="Y24" i="25" s="1"/>
  <c r="U24" i="25"/>
  <c r="T24" i="25"/>
  <c r="R24" i="25"/>
  <c r="Q24" i="25"/>
  <c r="S24" i="25" s="1"/>
  <c r="AA23" i="25"/>
  <c r="Z23" i="25"/>
  <c r="X23" i="25"/>
  <c r="W23" i="25"/>
  <c r="Y23" i="25" s="1"/>
  <c r="U23" i="25"/>
  <c r="T23" i="25"/>
  <c r="R23" i="25"/>
  <c r="Q23" i="25"/>
  <c r="S23" i="25" s="1"/>
  <c r="AA22" i="25"/>
  <c r="Z22" i="25"/>
  <c r="X22" i="25"/>
  <c r="W22" i="25"/>
  <c r="Y22" i="25" s="1"/>
  <c r="U22" i="25"/>
  <c r="T22" i="25"/>
  <c r="R22" i="25"/>
  <c r="Q22" i="25"/>
  <c r="S22" i="25" s="1"/>
  <c r="AA21" i="25"/>
  <c r="Z21" i="25"/>
  <c r="X21" i="25"/>
  <c r="W21" i="25"/>
  <c r="Y21" i="25" s="1"/>
  <c r="U21" i="25"/>
  <c r="T21" i="25"/>
  <c r="R21" i="25"/>
  <c r="Q21" i="25"/>
  <c r="S21" i="25" s="1"/>
  <c r="AA20" i="25"/>
  <c r="Z20" i="25"/>
  <c r="X20" i="25"/>
  <c r="W20" i="25"/>
  <c r="Y20" i="25" s="1"/>
  <c r="U20" i="25"/>
  <c r="T20" i="25"/>
  <c r="R20" i="25"/>
  <c r="Q20" i="25"/>
  <c r="S20" i="25" s="1"/>
  <c r="Z48" i="5"/>
  <c r="AB48" i="5" s="1"/>
  <c r="W48" i="5"/>
  <c r="Y48" i="5" s="1"/>
  <c r="T48" i="5"/>
  <c r="V48" i="5" s="1"/>
  <c r="R48" i="5"/>
  <c r="Q48" i="5"/>
  <c r="AA47" i="5"/>
  <c r="Z47" i="5"/>
  <c r="X47" i="5"/>
  <c r="W47" i="5"/>
  <c r="U47" i="5"/>
  <c r="T47" i="5"/>
  <c r="R47" i="5"/>
  <c r="Q47" i="5"/>
  <c r="AA46" i="5"/>
  <c r="Z46" i="5"/>
  <c r="X46" i="5"/>
  <c r="W46" i="5"/>
  <c r="U46" i="5"/>
  <c r="T46" i="5"/>
  <c r="R46" i="5"/>
  <c r="Q46" i="5"/>
  <c r="AA45" i="5"/>
  <c r="Z45" i="5"/>
  <c r="X45" i="5"/>
  <c r="W45" i="5"/>
  <c r="U45" i="5"/>
  <c r="T45" i="5"/>
  <c r="R45" i="5"/>
  <c r="Q45" i="5"/>
  <c r="AA44" i="5"/>
  <c r="Z44" i="5"/>
  <c r="X44" i="5"/>
  <c r="W44" i="5"/>
  <c r="U44" i="5"/>
  <c r="T44" i="5"/>
  <c r="R44" i="5"/>
  <c r="Q44" i="5"/>
  <c r="AA43" i="5"/>
  <c r="Z43" i="5"/>
  <c r="X43" i="5"/>
  <c r="W43" i="5"/>
  <c r="U43" i="5"/>
  <c r="T43" i="5"/>
  <c r="R43" i="5"/>
  <c r="Q43" i="5"/>
  <c r="AA42" i="5"/>
  <c r="Z42" i="5"/>
  <c r="X42" i="5"/>
  <c r="W42" i="5"/>
  <c r="U42" i="5"/>
  <c r="T42" i="5"/>
  <c r="R42" i="5"/>
  <c r="Q42" i="5"/>
  <c r="AA41" i="5"/>
  <c r="Z41" i="5"/>
  <c r="X41" i="5"/>
  <c r="W41" i="5"/>
  <c r="U41" i="5"/>
  <c r="T41" i="5"/>
  <c r="R41" i="5"/>
  <c r="Q41" i="5"/>
  <c r="AA40" i="5"/>
  <c r="Z40" i="5"/>
  <c r="X40" i="5"/>
  <c r="W40" i="5"/>
  <c r="U40" i="5"/>
  <c r="T40" i="5"/>
  <c r="R40" i="5"/>
  <c r="Q40" i="5"/>
  <c r="AA39" i="5"/>
  <c r="Z39" i="5"/>
  <c r="X39" i="5"/>
  <c r="W39" i="5"/>
  <c r="U39" i="5"/>
  <c r="T39" i="5"/>
  <c r="R39" i="5"/>
  <c r="Q39" i="5"/>
  <c r="AA38" i="5"/>
  <c r="Z38" i="5"/>
  <c r="X38" i="5"/>
  <c r="W38" i="5"/>
  <c r="U38" i="5"/>
  <c r="T38" i="5"/>
  <c r="R38" i="5"/>
  <c r="Q38" i="5"/>
  <c r="AA37" i="5"/>
  <c r="Z37" i="5"/>
  <c r="X37" i="5"/>
  <c r="W37" i="5"/>
  <c r="U37" i="5"/>
  <c r="T37" i="5"/>
  <c r="R37" i="5"/>
  <c r="Q37" i="5"/>
  <c r="AA36" i="5"/>
  <c r="Z36" i="5"/>
  <c r="X36" i="5"/>
  <c r="W36" i="5"/>
  <c r="U36" i="5"/>
  <c r="T36" i="5"/>
  <c r="R36" i="5"/>
  <c r="Q36" i="5"/>
  <c r="AA35" i="5"/>
  <c r="Z35" i="5"/>
  <c r="X35" i="5"/>
  <c r="W35" i="5"/>
  <c r="U35" i="5"/>
  <c r="T35" i="5"/>
  <c r="R35" i="5"/>
  <c r="Q35" i="5"/>
  <c r="AA34" i="5"/>
  <c r="Z34" i="5"/>
  <c r="X34" i="5"/>
  <c r="W34" i="5"/>
  <c r="U34" i="5"/>
  <c r="T34" i="5"/>
  <c r="R34" i="5"/>
  <c r="Q34" i="5"/>
  <c r="AA33" i="5"/>
  <c r="Z33" i="5"/>
  <c r="X33" i="5"/>
  <c r="W33" i="5"/>
  <c r="U33" i="5"/>
  <c r="T33" i="5"/>
  <c r="R33" i="5"/>
  <c r="Q33" i="5"/>
  <c r="AA32" i="5"/>
  <c r="Z32" i="5"/>
  <c r="X32" i="5"/>
  <c r="W32" i="5"/>
  <c r="U32" i="5"/>
  <c r="T32" i="5"/>
  <c r="R32" i="5"/>
  <c r="Q32" i="5"/>
  <c r="AA31" i="5"/>
  <c r="Z31" i="5"/>
  <c r="X31" i="5"/>
  <c r="W31" i="5"/>
  <c r="U31" i="5"/>
  <c r="T31" i="5"/>
  <c r="R31" i="5"/>
  <c r="Q31" i="5"/>
  <c r="AA30" i="5"/>
  <c r="Z30" i="5"/>
  <c r="X30" i="5"/>
  <c r="W30" i="5"/>
  <c r="U30" i="5"/>
  <c r="T30" i="5"/>
  <c r="R30" i="5"/>
  <c r="Q30" i="5"/>
  <c r="AA29" i="5"/>
  <c r="Z29" i="5"/>
  <c r="X29" i="5"/>
  <c r="W29" i="5"/>
  <c r="U29" i="5"/>
  <c r="T29" i="5"/>
  <c r="R29" i="5"/>
  <c r="Q29" i="5"/>
  <c r="AA28" i="5"/>
  <c r="Z28" i="5"/>
  <c r="X28" i="5"/>
  <c r="W28" i="5"/>
  <c r="U28" i="5"/>
  <c r="T28" i="5"/>
  <c r="R28" i="5"/>
  <c r="Q28" i="5"/>
  <c r="AA27" i="5"/>
  <c r="Z27" i="5"/>
  <c r="X27" i="5"/>
  <c r="W27" i="5"/>
  <c r="U27" i="5"/>
  <c r="T27" i="5"/>
  <c r="R27" i="5"/>
  <c r="Q27" i="5"/>
  <c r="AA26" i="5"/>
  <c r="Z26" i="5"/>
  <c r="X26" i="5"/>
  <c r="W26" i="5"/>
  <c r="U26" i="5"/>
  <c r="T26" i="5"/>
  <c r="R26" i="5"/>
  <c r="Q26" i="5"/>
  <c r="AA25" i="5"/>
  <c r="Z25" i="5"/>
  <c r="X25" i="5"/>
  <c r="W25" i="5"/>
  <c r="U25" i="5"/>
  <c r="T25" i="5"/>
  <c r="R25" i="5"/>
  <c r="Q25" i="5"/>
  <c r="AA24" i="5"/>
  <c r="Z24" i="5"/>
  <c r="X24" i="5"/>
  <c r="W24" i="5"/>
  <c r="U24" i="5"/>
  <c r="T24" i="5"/>
  <c r="R24" i="5"/>
  <c r="Q24" i="5"/>
  <c r="AA23" i="5"/>
  <c r="Z23" i="5"/>
  <c r="X23" i="5"/>
  <c r="W23" i="5"/>
  <c r="U23" i="5"/>
  <c r="T23" i="5"/>
  <c r="R23" i="5"/>
  <c r="Q23" i="5"/>
  <c r="AA22" i="5"/>
  <c r="Z22" i="5"/>
  <c r="X22" i="5"/>
  <c r="W22" i="5"/>
  <c r="U22" i="5"/>
  <c r="T22" i="5"/>
  <c r="R22" i="5"/>
  <c r="Q22" i="5"/>
  <c r="AA21" i="5"/>
  <c r="Z21" i="5"/>
  <c r="X21" i="5"/>
  <c r="W21" i="5"/>
  <c r="U21" i="5"/>
  <c r="T21" i="5"/>
  <c r="R21" i="5"/>
  <c r="Q21" i="5"/>
  <c r="AA20" i="5"/>
  <c r="Z20" i="5"/>
  <c r="X20" i="5"/>
  <c r="W20" i="5"/>
  <c r="U20" i="5"/>
  <c r="T20" i="5"/>
  <c r="R20" i="5"/>
  <c r="Q20" i="5"/>
  <c r="V55" i="6"/>
  <c r="U55" i="6"/>
  <c r="S55" i="6"/>
  <c r="R55" i="6"/>
  <c r="P55" i="6"/>
  <c r="O55" i="6"/>
  <c r="V54" i="6"/>
  <c r="U54" i="6"/>
  <c r="S54" i="6"/>
  <c r="R54" i="6"/>
  <c r="P54" i="6"/>
  <c r="O54" i="6"/>
  <c r="V53" i="6"/>
  <c r="U53" i="6"/>
  <c r="S53" i="6"/>
  <c r="R53" i="6"/>
  <c r="P53" i="6"/>
  <c r="O53" i="6"/>
  <c r="V52" i="6"/>
  <c r="U52" i="6"/>
  <c r="S52" i="6"/>
  <c r="R52" i="6"/>
  <c r="P52" i="6"/>
  <c r="O52" i="6"/>
  <c r="V51" i="6"/>
  <c r="U51" i="6"/>
  <c r="S51" i="6"/>
  <c r="R51" i="6"/>
  <c r="P51" i="6"/>
  <c r="O51" i="6"/>
  <c r="V50" i="6"/>
  <c r="U50" i="6"/>
  <c r="S50" i="6"/>
  <c r="R50" i="6"/>
  <c r="P50" i="6"/>
  <c r="O50" i="6"/>
  <c r="V49" i="6"/>
  <c r="U49" i="6"/>
  <c r="S49" i="6"/>
  <c r="R49" i="6"/>
  <c r="P49" i="6"/>
  <c r="O49" i="6"/>
  <c r="V48" i="6"/>
  <c r="U48" i="6"/>
  <c r="S48" i="6"/>
  <c r="R48" i="6"/>
  <c r="P48" i="6"/>
  <c r="O48" i="6"/>
  <c r="V47" i="6"/>
  <c r="U47" i="6"/>
  <c r="S47" i="6"/>
  <c r="R47" i="6"/>
  <c r="P47" i="6"/>
  <c r="O47" i="6"/>
  <c r="V46" i="6"/>
  <c r="U46" i="6"/>
  <c r="S46" i="6"/>
  <c r="R46" i="6"/>
  <c r="P46" i="6"/>
  <c r="O46" i="6"/>
  <c r="V45" i="6"/>
  <c r="U45" i="6"/>
  <c r="S45" i="6"/>
  <c r="R45" i="6"/>
  <c r="P45" i="6"/>
  <c r="O45" i="6"/>
  <c r="V44" i="6"/>
  <c r="U44" i="6"/>
  <c r="S44" i="6"/>
  <c r="R44" i="6"/>
  <c r="P44" i="6"/>
  <c r="O44" i="6"/>
  <c r="V43" i="6"/>
  <c r="U43" i="6"/>
  <c r="S43" i="6"/>
  <c r="R43" i="6"/>
  <c r="P43" i="6"/>
  <c r="O43" i="6"/>
  <c r="V42" i="6"/>
  <c r="U42" i="6"/>
  <c r="S42" i="6"/>
  <c r="R42" i="6"/>
  <c r="P42" i="6"/>
  <c r="O42" i="6"/>
  <c r="V41" i="6"/>
  <c r="U41" i="6"/>
  <c r="S41" i="6"/>
  <c r="R41" i="6"/>
  <c r="P41" i="6"/>
  <c r="O41" i="6"/>
  <c r="V40" i="6"/>
  <c r="U40" i="6"/>
  <c r="S40" i="6"/>
  <c r="R40" i="6"/>
  <c r="P40" i="6"/>
  <c r="O40" i="6"/>
  <c r="V39" i="6"/>
  <c r="U39" i="6"/>
  <c r="S39" i="6"/>
  <c r="R39" i="6"/>
  <c r="P39" i="6"/>
  <c r="O39" i="6"/>
  <c r="V38" i="6"/>
  <c r="U38" i="6"/>
  <c r="S38" i="6"/>
  <c r="R38" i="6"/>
  <c r="P38" i="6"/>
  <c r="O38" i="6"/>
  <c r="V37" i="6"/>
  <c r="U37" i="6"/>
  <c r="S37" i="6"/>
  <c r="R37" i="6"/>
  <c r="P37" i="6"/>
  <c r="O37" i="6"/>
  <c r="V36" i="6"/>
  <c r="U36" i="6"/>
  <c r="S36" i="6"/>
  <c r="R36" i="6"/>
  <c r="P36" i="6"/>
  <c r="O36" i="6"/>
  <c r="V35" i="6"/>
  <c r="U35" i="6"/>
  <c r="S35" i="6"/>
  <c r="R35" i="6"/>
  <c r="P35" i="6"/>
  <c r="O35" i="6"/>
  <c r="V34" i="6"/>
  <c r="U34" i="6"/>
  <c r="S34" i="6"/>
  <c r="R34" i="6"/>
  <c r="P34" i="6"/>
  <c r="O34" i="6"/>
  <c r="V33" i="6"/>
  <c r="U33" i="6"/>
  <c r="S33" i="6"/>
  <c r="R33" i="6"/>
  <c r="P33" i="6"/>
  <c r="O33" i="6"/>
  <c r="V32" i="6"/>
  <c r="U32" i="6"/>
  <c r="S32" i="6"/>
  <c r="R32" i="6"/>
  <c r="P32" i="6"/>
  <c r="O32" i="6"/>
  <c r="V31" i="6"/>
  <c r="U31" i="6"/>
  <c r="S31" i="6"/>
  <c r="R31" i="6"/>
  <c r="P31" i="6"/>
  <c r="O31" i="6"/>
  <c r="V30" i="6"/>
  <c r="U30" i="6"/>
  <c r="S30" i="6"/>
  <c r="R30" i="6"/>
  <c r="P30" i="6"/>
  <c r="O30" i="6"/>
  <c r="V29" i="6"/>
  <c r="U29" i="6"/>
  <c r="S29" i="6"/>
  <c r="R29" i="6"/>
  <c r="P29" i="6"/>
  <c r="O29" i="6"/>
  <c r="V28" i="6"/>
  <c r="U28" i="6"/>
  <c r="S28" i="6"/>
  <c r="R28" i="6"/>
  <c r="P28" i="6"/>
  <c r="O28" i="6"/>
  <c r="V27" i="6"/>
  <c r="U27" i="6"/>
  <c r="S27" i="6"/>
  <c r="R27" i="6"/>
  <c r="P27" i="6"/>
  <c r="O27" i="6"/>
  <c r="V26" i="6"/>
  <c r="U26" i="6"/>
  <c r="S26" i="6"/>
  <c r="R26" i="6"/>
  <c r="P26" i="6"/>
  <c r="O26" i="6"/>
  <c r="V25" i="6"/>
  <c r="U25" i="6"/>
  <c r="S25" i="6"/>
  <c r="R25" i="6"/>
  <c r="P25" i="6"/>
  <c r="O25" i="6"/>
  <c r="V24" i="6"/>
  <c r="U24" i="6"/>
  <c r="S24" i="6"/>
  <c r="R24" i="6"/>
  <c r="P24" i="6"/>
  <c r="O24" i="6"/>
  <c r="V23" i="6"/>
  <c r="U23" i="6"/>
  <c r="S23" i="6"/>
  <c r="R23" i="6"/>
  <c r="P23" i="6"/>
  <c r="O23" i="6"/>
  <c r="V22" i="6"/>
  <c r="U22" i="6"/>
  <c r="S22" i="6"/>
  <c r="R22" i="6"/>
  <c r="P22" i="6"/>
  <c r="O22" i="6"/>
  <c r="V21" i="6"/>
  <c r="U21" i="6"/>
  <c r="S21" i="6"/>
  <c r="R21" i="6"/>
  <c r="P21" i="6"/>
  <c r="O21" i="6"/>
  <c r="V20" i="6"/>
  <c r="U20" i="6"/>
  <c r="S20" i="6"/>
  <c r="R20" i="6"/>
  <c r="P20" i="6"/>
  <c r="O20" i="6"/>
  <c r="V32" i="13"/>
  <c r="U32" i="13"/>
  <c r="S32" i="13"/>
  <c r="R32" i="13"/>
  <c r="P32" i="13"/>
  <c r="O32" i="13"/>
  <c r="V31" i="13"/>
  <c r="U31" i="13"/>
  <c r="S31" i="13"/>
  <c r="R31" i="13"/>
  <c r="P31" i="13"/>
  <c r="O31" i="13"/>
  <c r="V30" i="13"/>
  <c r="U30" i="13"/>
  <c r="S30" i="13"/>
  <c r="R30" i="13"/>
  <c r="P30" i="13"/>
  <c r="O30" i="13"/>
  <c r="V29" i="13"/>
  <c r="U29" i="13"/>
  <c r="S29" i="13"/>
  <c r="R29" i="13"/>
  <c r="P29" i="13"/>
  <c r="O29" i="13"/>
  <c r="V28" i="13"/>
  <c r="U28" i="13"/>
  <c r="S28" i="13"/>
  <c r="R28" i="13"/>
  <c r="P28" i="13"/>
  <c r="O28" i="13"/>
  <c r="V27" i="13"/>
  <c r="U27" i="13"/>
  <c r="S27" i="13"/>
  <c r="R27" i="13"/>
  <c r="P27" i="13"/>
  <c r="O27" i="13"/>
  <c r="V26" i="13"/>
  <c r="U26" i="13"/>
  <c r="S26" i="13"/>
  <c r="R26" i="13"/>
  <c r="P26" i="13"/>
  <c r="O26" i="13"/>
  <c r="V25" i="13"/>
  <c r="U25" i="13"/>
  <c r="S25" i="13"/>
  <c r="R25" i="13"/>
  <c r="P25" i="13"/>
  <c r="O25" i="13"/>
  <c r="V24" i="13"/>
  <c r="U24" i="13"/>
  <c r="S24" i="13"/>
  <c r="R24" i="13"/>
  <c r="P24" i="13"/>
  <c r="O24" i="13"/>
  <c r="V23" i="13"/>
  <c r="U23" i="13"/>
  <c r="S23" i="13"/>
  <c r="R23" i="13"/>
  <c r="P23" i="13"/>
  <c r="O23" i="13"/>
  <c r="V22" i="13"/>
  <c r="U22" i="13"/>
  <c r="S22" i="13"/>
  <c r="R22" i="13"/>
  <c r="P22" i="13"/>
  <c r="O22" i="13"/>
  <c r="V21" i="13"/>
  <c r="U21" i="13"/>
  <c r="S21" i="13"/>
  <c r="R21" i="13"/>
  <c r="P21" i="13"/>
  <c r="O21" i="13"/>
  <c r="V20" i="13"/>
  <c r="U20" i="13"/>
  <c r="S20" i="13"/>
  <c r="R20" i="13"/>
  <c r="P20" i="13"/>
  <c r="O20" i="13"/>
  <c r="AA30" i="21"/>
  <c r="Z30" i="21"/>
  <c r="X30" i="21"/>
  <c r="W30" i="21"/>
  <c r="U30" i="21"/>
  <c r="T30" i="21"/>
  <c r="R30" i="21"/>
  <c r="Q30" i="21"/>
  <c r="AA29" i="21"/>
  <c r="Z29" i="21"/>
  <c r="X29" i="21"/>
  <c r="W29" i="21"/>
  <c r="U29" i="21"/>
  <c r="T29" i="21"/>
  <c r="R29" i="21"/>
  <c r="Q29" i="21"/>
  <c r="AA28" i="21"/>
  <c r="Z28" i="21"/>
  <c r="X28" i="21"/>
  <c r="W28" i="21"/>
  <c r="U28" i="21"/>
  <c r="T28" i="21"/>
  <c r="R28" i="21"/>
  <c r="Q28" i="21"/>
  <c r="AA27" i="21"/>
  <c r="Z27" i="21"/>
  <c r="X27" i="21"/>
  <c r="W27" i="21"/>
  <c r="U27" i="21"/>
  <c r="T27" i="21"/>
  <c r="R27" i="21"/>
  <c r="Q27" i="21"/>
  <c r="AA26" i="21"/>
  <c r="Z26" i="21"/>
  <c r="X26" i="21"/>
  <c r="W26" i="21"/>
  <c r="U26" i="21"/>
  <c r="T26" i="21"/>
  <c r="R26" i="21"/>
  <c r="Q26" i="21"/>
  <c r="AA25" i="21"/>
  <c r="Z25" i="21"/>
  <c r="X25" i="21"/>
  <c r="W25" i="21"/>
  <c r="U25" i="21"/>
  <c r="T25" i="21"/>
  <c r="R25" i="21"/>
  <c r="Q25" i="21"/>
  <c r="AA24" i="21"/>
  <c r="Z24" i="21"/>
  <c r="X24" i="21"/>
  <c r="W24" i="21"/>
  <c r="U24" i="21"/>
  <c r="T24" i="21"/>
  <c r="R24" i="21"/>
  <c r="Q24" i="21"/>
  <c r="AA23" i="21"/>
  <c r="Z23" i="21"/>
  <c r="X23" i="21"/>
  <c r="W23" i="21"/>
  <c r="U23" i="21"/>
  <c r="T23" i="21"/>
  <c r="R23" i="21"/>
  <c r="Q23" i="21"/>
  <c r="AA22" i="21"/>
  <c r="Z22" i="21"/>
  <c r="X22" i="21"/>
  <c r="W22" i="21"/>
  <c r="U22" i="21"/>
  <c r="T22" i="21"/>
  <c r="R22" i="21"/>
  <c r="Q22" i="21"/>
  <c r="AA21" i="21"/>
  <c r="Z21" i="21"/>
  <c r="X21" i="21"/>
  <c r="W21" i="21"/>
  <c r="U21" i="21"/>
  <c r="T21" i="21"/>
  <c r="R21" i="21"/>
  <c r="Q21" i="21"/>
  <c r="AA20" i="21"/>
  <c r="Z20" i="21"/>
  <c r="X20" i="21"/>
  <c r="W20" i="21"/>
  <c r="U20" i="21"/>
  <c r="T20" i="21"/>
  <c r="R20" i="21"/>
  <c r="Q20" i="21"/>
  <c r="V32" i="10"/>
  <c r="U32" i="10"/>
  <c r="S32" i="10"/>
  <c r="R32" i="10"/>
  <c r="P32" i="10"/>
  <c r="O32" i="10"/>
  <c r="V31" i="10"/>
  <c r="U31" i="10"/>
  <c r="S31" i="10"/>
  <c r="R31" i="10"/>
  <c r="P31" i="10"/>
  <c r="O31" i="10"/>
  <c r="V30" i="10"/>
  <c r="U30" i="10"/>
  <c r="S30" i="10"/>
  <c r="R30" i="10"/>
  <c r="P30" i="10"/>
  <c r="O30" i="10"/>
  <c r="V29" i="10"/>
  <c r="U29" i="10"/>
  <c r="S29" i="10"/>
  <c r="R29" i="10"/>
  <c r="P29" i="10"/>
  <c r="O29" i="10"/>
  <c r="V28" i="10"/>
  <c r="U28" i="10"/>
  <c r="S28" i="10"/>
  <c r="R28" i="10"/>
  <c r="P28" i="10"/>
  <c r="O28" i="10"/>
  <c r="V27" i="10"/>
  <c r="U27" i="10"/>
  <c r="S27" i="10"/>
  <c r="R27" i="10"/>
  <c r="P27" i="10"/>
  <c r="O27" i="10"/>
  <c r="V26" i="10"/>
  <c r="U26" i="10"/>
  <c r="S26" i="10"/>
  <c r="R26" i="10"/>
  <c r="P26" i="10"/>
  <c r="O26" i="10"/>
  <c r="V25" i="10"/>
  <c r="U25" i="10"/>
  <c r="S25" i="10"/>
  <c r="R25" i="10"/>
  <c r="P25" i="10"/>
  <c r="O25" i="10"/>
  <c r="V24" i="10"/>
  <c r="U24" i="10"/>
  <c r="S24" i="10"/>
  <c r="R24" i="10"/>
  <c r="P24" i="10"/>
  <c r="O24" i="10"/>
  <c r="V23" i="10"/>
  <c r="U23" i="10"/>
  <c r="S23" i="10"/>
  <c r="R23" i="10"/>
  <c r="P23" i="10"/>
  <c r="O23" i="10"/>
  <c r="V22" i="10"/>
  <c r="U22" i="10"/>
  <c r="S22" i="10"/>
  <c r="R22" i="10"/>
  <c r="P22" i="10"/>
  <c r="O22" i="10"/>
  <c r="V21" i="10"/>
  <c r="U21" i="10"/>
  <c r="S21" i="10"/>
  <c r="R21" i="10"/>
  <c r="P21" i="10"/>
  <c r="O21" i="10"/>
  <c r="V20" i="10"/>
  <c r="U20" i="10"/>
  <c r="S20" i="10"/>
  <c r="R20" i="10"/>
  <c r="P20" i="10"/>
  <c r="O20" i="10"/>
  <c r="T20" i="12" l="1"/>
  <c r="Q21" i="12"/>
  <c r="W21" i="12"/>
  <c r="T22" i="12"/>
  <c r="Q23" i="12"/>
  <c r="W23" i="12"/>
  <c r="T24" i="12"/>
  <c r="Q25" i="12"/>
  <c r="W25" i="12"/>
  <c r="T26" i="12"/>
  <c r="Q27" i="12"/>
  <c r="W27" i="12"/>
  <c r="T28" i="12"/>
  <c r="Q29" i="12"/>
  <c r="W29" i="12"/>
  <c r="T30" i="12"/>
  <c r="Q31" i="12"/>
  <c r="W31" i="12"/>
  <c r="T32" i="12"/>
  <c r="Q20" i="6"/>
  <c r="W20" i="6"/>
  <c r="T21" i="6"/>
  <c r="Q22" i="6"/>
  <c r="W22" i="6"/>
  <c r="T23" i="6"/>
  <c r="Q24" i="6"/>
  <c r="W24" i="6"/>
  <c r="X24" i="6" s="1"/>
  <c r="T25" i="6"/>
  <c r="Q26" i="6"/>
  <c r="W26" i="6"/>
  <c r="T27" i="6"/>
  <c r="Q28" i="6"/>
  <c r="W28" i="6"/>
  <c r="T29" i="6"/>
  <c r="Q30" i="6"/>
  <c r="W30" i="6"/>
  <c r="T31" i="6"/>
  <c r="Q32" i="6"/>
  <c r="W32" i="6"/>
  <c r="X32" i="6" s="1"/>
  <c r="T33" i="6"/>
  <c r="Q34" i="6"/>
  <c r="W34" i="6"/>
  <c r="T20" i="6"/>
  <c r="Q21" i="6"/>
  <c r="W21" i="6"/>
  <c r="T22" i="6"/>
  <c r="Q23" i="6"/>
  <c r="W23" i="6"/>
  <c r="T24" i="6"/>
  <c r="Q25" i="6"/>
  <c r="W25" i="6"/>
  <c r="X25" i="6" s="1"/>
  <c r="T26" i="6"/>
  <c r="Q27" i="6"/>
  <c r="W27" i="6"/>
  <c r="T28" i="6"/>
  <c r="Q29" i="6"/>
  <c r="W29" i="6"/>
  <c r="T30" i="6"/>
  <c r="Q31" i="6"/>
  <c r="W31" i="6"/>
  <c r="T32" i="6"/>
  <c r="Q33" i="6"/>
  <c r="W33" i="6"/>
  <c r="X33" i="6" s="1"/>
  <c r="T34" i="6"/>
  <c r="Q35" i="6"/>
  <c r="T35" i="6"/>
  <c r="Q36" i="6"/>
  <c r="W36" i="6"/>
  <c r="T37" i="6"/>
  <c r="Q38" i="6"/>
  <c r="W38" i="6"/>
  <c r="T39" i="6"/>
  <c r="Q40" i="6"/>
  <c r="W40" i="6"/>
  <c r="T41" i="6"/>
  <c r="Q42" i="6"/>
  <c r="W42" i="6"/>
  <c r="T43" i="6"/>
  <c r="Q44" i="6"/>
  <c r="W44" i="6"/>
  <c r="T45" i="6"/>
  <c r="Q46" i="6"/>
  <c r="W46" i="6"/>
  <c r="T47" i="6"/>
  <c r="Q48" i="6"/>
  <c r="W48" i="6"/>
  <c r="T49" i="6"/>
  <c r="Q50" i="6"/>
  <c r="W50" i="6"/>
  <c r="T51" i="6"/>
  <c r="Q52" i="6"/>
  <c r="W52" i="6"/>
  <c r="T53" i="6"/>
  <c r="Q54" i="6"/>
  <c r="W54" i="6"/>
  <c r="T55" i="6"/>
  <c r="S20" i="5"/>
  <c r="Y20" i="5"/>
  <c r="S21" i="5"/>
  <c r="Y21" i="5"/>
  <c r="S22" i="5"/>
  <c r="Y22" i="5"/>
  <c r="S23" i="5"/>
  <c r="Y23" i="5"/>
  <c r="S24" i="5"/>
  <c r="Y24" i="5"/>
  <c r="S25" i="5"/>
  <c r="Y25" i="5"/>
  <c r="S26" i="5"/>
  <c r="Y26" i="5"/>
  <c r="S27" i="5"/>
  <c r="Y27" i="5"/>
  <c r="S28" i="5"/>
  <c r="Y28" i="5"/>
  <c r="S29" i="5"/>
  <c r="Y29" i="5"/>
  <c r="S30" i="5"/>
  <c r="Y30" i="5"/>
  <c r="S31" i="5"/>
  <c r="Y31" i="5"/>
  <c r="S32" i="5"/>
  <c r="Y32" i="5"/>
  <c r="S33" i="5"/>
  <c r="Y33" i="5"/>
  <c r="S34" i="5"/>
  <c r="Y34" i="5"/>
  <c r="S35" i="5"/>
  <c r="Y35" i="5"/>
  <c r="S36" i="5"/>
  <c r="Y36" i="5"/>
  <c r="S37" i="5"/>
  <c r="Y37" i="5"/>
  <c r="S38" i="5"/>
  <c r="Y38" i="5"/>
  <c r="S39" i="5"/>
  <c r="Y39" i="5"/>
  <c r="S40" i="5"/>
  <c r="Y40" i="5"/>
  <c r="S41" i="5"/>
  <c r="Y41" i="5"/>
  <c r="S42" i="5"/>
  <c r="Y42" i="5"/>
  <c r="S43" i="5"/>
  <c r="Y43" i="5"/>
  <c r="S44" i="5"/>
  <c r="Y44" i="5"/>
  <c r="S45" i="5"/>
  <c r="Y45" i="5"/>
  <c r="S46" i="5"/>
  <c r="Y46" i="5"/>
  <c r="S47" i="5"/>
  <c r="Y47" i="5"/>
  <c r="S48" i="5"/>
  <c r="Q20" i="15"/>
  <c r="W20" i="15"/>
  <c r="T21" i="15"/>
  <c r="Q22" i="15"/>
  <c r="W22" i="15"/>
  <c r="T23" i="15"/>
  <c r="Q24" i="15"/>
  <c r="W24" i="15"/>
  <c r="T25" i="15"/>
  <c r="Q26" i="15"/>
  <c r="W26" i="15"/>
  <c r="T27" i="15"/>
  <c r="Q28" i="15"/>
  <c r="W28" i="15"/>
  <c r="T29" i="15"/>
  <c r="Q30" i="15"/>
  <c r="W30" i="15"/>
  <c r="T31" i="15"/>
  <c r="Q32" i="15"/>
  <c r="W32" i="15"/>
  <c r="W20" i="19"/>
  <c r="S20" i="20"/>
  <c r="Y20" i="20"/>
  <c r="S21" i="20"/>
  <c r="Y21" i="20"/>
  <c r="S22" i="20"/>
  <c r="Y22" i="20"/>
  <c r="S23" i="20"/>
  <c r="Y23" i="20"/>
  <c r="S24" i="20"/>
  <c r="Y24" i="20"/>
  <c r="S25" i="20"/>
  <c r="Y25" i="20"/>
  <c r="S26" i="20"/>
  <c r="Y26" i="20"/>
  <c r="S27" i="20"/>
  <c r="Y27" i="20"/>
  <c r="S28" i="20"/>
  <c r="Y28" i="20"/>
  <c r="S29" i="20"/>
  <c r="Y29" i="20"/>
  <c r="S30" i="20"/>
  <c r="Y30" i="20"/>
  <c r="Q20" i="17"/>
  <c r="W20" i="17"/>
  <c r="T21" i="17"/>
  <c r="Q22" i="17"/>
  <c r="W22" i="17"/>
  <c r="T23" i="17"/>
  <c r="Q24" i="17"/>
  <c r="W24" i="17"/>
  <c r="T25" i="17"/>
  <c r="Q26" i="17"/>
  <c r="W26" i="17"/>
  <c r="T27" i="17"/>
  <c r="Q28" i="17"/>
  <c r="W28" i="17"/>
  <c r="T29" i="17"/>
  <c r="Q30" i="17"/>
  <c r="W30" i="17"/>
  <c r="T31" i="17"/>
  <c r="Q32" i="17"/>
  <c r="W32" i="17"/>
  <c r="T20" i="16"/>
  <c r="Q21" i="16"/>
  <c r="W21" i="16"/>
  <c r="T22" i="16"/>
  <c r="Q23" i="16"/>
  <c r="W23" i="16"/>
  <c r="T24" i="16"/>
  <c r="Q25" i="16"/>
  <c r="W25" i="16"/>
  <c r="T26" i="16"/>
  <c r="Q27" i="16"/>
  <c r="W27" i="16"/>
  <c r="T28" i="16"/>
  <c r="Q29" i="16"/>
  <c r="W29" i="16"/>
  <c r="T30" i="16"/>
  <c r="Q31" i="16"/>
  <c r="W31" i="16"/>
  <c r="T32" i="16"/>
  <c r="W35" i="6"/>
  <c r="T36" i="6"/>
  <c r="Q37" i="6"/>
  <c r="W37" i="6"/>
  <c r="X37" i="6" s="1"/>
  <c r="T38" i="6"/>
  <c r="Q39" i="6"/>
  <c r="W39" i="6"/>
  <c r="T40" i="6"/>
  <c r="Q41" i="6"/>
  <c r="W41" i="6"/>
  <c r="T42" i="6"/>
  <c r="Q43" i="6"/>
  <c r="W43" i="6"/>
  <c r="T44" i="6"/>
  <c r="Q45" i="6"/>
  <c r="W45" i="6"/>
  <c r="X45" i="6" s="1"/>
  <c r="T46" i="6"/>
  <c r="Q47" i="6"/>
  <c r="W47" i="6"/>
  <c r="T48" i="6"/>
  <c r="Q49" i="6"/>
  <c r="W49" i="6"/>
  <c r="T50" i="6"/>
  <c r="Q51" i="6"/>
  <c r="W51" i="6"/>
  <c r="T52" i="6"/>
  <c r="Q53" i="6"/>
  <c r="W53" i="6"/>
  <c r="X53" i="6" s="1"/>
  <c r="T54" i="6"/>
  <c r="Q55" i="6"/>
  <c r="W55" i="6"/>
  <c r="V20" i="5"/>
  <c r="AC20" i="5" s="1"/>
  <c r="AB20" i="5"/>
  <c r="V21" i="5"/>
  <c r="AB21" i="5"/>
  <c r="V22" i="5"/>
  <c r="AB22" i="5"/>
  <c r="V23" i="5"/>
  <c r="AB23" i="5"/>
  <c r="V24" i="5"/>
  <c r="AC24" i="5" s="1"/>
  <c r="AB24" i="5"/>
  <c r="V25" i="5"/>
  <c r="AB25" i="5"/>
  <c r="V26" i="5"/>
  <c r="AB26" i="5"/>
  <c r="V27" i="5"/>
  <c r="AB27" i="5"/>
  <c r="V28" i="5"/>
  <c r="AB28" i="5"/>
  <c r="V29" i="5"/>
  <c r="AB29" i="5"/>
  <c r="V30" i="5"/>
  <c r="AB30" i="5"/>
  <c r="V31" i="5"/>
  <c r="AB31" i="5"/>
  <c r="V32" i="5"/>
  <c r="AB32" i="5"/>
  <c r="V33" i="5"/>
  <c r="AB33" i="5"/>
  <c r="V34" i="5"/>
  <c r="AC34" i="5" s="1"/>
  <c r="AB34" i="5"/>
  <c r="V35" i="5"/>
  <c r="AB35" i="5"/>
  <c r="V36" i="5"/>
  <c r="AB36" i="5"/>
  <c r="V37" i="5"/>
  <c r="AB37" i="5"/>
  <c r="V38" i="5"/>
  <c r="AB38" i="5"/>
  <c r="V39" i="5"/>
  <c r="AB39" i="5"/>
  <c r="V40" i="5"/>
  <c r="AB40" i="5"/>
  <c r="V41" i="5"/>
  <c r="AB41" i="5"/>
  <c r="V42" i="5"/>
  <c r="AC42" i="5" s="1"/>
  <c r="AB42" i="5"/>
  <c r="V43" i="5"/>
  <c r="AB43" i="5"/>
  <c r="V44" i="5"/>
  <c r="AB44" i="5"/>
  <c r="V45" i="5"/>
  <c r="AB45" i="5"/>
  <c r="V46" i="5"/>
  <c r="AB46" i="5"/>
  <c r="V47" i="5"/>
  <c r="AB47" i="5"/>
  <c r="Y50" i="5"/>
  <c r="V20" i="20"/>
  <c r="AB20" i="20"/>
  <c r="V21" i="20"/>
  <c r="AB21" i="20"/>
  <c r="AC21" i="20" s="1"/>
  <c r="V22" i="20"/>
  <c r="AB22" i="20"/>
  <c r="V23" i="20"/>
  <c r="AB23" i="20"/>
  <c r="V24" i="20"/>
  <c r="AB24" i="20"/>
  <c r="V25" i="20"/>
  <c r="AB25" i="20"/>
  <c r="V26" i="20"/>
  <c r="AB26" i="20"/>
  <c r="V27" i="20"/>
  <c r="AB27" i="20"/>
  <c r="V28" i="20"/>
  <c r="AB28" i="20"/>
  <c r="V29" i="20"/>
  <c r="AB29" i="20"/>
  <c r="V30" i="20"/>
  <c r="AB30" i="20"/>
  <c r="Q20" i="12"/>
  <c r="W20" i="12"/>
  <c r="T21" i="12"/>
  <c r="Q22" i="12"/>
  <c r="W22" i="12"/>
  <c r="T23" i="12"/>
  <c r="Q24" i="12"/>
  <c r="W24" i="12"/>
  <c r="T25" i="12"/>
  <c r="Q26" i="12"/>
  <c r="W26" i="12"/>
  <c r="T27" i="12"/>
  <c r="Q28" i="12"/>
  <c r="W28" i="12"/>
  <c r="T29" i="12"/>
  <c r="Q30" i="12"/>
  <c r="W30" i="12"/>
  <c r="T31" i="12"/>
  <c r="Q32" i="12"/>
  <c r="W32" i="12"/>
  <c r="T20" i="15"/>
  <c r="Q21" i="15"/>
  <c r="W21" i="15"/>
  <c r="T22" i="15"/>
  <c r="Q23" i="15"/>
  <c r="W23" i="15"/>
  <c r="T24" i="15"/>
  <c r="X24" i="15" s="1"/>
  <c r="Q25" i="15"/>
  <c r="W25" i="15"/>
  <c r="T26" i="15"/>
  <c r="Q27" i="15"/>
  <c r="W27" i="15"/>
  <c r="T28" i="15"/>
  <c r="Q29" i="15"/>
  <c r="W29" i="15"/>
  <c r="T30" i="15"/>
  <c r="Q31" i="15"/>
  <c r="W31" i="15"/>
  <c r="T32" i="15"/>
  <c r="X32" i="15" s="1"/>
  <c r="W21" i="19"/>
  <c r="T20" i="17"/>
  <c r="Q21" i="17"/>
  <c r="W21" i="17"/>
  <c r="T22" i="17"/>
  <c r="Q23" i="17"/>
  <c r="W23" i="17"/>
  <c r="T24" i="17"/>
  <c r="Q25" i="17"/>
  <c r="W25" i="17"/>
  <c r="T26" i="17"/>
  <c r="Q27" i="17"/>
  <c r="W27" i="17"/>
  <c r="T28" i="17"/>
  <c r="Q29" i="17"/>
  <c r="W29" i="17"/>
  <c r="T30" i="17"/>
  <c r="Q31" i="17"/>
  <c r="W31" i="17"/>
  <c r="T32" i="17"/>
  <c r="Q20" i="16"/>
  <c r="W20" i="16"/>
  <c r="T21" i="16"/>
  <c r="Q22" i="16"/>
  <c r="W22" i="16"/>
  <c r="T23" i="16"/>
  <c r="Q24" i="16"/>
  <c r="W24" i="16"/>
  <c r="T25" i="16"/>
  <c r="Q26" i="16"/>
  <c r="W26" i="16"/>
  <c r="T27" i="16"/>
  <c r="Q28" i="16"/>
  <c r="W28" i="16"/>
  <c r="T29" i="16"/>
  <c r="Q30" i="16"/>
  <c r="W30" i="16"/>
  <c r="T31" i="16"/>
  <c r="Q32" i="16"/>
  <c r="W32" i="16"/>
  <c r="V20" i="25"/>
  <c r="AB20" i="25"/>
  <c r="V21" i="25"/>
  <c r="AB21" i="25"/>
  <c r="V22" i="25"/>
  <c r="AB22" i="25"/>
  <c r="V23" i="25"/>
  <c r="AB23" i="25"/>
  <c r="V24" i="25"/>
  <c r="AB24" i="25"/>
  <c r="V25" i="25"/>
  <c r="AB25" i="25"/>
  <c r="V26" i="25"/>
  <c r="AB26" i="25"/>
  <c r="V27" i="25"/>
  <c r="AB27" i="25"/>
  <c r="V28" i="25"/>
  <c r="AB28" i="25"/>
  <c r="V29" i="25"/>
  <c r="AB29" i="25"/>
  <c r="V30" i="25"/>
  <c r="AB30" i="25"/>
  <c r="AC48" i="5"/>
  <c r="P26" i="27"/>
  <c r="A25" i="27"/>
  <c r="S24" i="4"/>
  <c r="Z20" i="26"/>
  <c r="W21" i="26"/>
  <c r="Z22" i="26"/>
  <c r="W23" i="26"/>
  <c r="Z24" i="26"/>
  <c r="W25" i="26"/>
  <c r="Z26" i="26"/>
  <c r="W27" i="26"/>
  <c r="Z28" i="26"/>
  <c r="Z30" i="26"/>
  <c r="W31" i="26"/>
  <c r="Z32" i="26"/>
  <c r="I28" i="26"/>
  <c r="W20" i="26"/>
  <c r="T21" i="26"/>
  <c r="Z21" i="26"/>
  <c r="W22" i="26"/>
  <c r="T23" i="26"/>
  <c r="Z23" i="26"/>
  <c r="W24" i="26"/>
  <c r="T25" i="26"/>
  <c r="Z25" i="26"/>
  <c r="W26" i="26"/>
  <c r="T27" i="26"/>
  <c r="Z27" i="26"/>
  <c r="W28" i="26"/>
  <c r="Z29" i="26"/>
  <c r="W30" i="26"/>
  <c r="T31" i="26"/>
  <c r="Z31" i="26"/>
  <c r="W32" i="26"/>
  <c r="T20" i="26"/>
  <c r="T22" i="26"/>
  <c r="T24" i="26"/>
  <c r="T26" i="26"/>
  <c r="T28" i="26"/>
  <c r="T30" i="26"/>
  <c r="T32" i="26"/>
  <c r="A26" i="26"/>
  <c r="Q27" i="26"/>
  <c r="X48" i="12"/>
  <c r="X47" i="12"/>
  <c r="X46" i="12"/>
  <c r="X45" i="12"/>
  <c r="X44" i="12"/>
  <c r="X43" i="12"/>
  <c r="X42" i="12"/>
  <c r="X41" i="12"/>
  <c r="X40" i="12"/>
  <c r="X39" i="12"/>
  <c r="X38" i="12"/>
  <c r="X37" i="12"/>
  <c r="X36" i="12"/>
  <c r="X35" i="12"/>
  <c r="X34" i="12"/>
  <c r="X33" i="12"/>
  <c r="X48" i="16"/>
  <c r="X47" i="16"/>
  <c r="X46" i="16"/>
  <c r="X45" i="16"/>
  <c r="X44" i="16"/>
  <c r="X43" i="16"/>
  <c r="X42" i="16"/>
  <c r="X41" i="16"/>
  <c r="X40" i="16"/>
  <c r="X39" i="16"/>
  <c r="X38" i="16"/>
  <c r="X37" i="16"/>
  <c r="X36" i="16"/>
  <c r="X35" i="16"/>
  <c r="X34" i="16"/>
  <c r="X33" i="16"/>
  <c r="AC20" i="20" l="1"/>
  <c r="AC45" i="5"/>
  <c r="AC41" i="5"/>
  <c r="AC37" i="5"/>
  <c r="AC33" i="5"/>
  <c r="AC29" i="5"/>
  <c r="AC21" i="5"/>
  <c r="X54" i="6"/>
  <c r="X46" i="6"/>
  <c r="X38" i="6"/>
  <c r="X55" i="6"/>
  <c r="X47" i="6"/>
  <c r="X39" i="6"/>
  <c r="X34" i="6"/>
  <c r="X26" i="6"/>
  <c r="AC38" i="5"/>
  <c r="X26" i="17"/>
  <c r="X26" i="15"/>
  <c r="AC25" i="5"/>
  <c r="X25" i="16"/>
  <c r="X30" i="17"/>
  <c r="X22" i="17"/>
  <c r="X30" i="15"/>
  <c r="X22" i="15"/>
  <c r="AC21" i="25"/>
  <c r="X27" i="16"/>
  <c r="X24" i="17"/>
  <c r="X29" i="15"/>
  <c r="X21" i="15"/>
  <c r="AC46" i="5"/>
  <c r="AC30" i="5"/>
  <c r="AC29" i="20"/>
  <c r="AC27" i="20"/>
  <c r="AC25" i="20"/>
  <c r="AC23" i="20"/>
  <c r="AC47" i="5"/>
  <c r="AC43" i="5"/>
  <c r="AC39" i="5"/>
  <c r="AC35" i="5"/>
  <c r="AC31" i="5"/>
  <c r="AC27" i="5"/>
  <c r="AC23" i="5"/>
  <c r="AB50" i="5"/>
  <c r="AC44" i="5"/>
  <c r="AC40" i="5"/>
  <c r="AC36" i="5"/>
  <c r="AC32" i="5"/>
  <c r="AC26" i="5"/>
  <c r="AC22" i="5"/>
  <c r="AC26" i="20"/>
  <c r="X30" i="16"/>
  <c r="X22" i="16"/>
  <c r="X27" i="15"/>
  <c r="V50" i="5"/>
  <c r="X24" i="16"/>
  <c r="X29" i="17"/>
  <c r="X21" i="17"/>
  <c r="AC22" i="20"/>
  <c r="X27" i="6"/>
  <c r="X29" i="16"/>
  <c r="X21" i="16"/>
  <c r="AC30" i="20"/>
  <c r="X49" i="6"/>
  <c r="X41" i="6"/>
  <c r="S50" i="5"/>
  <c r="X50" i="6"/>
  <c r="X42" i="6"/>
  <c r="X29" i="6"/>
  <c r="X21" i="6"/>
  <c r="X28" i="6"/>
  <c r="X20" i="6"/>
  <c r="X32" i="16"/>
  <c r="X32" i="17"/>
  <c r="AC28" i="20"/>
  <c r="AC24" i="20"/>
  <c r="X48" i="6"/>
  <c r="X40" i="6"/>
  <c r="AC30" i="25"/>
  <c r="AC28" i="25"/>
  <c r="X31" i="16"/>
  <c r="X28" i="16"/>
  <c r="X23" i="16"/>
  <c r="X20" i="16"/>
  <c r="X31" i="17"/>
  <c r="X28" i="17"/>
  <c r="X25" i="17"/>
  <c r="X23" i="17"/>
  <c r="X20" i="17"/>
  <c r="X28" i="15"/>
  <c r="X25" i="15"/>
  <c r="X20" i="15"/>
  <c r="AC28" i="5"/>
  <c r="X51" i="6"/>
  <c r="X43" i="6"/>
  <c r="X35" i="6"/>
  <c r="X52" i="6"/>
  <c r="X44" i="6"/>
  <c r="X36" i="6"/>
  <c r="X31" i="6"/>
  <c r="X23" i="6"/>
  <c r="X30" i="6"/>
  <c r="X22" i="6"/>
  <c r="X27" i="17"/>
  <c r="X26" i="16"/>
  <c r="X31" i="15"/>
  <c r="X23" i="15"/>
  <c r="X20" i="12"/>
  <c r="AC26" i="25"/>
  <c r="AC24" i="25"/>
  <c r="AC22" i="25"/>
  <c r="AC20" i="25"/>
  <c r="AC29" i="25"/>
  <c r="AC27" i="25"/>
  <c r="AC25" i="25"/>
  <c r="AC23" i="25"/>
  <c r="A24" i="27"/>
  <c r="P25" i="27"/>
  <c r="Z50" i="26"/>
  <c r="AA20" i="26"/>
  <c r="AA26" i="26"/>
  <c r="AA21" i="26"/>
  <c r="AA23" i="26"/>
  <c r="AA27" i="26"/>
  <c r="AA31" i="26"/>
  <c r="AA25" i="26"/>
  <c r="AA24" i="26"/>
  <c r="AA32" i="26"/>
  <c r="AA28" i="26"/>
  <c r="AA30" i="26"/>
  <c r="AA22" i="26"/>
  <c r="Q26" i="26"/>
  <c r="A25" i="26"/>
  <c r="H14" i="13"/>
  <c r="I14" i="13"/>
  <c r="H15" i="13"/>
  <c r="I15" i="13"/>
  <c r="H16" i="13"/>
  <c r="I16" i="13"/>
  <c r="H17" i="13"/>
  <c r="I17" i="13"/>
  <c r="H18" i="13"/>
  <c r="I18" i="13"/>
  <c r="H19" i="13"/>
  <c r="I19" i="13"/>
  <c r="H34" i="1"/>
  <c r="I34" i="1"/>
  <c r="H35" i="1"/>
  <c r="I35" i="1"/>
  <c r="H36" i="1"/>
  <c r="I36" i="1"/>
  <c r="H37" i="1"/>
  <c r="I37" i="1"/>
  <c r="H38" i="1"/>
  <c r="I38" i="1"/>
  <c r="H39" i="1"/>
  <c r="I39" i="1"/>
  <c r="C29" i="23"/>
  <c r="B29" i="23"/>
  <c r="C30" i="23"/>
  <c r="B30" i="23"/>
  <c r="C31" i="23"/>
  <c r="B31" i="23"/>
  <c r="AC50" i="5" l="1"/>
  <c r="Y31" i="23"/>
  <c r="Y29" i="23"/>
  <c r="Y30" i="23"/>
  <c r="A23" i="27"/>
  <c r="P24" i="27"/>
  <c r="A24" i="26"/>
  <c r="Q25" i="26"/>
  <c r="A22" i="27" l="1"/>
  <c r="P23" i="27"/>
  <c r="A23" i="26"/>
  <c r="Q24" i="26"/>
  <c r="J32" i="5"/>
  <c r="K32" i="5"/>
  <c r="A32" i="5"/>
  <c r="P32" i="5" s="1"/>
  <c r="A21" i="27" l="1"/>
  <c r="P22" i="27"/>
  <c r="Q23" i="26"/>
  <c r="A22" i="26"/>
  <c r="A20" i="27" l="1"/>
  <c r="P21" i="27"/>
  <c r="Q22" i="26"/>
  <c r="A21" i="26"/>
  <c r="E29" i="26"/>
  <c r="W29" i="26" s="1"/>
  <c r="W50" i="26" s="1"/>
  <c r="D29" i="26"/>
  <c r="B29" i="26"/>
  <c r="A19" i="27" l="1"/>
  <c r="P20" i="27"/>
  <c r="H29" i="26"/>
  <c r="C29" i="26"/>
  <c r="AB29" i="26" s="1"/>
  <c r="Y29" i="13"/>
  <c r="A20" i="26"/>
  <c r="Q21" i="26"/>
  <c r="H28" i="14"/>
  <c r="I28" i="14"/>
  <c r="H29" i="14"/>
  <c r="I29" i="14"/>
  <c r="H30" i="14"/>
  <c r="I30" i="14"/>
  <c r="H31" i="14"/>
  <c r="I31" i="14"/>
  <c r="H32" i="14"/>
  <c r="I32" i="14"/>
  <c r="A18" i="27" l="1"/>
  <c r="P19" i="27"/>
  <c r="T29" i="26"/>
  <c r="T50" i="26" s="1"/>
  <c r="I29" i="26"/>
  <c r="A19" i="26"/>
  <c r="Q20" i="26"/>
  <c r="A17" i="27" l="1"/>
  <c r="P18" i="27"/>
  <c r="AA29" i="26"/>
  <c r="AA50" i="26" s="1"/>
  <c r="A18" i="26"/>
  <c r="Q19" i="26"/>
  <c r="H33" i="6"/>
  <c r="I33" i="6"/>
  <c r="H34" i="6"/>
  <c r="I34" i="6"/>
  <c r="H35" i="6"/>
  <c r="I35" i="6"/>
  <c r="H36" i="6"/>
  <c r="I36" i="6"/>
  <c r="H37" i="6"/>
  <c r="I37" i="6"/>
  <c r="H38" i="6"/>
  <c r="I38" i="6"/>
  <c r="H39" i="6"/>
  <c r="I39" i="6"/>
  <c r="H40" i="6"/>
  <c r="I40" i="6"/>
  <c r="H41" i="6"/>
  <c r="I41" i="6"/>
  <c r="H42" i="6"/>
  <c r="I42" i="6"/>
  <c r="H43" i="6"/>
  <c r="I43" i="6"/>
  <c r="H44" i="6"/>
  <c r="I44" i="6"/>
  <c r="H45" i="6"/>
  <c r="I45" i="6"/>
  <c r="H46" i="6"/>
  <c r="I46" i="6"/>
  <c r="H47" i="6"/>
  <c r="I47" i="6"/>
  <c r="H48" i="6"/>
  <c r="I48" i="6"/>
  <c r="H49" i="6"/>
  <c r="I49" i="6"/>
  <c r="H50" i="6"/>
  <c r="I50" i="6"/>
  <c r="H51" i="6"/>
  <c r="I51" i="6"/>
  <c r="H52" i="6"/>
  <c r="I52" i="6"/>
  <c r="H53" i="6"/>
  <c r="I53" i="6"/>
  <c r="H54" i="6"/>
  <c r="I54" i="6"/>
  <c r="H55" i="6"/>
  <c r="I55" i="6"/>
  <c r="P33" i="5"/>
  <c r="P34" i="5"/>
  <c r="P35" i="5"/>
  <c r="P36" i="5"/>
  <c r="P37" i="5"/>
  <c r="P38" i="5"/>
  <c r="P39" i="5"/>
  <c r="P40" i="5"/>
  <c r="P41" i="5"/>
  <c r="P42" i="5"/>
  <c r="P43" i="5"/>
  <c r="P44" i="5"/>
  <c r="P45" i="5"/>
  <c r="P46" i="5"/>
  <c r="P47" i="5"/>
  <c r="A16" i="27" l="1"/>
  <c r="P17" i="27"/>
  <c r="A17" i="26"/>
  <c r="Q18" i="26"/>
  <c r="J21" i="21"/>
  <c r="K21" i="21"/>
  <c r="J22" i="21"/>
  <c r="K22" i="21"/>
  <c r="J23" i="21"/>
  <c r="K23" i="21"/>
  <c r="J24" i="21"/>
  <c r="K24" i="21"/>
  <c r="J25" i="21"/>
  <c r="K25" i="21"/>
  <c r="J26" i="21"/>
  <c r="K26" i="21"/>
  <c r="J28" i="21"/>
  <c r="K28" i="21"/>
  <c r="J29" i="21"/>
  <c r="K29" i="21"/>
  <c r="J30" i="21"/>
  <c r="K30" i="21"/>
  <c r="J31" i="21"/>
  <c r="K31" i="21"/>
  <c r="J32" i="21"/>
  <c r="K32" i="21"/>
  <c r="J33" i="21"/>
  <c r="K33" i="21"/>
  <c r="J34" i="21"/>
  <c r="K34" i="21"/>
  <c r="J35" i="21"/>
  <c r="K35" i="21"/>
  <c r="J36" i="21"/>
  <c r="K36" i="21"/>
  <c r="J37" i="21"/>
  <c r="K37" i="21"/>
  <c r="J38" i="21"/>
  <c r="K38" i="21"/>
  <c r="J39" i="21"/>
  <c r="K39" i="21"/>
  <c r="J40" i="21"/>
  <c r="K40" i="21"/>
  <c r="J41" i="21"/>
  <c r="K41" i="21"/>
  <c r="J42" i="21"/>
  <c r="K42" i="21"/>
  <c r="J43" i="21"/>
  <c r="K43" i="21"/>
  <c r="J44" i="21"/>
  <c r="K44" i="21"/>
  <c r="J45" i="21"/>
  <c r="K45" i="21"/>
  <c r="J46" i="21"/>
  <c r="K46" i="21"/>
  <c r="J47" i="21"/>
  <c r="K47" i="21"/>
  <c r="J48" i="21"/>
  <c r="K48" i="21"/>
  <c r="J21" i="25"/>
  <c r="K21" i="25"/>
  <c r="J22" i="25"/>
  <c r="K22" i="25"/>
  <c r="J23" i="25"/>
  <c r="K23" i="25"/>
  <c r="J24" i="25"/>
  <c r="K24" i="25"/>
  <c r="J25" i="25"/>
  <c r="K25" i="25"/>
  <c r="J26" i="25"/>
  <c r="K26" i="25"/>
  <c r="J27" i="25"/>
  <c r="K27" i="25"/>
  <c r="J28" i="25"/>
  <c r="K28" i="25"/>
  <c r="J29" i="25"/>
  <c r="K29" i="25"/>
  <c r="J30" i="25"/>
  <c r="K30" i="25"/>
  <c r="J31" i="25"/>
  <c r="K31" i="25"/>
  <c r="J32" i="25"/>
  <c r="K32" i="25"/>
  <c r="J33" i="25"/>
  <c r="K33" i="25"/>
  <c r="J34" i="25"/>
  <c r="K34" i="25"/>
  <c r="J35" i="25"/>
  <c r="K35" i="25"/>
  <c r="J36" i="25"/>
  <c r="K36" i="25"/>
  <c r="J37" i="25"/>
  <c r="K37" i="25"/>
  <c r="J38" i="25"/>
  <c r="K38" i="25"/>
  <c r="J39" i="25"/>
  <c r="K39" i="25"/>
  <c r="J40" i="25"/>
  <c r="K40" i="25"/>
  <c r="J41" i="25"/>
  <c r="K41" i="25"/>
  <c r="J42" i="25"/>
  <c r="K42" i="25"/>
  <c r="J43" i="25"/>
  <c r="K43" i="25"/>
  <c r="J44" i="25"/>
  <c r="K44" i="25"/>
  <c r="J45" i="25"/>
  <c r="K45" i="25"/>
  <c r="J46" i="25"/>
  <c r="K46" i="25"/>
  <c r="J47" i="25"/>
  <c r="K47" i="25"/>
  <c r="J48" i="25"/>
  <c r="K48" i="25"/>
  <c r="J21" i="20"/>
  <c r="K21" i="20"/>
  <c r="J22" i="20"/>
  <c r="K22" i="20"/>
  <c r="J23" i="20"/>
  <c r="K23" i="20"/>
  <c r="J24" i="20"/>
  <c r="K24" i="20"/>
  <c r="J25" i="20"/>
  <c r="K25" i="20"/>
  <c r="J26" i="20"/>
  <c r="K26" i="20"/>
  <c r="J27" i="20"/>
  <c r="K27" i="20"/>
  <c r="J28" i="20"/>
  <c r="K28" i="20"/>
  <c r="J29" i="20"/>
  <c r="K29" i="20"/>
  <c r="J30" i="20"/>
  <c r="K30" i="20"/>
  <c r="J31" i="20"/>
  <c r="K31" i="20"/>
  <c r="J32" i="20"/>
  <c r="K32" i="20"/>
  <c r="J33" i="20"/>
  <c r="K33" i="20"/>
  <c r="J34" i="20"/>
  <c r="K34" i="20"/>
  <c r="J35" i="20"/>
  <c r="K35" i="20"/>
  <c r="J36" i="20"/>
  <c r="K36" i="20"/>
  <c r="J37" i="20"/>
  <c r="K37" i="20"/>
  <c r="J38" i="20"/>
  <c r="K38" i="20"/>
  <c r="J39" i="20"/>
  <c r="K39" i="20"/>
  <c r="J40" i="20"/>
  <c r="K40" i="20"/>
  <c r="J41" i="20"/>
  <c r="K41" i="20"/>
  <c r="J42" i="20"/>
  <c r="K42" i="20"/>
  <c r="J43" i="20"/>
  <c r="K43" i="20"/>
  <c r="J44" i="20"/>
  <c r="K44" i="20"/>
  <c r="J45" i="20"/>
  <c r="K45" i="20"/>
  <c r="J46" i="20"/>
  <c r="K46" i="20"/>
  <c r="J47" i="20"/>
  <c r="K47" i="20"/>
  <c r="J48" i="20"/>
  <c r="K48" i="20"/>
  <c r="J21" i="5"/>
  <c r="K21" i="5"/>
  <c r="J22" i="5"/>
  <c r="K22" i="5"/>
  <c r="J23" i="5"/>
  <c r="K23" i="5"/>
  <c r="J24" i="5"/>
  <c r="K24" i="5"/>
  <c r="J25" i="5"/>
  <c r="K25" i="5"/>
  <c r="J26" i="5"/>
  <c r="K26" i="5"/>
  <c r="J27" i="5"/>
  <c r="K27" i="5"/>
  <c r="J28" i="5"/>
  <c r="K28" i="5"/>
  <c r="J29" i="5"/>
  <c r="K29" i="5"/>
  <c r="J30" i="5"/>
  <c r="K30" i="5"/>
  <c r="J31" i="5"/>
  <c r="K31" i="5"/>
  <c r="J33" i="5"/>
  <c r="K33" i="5"/>
  <c r="J34" i="5"/>
  <c r="K34" i="5"/>
  <c r="J35" i="5"/>
  <c r="K35" i="5"/>
  <c r="K20" i="21"/>
  <c r="K20" i="25"/>
  <c r="K20" i="20"/>
  <c r="K20" i="5"/>
  <c r="J20" i="21"/>
  <c r="J20" i="25"/>
  <c r="J20" i="20"/>
  <c r="J20" i="5"/>
  <c r="A15" i="27" l="1"/>
  <c r="P16" i="27"/>
  <c r="A16" i="26"/>
  <c r="Q17" i="26"/>
  <c r="H28" i="12"/>
  <c r="I28" i="13"/>
  <c r="H20" i="13"/>
  <c r="I20" i="13"/>
  <c r="H21" i="13"/>
  <c r="I21" i="13"/>
  <c r="H22" i="13"/>
  <c r="I22" i="13"/>
  <c r="H23" i="13"/>
  <c r="I23" i="13"/>
  <c r="H24" i="13"/>
  <c r="I24" i="13"/>
  <c r="H25" i="13"/>
  <c r="I25" i="13"/>
  <c r="H26" i="13"/>
  <c r="I26" i="13"/>
  <c r="H27" i="13"/>
  <c r="I27" i="13"/>
  <c r="H20" i="6"/>
  <c r="I20" i="6"/>
  <c r="H21" i="6"/>
  <c r="I21" i="6"/>
  <c r="H22" i="6"/>
  <c r="I22" i="6"/>
  <c r="H23" i="6"/>
  <c r="I23" i="6"/>
  <c r="H24" i="6"/>
  <c r="I24" i="6"/>
  <c r="H25" i="6"/>
  <c r="I25" i="6"/>
  <c r="H26" i="6"/>
  <c r="I26" i="6"/>
  <c r="H27" i="6"/>
  <c r="I27" i="6"/>
  <c r="H28" i="6"/>
  <c r="I28" i="6"/>
  <c r="H29" i="6"/>
  <c r="I29" i="6"/>
  <c r="H30" i="6"/>
  <c r="I30" i="6"/>
  <c r="H31" i="6"/>
  <c r="I31" i="6"/>
  <c r="H20" i="12"/>
  <c r="I20" i="12"/>
  <c r="H21" i="12"/>
  <c r="I21" i="12"/>
  <c r="H22" i="12"/>
  <c r="I22" i="12"/>
  <c r="H23" i="12"/>
  <c r="I23" i="12"/>
  <c r="H24" i="12"/>
  <c r="I24" i="12"/>
  <c r="H25" i="12"/>
  <c r="I25" i="12"/>
  <c r="H26" i="12"/>
  <c r="I26" i="12"/>
  <c r="H27" i="12"/>
  <c r="I27" i="12"/>
  <c r="H20" i="1"/>
  <c r="I20" i="1"/>
  <c r="H21" i="1"/>
  <c r="I21" i="1"/>
  <c r="H22" i="1"/>
  <c r="I22" i="1"/>
  <c r="H23" i="1"/>
  <c r="I23" i="1"/>
  <c r="H24" i="1"/>
  <c r="I24" i="1"/>
  <c r="H25" i="1"/>
  <c r="I25" i="1"/>
  <c r="H26" i="1"/>
  <c r="I26" i="1"/>
  <c r="H27" i="1"/>
  <c r="I27" i="1"/>
  <c r="H28" i="1"/>
  <c r="I28" i="1"/>
  <c r="H29" i="1"/>
  <c r="I29" i="1"/>
  <c r="H30" i="1"/>
  <c r="I30" i="1"/>
  <c r="H31" i="1"/>
  <c r="I31" i="1"/>
  <c r="H20" i="23"/>
  <c r="I20" i="23"/>
  <c r="H21" i="23"/>
  <c r="I21" i="23"/>
  <c r="H22" i="23"/>
  <c r="I22" i="23"/>
  <c r="H23" i="23"/>
  <c r="I23" i="23"/>
  <c r="H24" i="23"/>
  <c r="I24" i="23"/>
  <c r="H25" i="23"/>
  <c r="I25" i="23"/>
  <c r="H26" i="23"/>
  <c r="I26" i="23"/>
  <c r="H27" i="23"/>
  <c r="I27" i="23"/>
  <c r="H28" i="23"/>
  <c r="I28" i="23"/>
  <c r="H29" i="23"/>
  <c r="I29" i="23"/>
  <c r="H30" i="23"/>
  <c r="I30" i="23"/>
  <c r="H31" i="23"/>
  <c r="I31" i="23"/>
  <c r="H20" i="15"/>
  <c r="I20" i="15"/>
  <c r="H21" i="15"/>
  <c r="I21" i="15"/>
  <c r="H22" i="15"/>
  <c r="I22" i="15"/>
  <c r="H23" i="15"/>
  <c r="I23" i="15"/>
  <c r="H24" i="15"/>
  <c r="I24" i="15"/>
  <c r="H25" i="15"/>
  <c r="I25" i="15"/>
  <c r="H26" i="15"/>
  <c r="I26" i="15"/>
  <c r="H27" i="15"/>
  <c r="I27" i="15"/>
  <c r="H28" i="15"/>
  <c r="I28" i="15"/>
  <c r="H20" i="14"/>
  <c r="I20" i="14"/>
  <c r="H21" i="14"/>
  <c r="I21" i="14"/>
  <c r="H22" i="14"/>
  <c r="I22" i="14"/>
  <c r="H23" i="14"/>
  <c r="I23" i="14"/>
  <c r="H24" i="14"/>
  <c r="I24" i="14"/>
  <c r="H25" i="14"/>
  <c r="I25" i="14"/>
  <c r="H26" i="14"/>
  <c r="I26" i="14"/>
  <c r="H27" i="14"/>
  <c r="I27" i="14"/>
  <c r="H20" i="19"/>
  <c r="I20" i="19"/>
  <c r="H21" i="19"/>
  <c r="I21" i="19"/>
  <c r="H22" i="19"/>
  <c r="I22" i="19"/>
  <c r="H23" i="19"/>
  <c r="I23" i="19"/>
  <c r="H24" i="19"/>
  <c r="I24" i="19"/>
  <c r="H25" i="19"/>
  <c r="I25" i="19"/>
  <c r="H26" i="19"/>
  <c r="I26" i="19"/>
  <c r="H27" i="19"/>
  <c r="I27" i="19"/>
  <c r="H28" i="19"/>
  <c r="I28" i="19"/>
  <c r="H29" i="19"/>
  <c r="I29" i="19"/>
  <c r="H30" i="19"/>
  <c r="I30" i="19"/>
  <c r="H31" i="19"/>
  <c r="I31" i="19"/>
  <c r="H20" i="17"/>
  <c r="I20" i="17"/>
  <c r="H21" i="17"/>
  <c r="I21" i="17"/>
  <c r="H22" i="17"/>
  <c r="I22" i="17"/>
  <c r="H23" i="17"/>
  <c r="I23" i="17"/>
  <c r="H24" i="17"/>
  <c r="I24" i="17"/>
  <c r="H25" i="17"/>
  <c r="I25" i="17"/>
  <c r="H26" i="17"/>
  <c r="I26" i="17"/>
  <c r="H27" i="17"/>
  <c r="I27" i="17"/>
  <c r="H28" i="17"/>
  <c r="I28" i="17"/>
  <c r="H29" i="17"/>
  <c r="I29" i="17"/>
  <c r="H30" i="17"/>
  <c r="I30" i="17"/>
  <c r="H31" i="17"/>
  <c r="I31" i="17"/>
  <c r="H20" i="16"/>
  <c r="I20" i="16"/>
  <c r="H21" i="16"/>
  <c r="I21" i="16"/>
  <c r="H22" i="16"/>
  <c r="I22" i="16"/>
  <c r="H23" i="16"/>
  <c r="I23" i="16"/>
  <c r="H24" i="16"/>
  <c r="I24" i="16"/>
  <c r="H25" i="16"/>
  <c r="I25" i="16"/>
  <c r="H26" i="16"/>
  <c r="I26" i="16"/>
  <c r="H27" i="16"/>
  <c r="I27" i="16"/>
  <c r="H28" i="16"/>
  <c r="I28" i="16"/>
  <c r="H29" i="16"/>
  <c r="I29" i="16"/>
  <c r="H30" i="16"/>
  <c r="I30" i="16"/>
  <c r="H31" i="16"/>
  <c r="I31" i="16"/>
  <c r="H21" i="10"/>
  <c r="I21" i="10"/>
  <c r="H22" i="10"/>
  <c r="I22" i="10"/>
  <c r="H23" i="10"/>
  <c r="I23" i="10"/>
  <c r="H24" i="10"/>
  <c r="I24" i="10"/>
  <c r="H25" i="10"/>
  <c r="I25" i="10"/>
  <c r="H26" i="10"/>
  <c r="I26" i="10"/>
  <c r="H27" i="10"/>
  <c r="I27" i="10"/>
  <c r="I28" i="10"/>
  <c r="H31" i="10"/>
  <c r="I31" i="10"/>
  <c r="I32" i="6"/>
  <c r="I32" i="23"/>
  <c r="I32" i="15"/>
  <c r="I32" i="19"/>
  <c r="I32" i="17"/>
  <c r="I32" i="16"/>
  <c r="I32" i="10"/>
  <c r="H32" i="6"/>
  <c r="H32" i="23"/>
  <c r="H32" i="15"/>
  <c r="H32" i="19"/>
  <c r="H32" i="17"/>
  <c r="H32" i="16"/>
  <c r="H32" i="10"/>
  <c r="A14" i="27" l="1"/>
  <c r="P15" i="27"/>
  <c r="A15" i="26"/>
  <c r="Q16" i="26"/>
  <c r="I29" i="15"/>
  <c r="H29" i="15"/>
  <c r="I30" i="15"/>
  <c r="H30" i="15"/>
  <c r="H28" i="10"/>
  <c r="H28" i="13"/>
  <c r="I31" i="15"/>
  <c r="H31" i="15"/>
  <c r="I28" i="12"/>
  <c r="I29" i="12"/>
  <c r="H29" i="12"/>
  <c r="I30" i="12"/>
  <c r="H30" i="12"/>
  <c r="I31" i="12"/>
  <c r="H31" i="12"/>
  <c r="I32" i="12"/>
  <c r="H32" i="12"/>
  <c r="I29" i="13"/>
  <c r="H29" i="13"/>
  <c r="I30" i="13"/>
  <c r="H30" i="13"/>
  <c r="I31" i="13"/>
  <c r="H31" i="13"/>
  <c r="I32" i="13"/>
  <c r="H32" i="13"/>
  <c r="I29" i="10"/>
  <c r="H29" i="10"/>
  <c r="I30" i="10"/>
  <c r="H30" i="10"/>
  <c r="P4" i="5"/>
  <c r="P4" i="21"/>
  <c r="P4" i="25"/>
  <c r="P4" i="20"/>
  <c r="N4" i="13"/>
  <c r="N4" i="6"/>
  <c r="N4" i="12"/>
  <c r="N4" i="1"/>
  <c r="N4" i="23"/>
  <c r="N4" i="15"/>
  <c r="N4" i="14"/>
  <c r="N4" i="19"/>
  <c r="N4" i="17"/>
  <c r="N4" i="16"/>
  <c r="N4" i="10"/>
  <c r="P4" i="22"/>
  <c r="AB20" i="21"/>
  <c r="AB22" i="21"/>
  <c r="AB24" i="21"/>
  <c r="AB26" i="21"/>
  <c r="AB28" i="21"/>
  <c r="Y22" i="21"/>
  <c r="Y24" i="21"/>
  <c r="Y26" i="21"/>
  <c r="Y28" i="21"/>
  <c r="V20" i="21"/>
  <c r="V22" i="21"/>
  <c r="V24" i="21"/>
  <c r="V26" i="21"/>
  <c r="V28" i="21"/>
  <c r="S20" i="21"/>
  <c r="S21" i="21"/>
  <c r="S22" i="21"/>
  <c r="S23" i="21"/>
  <c r="S24" i="21"/>
  <c r="S25" i="21"/>
  <c r="S26" i="21"/>
  <c r="S27" i="21"/>
  <c r="S28" i="21"/>
  <c r="S29" i="21"/>
  <c r="W57" i="6"/>
  <c r="W32" i="23"/>
  <c r="W30" i="23"/>
  <c r="W28" i="23"/>
  <c r="W26" i="23"/>
  <c r="W24" i="23"/>
  <c r="W22" i="23"/>
  <c r="W20" i="23"/>
  <c r="T32" i="23"/>
  <c r="T30" i="23"/>
  <c r="T29" i="23"/>
  <c r="T26" i="23"/>
  <c r="T25" i="23"/>
  <c r="T22" i="23"/>
  <c r="T21" i="23"/>
  <c r="Q32" i="23"/>
  <c r="P48" i="25"/>
  <c r="P47" i="25"/>
  <c r="P46" i="25"/>
  <c r="P45" i="25"/>
  <c r="P44" i="25"/>
  <c r="P43" i="25"/>
  <c r="P42" i="25"/>
  <c r="P41" i="25"/>
  <c r="P40" i="25"/>
  <c r="P39" i="25"/>
  <c r="P38" i="25"/>
  <c r="P37" i="25"/>
  <c r="P36" i="25"/>
  <c r="P35" i="25"/>
  <c r="P34" i="25"/>
  <c r="P33" i="25"/>
  <c r="P32" i="25"/>
  <c r="A31" i="25"/>
  <c r="P31" i="25" s="1"/>
  <c r="A31" i="22"/>
  <c r="A30" i="22" s="1"/>
  <c r="P31" i="22"/>
  <c r="A31" i="21"/>
  <c r="A30" i="21" s="1"/>
  <c r="A29" i="21" s="1"/>
  <c r="A31" i="13"/>
  <c r="A30" i="13" s="1"/>
  <c r="A31" i="6"/>
  <c r="N31" i="6" s="1"/>
  <c r="A31" i="5"/>
  <c r="P31" i="5" s="1"/>
  <c r="A31" i="12"/>
  <c r="N31" i="12" s="1"/>
  <c r="A31" i="4"/>
  <c r="A30" i="4" s="1"/>
  <c r="P30" i="4" s="1"/>
  <c r="A31" i="23"/>
  <c r="N31" i="23" s="1"/>
  <c r="A31" i="15"/>
  <c r="N31" i="15" s="1"/>
  <c r="A31" i="14"/>
  <c r="A30" i="14" s="1"/>
  <c r="A31" i="19"/>
  <c r="N31" i="19" s="1"/>
  <c r="A31" i="20"/>
  <c r="A30" i="20" s="1"/>
  <c r="A29" i="20" s="1"/>
  <c r="A31" i="17"/>
  <c r="N31" i="17" s="1"/>
  <c r="A31" i="16"/>
  <c r="N31" i="16" s="1"/>
  <c r="A31" i="10"/>
  <c r="A30" i="10" s="1"/>
  <c r="N30" i="10" s="1"/>
  <c r="A30" i="6" l="1"/>
  <c r="N30" i="6" s="1"/>
  <c r="A30" i="12"/>
  <c r="N30" i="12" s="1"/>
  <c r="P31" i="4"/>
  <c r="A30" i="15"/>
  <c r="A29" i="15" s="1"/>
  <c r="A28" i="15" s="1"/>
  <c r="N28" i="15" s="1"/>
  <c r="A29" i="6"/>
  <c r="A29" i="4"/>
  <c r="A27" i="15"/>
  <c r="A26" i="15" s="1"/>
  <c r="A25" i="15" s="1"/>
  <c r="A24" i="15" s="1"/>
  <c r="A23" i="15" s="1"/>
  <c r="A22" i="15" s="1"/>
  <c r="A21" i="15" s="1"/>
  <c r="A20" i="15" s="1"/>
  <c r="A19" i="15" s="1"/>
  <c r="A18" i="15" s="1"/>
  <c r="A30" i="17"/>
  <c r="A29" i="17" s="1"/>
  <c r="A28" i="17" s="1"/>
  <c r="N28" i="17" s="1"/>
  <c r="P30" i="22"/>
  <c r="A29" i="22"/>
  <c r="Q57" i="6"/>
  <c r="T57" i="6"/>
  <c r="S50" i="25"/>
  <c r="A29" i="13"/>
  <c r="N30" i="13"/>
  <c r="A29" i="14"/>
  <c r="N30" i="14"/>
  <c r="N24" i="15"/>
  <c r="N31" i="10"/>
  <c r="N31" i="14"/>
  <c r="N31" i="13"/>
  <c r="A30" i="19"/>
  <c r="N30" i="19" s="1"/>
  <c r="N22" i="15"/>
  <c r="A30" i="16"/>
  <c r="A29" i="16" s="1"/>
  <c r="A28" i="16" s="1"/>
  <c r="A27" i="16" s="1"/>
  <c r="N29" i="15"/>
  <c r="A13" i="27"/>
  <c r="P14" i="27"/>
  <c r="A30" i="5"/>
  <c r="A29" i="5" s="1"/>
  <c r="AC24" i="21"/>
  <c r="AC22" i="21"/>
  <c r="AC28" i="21"/>
  <c r="AC20" i="21"/>
  <c r="AC26" i="21"/>
  <c r="A14" i="26"/>
  <c r="Q15" i="26"/>
  <c r="X32" i="23"/>
  <c r="A30" i="23"/>
  <c r="W21" i="10"/>
  <c r="W25" i="10"/>
  <c r="W29" i="10"/>
  <c r="W21" i="14"/>
  <c r="W25" i="14"/>
  <c r="W29" i="14"/>
  <c r="A29" i="10"/>
  <c r="W21" i="23"/>
  <c r="W25" i="23"/>
  <c r="W29" i="23"/>
  <c r="V29" i="21"/>
  <c r="V25" i="21"/>
  <c r="V21" i="21"/>
  <c r="AB27" i="21"/>
  <c r="AB23" i="21"/>
  <c r="W22" i="10"/>
  <c r="W26" i="10"/>
  <c r="W30" i="10"/>
  <c r="W22" i="14"/>
  <c r="W26" i="14"/>
  <c r="W30" i="14"/>
  <c r="W20" i="10"/>
  <c r="W24" i="10"/>
  <c r="W28" i="10"/>
  <c r="W20" i="14"/>
  <c r="W24" i="14"/>
  <c r="W28" i="14"/>
  <c r="Y22" i="4"/>
  <c r="Q24" i="10"/>
  <c r="Q20" i="19"/>
  <c r="Q20" i="14"/>
  <c r="Q24" i="14"/>
  <c r="Q28" i="14"/>
  <c r="Q50" i="1"/>
  <c r="T21" i="19"/>
  <c r="Y29" i="21"/>
  <c r="Y25" i="21"/>
  <c r="S20" i="4"/>
  <c r="Q20" i="10"/>
  <c r="Q28" i="10"/>
  <c r="Q20" i="13"/>
  <c r="Q24" i="13"/>
  <c r="Q28" i="13"/>
  <c r="T21" i="13"/>
  <c r="T25" i="13"/>
  <c r="T29" i="13"/>
  <c r="W23" i="10"/>
  <c r="W27" i="10"/>
  <c r="W31" i="10"/>
  <c r="W23" i="14"/>
  <c r="W27" i="14"/>
  <c r="W31" i="14"/>
  <c r="Q21" i="10"/>
  <c r="Q21" i="14"/>
  <c r="Q25" i="13"/>
  <c r="V23" i="4"/>
  <c r="Q23" i="10"/>
  <c r="Q27" i="10"/>
  <c r="Q31" i="10"/>
  <c r="Q23" i="14"/>
  <c r="Q27" i="14"/>
  <c r="Q31" i="14"/>
  <c r="Q23" i="23"/>
  <c r="Q27" i="23"/>
  <c r="Q23" i="13"/>
  <c r="Q27" i="13"/>
  <c r="Q31" i="13"/>
  <c r="T20" i="10"/>
  <c r="T24" i="10"/>
  <c r="T28" i="10"/>
  <c r="T20" i="14"/>
  <c r="T24" i="14"/>
  <c r="T28" i="14"/>
  <c r="T50" i="1"/>
  <c r="W21" i="13"/>
  <c r="W25" i="13"/>
  <c r="W29" i="13"/>
  <c r="S25" i="4"/>
  <c r="S21" i="4"/>
  <c r="V22" i="4"/>
  <c r="Y23" i="4"/>
  <c r="Q25" i="10"/>
  <c r="Q29" i="10"/>
  <c r="Q21" i="19"/>
  <c r="Q25" i="14"/>
  <c r="Q29" i="14"/>
  <c r="Q21" i="23"/>
  <c r="Q25" i="23"/>
  <c r="Q29" i="23"/>
  <c r="Q21" i="13"/>
  <c r="Q29" i="13"/>
  <c r="S23" i="4"/>
  <c r="V24" i="4"/>
  <c r="V20" i="4"/>
  <c r="Y25" i="4"/>
  <c r="Y21" i="4"/>
  <c r="Y20" i="4"/>
  <c r="Y24" i="4"/>
  <c r="A28" i="21"/>
  <c r="P29" i="21"/>
  <c r="A28" i="20"/>
  <c r="P29" i="20"/>
  <c r="A30" i="25"/>
  <c r="V27" i="21"/>
  <c r="V23" i="21"/>
  <c r="AB29" i="21"/>
  <c r="AB25" i="21"/>
  <c r="AB21" i="21"/>
  <c r="T26" i="10"/>
  <c r="T22" i="14"/>
  <c r="T30" i="14"/>
  <c r="W23" i="23"/>
  <c r="W31" i="13"/>
  <c r="T20" i="19"/>
  <c r="T20" i="23"/>
  <c r="T24" i="23"/>
  <c r="T28" i="23"/>
  <c r="T20" i="13"/>
  <c r="T24" i="13"/>
  <c r="T28" i="13"/>
  <c r="T21" i="10"/>
  <c r="T25" i="10"/>
  <c r="T29" i="10"/>
  <c r="T21" i="14"/>
  <c r="T25" i="14"/>
  <c r="T29" i="14"/>
  <c r="T30" i="13"/>
  <c r="W30" i="13"/>
  <c r="T22" i="10"/>
  <c r="T30" i="10"/>
  <c r="T26" i="14"/>
  <c r="W27" i="23"/>
  <c r="W50" i="1"/>
  <c r="W23" i="13"/>
  <c r="W27" i="13"/>
  <c r="T23" i="10"/>
  <c r="T27" i="10"/>
  <c r="T31" i="10"/>
  <c r="T23" i="14"/>
  <c r="T27" i="14"/>
  <c r="T31" i="14"/>
  <c r="T23" i="13"/>
  <c r="T27" i="13"/>
  <c r="T31" i="13"/>
  <c r="W20" i="13"/>
  <c r="W24" i="13"/>
  <c r="W28" i="13"/>
  <c r="Q22" i="10"/>
  <c r="Q26" i="10"/>
  <c r="Q30" i="10"/>
  <c r="Q22" i="14"/>
  <c r="Q26" i="14"/>
  <c r="Q30" i="14"/>
  <c r="Q22" i="13"/>
  <c r="Q26" i="13"/>
  <c r="Q30" i="13"/>
  <c r="W22" i="13"/>
  <c r="W26" i="13"/>
  <c r="T22" i="13"/>
  <c r="T26" i="13"/>
  <c r="Q20" i="23"/>
  <c r="Q24" i="23"/>
  <c r="Q28" i="23"/>
  <c r="V25" i="4"/>
  <c r="V21" i="4"/>
  <c r="S22" i="4"/>
  <c r="Y27" i="21"/>
  <c r="Y23" i="21"/>
  <c r="Q22" i="23"/>
  <c r="X22" i="23" s="1"/>
  <c r="Q26" i="23"/>
  <c r="X26" i="23" s="1"/>
  <c r="Q30" i="23"/>
  <c r="X30" i="23" s="1"/>
  <c r="T23" i="23"/>
  <c r="T27" i="23"/>
  <c r="A29" i="12" l="1"/>
  <c r="N29" i="12" s="1"/>
  <c r="N19" i="15"/>
  <c r="N21" i="15"/>
  <c r="N27" i="15"/>
  <c r="N26" i="15"/>
  <c r="N23" i="15"/>
  <c r="N29" i="16"/>
  <c r="N25" i="15"/>
  <c r="N20" i="15"/>
  <c r="N30" i="15"/>
  <c r="AA22" i="4"/>
  <c r="P29" i="4"/>
  <c r="A28" i="4"/>
  <c r="A28" i="6"/>
  <c r="N29" i="6"/>
  <c r="N28" i="16"/>
  <c r="A27" i="17"/>
  <c r="A26" i="17" s="1"/>
  <c r="A28" i="12"/>
  <c r="N30" i="17"/>
  <c r="N29" i="17"/>
  <c r="A28" i="22"/>
  <c r="P29" i="22"/>
  <c r="AA20" i="4"/>
  <c r="AA21" i="4"/>
  <c r="AA25" i="4"/>
  <c r="AA24" i="4"/>
  <c r="AA23" i="4"/>
  <c r="P30" i="5"/>
  <c r="X57" i="6"/>
  <c r="V50" i="25"/>
  <c r="A12" i="27"/>
  <c r="P13" i="27"/>
  <c r="A17" i="15"/>
  <c r="N18" i="15"/>
  <c r="N27" i="17"/>
  <c r="N29" i="14"/>
  <c r="A28" i="14"/>
  <c r="AB50" i="25"/>
  <c r="Y50" i="25"/>
  <c r="Q14" i="26"/>
  <c r="A13" i="26"/>
  <c r="N30" i="16"/>
  <c r="A29" i="19"/>
  <c r="N29" i="19" s="1"/>
  <c r="N29" i="13"/>
  <c r="A28" i="13"/>
  <c r="AC25" i="21"/>
  <c r="A26" i="16"/>
  <c r="N27" i="16"/>
  <c r="AC21" i="21"/>
  <c r="AC27" i="21"/>
  <c r="AC29" i="21"/>
  <c r="AC23" i="21"/>
  <c r="X24" i="1"/>
  <c r="X25" i="19"/>
  <c r="X28" i="12"/>
  <c r="X24" i="19"/>
  <c r="X23" i="13"/>
  <c r="X21" i="13"/>
  <c r="X20" i="1"/>
  <c r="X27" i="12"/>
  <c r="X24" i="13"/>
  <c r="X25" i="12"/>
  <c r="X28" i="23"/>
  <c r="X22" i="1"/>
  <c r="X23" i="10"/>
  <c r="X20" i="23"/>
  <c r="X23" i="23"/>
  <c r="X31" i="10"/>
  <c r="X21" i="14"/>
  <c r="X26" i="13"/>
  <c r="X23" i="19"/>
  <c r="X30" i="13"/>
  <c r="X27" i="14"/>
  <c r="X22" i="12"/>
  <c r="X28" i="14"/>
  <c r="X24" i="10"/>
  <c r="X30" i="14"/>
  <c r="X26" i="10"/>
  <c r="X21" i="23"/>
  <c r="X29" i="14"/>
  <c r="X25" i="10"/>
  <c r="X24" i="23"/>
  <c r="X23" i="12"/>
  <c r="X22" i="13"/>
  <c r="X28" i="13"/>
  <c r="X24" i="12"/>
  <c r="X20" i="19"/>
  <c r="X23" i="1"/>
  <c r="X30" i="19"/>
  <c r="X29" i="12"/>
  <c r="X31" i="13"/>
  <c r="X29" i="19"/>
  <c r="X23" i="14"/>
  <c r="X24" i="14"/>
  <c r="X20" i="10"/>
  <c r="X26" i="14"/>
  <c r="X22" i="10"/>
  <c r="X21" i="1"/>
  <c r="X25" i="14"/>
  <c r="X21" i="10"/>
  <c r="X26" i="19"/>
  <c r="X27" i="23"/>
  <c r="X29" i="13"/>
  <c r="X30" i="12"/>
  <c r="X20" i="14"/>
  <c r="X22" i="14"/>
  <c r="X29" i="23"/>
  <c r="X31" i="12"/>
  <c r="X22" i="19"/>
  <c r="X20" i="13"/>
  <c r="X28" i="19"/>
  <c r="X27" i="13"/>
  <c r="X31" i="19"/>
  <c r="X21" i="12"/>
  <c r="X27" i="19"/>
  <c r="X25" i="13"/>
  <c r="X21" i="19"/>
  <c r="X31" i="14"/>
  <c r="X27" i="10"/>
  <c r="X26" i="12"/>
  <c r="X28" i="10"/>
  <c r="X30" i="10"/>
  <c r="X25" i="23"/>
  <c r="X29" i="10"/>
  <c r="A29" i="23"/>
  <c r="N30" i="23"/>
  <c r="A28" i="10"/>
  <c r="N29" i="10"/>
  <c r="A28" i="5"/>
  <c r="P29" i="5"/>
  <c r="A27" i="20"/>
  <c r="P28" i="20"/>
  <c r="A29" i="25"/>
  <c r="P30" i="25"/>
  <c r="P28" i="21"/>
  <c r="A27" i="21"/>
  <c r="A27" i="6" l="1"/>
  <c r="N28" i="6"/>
  <c r="A27" i="4"/>
  <c r="P28" i="4"/>
  <c r="A27" i="12"/>
  <c r="N28" i="12"/>
  <c r="P28" i="22"/>
  <c r="A27" i="22"/>
  <c r="A27" i="14"/>
  <c r="N28" i="14"/>
  <c r="A27" i="13"/>
  <c r="N28" i="13"/>
  <c r="A16" i="15"/>
  <c r="N17" i="15"/>
  <c r="A12" i="26"/>
  <c r="Q13" i="26"/>
  <c r="A28" i="19"/>
  <c r="N28" i="19" s="1"/>
  <c r="A11" i="27"/>
  <c r="P12" i="27"/>
  <c r="AC50" i="25"/>
  <c r="A25" i="17"/>
  <c r="N26" i="17"/>
  <c r="A25" i="16"/>
  <c r="N26" i="16"/>
  <c r="A28" i="23"/>
  <c r="N29" i="23"/>
  <c r="A27" i="10"/>
  <c r="N28" i="10"/>
  <c r="A27" i="5"/>
  <c r="P28" i="5"/>
  <c r="P29" i="25"/>
  <c r="A28" i="25"/>
  <c r="A26" i="21"/>
  <c r="P27" i="21"/>
  <c r="A26" i="20"/>
  <c r="P27" i="20"/>
  <c r="A26" i="4" l="1"/>
  <c r="P27" i="4"/>
  <c r="A26" i="6"/>
  <c r="N27" i="6"/>
  <c r="A26" i="12"/>
  <c r="N27" i="12"/>
  <c r="P27" i="22"/>
  <c r="A26" i="22"/>
  <c r="A10" i="27"/>
  <c r="P11" i="27"/>
  <c r="A11" i="26"/>
  <c r="Q12" i="26"/>
  <c r="A27" i="19"/>
  <c r="N27" i="19" s="1"/>
  <c r="A15" i="15"/>
  <c r="N16" i="15"/>
  <c r="A24" i="17"/>
  <c r="N25" i="17"/>
  <c r="A26" i="13"/>
  <c r="N27" i="13"/>
  <c r="A26" i="14"/>
  <c r="N27" i="14"/>
  <c r="A24" i="16"/>
  <c r="N25" i="16"/>
  <c r="A27" i="23"/>
  <c r="N28" i="23"/>
  <c r="A26" i="10"/>
  <c r="N27" i="10"/>
  <c r="A26" i="5"/>
  <c r="P27" i="5"/>
  <c r="A25" i="21"/>
  <c r="P26" i="21"/>
  <c r="P28" i="25"/>
  <c r="A27" i="25"/>
  <c r="A25" i="20"/>
  <c r="P26" i="20"/>
  <c r="A25" i="6" l="1"/>
  <c r="N26" i="6"/>
  <c r="A25" i="4"/>
  <c r="P26" i="4"/>
  <c r="A25" i="12"/>
  <c r="N26" i="12"/>
  <c r="A25" i="22"/>
  <c r="P26" i="22"/>
  <c r="A25" i="13"/>
  <c r="N26" i="13"/>
  <c r="A14" i="15"/>
  <c r="N15" i="15"/>
  <c r="A10" i="26"/>
  <c r="Q11" i="26"/>
  <c r="A25" i="14"/>
  <c r="N26" i="14"/>
  <c r="A23" i="17"/>
  <c r="N24" i="17"/>
  <c r="A26" i="19"/>
  <c r="N26" i="19" s="1"/>
  <c r="A9" i="27"/>
  <c r="P10" i="27"/>
  <c r="A23" i="16"/>
  <c r="N24" i="16"/>
  <c r="A26" i="23"/>
  <c r="N27" i="23"/>
  <c r="A25" i="10"/>
  <c r="N26" i="10"/>
  <c r="A25" i="5"/>
  <c r="P26" i="5"/>
  <c r="A24" i="20"/>
  <c r="P25" i="20"/>
  <c r="A24" i="21"/>
  <c r="P25" i="21"/>
  <c r="P27" i="25"/>
  <c r="A26" i="25"/>
  <c r="A24" i="4" l="1"/>
  <c r="P25" i="4"/>
  <c r="A24" i="6"/>
  <c r="N25" i="6"/>
  <c r="A24" i="12"/>
  <c r="N25" i="12"/>
  <c r="A24" i="22"/>
  <c r="P25" i="22"/>
  <c r="N14" i="15"/>
  <c r="A13" i="15"/>
  <c r="A25" i="19"/>
  <c r="N25" i="19" s="1"/>
  <c r="A24" i="14"/>
  <c r="N25" i="14"/>
  <c r="A8" i="27"/>
  <c r="P9" i="27"/>
  <c r="A22" i="17"/>
  <c r="N23" i="17"/>
  <c r="A9" i="26"/>
  <c r="Q10" i="26"/>
  <c r="A24" i="13"/>
  <c r="N25" i="13"/>
  <c r="A22" i="16"/>
  <c r="N23" i="16"/>
  <c r="A25" i="23"/>
  <c r="N26" i="23"/>
  <c r="A24" i="10"/>
  <c r="N25" i="10"/>
  <c r="A24" i="5"/>
  <c r="P25" i="5"/>
  <c r="A23" i="21"/>
  <c r="P24" i="21"/>
  <c r="P26" i="25"/>
  <c r="A25" i="25"/>
  <c r="A23" i="20"/>
  <c r="P24" i="20"/>
  <c r="A23" i="6" l="1"/>
  <c r="N24" i="6"/>
  <c r="A23" i="4"/>
  <c r="P24" i="4"/>
  <c r="A23" i="12"/>
  <c r="N24" i="12"/>
  <c r="A23" i="22"/>
  <c r="P24" i="22"/>
  <c r="A7" i="27"/>
  <c r="P7" i="27" s="1"/>
  <c r="P8" i="27"/>
  <c r="A24" i="19"/>
  <c r="N24" i="19" s="1"/>
  <c r="A12" i="15"/>
  <c r="N13" i="15"/>
  <c r="A8" i="26"/>
  <c r="Q9" i="26"/>
  <c r="A23" i="13"/>
  <c r="N24" i="13"/>
  <c r="A21" i="17"/>
  <c r="N22" i="17"/>
  <c r="A23" i="14"/>
  <c r="N24" i="14"/>
  <c r="A21" i="16"/>
  <c r="N22" i="16"/>
  <c r="A24" i="23"/>
  <c r="N25" i="23"/>
  <c r="A23" i="10"/>
  <c r="N24" i="10"/>
  <c r="A23" i="5"/>
  <c r="P24" i="5"/>
  <c r="A22" i="20"/>
  <c r="P23" i="20"/>
  <c r="A22" i="21"/>
  <c r="P23" i="21"/>
  <c r="P25" i="25"/>
  <c r="A24" i="25"/>
  <c r="A22" i="4" l="1"/>
  <c r="P23" i="4"/>
  <c r="A22" i="6"/>
  <c r="N23" i="6"/>
  <c r="A22" i="12"/>
  <c r="N23" i="12"/>
  <c r="P23" i="22"/>
  <c r="A22" i="22"/>
  <c r="A20" i="17"/>
  <c r="N21" i="17"/>
  <c r="A7" i="26"/>
  <c r="Q7" i="26" s="1"/>
  <c r="Q8" i="26"/>
  <c r="A23" i="19"/>
  <c r="N23" i="19" s="1"/>
  <c r="A22" i="14"/>
  <c r="N23" i="14"/>
  <c r="A22" i="13"/>
  <c r="N23" i="13"/>
  <c r="A11" i="15"/>
  <c r="N12" i="15"/>
  <c r="A20" i="16"/>
  <c r="N21" i="16"/>
  <c r="A23" i="23"/>
  <c r="N24" i="23"/>
  <c r="A22" i="10"/>
  <c r="N23" i="10"/>
  <c r="A22" i="5"/>
  <c r="P23" i="5"/>
  <c r="A21" i="21"/>
  <c r="P22" i="21"/>
  <c r="P24" i="25"/>
  <c r="A23" i="25"/>
  <c r="A21" i="20"/>
  <c r="P22" i="20"/>
  <c r="A21" i="6" l="1"/>
  <c r="N22" i="6"/>
  <c r="A21" i="4"/>
  <c r="P22" i="4"/>
  <c r="A21" i="12"/>
  <c r="N22" i="12"/>
  <c r="P22" i="22"/>
  <c r="A21" i="22"/>
  <c r="A10" i="15"/>
  <c r="N11" i="15"/>
  <c r="A21" i="14"/>
  <c r="N22" i="14"/>
  <c r="A21" i="13"/>
  <c r="N22" i="13"/>
  <c r="A22" i="19"/>
  <c r="N22" i="19" s="1"/>
  <c r="N20" i="17"/>
  <c r="A19" i="17"/>
  <c r="A19" i="16"/>
  <c r="N20" i="16"/>
  <c r="A22" i="23"/>
  <c r="N23" i="23"/>
  <c r="A21" i="10"/>
  <c r="N22" i="10"/>
  <c r="A21" i="5"/>
  <c r="P22" i="5"/>
  <c r="P23" i="25"/>
  <c r="A22" i="25"/>
  <c r="A20" i="20"/>
  <c r="P21" i="20"/>
  <c r="A20" i="21"/>
  <c r="P21" i="21"/>
  <c r="A20" i="4" l="1"/>
  <c r="P21" i="4"/>
  <c r="A20" i="6"/>
  <c r="N21" i="6"/>
  <c r="A20" i="12"/>
  <c r="N21" i="12"/>
  <c r="A20" i="22"/>
  <c r="P21" i="22"/>
  <c r="P20" i="20"/>
  <c r="A19" i="20"/>
  <c r="A18" i="16"/>
  <c r="N19" i="16"/>
  <c r="A21" i="19"/>
  <c r="A20" i="14"/>
  <c r="N21" i="14"/>
  <c r="A18" i="17"/>
  <c r="N19" i="17"/>
  <c r="P20" i="21"/>
  <c r="A19" i="21"/>
  <c r="A20" i="13"/>
  <c r="N21" i="13"/>
  <c r="A9" i="15"/>
  <c r="N10" i="15"/>
  <c r="A21" i="23"/>
  <c r="N22" i="23"/>
  <c r="A20" i="10"/>
  <c r="N21" i="10"/>
  <c r="A20" i="5"/>
  <c r="P21" i="5"/>
  <c r="P22" i="25"/>
  <c r="A21" i="25"/>
  <c r="A19" i="6" l="1"/>
  <c r="N20" i="6"/>
  <c r="A19" i="4"/>
  <c r="P20" i="4"/>
  <c r="A19" i="12"/>
  <c r="N20" i="12"/>
  <c r="P20" i="22"/>
  <c r="A19" i="22"/>
  <c r="P19" i="21"/>
  <c r="A18" i="21"/>
  <c r="A8" i="15"/>
  <c r="N9" i="15"/>
  <c r="A19" i="14"/>
  <c r="N20" i="14"/>
  <c r="A17" i="16"/>
  <c r="N18" i="16"/>
  <c r="P19" i="20"/>
  <c r="A18" i="20"/>
  <c r="A19" i="13"/>
  <c r="A18" i="13" s="1"/>
  <c r="A17" i="13" s="1"/>
  <c r="A16" i="13" s="1"/>
  <c r="A15" i="13" s="1"/>
  <c r="A14" i="13" s="1"/>
  <c r="A13" i="13" s="1"/>
  <c r="A12" i="13" s="1"/>
  <c r="A11" i="13" s="1"/>
  <c r="A10" i="13" s="1"/>
  <c r="A9" i="13" s="1"/>
  <c r="A8" i="13" s="1"/>
  <c r="A7" i="13" s="1"/>
  <c r="N20" i="13"/>
  <c r="A17" i="17"/>
  <c r="N18" i="17"/>
  <c r="A20" i="19"/>
  <c r="N21" i="19"/>
  <c r="A20" i="23"/>
  <c r="N21" i="23"/>
  <c r="A19" i="10"/>
  <c r="N20" i="10"/>
  <c r="A19" i="5"/>
  <c r="P20" i="5"/>
  <c r="A20" i="25"/>
  <c r="P21" i="25"/>
  <c r="A18" i="4" l="1"/>
  <c r="P19" i="4"/>
  <c r="A18" i="6"/>
  <c r="N19" i="6"/>
  <c r="N19" i="12"/>
  <c r="A18" i="12"/>
  <c r="A18" i="22"/>
  <c r="P19" i="22"/>
  <c r="A16" i="16"/>
  <c r="N17" i="16"/>
  <c r="A7" i="15"/>
  <c r="N7" i="15" s="1"/>
  <c r="N8" i="15"/>
  <c r="P18" i="20"/>
  <c r="A17" i="20"/>
  <c r="P18" i="21"/>
  <c r="A17" i="21"/>
  <c r="A19" i="19"/>
  <c r="N20" i="19"/>
  <c r="P20" i="25"/>
  <c r="A19" i="25"/>
  <c r="A18" i="10"/>
  <c r="N19" i="10"/>
  <c r="A16" i="17"/>
  <c r="N17" i="17"/>
  <c r="N19" i="14"/>
  <c r="A18" i="14"/>
  <c r="A18" i="5"/>
  <c r="P19" i="5"/>
  <c r="I33" i="1"/>
  <c r="A19" i="23"/>
  <c r="N20" i="23"/>
  <c r="H33" i="1"/>
  <c r="I32" i="1"/>
  <c r="H32" i="1"/>
  <c r="N48" i="1"/>
  <c r="N47" i="1"/>
  <c r="N46" i="1"/>
  <c r="N45" i="1"/>
  <c r="N44" i="1"/>
  <c r="N43" i="1"/>
  <c r="N42" i="1"/>
  <c r="N41" i="1"/>
  <c r="N40" i="1"/>
  <c r="N39" i="1"/>
  <c r="N38" i="1"/>
  <c r="N37" i="1"/>
  <c r="N36" i="1"/>
  <c r="N35" i="1"/>
  <c r="N34" i="1"/>
  <c r="N33" i="1"/>
  <c r="A32" i="1"/>
  <c r="A31" i="1" s="1"/>
  <c r="A17" i="6" l="1"/>
  <c r="N18" i="6"/>
  <c r="A17" i="4"/>
  <c r="P18" i="4"/>
  <c r="A17" i="12"/>
  <c r="N18" i="12"/>
  <c r="P18" i="22"/>
  <c r="A17" i="22"/>
  <c r="A18" i="23"/>
  <c r="N19" i="23"/>
  <c r="P19" i="25"/>
  <c r="A18" i="25"/>
  <c r="A16" i="21"/>
  <c r="P17" i="21"/>
  <c r="A15" i="17"/>
  <c r="N16" i="17"/>
  <c r="N18" i="14"/>
  <c r="A17" i="14"/>
  <c r="A16" i="20"/>
  <c r="P17" i="20"/>
  <c r="A17" i="10"/>
  <c r="N18" i="10"/>
  <c r="A18" i="19"/>
  <c r="N19" i="19"/>
  <c r="A15" i="16"/>
  <c r="N16" i="16"/>
  <c r="N32" i="1"/>
  <c r="N31" i="1"/>
  <c r="A30" i="1"/>
  <c r="A17" i="5"/>
  <c r="P18" i="5"/>
  <c r="X28" i="1"/>
  <c r="N48" i="16"/>
  <c r="N47" i="16"/>
  <c r="N46" i="16"/>
  <c r="N45" i="16"/>
  <c r="N44" i="16"/>
  <c r="N43" i="16"/>
  <c r="N42" i="16"/>
  <c r="N41" i="16"/>
  <c r="N40" i="16"/>
  <c r="N39" i="16"/>
  <c r="N38" i="16"/>
  <c r="N37" i="16"/>
  <c r="N36" i="16"/>
  <c r="N35" i="16"/>
  <c r="N34" i="16"/>
  <c r="N33" i="16"/>
  <c r="N48" i="17"/>
  <c r="N47" i="17"/>
  <c r="N46" i="17"/>
  <c r="N45" i="17"/>
  <c r="N44" i="17"/>
  <c r="N43" i="17"/>
  <c r="N42" i="17"/>
  <c r="N41" i="17"/>
  <c r="N40" i="17"/>
  <c r="N39" i="17"/>
  <c r="N38" i="17"/>
  <c r="N37" i="17"/>
  <c r="N36" i="17"/>
  <c r="N35" i="17"/>
  <c r="N34" i="17"/>
  <c r="N33" i="17"/>
  <c r="N32" i="16"/>
  <c r="N32" i="17"/>
  <c r="P48" i="20"/>
  <c r="P47" i="20"/>
  <c r="P46" i="20"/>
  <c r="P45" i="20"/>
  <c r="P44" i="20"/>
  <c r="P43" i="20"/>
  <c r="P42" i="20"/>
  <c r="P41" i="20"/>
  <c r="P40" i="20"/>
  <c r="P39" i="20"/>
  <c r="P38" i="20"/>
  <c r="P37" i="20"/>
  <c r="P36" i="20"/>
  <c r="P35" i="20"/>
  <c r="P34" i="20"/>
  <c r="P33" i="20"/>
  <c r="P32" i="20"/>
  <c r="P31" i="20"/>
  <c r="P30" i="20"/>
  <c r="N48" i="15"/>
  <c r="N47" i="15"/>
  <c r="N46" i="15"/>
  <c r="N45" i="15"/>
  <c r="N44" i="15"/>
  <c r="N43" i="15"/>
  <c r="N42" i="15"/>
  <c r="N41" i="15"/>
  <c r="N40" i="15"/>
  <c r="N39" i="15"/>
  <c r="N38" i="15"/>
  <c r="N37" i="15"/>
  <c r="N36" i="15"/>
  <c r="N35" i="15"/>
  <c r="N34" i="15"/>
  <c r="N33" i="15"/>
  <c r="N48" i="14"/>
  <c r="N47" i="14"/>
  <c r="N46" i="14"/>
  <c r="N45" i="14"/>
  <c r="N44" i="14"/>
  <c r="N43" i="14"/>
  <c r="N42" i="14"/>
  <c r="N41" i="14"/>
  <c r="N40" i="14"/>
  <c r="N39" i="14"/>
  <c r="N38" i="14"/>
  <c r="N37" i="14"/>
  <c r="N36" i="14"/>
  <c r="N35" i="14"/>
  <c r="N34" i="14"/>
  <c r="N33" i="14"/>
  <c r="N48" i="19"/>
  <c r="N47" i="19"/>
  <c r="N46" i="19"/>
  <c r="N45" i="19"/>
  <c r="N44" i="19"/>
  <c r="N43" i="19"/>
  <c r="N42" i="19"/>
  <c r="N41" i="19"/>
  <c r="N40" i="19"/>
  <c r="N39" i="19"/>
  <c r="N38" i="19"/>
  <c r="N37" i="19"/>
  <c r="N36" i="19"/>
  <c r="N35" i="19"/>
  <c r="N34" i="19"/>
  <c r="N33" i="19"/>
  <c r="N32" i="15"/>
  <c r="N32" i="14"/>
  <c r="N48" i="23"/>
  <c r="N47" i="23"/>
  <c r="N46" i="23"/>
  <c r="N45" i="23"/>
  <c r="N44" i="23"/>
  <c r="N43" i="23"/>
  <c r="N42" i="23"/>
  <c r="N41" i="23"/>
  <c r="N40" i="23"/>
  <c r="N39" i="23"/>
  <c r="N38" i="23"/>
  <c r="N37" i="23"/>
  <c r="N36" i="23"/>
  <c r="N35" i="23"/>
  <c r="N34" i="23"/>
  <c r="N33" i="23"/>
  <c r="N32" i="23"/>
  <c r="P48" i="4"/>
  <c r="P47" i="4"/>
  <c r="P46" i="4"/>
  <c r="P45" i="4"/>
  <c r="P44" i="4"/>
  <c r="P43" i="4"/>
  <c r="P42" i="4"/>
  <c r="P41" i="4"/>
  <c r="P40" i="4"/>
  <c r="P39" i="4"/>
  <c r="P38" i="4"/>
  <c r="P37" i="4"/>
  <c r="P36" i="4"/>
  <c r="P35" i="4"/>
  <c r="P34" i="4"/>
  <c r="P33" i="4"/>
  <c r="P32" i="4"/>
  <c r="N55" i="6"/>
  <c r="N54" i="6"/>
  <c r="N53" i="6"/>
  <c r="N52" i="6"/>
  <c r="N51" i="6"/>
  <c r="N50" i="6"/>
  <c r="N49" i="6"/>
  <c r="N48" i="6"/>
  <c r="N47" i="6"/>
  <c r="N46" i="6"/>
  <c r="N45" i="6"/>
  <c r="N44" i="6"/>
  <c r="N43" i="6"/>
  <c r="N42" i="6"/>
  <c r="N41" i="6"/>
  <c r="N40" i="6"/>
  <c r="N39" i="6"/>
  <c r="N38" i="6"/>
  <c r="N37" i="6"/>
  <c r="N36" i="6"/>
  <c r="N35" i="6"/>
  <c r="N34" i="6"/>
  <c r="N33" i="6"/>
  <c r="N32" i="6"/>
  <c r="P48" i="21"/>
  <c r="P47" i="21"/>
  <c r="P46" i="21"/>
  <c r="P45" i="21"/>
  <c r="P44" i="21"/>
  <c r="P43" i="21"/>
  <c r="P42" i="21"/>
  <c r="P41" i="21"/>
  <c r="P40" i="21"/>
  <c r="P39" i="21"/>
  <c r="P38" i="21"/>
  <c r="P37" i="21"/>
  <c r="P36" i="21"/>
  <c r="P35" i="21"/>
  <c r="P34" i="21"/>
  <c r="P33" i="21"/>
  <c r="P32" i="21"/>
  <c r="P31" i="21"/>
  <c r="P30" i="21"/>
  <c r="N48" i="10"/>
  <c r="N47" i="10"/>
  <c r="N46" i="10"/>
  <c r="N45" i="10"/>
  <c r="N44" i="10"/>
  <c r="N43" i="10"/>
  <c r="N42" i="10"/>
  <c r="N41" i="10"/>
  <c r="N40" i="10"/>
  <c r="N39" i="10"/>
  <c r="N38" i="10"/>
  <c r="N37" i="10"/>
  <c r="N36" i="10"/>
  <c r="N35" i="10"/>
  <c r="N34" i="10"/>
  <c r="N33" i="10"/>
  <c r="N48" i="13"/>
  <c r="N47" i="13"/>
  <c r="N46" i="13"/>
  <c r="N45" i="13"/>
  <c r="N44" i="13"/>
  <c r="N43" i="13"/>
  <c r="N42" i="13"/>
  <c r="N41" i="13"/>
  <c r="N40" i="13"/>
  <c r="N39" i="13"/>
  <c r="N38" i="13"/>
  <c r="N37" i="13"/>
  <c r="N36" i="13"/>
  <c r="N35" i="13"/>
  <c r="N34" i="13"/>
  <c r="N33" i="13"/>
  <c r="N32" i="10"/>
  <c r="N32" i="13"/>
  <c r="P32" i="22"/>
  <c r="A16" i="4" l="1"/>
  <c r="P17" i="4"/>
  <c r="A16" i="6"/>
  <c r="N17" i="6"/>
  <c r="A16" i="12"/>
  <c r="N17" i="12"/>
  <c r="A16" i="22"/>
  <c r="P17" i="22"/>
  <c r="A17" i="23"/>
  <c r="N18" i="23"/>
  <c r="A15" i="21"/>
  <c r="P16" i="21"/>
  <c r="P18" i="25"/>
  <c r="A17" i="25"/>
  <c r="A16" i="14"/>
  <c r="N17" i="14"/>
  <c r="A14" i="16"/>
  <c r="N15" i="16"/>
  <c r="A16" i="10"/>
  <c r="N17" i="10"/>
  <c r="A17" i="19"/>
  <c r="N18" i="19"/>
  <c r="A15" i="20"/>
  <c r="P16" i="20"/>
  <c r="A14" i="17"/>
  <c r="N15" i="17"/>
  <c r="A29" i="1"/>
  <c r="N30" i="1"/>
  <c r="X32" i="1"/>
  <c r="A16" i="5"/>
  <c r="P17" i="5"/>
  <c r="X26" i="1"/>
  <c r="X29" i="1"/>
  <c r="X31" i="1"/>
  <c r="X30" i="1"/>
  <c r="X25" i="1"/>
  <c r="X27" i="1"/>
  <c r="A15" i="6" l="1"/>
  <c r="N16" i="6"/>
  <c r="A15" i="4"/>
  <c r="P16" i="4"/>
  <c r="A15" i="12"/>
  <c r="N16" i="12"/>
  <c r="A15" i="22"/>
  <c r="P16" i="22"/>
  <c r="A16" i="23"/>
  <c r="N17" i="23"/>
  <c r="A16" i="25"/>
  <c r="P17" i="25"/>
  <c r="N14" i="17"/>
  <c r="A13" i="17"/>
  <c r="A16" i="19"/>
  <c r="N17" i="19"/>
  <c r="N14" i="16"/>
  <c r="A13" i="16"/>
  <c r="A14" i="20"/>
  <c r="P15" i="20"/>
  <c r="A15" i="10"/>
  <c r="N16" i="10"/>
  <c r="A15" i="14"/>
  <c r="N16" i="14"/>
  <c r="A14" i="21"/>
  <c r="P15" i="21"/>
  <c r="N29" i="1"/>
  <c r="A28" i="1"/>
  <c r="A15" i="5"/>
  <c r="P16" i="5"/>
  <c r="P2" i="22"/>
  <c r="Q31" i="23"/>
  <c r="Q50" i="23" s="1"/>
  <c r="W31" i="23"/>
  <c r="W50" i="23" s="1"/>
  <c r="T31" i="23"/>
  <c r="T50" i="23" s="1"/>
  <c r="N2" i="23"/>
  <c r="AB30" i="21"/>
  <c r="AB50" i="21" s="1"/>
  <c r="Y30" i="21"/>
  <c r="Y50" i="21" s="1"/>
  <c r="V30" i="21"/>
  <c r="V50" i="21" s="1"/>
  <c r="S30" i="21"/>
  <c r="S50" i="21" s="1"/>
  <c r="P2" i="21"/>
  <c r="P2" i="20"/>
  <c r="AB50" i="20"/>
  <c r="Y50" i="20"/>
  <c r="V50" i="20"/>
  <c r="S50" i="20"/>
  <c r="W50" i="19"/>
  <c r="T50" i="19"/>
  <c r="Q50" i="19"/>
  <c r="N2" i="19"/>
  <c r="W50" i="17"/>
  <c r="T50" i="17"/>
  <c r="Q50" i="17"/>
  <c r="N2" i="17"/>
  <c r="W50" i="16"/>
  <c r="T50" i="16"/>
  <c r="Q50" i="16"/>
  <c r="N2" i="16"/>
  <c r="W50" i="15"/>
  <c r="T50" i="15"/>
  <c r="Q50" i="15"/>
  <c r="N2" i="15"/>
  <c r="W32" i="14"/>
  <c r="W50" i="14" s="1"/>
  <c r="T32" i="14"/>
  <c r="T50" i="14" s="1"/>
  <c r="Q32" i="14"/>
  <c r="Q50" i="14" s="1"/>
  <c r="N2" i="14"/>
  <c r="W32" i="13"/>
  <c r="W50" i="13" s="1"/>
  <c r="T32" i="13"/>
  <c r="T50" i="13" s="1"/>
  <c r="Q32" i="13"/>
  <c r="Q50" i="13" s="1"/>
  <c r="N2" i="13"/>
  <c r="W50" i="12"/>
  <c r="T50" i="12"/>
  <c r="Q50" i="12"/>
  <c r="N2" i="10"/>
  <c r="W32" i="10"/>
  <c r="W50" i="10" s="1"/>
  <c r="T32" i="10"/>
  <c r="T50" i="10" s="1"/>
  <c r="Q32" i="10"/>
  <c r="Q50" i="10" s="1"/>
  <c r="A14" i="4" l="1"/>
  <c r="P15" i="4"/>
  <c r="A14" i="6"/>
  <c r="N15" i="6"/>
  <c r="A14" i="12"/>
  <c r="N15" i="12"/>
  <c r="A14" i="22"/>
  <c r="P15" i="22"/>
  <c r="A15" i="23"/>
  <c r="N16" i="23"/>
  <c r="N13" i="17"/>
  <c r="A12" i="17"/>
  <c r="A12" i="16"/>
  <c r="N13" i="16"/>
  <c r="P14" i="21"/>
  <c r="A13" i="21"/>
  <c r="A14" i="10"/>
  <c r="N15" i="10"/>
  <c r="A14" i="14"/>
  <c r="N15" i="14"/>
  <c r="P14" i="20"/>
  <c r="A13" i="20"/>
  <c r="A15" i="19"/>
  <c r="N16" i="19"/>
  <c r="A15" i="25"/>
  <c r="P16" i="25"/>
  <c r="A27" i="1"/>
  <c r="N28" i="1"/>
  <c r="AC50" i="20"/>
  <c r="AC30" i="21"/>
  <c r="AC50" i="21" s="1"/>
  <c r="A14" i="5"/>
  <c r="P15" i="5"/>
  <c r="X32" i="10"/>
  <c r="X50" i="10" s="1"/>
  <c r="X32" i="14"/>
  <c r="X50" i="14" s="1"/>
  <c r="X32" i="19"/>
  <c r="X50" i="19" s="1"/>
  <c r="X31" i="23"/>
  <c r="X50" i="23" s="1"/>
  <c r="X32" i="13"/>
  <c r="X50" i="13" s="1"/>
  <c r="X50" i="17"/>
  <c r="X32" i="12"/>
  <c r="X50" i="12" s="1"/>
  <c r="X50" i="16"/>
  <c r="X50" i="15"/>
  <c r="A13" i="6" l="1"/>
  <c r="N14" i="6"/>
  <c r="P14" i="4"/>
  <c r="A13" i="4"/>
  <c r="A13" i="12"/>
  <c r="N14" i="12"/>
  <c r="A13" i="22"/>
  <c r="P14" i="22"/>
  <c r="A14" i="23"/>
  <c r="N15" i="23"/>
  <c r="P14" i="5"/>
  <c r="A13" i="5"/>
  <c r="A14" i="25"/>
  <c r="P15" i="25"/>
  <c r="N14" i="10"/>
  <c r="A13" i="10"/>
  <c r="A11" i="16"/>
  <c r="N12" i="16"/>
  <c r="A12" i="21"/>
  <c r="P13" i="21"/>
  <c r="A11" i="17"/>
  <c r="N12" i="17"/>
  <c r="A12" i="20"/>
  <c r="P13" i="20"/>
  <c r="A14" i="19"/>
  <c r="N15" i="19"/>
  <c r="N14" i="14"/>
  <c r="A13" i="14"/>
  <c r="A26" i="1"/>
  <c r="N27" i="1"/>
  <c r="A12" i="4" l="1"/>
  <c r="P13" i="4"/>
  <c r="A12" i="6"/>
  <c r="N13" i="6"/>
  <c r="A12" i="12"/>
  <c r="N13" i="12"/>
  <c r="A12" i="22"/>
  <c r="P13" i="22"/>
  <c r="N14" i="23"/>
  <c r="A13" i="23"/>
  <c r="A12" i="5"/>
  <c r="P13" i="5"/>
  <c r="A12" i="14"/>
  <c r="N13" i="14"/>
  <c r="A11" i="20"/>
  <c r="P12" i="20"/>
  <c r="A11" i="21"/>
  <c r="P12" i="21"/>
  <c r="A10" i="17"/>
  <c r="N11" i="17"/>
  <c r="A10" i="16"/>
  <c r="N11" i="16"/>
  <c r="P14" i="25"/>
  <c r="A13" i="25"/>
  <c r="N14" i="19"/>
  <c r="A13" i="19"/>
  <c r="A12" i="10"/>
  <c r="N13" i="10"/>
  <c r="A25" i="1"/>
  <c r="N26" i="1"/>
  <c r="A11" i="6" l="1"/>
  <c r="N12" i="6"/>
  <c r="A11" i="4"/>
  <c r="P12" i="4"/>
  <c r="A11" i="12"/>
  <c r="N12" i="12"/>
  <c r="A11" i="22"/>
  <c r="P12" i="22"/>
  <c r="N13" i="23"/>
  <c r="A12" i="23"/>
  <c r="P12" i="5"/>
  <c r="A11" i="5"/>
  <c r="P13" i="25"/>
  <c r="A12" i="25"/>
  <c r="A11" i="10"/>
  <c r="N12" i="10"/>
  <c r="A9" i="17"/>
  <c r="N10" i="17"/>
  <c r="A10" i="20"/>
  <c r="P11" i="20"/>
  <c r="A12" i="19"/>
  <c r="N13" i="19"/>
  <c r="A9" i="16"/>
  <c r="N10" i="16"/>
  <c r="A10" i="21"/>
  <c r="P11" i="21"/>
  <c r="A11" i="14"/>
  <c r="N12" i="14"/>
  <c r="A24" i="1"/>
  <c r="N25" i="1"/>
  <c r="A10" i="6" l="1"/>
  <c r="N11" i="6"/>
  <c r="A10" i="4"/>
  <c r="P11" i="4"/>
  <c r="A10" i="12"/>
  <c r="N11" i="12"/>
  <c r="P11" i="22"/>
  <c r="A10" i="22"/>
  <c r="A11" i="23"/>
  <c r="N12" i="23"/>
  <c r="A10" i="5"/>
  <c r="P11" i="5"/>
  <c r="A10" i="14"/>
  <c r="N11" i="14"/>
  <c r="A8" i="16"/>
  <c r="N9" i="16"/>
  <c r="A9" i="20"/>
  <c r="P10" i="20"/>
  <c r="A10" i="10"/>
  <c r="N11" i="10"/>
  <c r="A11" i="25"/>
  <c r="P12" i="25"/>
  <c r="A9" i="21"/>
  <c r="P10" i="21"/>
  <c r="A11" i="19"/>
  <c r="N12" i="19"/>
  <c r="A8" i="17"/>
  <c r="N9" i="17"/>
  <c r="A23" i="1"/>
  <c r="N24" i="1"/>
  <c r="X33" i="1"/>
  <c r="X34" i="1"/>
  <c r="A9" i="4" l="1"/>
  <c r="P10" i="4"/>
  <c r="A9" i="6"/>
  <c r="N10" i="6"/>
  <c r="A9" i="12"/>
  <c r="N10" i="12"/>
  <c r="A9" i="22"/>
  <c r="P10" i="22"/>
  <c r="A10" i="23"/>
  <c r="N11" i="23"/>
  <c r="P10" i="5"/>
  <c r="A9" i="5"/>
  <c r="A7" i="17"/>
  <c r="N7" i="17" s="1"/>
  <c r="N8" i="17"/>
  <c r="A8" i="21"/>
  <c r="P9" i="21"/>
  <c r="A9" i="10"/>
  <c r="N10" i="10"/>
  <c r="A7" i="16"/>
  <c r="N7" i="16" s="1"/>
  <c r="N8" i="16"/>
  <c r="A10" i="19"/>
  <c r="N11" i="19"/>
  <c r="A10" i="25"/>
  <c r="P11" i="25"/>
  <c r="A8" i="20"/>
  <c r="P9" i="20"/>
  <c r="A9" i="14"/>
  <c r="N10" i="14"/>
  <c r="A22" i="1"/>
  <c r="N23" i="1"/>
  <c r="A8" i="6" l="1"/>
  <c r="N9" i="6"/>
  <c r="A8" i="4"/>
  <c r="P9" i="4"/>
  <c r="A8" i="12"/>
  <c r="N9" i="12"/>
  <c r="A8" i="22"/>
  <c r="P9" i="22"/>
  <c r="A9" i="23"/>
  <c r="N10" i="23"/>
  <c r="P9" i="5"/>
  <c r="A8" i="5"/>
  <c r="A8" i="14"/>
  <c r="N9" i="14"/>
  <c r="A9" i="25"/>
  <c r="P10" i="25"/>
  <c r="A7" i="21"/>
  <c r="P7" i="21" s="1"/>
  <c r="P8" i="21"/>
  <c r="A7" i="20"/>
  <c r="P7" i="20" s="1"/>
  <c r="P8" i="20"/>
  <c r="A9" i="19"/>
  <c r="N10" i="19"/>
  <c r="A8" i="10"/>
  <c r="N9" i="10"/>
  <c r="A21" i="1"/>
  <c r="N22" i="1"/>
  <c r="A7" i="4" l="1"/>
  <c r="P7" i="4" s="1"/>
  <c r="P8" i="4"/>
  <c r="A7" i="6"/>
  <c r="N7" i="6" s="1"/>
  <c r="N8" i="6"/>
  <c r="A7" i="12"/>
  <c r="N7" i="12" s="1"/>
  <c r="N8" i="12"/>
  <c r="A7" i="22"/>
  <c r="P7" i="22" s="1"/>
  <c r="P8" i="22"/>
  <c r="A8" i="23"/>
  <c r="N9" i="23"/>
  <c r="P8" i="5"/>
  <c r="A7" i="5"/>
  <c r="P7" i="5" s="1"/>
  <c r="A7" i="10"/>
  <c r="N7" i="10" s="1"/>
  <c r="N8" i="10"/>
  <c r="A8" i="25"/>
  <c r="P9" i="25"/>
  <c r="A8" i="19"/>
  <c r="N9" i="19"/>
  <c r="A7" i="14"/>
  <c r="N7" i="14" s="1"/>
  <c r="N8" i="14"/>
  <c r="A20" i="1"/>
  <c r="N21" i="1"/>
  <c r="A7" i="23" l="1"/>
  <c r="N7" i="23" s="1"/>
  <c r="N8" i="23"/>
  <c r="A7" i="25"/>
  <c r="P7" i="25" s="1"/>
  <c r="P8" i="25"/>
  <c r="A7" i="19"/>
  <c r="N7" i="19" s="1"/>
  <c r="N8" i="19"/>
  <c r="A19" i="1"/>
  <c r="N20" i="1"/>
  <c r="A18" i="1" l="1"/>
  <c r="N19" i="1"/>
  <c r="K36" i="5"/>
  <c r="J36" i="5"/>
  <c r="A17" i="1" l="1"/>
  <c r="N18" i="1"/>
  <c r="I64" i="5"/>
  <c r="M66" i="5"/>
  <c r="L66" i="5"/>
  <c r="H64" i="5"/>
  <c r="E64" i="5"/>
  <c r="F64" i="5"/>
  <c r="G64" i="5"/>
  <c r="D64" i="5"/>
  <c r="A16" i="1" l="1"/>
  <c r="N17" i="1"/>
  <c r="J40" i="5"/>
  <c r="J43" i="5"/>
  <c r="K40" i="5"/>
  <c r="K43" i="5"/>
  <c r="J42" i="5"/>
  <c r="J41" i="5"/>
  <c r="J39" i="5"/>
  <c r="J38" i="5"/>
  <c r="J37" i="5"/>
  <c r="K42" i="5"/>
  <c r="K41" i="5"/>
  <c r="K39" i="5"/>
  <c r="K38" i="5"/>
  <c r="K37" i="5"/>
  <c r="C72" i="5"/>
  <c r="G72" i="5"/>
  <c r="D72" i="5"/>
  <c r="H72" i="5"/>
  <c r="E72" i="5"/>
  <c r="I72" i="5"/>
  <c r="B72" i="5"/>
  <c r="F72" i="5"/>
  <c r="A15" i="1" l="1"/>
  <c r="N16" i="1"/>
  <c r="M72" i="5"/>
  <c r="L72" i="5"/>
  <c r="A14" i="1" l="1"/>
  <c r="N15" i="1"/>
  <c r="F67" i="5"/>
  <c r="D68" i="5"/>
  <c r="H68" i="5"/>
  <c r="F69" i="5"/>
  <c r="B69" i="5"/>
  <c r="H66" i="5"/>
  <c r="D66" i="5"/>
  <c r="B67" i="5"/>
  <c r="D67" i="5"/>
  <c r="H67" i="5"/>
  <c r="F68" i="5"/>
  <c r="D69" i="5"/>
  <c r="H69" i="5"/>
  <c r="B66" i="5"/>
  <c r="F66" i="5"/>
  <c r="B68" i="5"/>
  <c r="C65" i="5"/>
  <c r="I66" i="5"/>
  <c r="E66" i="5"/>
  <c r="C69" i="5"/>
  <c r="G67" i="5"/>
  <c r="E68" i="5"/>
  <c r="I68" i="5"/>
  <c r="G69" i="5"/>
  <c r="C66" i="5"/>
  <c r="G66" i="5"/>
  <c r="C67" i="5"/>
  <c r="E67" i="5"/>
  <c r="I67" i="5"/>
  <c r="G68" i="5"/>
  <c r="E69" i="5"/>
  <c r="I69" i="5"/>
  <c r="C68" i="5"/>
  <c r="I65" i="5"/>
  <c r="G65" i="5"/>
  <c r="E65" i="5"/>
  <c r="F65" i="4"/>
  <c r="G65" i="4"/>
  <c r="E65" i="4"/>
  <c r="D65" i="4"/>
  <c r="M65" i="4" l="1"/>
  <c r="G60" i="4" s="1"/>
  <c r="G45" i="4" s="1"/>
  <c r="A13" i="1"/>
  <c r="N14" i="1"/>
  <c r="J48" i="5"/>
  <c r="K48" i="5"/>
  <c r="K46" i="5"/>
  <c r="K47" i="5"/>
  <c r="J47" i="5"/>
  <c r="K44" i="5"/>
  <c r="K45" i="5"/>
  <c r="J46" i="5"/>
  <c r="G59" i="4"/>
  <c r="G44" i="4" s="1"/>
  <c r="G63" i="4"/>
  <c r="G48" i="4" s="1"/>
  <c r="G62" i="4"/>
  <c r="G47" i="4" s="1"/>
  <c r="G61" i="4"/>
  <c r="G46" i="4" s="1"/>
  <c r="A12" i="1" l="1"/>
  <c r="N13" i="1"/>
  <c r="A11" i="1" l="1"/>
  <c r="N12" i="1"/>
  <c r="X38" i="1"/>
  <c r="X39" i="1"/>
  <c r="X37" i="1"/>
  <c r="X36" i="1"/>
  <c r="X35" i="1"/>
  <c r="X50" i="1" l="1"/>
  <c r="A10" i="1"/>
  <c r="N11" i="1"/>
  <c r="I65" i="4"/>
  <c r="L65" i="4"/>
  <c r="A9" i="1" l="1"/>
  <c r="N10" i="1"/>
  <c r="F59" i="4"/>
  <c r="F44" i="4" s="1"/>
  <c r="F61" i="4"/>
  <c r="F46" i="4" s="1"/>
  <c r="D61" i="4"/>
  <c r="D46" i="4" s="1"/>
  <c r="D60" i="4"/>
  <c r="D45" i="4" s="1"/>
  <c r="F63" i="4"/>
  <c r="F48" i="4" s="1"/>
  <c r="J48" i="4" s="1"/>
  <c r="D59" i="4"/>
  <c r="D44" i="4" s="1"/>
  <c r="D63" i="4"/>
  <c r="D48" i="4" s="1"/>
  <c r="F62" i="4"/>
  <c r="F47" i="4" s="1"/>
  <c r="D62" i="4"/>
  <c r="D47" i="4" s="1"/>
  <c r="F60" i="4"/>
  <c r="F45" i="4" s="1"/>
  <c r="E60" i="4"/>
  <c r="E45" i="4" s="1"/>
  <c r="K45" i="4" s="1"/>
  <c r="E61" i="4"/>
  <c r="E46" i="4" s="1"/>
  <c r="K46" i="4" s="1"/>
  <c r="E59" i="4"/>
  <c r="E44" i="4" s="1"/>
  <c r="K44" i="4" s="1"/>
  <c r="E62" i="4"/>
  <c r="E47" i="4" s="1"/>
  <c r="K47" i="4" s="1"/>
  <c r="E63" i="4"/>
  <c r="E48" i="4" s="1"/>
  <c r="K48" i="4" s="1"/>
  <c r="J44" i="4" l="1"/>
  <c r="J47" i="4"/>
  <c r="J45" i="4"/>
  <c r="J46" i="4"/>
  <c r="A8" i="1"/>
  <c r="N9" i="1"/>
  <c r="D65" i="5"/>
  <c r="F65" i="5"/>
  <c r="B65" i="5"/>
  <c r="H65" i="5"/>
  <c r="A7" i="1" l="1"/>
  <c r="N7" i="1" s="1"/>
  <c r="N8" i="1"/>
  <c r="J44" i="5"/>
  <c r="J45" i="5"/>
  <c r="V26" i="4" l="1"/>
  <c r="Y26" i="4"/>
  <c r="V27" i="4"/>
  <c r="Y27" i="4"/>
  <c r="V28" i="4"/>
  <c r="Y28" i="4"/>
  <c r="V29" i="4"/>
  <c r="Y29" i="4"/>
  <c r="V30" i="4"/>
  <c r="Y30" i="4"/>
  <c r="V31" i="4"/>
  <c r="Y31" i="4"/>
  <c r="V32" i="4"/>
  <c r="Y32" i="4"/>
  <c r="V33" i="4"/>
  <c r="Y33" i="4"/>
  <c r="V34" i="4"/>
  <c r="Y34" i="4"/>
  <c r="V35" i="4"/>
  <c r="Y35" i="4"/>
  <c r="V36" i="4"/>
  <c r="Y36" i="4"/>
  <c r="V37" i="4"/>
  <c r="Y37" i="4"/>
  <c r="V38" i="4"/>
  <c r="Y38" i="4"/>
  <c r="V39" i="4"/>
  <c r="Y39" i="4"/>
  <c r="V40" i="4"/>
  <c r="Y40" i="4"/>
  <c r="V41" i="4"/>
  <c r="Y41" i="4"/>
  <c r="V42" i="4"/>
  <c r="Y42" i="4"/>
  <c r="V43" i="4"/>
  <c r="Y43" i="4"/>
  <c r="V44" i="4"/>
  <c r="Y44" i="4"/>
  <c r="V45" i="4"/>
  <c r="Y45" i="4"/>
  <c r="V46" i="4"/>
  <c r="Y46" i="4"/>
  <c r="V47" i="4"/>
  <c r="Y47" i="4"/>
  <c r="V48" i="4"/>
  <c r="Y48" i="4"/>
  <c r="Y50" i="4" l="1"/>
  <c r="V50" i="4"/>
  <c r="S48" i="4"/>
  <c r="AA48" i="4" s="1"/>
  <c r="S38" i="4"/>
  <c r="AA38" i="4" s="1"/>
  <c r="S36" i="4"/>
  <c r="AA36" i="4" s="1"/>
  <c r="S34" i="4"/>
  <c r="AA34" i="4" s="1"/>
  <c r="S32" i="4"/>
  <c r="AA32" i="4" s="1"/>
  <c r="S28" i="4"/>
  <c r="AA28" i="4" s="1"/>
  <c r="S45" i="4"/>
  <c r="AA45" i="4" s="1"/>
  <c r="S29" i="4"/>
  <c r="AA29" i="4" s="1"/>
  <c r="S47" i="4"/>
  <c r="AA47" i="4" s="1"/>
  <c r="S31" i="4"/>
  <c r="AA31" i="4" s="1"/>
  <c r="S27" i="4"/>
  <c r="AA27" i="4" s="1"/>
  <c r="S44" i="4"/>
  <c r="AA44" i="4" s="1"/>
  <c r="S42" i="4"/>
  <c r="AA42" i="4" s="1"/>
  <c r="S40" i="4"/>
  <c r="AA40" i="4" s="1"/>
  <c r="S46" i="4"/>
  <c r="AA46" i="4" s="1"/>
  <c r="S43" i="4"/>
  <c r="AA43" i="4" s="1"/>
  <c r="S41" i="4"/>
  <c r="AA41" i="4" s="1"/>
  <c r="S39" i="4"/>
  <c r="AA39" i="4" s="1"/>
  <c r="S37" i="4"/>
  <c r="AA37" i="4" s="1"/>
  <c r="S35" i="4"/>
  <c r="AA35" i="4" s="1"/>
  <c r="S33" i="4"/>
  <c r="AA33" i="4" s="1"/>
  <c r="S30" i="4"/>
  <c r="AA30" i="4" s="1"/>
  <c r="S26" i="4"/>
  <c r="AA26" i="4" s="1"/>
  <c r="S50" i="4" l="1"/>
  <c r="AA50" i="4" l="1"/>
</calcChain>
</file>

<file path=xl/comments1.xml><?xml version="1.0" encoding="utf-8"?>
<comments xmlns="http://schemas.openxmlformats.org/spreadsheetml/2006/main">
  <authors>
    <author>Karin Grinnell</author>
  </authors>
  <commentList>
    <comment ref="B45" authorId="0">
      <text>
        <r>
          <rPr>
            <b/>
            <sz val="9"/>
            <color indexed="81"/>
            <rFont val="Tahoma"/>
            <family val="2"/>
          </rPr>
          <t>Karin Grinnell:</t>
        </r>
        <r>
          <rPr>
            <sz val="9"/>
            <color indexed="81"/>
            <rFont val="Tahoma"/>
            <family val="2"/>
          </rPr>
          <t xml:space="preserve">
1952 reported by Constellation but found that accounts were mis categorized based on vlookup
</t>
        </r>
      </text>
    </comment>
    <comment ref="C45" authorId="0">
      <text>
        <r>
          <rPr>
            <b/>
            <sz val="9"/>
            <color indexed="81"/>
            <rFont val="Tahoma"/>
            <family val="2"/>
          </rPr>
          <t>Karin Grinnell:</t>
        </r>
        <r>
          <rPr>
            <sz val="9"/>
            <color indexed="81"/>
            <rFont val="Tahoma"/>
            <family val="2"/>
          </rPr>
          <t xml:space="preserve">
1343185 reported by Constellation but found that accounts were mis categorized based on vlookup</t>
        </r>
      </text>
    </comment>
    <comment ref="D45" authorId="0">
      <text>
        <r>
          <rPr>
            <b/>
            <sz val="9"/>
            <color indexed="81"/>
            <rFont val="Tahoma"/>
            <family val="2"/>
          </rPr>
          <t>Karin Grinnell:</t>
        </r>
        <r>
          <rPr>
            <sz val="9"/>
            <color indexed="81"/>
            <rFont val="Tahoma"/>
            <family val="2"/>
          </rPr>
          <t xml:space="preserve">
11 reported by Constellation but found that accounts were mis categorized based on vlookup
</t>
        </r>
      </text>
    </comment>
    <comment ref="E45" authorId="0">
      <text>
        <r>
          <rPr>
            <b/>
            <sz val="9"/>
            <color indexed="81"/>
            <rFont val="Tahoma"/>
            <family val="2"/>
          </rPr>
          <t>Karin Grinnell:</t>
        </r>
        <r>
          <rPr>
            <sz val="9"/>
            <color indexed="81"/>
            <rFont val="Tahoma"/>
            <family val="2"/>
          </rPr>
          <t xml:space="preserve">
285734 reported by Constellation but found that accounts were mis categorized based on vlookup</t>
        </r>
      </text>
    </comment>
  </commentList>
</comments>
</file>

<file path=xl/sharedStrings.xml><?xml version="1.0" encoding="utf-8"?>
<sst xmlns="http://schemas.openxmlformats.org/spreadsheetml/2006/main" count="2985" uniqueCount="188">
  <si>
    <t>D.P.U. Municipal Aggregation Annual Report</t>
  </si>
  <si>
    <t xml:space="preserve">City of Lowell </t>
  </si>
  <si>
    <t>Commercial Meters</t>
  </si>
  <si>
    <t>Industrial Meters</t>
  </si>
  <si>
    <t>Alternative Information Disclosure:</t>
  </si>
  <si>
    <r>
      <rPr>
        <b/>
        <u/>
        <sz val="11"/>
        <color theme="1"/>
        <rFont val="Calibri"/>
        <family val="2"/>
        <scheme val="minor"/>
      </rPr>
      <t>Renewable Energy Supply Options</t>
    </r>
    <r>
      <rPr>
        <sz val="11"/>
        <color theme="1"/>
        <rFont val="Calibri"/>
        <family val="2"/>
        <scheme val="minor"/>
      </rPr>
      <t>:</t>
    </r>
  </si>
  <si>
    <t>Residential Meters</t>
  </si>
  <si>
    <t>Competitive Supplier</t>
  </si>
  <si>
    <t>Dominion</t>
  </si>
  <si>
    <t>Renewable Supply Options</t>
  </si>
  <si>
    <t>N/A</t>
  </si>
  <si>
    <t>Town of Lunenburg</t>
  </si>
  <si>
    <t>STANDARD</t>
  </si>
  <si>
    <t>100% RECS</t>
  </si>
  <si>
    <t>Term</t>
  </si>
  <si>
    <t>Town of Lanesborough</t>
  </si>
  <si>
    <t>Town of Lancaster</t>
  </si>
  <si>
    <t>CONSTELLATION</t>
  </si>
  <si>
    <t>HAMPSHIRE POWER</t>
  </si>
  <si>
    <t>VERDE</t>
  </si>
  <si>
    <t>Residential Usage</t>
  </si>
  <si>
    <t>Commercial Usage</t>
  </si>
  <si>
    <t>Industrial Usage</t>
  </si>
  <si>
    <t>Basic Svc Rate</t>
  </si>
  <si>
    <t>Savings</t>
  </si>
  <si>
    <t>NRG</t>
  </si>
  <si>
    <t>Agg Rate</t>
  </si>
  <si>
    <t>RESIDENTIAL</t>
  </si>
  <si>
    <t>COMMERCIAL</t>
  </si>
  <si>
    <t>INDUSTRIAL</t>
  </si>
  <si>
    <t>Basic Svc Rate WCMA</t>
  </si>
  <si>
    <t xml:space="preserve">Basic Svc Rate WCMA </t>
  </si>
  <si>
    <t>Date</t>
  </si>
  <si>
    <t>SMALL COMMERCIAL</t>
  </si>
  <si>
    <t>MEDIUM COMMERCIAL</t>
  </si>
  <si>
    <t>Small Commercial Meters</t>
  </si>
  <si>
    <t>Small Commercial Usage</t>
  </si>
  <si>
    <t>Med Commercial Usage</t>
  </si>
  <si>
    <t>Med Commercial Meters</t>
  </si>
  <si>
    <t>AVERAGE Dec - Jun</t>
  </si>
  <si>
    <t>Total Commercial Usage</t>
  </si>
  <si>
    <t>Industrial N/A</t>
  </si>
  <si>
    <t>Streetlight Meters</t>
  </si>
  <si>
    <t>Streetlight Usage</t>
  </si>
  <si>
    <t>Basic Svc Rate NEMA</t>
  </si>
  <si>
    <t>NRG*</t>
  </si>
  <si>
    <t xml:space="preserve">* CONTRACT WAS TRANSFERRED FROM DOMINION TO NRG WHEN DOMINION CHANGED BUSINESS DIRECTION AND NO LONGER SERVICED ELECTRICITY SUPPLY CUSTOMERS.  </t>
  </si>
  <si>
    <t xml:space="preserve">* CONTRACT WAS TRANSFERRED FROM DOMINION TO CON ED WHEN DOMINION CHANGED BUSINESS DIRECTION AND NO LONGER SERVICED ELECTRICITY SUPPLY CUSTOMERS.  </t>
  </si>
  <si>
    <t>SMALL C&amp;I</t>
  </si>
  <si>
    <t>STREETLIGHTS</t>
  </si>
  <si>
    <t>CON ED*</t>
  </si>
  <si>
    <t>Small C&amp;I Meters</t>
  </si>
  <si>
    <t>Small C&amp;I Usage</t>
  </si>
  <si>
    <t>Med/Lrg C&amp;I Meters</t>
  </si>
  <si>
    <t>Med/Lrg C&amp;I Usage</t>
  </si>
  <si>
    <t>Total  Meters</t>
  </si>
  <si>
    <t>MED/LRG C&amp;I</t>
  </si>
  <si>
    <t>DEC 2012-NOV 2013</t>
  </si>
  <si>
    <t>DEC 13-JUN 14</t>
  </si>
  <si>
    <t>* Rate class code available therefore applied back to previous months</t>
  </si>
  <si>
    <t>11/1/2013-10/31/2014</t>
  </si>
  <si>
    <t>1/1/2013-10/31/2013</t>
  </si>
  <si>
    <t>TOTAL SAVINGS</t>
  </si>
  <si>
    <t>11/1/2014-10/31/2016</t>
  </si>
  <si>
    <t>12/1/2013-11/30/2014</t>
  </si>
  <si>
    <t>12/1/2012-11/30/2013</t>
  </si>
  <si>
    <t>12/1/2013-5/31/2014</t>
  </si>
  <si>
    <t>6/1/2013-11/30/2013</t>
  </si>
  <si>
    <t>6/1/2014-10/31/2014</t>
  </si>
  <si>
    <t>11/1/2014-4/30/2014</t>
  </si>
  <si>
    <t>4/1/2014-9/30/2014</t>
  </si>
  <si>
    <t>Town of Clarksburg</t>
  </si>
  <si>
    <t>Competitive Supplier shall include Renewable Energy in the All Requirements Power Supply mix in an amount equal to the DPU's Renewable Portfolio Standards and Alternative Energy Portfolio Standards. Participants in the Town's Aggregation will not have a choice but to have the power procured per the contract.</t>
  </si>
  <si>
    <t>The City has procured Renewable Energy Credit's (REC's) for 100% of the its Municipal Aggregation. It is Standard power covered  by RECs. Participants in the City's Aggregation will not have a choice but to have the power procured per the contract.</t>
  </si>
  <si>
    <t>11/1/2014-10/31/2015</t>
  </si>
  <si>
    <t>Town of Dalton</t>
  </si>
  <si>
    <t>Town of Florida</t>
  </si>
  <si>
    <t>City of North Adams</t>
  </si>
  <si>
    <t>Town of New Marlborough</t>
  </si>
  <si>
    <t>Town of Williamstown</t>
  </si>
  <si>
    <t>Town of West Stockbridge</t>
  </si>
  <si>
    <t>Town of Tyringham</t>
  </si>
  <si>
    <t>Town of Sheffield</t>
  </si>
  <si>
    <t>1/1/2015-12/31/2015</t>
  </si>
  <si>
    <t>Town of Ashby</t>
  </si>
  <si>
    <t>NO ESA</t>
  </si>
  <si>
    <t>City of Marlborough</t>
  </si>
  <si>
    <t>12/1/2014-11/30/2015</t>
  </si>
  <si>
    <t>CON ED</t>
  </si>
  <si>
    <t>Total Meters</t>
  </si>
  <si>
    <t>Total Usage</t>
  </si>
  <si>
    <t>USAGE MONTH</t>
  </si>
  <si>
    <t>COMMISSION MONTH</t>
  </si>
  <si>
    <t>JAN</t>
  </si>
  <si>
    <t>FEB</t>
  </si>
  <si>
    <t>MAR</t>
  </si>
  <si>
    <t>APR</t>
  </si>
  <si>
    <t>MAY</t>
  </si>
  <si>
    <t>JUN</t>
  </si>
  <si>
    <t>JUL</t>
  </si>
  <si>
    <t>AUG</t>
  </si>
  <si>
    <t>SEP</t>
  </si>
  <si>
    <t>OCT</t>
  </si>
  <si>
    <t>NOV</t>
  </si>
  <si>
    <t>DEC</t>
  </si>
  <si>
    <t>REPORTED ON ANNUAL REPORT</t>
  </si>
  <si>
    <t>MARKET PRICE ADJUSTMENT (ASSUME SAME USAGE DATA AS DEC)</t>
  </si>
  <si>
    <t>TOTAL</t>
  </si>
  <si>
    <t>x</t>
  </si>
  <si>
    <t xml:space="preserve">TOTAL NGRID BERKSHIRES </t>
  </si>
  <si>
    <t>TOTAL WMECO BERKSHIRES</t>
  </si>
  <si>
    <t>7/1/2015-12/31/2016</t>
  </si>
  <si>
    <t>AVERAGE</t>
  </si>
  <si>
    <t>VAR</t>
  </si>
  <si>
    <t xml:space="preserve">WMECO MED-LRG C&amp;I </t>
  </si>
  <si>
    <t xml:space="preserve">WMECO STREETLIGHTS </t>
  </si>
  <si>
    <t xml:space="preserve">WMECO SMALL C&amp;I </t>
  </si>
  <si>
    <t xml:space="preserve">WMECO RESIDENTIAL </t>
  </si>
  <si>
    <t xml:space="preserve">UNITIL IND </t>
  </si>
  <si>
    <t xml:space="preserve">UNITIL MED COMM </t>
  </si>
  <si>
    <t xml:space="preserve">UNITIL SM COMM </t>
  </si>
  <si>
    <t xml:space="preserve">UNITIL RESIDENTIAL </t>
  </si>
  <si>
    <t>NSTAR INDUSTRIAL  SEMA</t>
  </si>
  <si>
    <t>NSTAR INDUSTRIAL  NEMA</t>
  </si>
  <si>
    <t xml:space="preserve">NSTAR COMMERCIAL </t>
  </si>
  <si>
    <t xml:space="preserve">NSTAR RESIDENTIAL </t>
  </si>
  <si>
    <t>NGRID INDUSTRIAL  NEMA</t>
  </si>
  <si>
    <t>NGRID INDUSTRIAL  WCMA</t>
  </si>
  <si>
    <t>NGRID INDUSTRIAL  SEMA</t>
  </si>
  <si>
    <t xml:space="preserve">NGRID COMMERCIAL </t>
  </si>
  <si>
    <t xml:space="preserve">NGRID RESIDENTIAL </t>
  </si>
  <si>
    <t>Marlborough</t>
  </si>
  <si>
    <t>Lunenburg</t>
  </si>
  <si>
    <t>Lowell Industrial</t>
  </si>
  <si>
    <t>Lowell Commercial</t>
  </si>
  <si>
    <t>Lowell Residential</t>
  </si>
  <si>
    <t>Lanesborough</t>
  </si>
  <si>
    <t>Lancaster Industrial</t>
  </si>
  <si>
    <t>Lancaster Commercial</t>
  </si>
  <si>
    <t>Lancaster Residential</t>
  </si>
  <si>
    <t>Berkshires - WMECO</t>
  </si>
  <si>
    <t>Berkshires</t>
  </si>
  <si>
    <t>Ashland</t>
  </si>
  <si>
    <t>Ashby</t>
  </si>
  <si>
    <t>RATE</t>
  </si>
  <si>
    <t>WMECO</t>
  </si>
  <si>
    <t>UNITIL</t>
  </si>
  <si>
    <t>NSTAR</t>
  </si>
  <si>
    <t>NGRID</t>
  </si>
  <si>
    <t>DISTRIBUTOR</t>
  </si>
  <si>
    <t>BASIC SERVICE</t>
  </si>
  <si>
    <t>AGG RATE</t>
  </si>
  <si>
    <t>Auburn</t>
  </si>
  <si>
    <t>Winchendon</t>
  </si>
  <si>
    <t>INVOICE MONTH (REPORT TAB)</t>
  </si>
  <si>
    <t>Burlington</t>
  </si>
  <si>
    <t>Haverhill</t>
  </si>
  <si>
    <t>The Town has procured Renewable Energy Credit's (REC's) for 100% of the its Municipal Aggregation. It is Standard power covered  by RECs. Participants in the Town's Aggregation will not have a choice but to have the power procured per the contract.</t>
  </si>
  <si>
    <t>AVERAGE RESIDENTIAL USAGE/METER</t>
  </si>
  <si>
    <t>Competitive Supplier shall include Renewable Energy in the All Requirements Power Supply mix in an amount equal to the DPU's Renewable Portfolio Standards and Alternative Energy Portfolio Standards. Participants in the Municipality's Aggregation will not have a choice but to have the power procured per the contract.</t>
  </si>
  <si>
    <t>The Municipality has procured Renewable Energy Credit's (REC's) for 100% of the its Municipal Aggregation. It is Standard power covered  by RECs. Participants in the Municipality's Aggregation will not have a choice but to have the power procured per the contract.</t>
  </si>
  <si>
    <t>Colonial posts updated disclosure labels on each Municipality's page of the Colonial website as they become available.</t>
  </si>
  <si>
    <t>7/1/2015-12/31/2015</t>
  </si>
  <si>
    <t>1/1/2016-6/30/2016</t>
  </si>
  <si>
    <t>7/1/2016-12/31/2016</t>
  </si>
  <si>
    <t>12/1/2015-6/30/2016</t>
  </si>
  <si>
    <t>Per Verde: The utility sent in updated readings in January 2015, but back-dated them to December 2014. The accounts that are not showing up in the December report should have had a January 2015 reading, but the utility back-dated those readings to December 31, 2014. Therefore the readings in question are showing up in the November (invoices dated December) report, and not the December (invoices dated January) report.</t>
  </si>
  <si>
    <r>
      <t xml:space="preserve">Town of Lenox </t>
    </r>
    <r>
      <rPr>
        <b/>
        <sz val="12"/>
        <rFont val="Cambria"/>
        <family val="1"/>
        <scheme val="major"/>
      </rPr>
      <t>(Eversource)</t>
    </r>
  </si>
  <si>
    <r>
      <t xml:space="preserve">Town of Lenox </t>
    </r>
    <r>
      <rPr>
        <b/>
        <sz val="12"/>
        <rFont val="Cambria"/>
        <family val="1"/>
        <scheme val="major"/>
      </rPr>
      <t>(NGRID)</t>
    </r>
  </si>
  <si>
    <t>5/1/2015-10/31/2015</t>
  </si>
  <si>
    <t>11/1/2015-10/31/2016</t>
  </si>
  <si>
    <t>11/1/2016-10/31/2017</t>
  </si>
  <si>
    <t>1/1/2016-12/31/2016</t>
  </si>
  <si>
    <t>10/1/2014-9/30/2016</t>
  </si>
  <si>
    <t>10/1/2014-12/31/2018</t>
  </si>
  <si>
    <t>Customer Education regarding Revised Aggregation Plan (DPU 14-100)</t>
  </si>
  <si>
    <r>
      <t xml:space="preserve">The City posted the original hardcopy at the City Clerks office for public review and comment from Monday, March 9, 2015, at 9:00 a.m. through Friday, March 27, 2015, at 5:00 p.m.  It is also posted on  Colonial's website  </t>
    </r>
    <r>
      <rPr>
        <u/>
        <sz val="11"/>
        <color theme="3" tint="0.39997558519241921"/>
        <rFont val="Calibri"/>
        <family val="2"/>
        <scheme val="minor"/>
      </rPr>
      <t>http://colonialpowergroup.squarespace.com/lowell/</t>
    </r>
    <r>
      <rPr>
        <sz val="11"/>
        <color theme="1"/>
        <rFont val="Calibri"/>
        <family val="2"/>
        <scheme val="minor"/>
      </rPr>
      <t xml:space="preserve"> and the City's website  </t>
    </r>
    <r>
      <rPr>
        <u/>
        <sz val="11"/>
        <color theme="3" tint="0.39997558519241921"/>
        <rFont val="Calibri"/>
        <family val="2"/>
        <scheme val="minor"/>
      </rPr>
      <t>http://www.lowellma.gov/dpd/housing/Documents/Lowell%20Revised%20Aggregation%20Plan.pdf</t>
    </r>
    <r>
      <rPr>
        <sz val="11"/>
        <color theme="1"/>
        <rFont val="Calibri"/>
        <family val="2"/>
        <scheme val="minor"/>
      </rPr>
      <t>. The operational adder is also noted below the rate chart on Colonial's website and on all subsequent direct mailings.</t>
    </r>
  </si>
  <si>
    <t xml:space="preserve">DATA NOT AVAILABLE </t>
  </si>
  <si>
    <t>Town of Monterey</t>
  </si>
  <si>
    <t>Town of Burlington</t>
  </si>
  <si>
    <t>Town of Auburn</t>
  </si>
  <si>
    <t>City of Haverhill</t>
  </si>
  <si>
    <t>Town of Winchendon</t>
  </si>
  <si>
    <t>Competitive Supplier shall include Renewable Energy in the All Requirements Power Supply mix in an amount equal to the DPU's Renewable Portfolio Standards and Alternative Energy Portfolio Standards. A portion of the required RECs are procured from a Lancaster solar producer.  Participants in the Municipality's Aggregation will not have a choice but to have the power procured per the contract.</t>
  </si>
  <si>
    <t>STANDARD/LOCAL SOLAR</t>
  </si>
  <si>
    <t>STANDARD / LOCAL SOLAR</t>
  </si>
  <si>
    <r>
      <t>Town of Lenox</t>
    </r>
    <r>
      <rPr>
        <b/>
        <sz val="12"/>
        <rFont val="Cambria"/>
        <family val="1"/>
        <scheme val="major"/>
      </rPr>
      <t xml:space="preserve"> (Eversource)</t>
    </r>
  </si>
  <si>
    <t>December Discrepancy Clarification: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</si>
</sst>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_);_(* \(#,##0\);_(* &quot;-&quot;??_);_(@_)"/>
    <numFmt numFmtId="165" formatCode="[$-409]mmm\-yy;@"/>
    <numFmt numFmtId="166" formatCode="0.00000"/>
    <numFmt numFmtId="167" formatCode="_(* #,##0.0_);_(* \(#,##0.0\);_(* &quot;-&quot;??_);_(@_)"/>
    <numFmt numFmtId="168" formatCode="0.000000"/>
    <numFmt numFmtId="169" formatCode="_(* #,##0.0_);_(* \(#,##0.0\);_(* &quot;-&quot;?_);_(@_)"/>
    <numFmt numFmtId="170" formatCode="_(* #,##0.00000_);_(* \(#,##0.00000\);_(* &quot;-&quot;??_);_(@_)"/>
  </numFmts>
  <fonts count="14" x14ac:knownFonts="1">
    <font>
      <sz val="11"/>
      <color theme="1"/>
      <name val="Calibri"/>
      <family val="2"/>
      <scheme val="minor"/>
    </font>
    <font>
      <b/>
      <u/>
      <sz val="11"/>
      <color theme="1"/>
      <name val="Calibri"/>
      <family val="2"/>
      <scheme val="minor"/>
    </font>
    <font>
      <b/>
      <sz val="18"/>
      <color theme="3"/>
      <name val="Cambria"/>
      <family val="2"/>
      <scheme val="major"/>
    </font>
    <font>
      <b/>
      <sz val="11"/>
      <color theme="1"/>
      <name val="Calibri"/>
      <family val="2"/>
      <scheme val="minor"/>
    </font>
    <font>
      <b/>
      <sz val="18"/>
      <name val="Cambria"/>
      <family val="2"/>
      <scheme val="major"/>
    </font>
    <font>
      <b/>
      <i/>
      <sz val="11"/>
      <color theme="1"/>
      <name val="Candara"/>
      <family val="2"/>
    </font>
    <font>
      <sz val="11"/>
      <color theme="1"/>
      <name val="Calibri"/>
      <family val="2"/>
      <scheme val="minor"/>
    </font>
    <font>
      <b/>
      <i/>
      <sz val="11"/>
      <color theme="1"/>
      <name val="Calibri"/>
      <family val="2"/>
      <scheme val="minor"/>
    </font>
    <font>
      <sz val="9"/>
      <color indexed="81"/>
      <name val="Tahoma"/>
      <family val="2"/>
    </font>
    <font>
      <b/>
      <sz val="9"/>
      <color indexed="81"/>
      <name val="Tahoma"/>
      <family val="2"/>
    </font>
    <font>
      <sz val="11"/>
      <color indexed="8"/>
      <name val="Calibri"/>
      <family val="2"/>
      <scheme val="minor"/>
    </font>
    <font>
      <sz val="11"/>
      <color rgb="FF000000"/>
      <name val="Calibri"/>
      <family val="2"/>
      <scheme val="minor"/>
    </font>
    <font>
      <b/>
      <sz val="12"/>
      <name val="Cambria"/>
      <family val="1"/>
      <scheme val="major"/>
    </font>
    <font>
      <u/>
      <sz val="11"/>
      <color theme="3" tint="0.39997558519241921"/>
      <name val="Calibri"/>
      <family val="2"/>
      <scheme val="minor"/>
    </font>
  </fonts>
  <fills count="6">
    <fill>
      <patternFill patternType="none"/>
    </fill>
    <fill>
      <patternFill patternType="gray125"/>
    </fill>
    <fill>
      <patternFill patternType="solid">
        <fgColor theme="2" tint="-9.9948118533890809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3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hair">
        <color auto="1"/>
      </left>
      <right style="hair">
        <color auto="1"/>
      </right>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right/>
      <top/>
      <bottom style="hair">
        <color indexed="64"/>
      </bottom>
      <diagonal/>
    </border>
    <border>
      <left style="hair">
        <color indexed="64"/>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indexed="64"/>
      </left>
      <right/>
      <top style="hair">
        <color indexed="64"/>
      </top>
      <bottom/>
      <diagonal/>
    </border>
    <border>
      <left/>
      <right/>
      <top style="thin">
        <color indexed="64"/>
      </top>
      <bottom/>
      <diagonal/>
    </border>
    <border>
      <left/>
      <right style="hair">
        <color auto="1"/>
      </right>
      <top/>
      <bottom style="hair">
        <color auto="1"/>
      </bottom>
      <diagonal/>
    </border>
    <border>
      <left style="thin">
        <color indexed="64"/>
      </left>
      <right/>
      <top style="hair">
        <color indexed="64"/>
      </top>
      <bottom/>
      <diagonal/>
    </border>
    <border>
      <left/>
      <right/>
      <top style="hair">
        <color auto="1"/>
      </top>
      <bottom/>
      <diagonal/>
    </border>
    <border>
      <left/>
      <right style="hair">
        <color auto="1"/>
      </right>
      <top style="hair">
        <color auto="1"/>
      </top>
      <bottom/>
      <diagonal/>
    </border>
  </borders>
  <cellStyleXfs count="5">
    <xf numFmtId="0" fontId="0" fillId="0" borderId="0"/>
    <xf numFmtId="0" fontId="2" fillId="0" borderId="0" applyNumberFormat="0" applyFill="0" applyBorder="0" applyAlignment="0" applyProtection="0"/>
    <xf numFmtId="43" fontId="6" fillId="0" borderId="0" applyFont="0" applyFill="0" applyBorder="0" applyAlignment="0" applyProtection="0"/>
    <xf numFmtId="0" fontId="11" fillId="0" borderId="0"/>
    <xf numFmtId="43" fontId="11" fillId="0" borderId="0" applyFont="0" applyFill="0" applyBorder="0" applyAlignment="0" applyProtection="0"/>
  </cellStyleXfs>
  <cellXfs count="340">
    <xf numFmtId="0" fontId="0" fillId="0" borderId="0" xfId="0"/>
    <xf numFmtId="0" fontId="1" fillId="0" borderId="0" xfId="0" applyFont="1"/>
    <xf numFmtId="0" fontId="0" fillId="0" borderId="0" xfId="0" applyAlignment="1">
      <alignment horizontal="center" vertical="center"/>
    </xf>
    <xf numFmtId="0" fontId="3" fillId="0" borderId="0" xfId="0" applyFont="1" applyFill="1" applyAlignment="1"/>
    <xf numFmtId="0" fontId="0" fillId="0" borderId="1" xfId="0" applyFont="1" applyFill="1" applyBorder="1" applyAlignment="1">
      <alignment horizontal="center" wrapText="1"/>
    </xf>
    <xf numFmtId="0" fontId="0" fillId="0" borderId="1" xfId="0" applyBorder="1" applyAlignment="1">
      <alignment horizontal="center"/>
    </xf>
    <xf numFmtId="0" fontId="5" fillId="2" borderId="1" xfId="0" applyFont="1" applyFill="1" applyBorder="1" applyAlignment="1">
      <alignment horizontal="center" wrapText="1"/>
    </xf>
    <xf numFmtId="164" fontId="0" fillId="0" borderId="1" xfId="2" applyNumberFormat="1" applyFont="1" applyFill="1" applyBorder="1" applyAlignment="1">
      <alignment horizontal="center" wrapText="1"/>
    </xf>
    <xf numFmtId="164" fontId="0" fillId="0" borderId="1" xfId="2" applyNumberFormat="1" applyFont="1" applyBorder="1" applyAlignment="1">
      <alignment horizontal="center"/>
    </xf>
    <xf numFmtId="0" fontId="0" fillId="0" borderId="0" xfId="0" applyAlignment="1">
      <alignment horizontal="left" wrapText="1"/>
    </xf>
    <xf numFmtId="0" fontId="0" fillId="0" borderId="0" xfId="0" applyBorder="1" applyAlignment="1">
      <alignment horizontal="center"/>
    </xf>
    <xf numFmtId="3" fontId="0" fillId="0" borderId="0" xfId="0" applyNumberFormat="1"/>
    <xf numFmtId="164" fontId="3" fillId="0" borderId="0" xfId="2" applyNumberFormat="1" applyFont="1" applyFill="1" applyBorder="1" applyAlignment="1">
      <alignment horizontal="center" wrapText="1"/>
    </xf>
    <xf numFmtId="164" fontId="0" fillId="0" borderId="7" xfId="0" applyNumberFormat="1" applyBorder="1" applyAlignment="1">
      <alignment horizontal="center"/>
    </xf>
    <xf numFmtId="14" fontId="0" fillId="0" borderId="0" xfId="0" applyNumberFormat="1" applyBorder="1" applyAlignment="1">
      <alignment horizontal="right"/>
    </xf>
    <xf numFmtId="0" fontId="0" fillId="0" borderId="0" xfId="0" applyAlignment="1">
      <alignment horizontal="left" wrapText="1"/>
    </xf>
    <xf numFmtId="165" fontId="0" fillId="0" borderId="1" xfId="0" applyNumberFormat="1" applyFont="1" applyFill="1" applyBorder="1" applyAlignment="1">
      <alignment horizontal="right" wrapText="1"/>
    </xf>
    <xf numFmtId="164" fontId="0" fillId="0" borderId="0" xfId="0" applyNumberFormat="1"/>
    <xf numFmtId="165" fontId="0" fillId="0" borderId="0" xfId="0" applyNumberFormat="1" applyFont="1" applyFill="1" applyBorder="1" applyAlignment="1">
      <alignment horizontal="right" wrapText="1"/>
    </xf>
    <xf numFmtId="164" fontId="0" fillId="0" borderId="0" xfId="2" applyNumberFormat="1" applyFont="1" applyFill="1" applyBorder="1" applyAlignment="1">
      <alignment horizontal="center" wrapText="1"/>
    </xf>
    <xf numFmtId="0" fontId="5" fillId="2" borderId="9" xfId="0" applyFont="1" applyFill="1" applyBorder="1" applyAlignment="1">
      <alignment horizontal="center" wrapText="1"/>
    </xf>
    <xf numFmtId="0" fontId="0" fillId="0" borderId="11" xfId="0" applyBorder="1" applyAlignment="1">
      <alignment horizontal="center"/>
    </xf>
    <xf numFmtId="165" fontId="0" fillId="0" borderId="11" xfId="0" applyNumberFormat="1" applyFont="1" applyFill="1" applyBorder="1" applyAlignment="1">
      <alignment horizontal="right" wrapText="1"/>
    </xf>
    <xf numFmtId="165" fontId="0" fillId="0" borderId="8" xfId="0" applyNumberFormat="1" applyFont="1" applyFill="1" applyBorder="1" applyAlignment="1">
      <alignment horizontal="right" wrapText="1"/>
    </xf>
    <xf numFmtId="0" fontId="0" fillId="0" borderId="0" xfId="0" applyFont="1" applyFill="1" applyBorder="1" applyAlignment="1">
      <alignment horizontal="center" wrapText="1"/>
    </xf>
    <xf numFmtId="166" fontId="0" fillId="0" borderId="6" xfId="0" applyNumberFormat="1" applyFont="1" applyFill="1" applyBorder="1" applyAlignment="1">
      <alignment horizontal="center" wrapText="1"/>
    </xf>
    <xf numFmtId="166" fontId="0" fillId="0" borderId="6" xfId="0" applyNumberFormat="1" applyBorder="1" applyAlignment="1">
      <alignment horizontal="center"/>
    </xf>
    <xf numFmtId="166" fontId="0" fillId="0" borderId="1" xfId="0" applyNumberFormat="1" applyBorder="1" applyAlignment="1">
      <alignment horizontal="center"/>
    </xf>
    <xf numFmtId="166" fontId="0" fillId="0" borderId="1" xfId="0" applyNumberFormat="1" applyFont="1" applyBorder="1" applyAlignment="1">
      <alignment horizontal="center"/>
    </xf>
    <xf numFmtId="164" fontId="6" fillId="0" borderId="7" xfId="2" applyNumberFormat="1" applyFont="1" applyFill="1" applyBorder="1" applyAlignment="1">
      <alignment horizontal="center" wrapText="1"/>
    </xf>
    <xf numFmtId="43" fontId="0" fillId="0" borderId="0" xfId="0" applyNumberFormat="1"/>
    <xf numFmtId="164" fontId="0" fillId="0" borderId="0" xfId="2" applyNumberFormat="1" applyFont="1" applyBorder="1" applyAlignment="1">
      <alignment horizontal="center"/>
    </xf>
    <xf numFmtId="0" fontId="0" fillId="0" borderId="0" xfId="0" applyBorder="1"/>
    <xf numFmtId="164" fontId="0" fillId="0" borderId="0" xfId="0" applyNumberFormat="1" applyBorder="1"/>
    <xf numFmtId="164" fontId="0" fillId="0" borderId="7" xfId="2" applyNumberFormat="1" applyFont="1" applyBorder="1" applyAlignment="1">
      <alignment horizontal="center"/>
    </xf>
    <xf numFmtId="165" fontId="0" fillId="0" borderId="13" xfId="0" applyNumberFormat="1" applyFont="1" applyFill="1" applyBorder="1" applyAlignment="1">
      <alignment horizontal="right" wrapText="1"/>
    </xf>
    <xf numFmtId="166" fontId="0" fillId="0" borderId="17" xfId="0" applyNumberFormat="1" applyBorder="1" applyAlignment="1">
      <alignment horizontal="center"/>
    </xf>
    <xf numFmtId="0" fontId="0" fillId="0" borderId="0" xfId="0" applyAlignment="1">
      <alignment horizontal="left" wrapText="1"/>
    </xf>
    <xf numFmtId="164" fontId="0" fillId="0" borderId="2" xfId="2" applyNumberFormat="1" applyFont="1" applyBorder="1" applyAlignment="1">
      <alignment horizontal="center"/>
    </xf>
    <xf numFmtId="14" fontId="0" fillId="0" borderId="0" xfId="0" applyNumberFormat="1" applyFont="1" applyFill="1" applyBorder="1" applyAlignment="1">
      <alignment horizontal="right" wrapText="1"/>
    </xf>
    <xf numFmtId="43" fontId="0" fillId="0" borderId="7" xfId="0" applyNumberFormat="1" applyBorder="1" applyAlignment="1">
      <alignment horizontal="center"/>
    </xf>
    <xf numFmtId="164" fontId="0" fillId="0" borderId="15" xfId="2" applyNumberFormat="1" applyFont="1" applyFill="1" applyBorder="1" applyAlignment="1">
      <alignment horizontal="center" wrapText="1"/>
    </xf>
    <xf numFmtId="0" fontId="0" fillId="0" borderId="21" xfId="0" applyBorder="1"/>
    <xf numFmtId="0" fontId="0" fillId="0" borderId="22" xfId="0" applyBorder="1"/>
    <xf numFmtId="0" fontId="0" fillId="0" borderId="16" xfId="0" applyBorder="1"/>
    <xf numFmtId="164" fontId="3" fillId="0" borderId="24" xfId="0" applyNumberFormat="1" applyFont="1" applyBorder="1"/>
    <xf numFmtId="166" fontId="0" fillId="0" borderId="21" xfId="0" applyNumberFormat="1" applyBorder="1"/>
    <xf numFmtId="166" fontId="0" fillId="0" borderId="0" xfId="0" applyNumberFormat="1" applyBorder="1"/>
    <xf numFmtId="164" fontId="0" fillId="0" borderId="23" xfId="0" applyNumberFormat="1" applyBorder="1"/>
    <xf numFmtId="164" fontId="0" fillId="0" borderId="16" xfId="0" applyNumberFormat="1" applyBorder="1"/>
    <xf numFmtId="164" fontId="3" fillId="0" borderId="23" xfId="0" applyNumberFormat="1" applyFont="1" applyBorder="1"/>
    <xf numFmtId="164" fontId="3" fillId="0" borderId="16" xfId="0" applyNumberFormat="1" applyFont="1" applyBorder="1"/>
    <xf numFmtId="0" fontId="7" fillId="0" borderId="23" xfId="0" applyFont="1" applyBorder="1"/>
    <xf numFmtId="164" fontId="3" fillId="0" borderId="0" xfId="0" applyNumberFormat="1" applyFont="1" applyBorder="1"/>
    <xf numFmtId="0" fontId="0" fillId="0" borderId="25" xfId="0" applyBorder="1"/>
    <xf numFmtId="164" fontId="0" fillId="0" borderId="26" xfId="0" applyNumberFormat="1" applyBorder="1" applyAlignment="1">
      <alignment horizontal="center"/>
    </xf>
    <xf numFmtId="164" fontId="0" fillId="0" borderId="22" xfId="0" applyNumberFormat="1" applyBorder="1"/>
    <xf numFmtId="166" fontId="0" fillId="0" borderId="1" xfId="0" applyNumberFormat="1" applyFont="1" applyFill="1" applyBorder="1" applyAlignment="1">
      <alignment horizontal="center" wrapText="1"/>
    </xf>
    <xf numFmtId="164" fontId="3" fillId="0" borderId="24" xfId="0" applyNumberFormat="1" applyFont="1" applyBorder="1" applyAlignment="1">
      <alignment horizontal="center"/>
    </xf>
    <xf numFmtId="0" fontId="5" fillId="0" borderId="18" xfId="0" applyFont="1" applyFill="1" applyBorder="1" applyAlignment="1">
      <alignment horizontal="center" wrapText="1"/>
    </xf>
    <xf numFmtId="0" fontId="5" fillId="0" borderId="0" xfId="0" applyFont="1" applyFill="1" applyAlignment="1"/>
    <xf numFmtId="165" fontId="0" fillId="0" borderId="18" xfId="0" applyNumberFormat="1" applyFont="1" applyFill="1" applyBorder="1" applyAlignment="1">
      <alignment horizontal="right" wrapText="1"/>
    </xf>
    <xf numFmtId="0" fontId="0" fillId="0" borderId="21" xfId="0" applyBorder="1" applyAlignment="1">
      <alignment horizontal="center"/>
    </xf>
    <xf numFmtId="0" fontId="0" fillId="0" borderId="22" xfId="0" applyBorder="1" applyAlignment="1">
      <alignment horizontal="center"/>
    </xf>
    <xf numFmtId="169" fontId="0" fillId="0" borderId="0" xfId="0" applyNumberFormat="1" applyBorder="1" applyAlignment="1">
      <alignment horizontal="center"/>
    </xf>
    <xf numFmtId="0" fontId="0" fillId="0" borderId="0" xfId="0" applyAlignment="1">
      <alignment vertical="center"/>
    </xf>
    <xf numFmtId="0" fontId="0" fillId="0" borderId="0" xfId="0" applyAlignment="1">
      <alignment wrapText="1"/>
    </xf>
    <xf numFmtId="0" fontId="0" fillId="0" borderId="0" xfId="0" applyFill="1"/>
    <xf numFmtId="164" fontId="0" fillId="0" borderId="0" xfId="0" applyNumberFormat="1" applyFill="1"/>
    <xf numFmtId="0" fontId="7" fillId="0" borderId="0" xfId="0" applyFont="1" applyFill="1" applyBorder="1"/>
    <xf numFmtId="0" fontId="0" fillId="0" borderId="0" xfId="0" applyFill="1" applyBorder="1"/>
    <xf numFmtId="164" fontId="3" fillId="0" borderId="0" xfId="0" applyNumberFormat="1" applyFont="1" applyFill="1" applyBorder="1"/>
    <xf numFmtId="164" fontId="3" fillId="0" borderId="0" xfId="0" applyNumberFormat="1" applyFont="1" applyFill="1" applyBorder="1" applyAlignment="1">
      <alignment horizontal="center"/>
    </xf>
    <xf numFmtId="0" fontId="3" fillId="0" borderId="0" xfId="0" applyFont="1" applyFill="1" applyBorder="1" applyAlignment="1">
      <alignment horizontal="center" wrapText="1"/>
    </xf>
    <xf numFmtId="0" fontId="0" fillId="0" borderId="0" xfId="0" applyFill="1" applyBorder="1" applyAlignment="1">
      <alignment horizontal="center"/>
    </xf>
    <xf numFmtId="169" fontId="0" fillId="0" borderId="0" xfId="0" applyNumberFormat="1"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0" fontId="0" fillId="0" borderId="22" xfId="0" applyFill="1" applyBorder="1"/>
    <xf numFmtId="166" fontId="0" fillId="0" borderId="6" xfId="0" applyNumberFormat="1" applyFill="1" applyBorder="1" applyAlignment="1">
      <alignment horizontal="center"/>
    </xf>
    <xf numFmtId="164" fontId="0" fillId="0" borderId="15" xfId="2" applyNumberFormat="1" applyFont="1" applyBorder="1" applyAlignment="1">
      <alignment horizontal="center"/>
    </xf>
    <xf numFmtId="0" fontId="0" fillId="0" borderId="2" xfId="0" applyFont="1" applyFill="1" applyBorder="1" applyAlignment="1">
      <alignment horizontal="center" wrapText="1"/>
    </xf>
    <xf numFmtId="0" fontId="0" fillId="0" borderId="29" xfId="0" applyBorder="1"/>
    <xf numFmtId="166" fontId="0" fillId="0" borderId="15" xfId="0" applyNumberFormat="1" applyFont="1" applyFill="1" applyBorder="1" applyAlignment="1">
      <alignment horizontal="center" wrapText="1"/>
    </xf>
    <xf numFmtId="164" fontId="0" fillId="0" borderId="15" xfId="2" applyNumberFormat="1" applyFont="1" applyBorder="1" applyAlignment="1">
      <alignment horizontal="center"/>
    </xf>
    <xf numFmtId="164" fontId="0" fillId="0" borderId="15" xfId="2" applyNumberFormat="1" applyFont="1" applyBorder="1" applyAlignment="1">
      <alignment horizontal="center" vertical="center"/>
    </xf>
    <xf numFmtId="164" fontId="0" fillId="0" borderId="1" xfId="2" applyNumberFormat="1" applyFont="1" applyBorder="1" applyAlignment="1">
      <alignment horizontal="center" vertical="center"/>
    </xf>
    <xf numFmtId="164" fontId="0" fillId="0" borderId="2" xfId="2" applyNumberFormat="1" applyFont="1" applyBorder="1" applyAlignment="1">
      <alignment horizontal="center"/>
    </xf>
    <xf numFmtId="0" fontId="5" fillId="0" borderId="19" xfId="0" applyFont="1" applyFill="1" applyBorder="1" applyAlignment="1">
      <alignment horizontal="center" wrapText="1"/>
    </xf>
    <xf numFmtId="0" fontId="5" fillId="0" borderId="30" xfId="0" applyFont="1" applyFill="1" applyBorder="1" applyAlignment="1">
      <alignment horizontal="center" wrapText="1"/>
    </xf>
    <xf numFmtId="0" fontId="5" fillId="0" borderId="20" xfId="0" applyFont="1" applyFill="1" applyBorder="1" applyAlignment="1">
      <alignment horizontal="center" wrapText="1"/>
    </xf>
    <xf numFmtId="0" fontId="0" fillId="0" borderId="1" xfId="0" applyFill="1" applyBorder="1" applyAlignment="1">
      <alignment horizontal="center"/>
    </xf>
    <xf numFmtId="166" fontId="0" fillId="0" borderId="1" xfId="0" applyNumberFormat="1" applyFill="1" applyBorder="1" applyAlignment="1">
      <alignment horizontal="center"/>
    </xf>
    <xf numFmtId="164" fontId="0" fillId="0" borderId="7" xfId="0" applyNumberFormat="1" applyFill="1" applyBorder="1" applyAlignment="1">
      <alignment horizontal="center"/>
    </xf>
    <xf numFmtId="43" fontId="0" fillId="0" borderId="7" xfId="0" applyNumberFormat="1" applyFill="1" applyBorder="1" applyAlignment="1">
      <alignment horizontal="center"/>
    </xf>
    <xf numFmtId="166" fontId="10" fillId="0" borderId="6" xfId="0" applyNumberFormat="1" applyFont="1" applyFill="1" applyBorder="1" applyAlignment="1">
      <alignment horizontal="center" wrapText="1"/>
    </xf>
    <xf numFmtId="0" fontId="0" fillId="0" borderId="15" xfId="0" applyFont="1" applyFill="1" applyBorder="1" applyAlignment="1">
      <alignment horizontal="center" wrapText="1"/>
    </xf>
    <xf numFmtId="0" fontId="10" fillId="0" borderId="6" xfId="0" applyFont="1" applyFill="1" applyBorder="1" applyAlignment="1">
      <alignment horizontal="center" wrapText="1"/>
    </xf>
    <xf numFmtId="166" fontId="0" fillId="0" borderId="6" xfId="0" applyNumberFormat="1" applyFont="1" applyBorder="1" applyAlignment="1">
      <alignment horizontal="center"/>
    </xf>
    <xf numFmtId="166" fontId="10" fillId="0" borderId="6" xfId="0" applyNumberFormat="1" applyFont="1" applyBorder="1" applyAlignment="1">
      <alignment horizontal="center"/>
    </xf>
    <xf numFmtId="0" fontId="0" fillId="0" borderId="6" xfId="0" applyFont="1" applyFill="1" applyBorder="1" applyAlignment="1">
      <alignment horizontal="center" wrapText="1"/>
    </xf>
    <xf numFmtId="0" fontId="0" fillId="0" borderId="18" xfId="0" applyFont="1" applyFill="1" applyBorder="1" applyAlignment="1">
      <alignment horizontal="center" wrapText="1"/>
    </xf>
    <xf numFmtId="164" fontId="0" fillId="0" borderId="2" xfId="2" applyNumberFormat="1" applyFont="1" applyBorder="1" applyAlignment="1"/>
    <xf numFmtId="164" fontId="0" fillId="0" borderId="14" xfId="2" applyNumberFormat="1" applyFont="1" applyBorder="1" applyAlignment="1"/>
    <xf numFmtId="164" fontId="0" fillId="0" borderId="15" xfId="2" applyNumberFormat="1" applyFont="1" applyBorder="1" applyAlignment="1"/>
    <xf numFmtId="166" fontId="10" fillId="0" borderId="6" xfId="0" applyNumberFormat="1" applyFont="1" applyFill="1" applyBorder="1" applyAlignment="1">
      <alignment horizontal="center"/>
    </xf>
    <xf numFmtId="164" fontId="0" fillId="0" borderId="15" xfId="2" applyNumberFormat="1" applyFont="1" applyFill="1" applyBorder="1" applyAlignment="1">
      <alignment horizontal="center"/>
    </xf>
    <xf numFmtId="164" fontId="0" fillId="0" borderId="1" xfId="2" applyNumberFormat="1" applyFont="1" applyFill="1" applyBorder="1" applyAlignment="1">
      <alignment horizontal="center"/>
    </xf>
    <xf numFmtId="168" fontId="0" fillId="0" borderId="1" xfId="0" applyNumberFormat="1" applyFont="1" applyBorder="1" applyAlignment="1">
      <alignment horizontal="center"/>
    </xf>
    <xf numFmtId="168" fontId="0" fillId="0" borderId="18" xfId="0" applyNumberFormat="1" applyFont="1" applyBorder="1" applyAlignment="1">
      <alignment horizontal="center"/>
    </xf>
    <xf numFmtId="166" fontId="0" fillId="0" borderId="18" xfId="0" applyNumberFormat="1" applyFont="1" applyBorder="1" applyAlignment="1">
      <alignment horizontal="center"/>
    </xf>
    <xf numFmtId="0" fontId="5" fillId="0" borderId="13" xfId="0" applyFont="1" applyFill="1" applyBorder="1" applyAlignment="1">
      <alignment horizontal="center" wrapText="1"/>
    </xf>
    <xf numFmtId="0" fontId="5" fillId="0" borderId="6" xfId="0" applyFont="1" applyFill="1" applyBorder="1" applyAlignment="1">
      <alignment horizontal="center" wrapText="1"/>
    </xf>
    <xf numFmtId="0" fontId="5" fillId="0" borderId="1" xfId="0" applyFont="1" applyFill="1" applyBorder="1" applyAlignment="1">
      <alignment horizontal="center" wrapText="1"/>
    </xf>
    <xf numFmtId="0" fontId="5" fillId="0" borderId="7" xfId="0" applyFont="1" applyFill="1" applyBorder="1" applyAlignment="1">
      <alignment horizontal="center" wrapText="1"/>
    </xf>
    <xf numFmtId="0" fontId="5" fillId="0" borderId="11" xfId="0" applyFont="1" applyFill="1" applyBorder="1" applyAlignment="1">
      <alignment horizontal="center" wrapText="1"/>
    </xf>
    <xf numFmtId="0" fontId="5" fillId="0" borderId="15" xfId="0" applyFont="1" applyFill="1" applyBorder="1" applyAlignment="1">
      <alignment horizontal="center" wrapText="1"/>
    </xf>
    <xf numFmtId="0" fontId="0" fillId="3" borderId="0" xfId="0" applyFill="1"/>
    <xf numFmtId="164" fontId="5" fillId="0" borderId="30" xfId="0" applyNumberFormat="1" applyFont="1" applyFill="1" applyBorder="1" applyAlignment="1">
      <alignment horizontal="center" wrapText="1"/>
    </xf>
    <xf numFmtId="164" fontId="5" fillId="0" borderId="18" xfId="0" applyNumberFormat="1" applyFont="1" applyFill="1" applyBorder="1" applyAlignment="1">
      <alignment horizontal="center" wrapText="1"/>
    </xf>
    <xf numFmtId="164" fontId="6" fillId="0" borderId="11" xfId="2" applyNumberFormat="1" applyFont="1" applyFill="1" applyBorder="1" applyAlignment="1">
      <alignment horizontal="center" wrapText="1"/>
    </xf>
    <xf numFmtId="164" fontId="3" fillId="0" borderId="26" xfId="0" applyNumberFormat="1" applyFont="1" applyBorder="1"/>
    <xf numFmtId="164" fontId="0" fillId="0" borderId="11" xfId="2" applyNumberFormat="1" applyFont="1" applyBorder="1" applyAlignment="1">
      <alignment horizontal="center"/>
    </xf>
    <xf numFmtId="0" fontId="0" fillId="0" borderId="24" xfId="0" applyBorder="1"/>
    <xf numFmtId="170" fontId="0" fillId="0" borderId="2" xfId="2" applyNumberFormat="1" applyFont="1" applyBorder="1" applyAlignment="1"/>
    <xf numFmtId="170" fontId="0" fillId="0" borderId="21" xfId="0" applyNumberFormat="1" applyBorder="1" applyAlignment="1">
      <alignment horizontal="center"/>
    </xf>
    <xf numFmtId="170" fontId="3" fillId="0" borderId="0" xfId="2" applyNumberFormat="1" applyFont="1" applyFill="1" applyBorder="1" applyAlignment="1">
      <alignment horizontal="center" wrapText="1"/>
    </xf>
    <xf numFmtId="170" fontId="7" fillId="0" borderId="23" xfId="0" applyNumberFormat="1" applyFont="1" applyBorder="1"/>
    <xf numFmtId="170" fontId="0" fillId="0" borderId="16" xfId="0" applyNumberFormat="1" applyBorder="1"/>
    <xf numFmtId="170" fontId="0" fillId="0" borderId="0" xfId="0" applyNumberFormat="1"/>
    <xf numFmtId="170" fontId="0" fillId="0" borderId="6" xfId="2" applyNumberFormat="1" applyFont="1" applyBorder="1" applyAlignment="1"/>
    <xf numFmtId="0" fontId="0" fillId="0" borderId="0" xfId="0" applyBorder="1" applyAlignment="1">
      <alignment horizontal="right"/>
    </xf>
    <xf numFmtId="165" fontId="0" fillId="0" borderId="0" xfId="0" applyNumberFormat="1" applyBorder="1" applyAlignment="1">
      <alignment horizontal="right"/>
    </xf>
    <xf numFmtId="165" fontId="3" fillId="0" borderId="0" xfId="0" applyNumberFormat="1" applyFont="1" applyBorder="1" applyAlignment="1">
      <alignment horizontal="right"/>
    </xf>
    <xf numFmtId="166" fontId="0" fillId="0" borderId="0" xfId="0" applyNumberFormat="1" applyBorder="1" applyAlignment="1">
      <alignment horizontal="right"/>
    </xf>
    <xf numFmtId="166" fontId="3" fillId="0" borderId="0" xfId="0" applyNumberFormat="1" applyFont="1" applyBorder="1" applyAlignment="1">
      <alignment horizontal="right"/>
    </xf>
    <xf numFmtId="166" fontId="0" fillId="0" borderId="0" xfId="0" applyNumberFormat="1" applyFont="1" applyFill="1" applyBorder="1" applyAlignment="1">
      <alignment horizontal="right" wrapText="1"/>
    </xf>
    <xf numFmtId="165" fontId="3" fillId="0" borderId="0" xfId="0" applyNumberFormat="1" applyFont="1" applyFill="1" applyBorder="1" applyAlignment="1">
      <alignment horizontal="right" wrapText="1"/>
    </xf>
    <xf numFmtId="166" fontId="0" fillId="0" borderId="0" xfId="0" applyNumberFormat="1" applyFill="1" applyBorder="1" applyAlignment="1">
      <alignment horizontal="right"/>
    </xf>
    <xf numFmtId="166" fontId="0" fillId="0" borderId="0" xfId="0" applyNumberFormat="1" applyFont="1" applyBorder="1" applyAlignment="1">
      <alignment horizontal="right"/>
    </xf>
    <xf numFmtId="166" fontId="0" fillId="3" borderId="0" xfId="0" applyNumberFormat="1" applyFill="1" applyBorder="1" applyAlignment="1">
      <alignment horizontal="right"/>
    </xf>
    <xf numFmtId="0" fontId="0" fillId="0" borderId="0" xfId="0" applyBorder="1" applyAlignment="1">
      <alignment horizontal="right" wrapText="1"/>
    </xf>
    <xf numFmtId="0" fontId="0" fillId="0" borderId="0" xfId="0" applyFill="1" applyBorder="1" applyAlignment="1">
      <alignment horizontal="right" wrapText="1"/>
    </xf>
    <xf numFmtId="0" fontId="3" fillId="0" borderId="0" xfId="0" applyFont="1" applyBorder="1" applyAlignment="1">
      <alignment horizontal="right" wrapText="1"/>
    </xf>
    <xf numFmtId="165" fontId="3" fillId="0" borderId="0" xfId="0" applyNumberFormat="1" applyFont="1" applyBorder="1" applyAlignment="1">
      <alignment horizontal="right" wrapText="1"/>
    </xf>
    <xf numFmtId="165" fontId="3" fillId="0" borderId="0" xfId="0" applyNumberFormat="1" applyFont="1" applyBorder="1" applyAlignment="1">
      <alignment horizontal="right" wrapText="1"/>
    </xf>
    <xf numFmtId="166" fontId="0" fillId="0" borderId="0" xfId="0" applyNumberFormat="1" applyBorder="1" applyAlignment="1">
      <alignment horizontal="right" wrapText="1"/>
    </xf>
    <xf numFmtId="166" fontId="0" fillId="0" borderId="0" xfId="0" applyNumberFormat="1" applyFont="1" applyFill="1" applyBorder="1" applyAlignment="1">
      <alignment horizontal="right" wrapText="1"/>
    </xf>
    <xf numFmtId="0" fontId="0" fillId="0" borderId="0" xfId="0" applyBorder="1" applyAlignment="1">
      <alignment horizontal="right" wrapText="1"/>
    </xf>
    <xf numFmtId="166" fontId="0" fillId="0" borderId="0" xfId="0" applyNumberFormat="1" applyBorder="1" applyAlignment="1">
      <alignment horizontal="right"/>
    </xf>
    <xf numFmtId="0" fontId="0" fillId="0" borderId="0" xfId="0"/>
    <xf numFmtId="0" fontId="0" fillId="0" borderId="0" xfId="0" applyBorder="1" applyAlignment="1">
      <alignment horizontal="right"/>
    </xf>
    <xf numFmtId="166" fontId="0" fillId="0" borderId="0" xfId="0" applyNumberFormat="1" applyBorder="1" applyAlignment="1">
      <alignment horizontal="right" wrapText="1"/>
    </xf>
    <xf numFmtId="166" fontId="0" fillId="0" borderId="0" xfId="0" applyNumberFormat="1" applyBorder="1" applyAlignment="1">
      <alignment horizontal="right"/>
    </xf>
    <xf numFmtId="166" fontId="0" fillId="0" borderId="21" xfId="0" applyNumberFormat="1" applyBorder="1" applyAlignment="1">
      <alignment horizontal="right" wrapText="1"/>
    </xf>
    <xf numFmtId="166" fontId="0" fillId="0" borderId="22" xfId="0" applyNumberFormat="1" applyBorder="1" applyAlignment="1">
      <alignment horizontal="right"/>
    </xf>
    <xf numFmtId="166" fontId="0" fillId="0" borderId="21" xfId="0" applyNumberFormat="1" applyFill="1" applyBorder="1" applyAlignment="1">
      <alignment horizontal="right"/>
    </xf>
    <xf numFmtId="166" fontId="0" fillId="0" borderId="21" xfId="0" applyNumberFormat="1" applyBorder="1" applyAlignment="1">
      <alignment horizontal="right"/>
    </xf>
    <xf numFmtId="166" fontId="0" fillId="0" borderId="0" xfId="0" applyNumberFormat="1" applyFill="1" applyBorder="1" applyAlignment="1">
      <alignment horizontal="right" wrapText="1"/>
    </xf>
    <xf numFmtId="0" fontId="0" fillId="0" borderId="21" xfId="0" applyBorder="1" applyAlignment="1">
      <alignment horizontal="right"/>
    </xf>
    <xf numFmtId="0" fontId="0" fillId="0" borderId="22" xfId="0" applyBorder="1" applyAlignment="1">
      <alignment horizontal="right"/>
    </xf>
    <xf numFmtId="165" fontId="0" fillId="0" borderId="21" xfId="0" applyNumberFormat="1" applyBorder="1" applyAlignment="1">
      <alignment horizontal="right"/>
    </xf>
    <xf numFmtId="165" fontId="0" fillId="0" borderId="22" xfId="0" applyNumberFormat="1" applyBorder="1" applyAlignment="1">
      <alignment horizontal="right"/>
    </xf>
    <xf numFmtId="0" fontId="3" fillId="0" borderId="21" xfId="0" applyFont="1" applyBorder="1" applyAlignment="1">
      <alignment horizontal="right" wrapText="1"/>
    </xf>
    <xf numFmtId="0" fontId="3" fillId="0" borderId="22" xfId="0" applyFont="1" applyBorder="1" applyAlignment="1">
      <alignment horizontal="right" wrapText="1"/>
    </xf>
    <xf numFmtId="166" fontId="0" fillId="0" borderId="22" xfId="0" applyNumberFormat="1" applyBorder="1" applyAlignment="1">
      <alignment horizontal="right" wrapText="1"/>
    </xf>
    <xf numFmtId="166" fontId="0" fillId="0" borderId="22" xfId="0" applyNumberFormat="1" applyFill="1" applyBorder="1" applyAlignment="1">
      <alignment horizontal="right"/>
    </xf>
    <xf numFmtId="166" fontId="0" fillId="3" borderId="22" xfId="0" applyNumberFormat="1" applyFill="1" applyBorder="1" applyAlignment="1">
      <alignment horizontal="right"/>
    </xf>
    <xf numFmtId="166" fontId="0" fillId="0" borderId="21" xfId="0" applyNumberFormat="1" applyFont="1" applyFill="1" applyBorder="1" applyAlignment="1">
      <alignment horizontal="right" wrapText="1"/>
    </xf>
    <xf numFmtId="166" fontId="0" fillId="0" borderId="22" xfId="0" applyNumberFormat="1" applyFont="1" applyFill="1" applyBorder="1" applyAlignment="1">
      <alignment horizontal="right" wrapText="1"/>
    </xf>
    <xf numFmtId="166" fontId="0" fillId="0" borderId="21" xfId="0" applyNumberFormat="1" applyFont="1" applyBorder="1" applyAlignment="1">
      <alignment horizontal="right"/>
    </xf>
    <xf numFmtId="0" fontId="0" fillId="0" borderId="0" xfId="0" applyAlignment="1">
      <alignment horizontal="left" wrapText="1"/>
    </xf>
    <xf numFmtId="0" fontId="0" fillId="0" borderId="0" xfId="0" applyAlignment="1">
      <alignment vertical="center" wrapText="1"/>
    </xf>
    <xf numFmtId="0" fontId="3" fillId="0" borderId="0" xfId="0" applyFont="1" applyBorder="1" applyAlignment="1">
      <alignment horizontal="center"/>
    </xf>
    <xf numFmtId="0" fontId="0" fillId="0" borderId="0" xfId="0" applyAlignment="1">
      <alignment horizontal="left" wrapText="1"/>
    </xf>
    <xf numFmtId="0" fontId="0" fillId="0" borderId="0" xfId="0" applyAlignment="1">
      <alignment vertical="center" wrapText="1"/>
    </xf>
    <xf numFmtId="0" fontId="0" fillId="0" borderId="0" xfId="0" applyAlignment="1">
      <alignment horizontal="left" vertical="center" wrapText="1"/>
    </xf>
    <xf numFmtId="0" fontId="0" fillId="0" borderId="0" xfId="0" applyBorder="1" applyAlignment="1">
      <alignment horizontal="center"/>
    </xf>
    <xf numFmtId="166" fontId="0" fillId="3" borderId="21" xfId="0" applyNumberFormat="1" applyFill="1" applyBorder="1" applyAlignment="1">
      <alignment horizontal="right" wrapText="1"/>
    </xf>
    <xf numFmtId="166" fontId="0" fillId="0" borderId="22" xfId="0" applyNumberFormat="1" applyFill="1" applyBorder="1" applyAlignment="1">
      <alignment horizontal="right" wrapText="1"/>
    </xf>
    <xf numFmtId="0" fontId="3" fillId="0" borderId="21" xfId="0" applyFont="1" applyFill="1" applyBorder="1" applyAlignment="1">
      <alignment horizontal="right" wrapText="1"/>
    </xf>
    <xf numFmtId="0" fontId="3" fillId="0" borderId="0" xfId="0" applyFont="1" applyFill="1" applyBorder="1" applyAlignment="1">
      <alignment horizontal="right" wrapText="1"/>
    </xf>
    <xf numFmtId="0" fontId="3" fillId="0" borderId="22" xfId="0" applyFont="1" applyFill="1" applyBorder="1" applyAlignment="1">
      <alignment horizontal="right" wrapText="1"/>
    </xf>
    <xf numFmtId="166" fontId="0" fillId="0" borderId="21" xfId="0" applyNumberFormat="1" applyFill="1" applyBorder="1" applyAlignment="1">
      <alignment horizontal="right" wrapText="1"/>
    </xf>
    <xf numFmtId="0" fontId="0" fillId="0" borderId="11" xfId="0" applyFont="1" applyFill="1" applyBorder="1" applyAlignment="1">
      <alignment horizontal="center" wrapText="1"/>
    </xf>
    <xf numFmtId="0" fontId="7" fillId="0" borderId="0" xfId="0" applyFont="1" applyBorder="1"/>
    <xf numFmtId="0" fontId="3" fillId="0" borderId="0" xfId="0" applyFont="1" applyFill="1"/>
    <xf numFmtId="165" fontId="0" fillId="4" borderId="1" xfId="0" applyNumberFormat="1" applyFont="1" applyFill="1" applyBorder="1" applyAlignment="1">
      <alignment horizontal="right" wrapText="1"/>
    </xf>
    <xf numFmtId="0" fontId="5" fillId="4" borderId="18" xfId="0" applyFont="1" applyFill="1" applyBorder="1" applyAlignment="1">
      <alignment horizontal="center" wrapText="1"/>
    </xf>
    <xf numFmtId="0" fontId="5" fillId="4" borderId="20" xfId="0" applyFont="1" applyFill="1" applyBorder="1" applyAlignment="1">
      <alignment horizontal="center" wrapText="1"/>
    </xf>
    <xf numFmtId="165" fontId="0" fillId="4" borderId="11" xfId="0" applyNumberFormat="1" applyFont="1" applyFill="1" applyBorder="1" applyAlignment="1">
      <alignment horizontal="right" wrapText="1"/>
    </xf>
    <xf numFmtId="0" fontId="5" fillId="4" borderId="6" xfId="0" applyFont="1" applyFill="1" applyBorder="1" applyAlignment="1">
      <alignment horizontal="center" wrapText="1"/>
    </xf>
    <xf numFmtId="0" fontId="5" fillId="4" borderId="1" xfId="0" applyFont="1" applyFill="1" applyBorder="1" applyAlignment="1">
      <alignment horizontal="center" wrapText="1"/>
    </xf>
    <xf numFmtId="0" fontId="5" fillId="4" borderId="2" xfId="0" applyFont="1" applyFill="1" applyBorder="1" applyAlignment="1">
      <alignment horizontal="center" wrapText="1"/>
    </xf>
    <xf numFmtId="0" fontId="5" fillId="4" borderId="7" xfId="0" applyFont="1" applyFill="1" applyBorder="1" applyAlignment="1">
      <alignment horizontal="center" wrapText="1"/>
    </xf>
    <xf numFmtId="0" fontId="5" fillId="4" borderId="11" xfId="0" applyFont="1" applyFill="1" applyBorder="1" applyAlignment="1">
      <alignment horizontal="center" wrapText="1"/>
    </xf>
    <xf numFmtId="164" fontId="0" fillId="4" borderId="7" xfId="0" applyNumberFormat="1" applyFill="1" applyBorder="1" applyAlignment="1">
      <alignment horizontal="center"/>
    </xf>
    <xf numFmtId="164" fontId="6" fillId="4" borderId="11" xfId="2" applyNumberFormat="1" applyFont="1" applyFill="1" applyBorder="1" applyAlignment="1">
      <alignment horizontal="center" wrapText="1"/>
    </xf>
    <xf numFmtId="0" fontId="5" fillId="4" borderId="0" xfId="0" applyFont="1" applyFill="1" applyAlignment="1"/>
    <xf numFmtId="164" fontId="0" fillId="4" borderId="1" xfId="2" applyNumberFormat="1" applyFont="1" applyFill="1" applyBorder="1" applyAlignment="1">
      <alignment horizontal="center"/>
    </xf>
    <xf numFmtId="0" fontId="0" fillId="4" borderId="2" xfId="0" applyFill="1" applyBorder="1" applyAlignment="1">
      <alignment horizontal="center"/>
    </xf>
    <xf numFmtId="0" fontId="0" fillId="4" borderId="1" xfId="0" applyFont="1" applyFill="1" applyBorder="1" applyAlignment="1">
      <alignment horizontal="center" wrapText="1"/>
    </xf>
    <xf numFmtId="166" fontId="0" fillId="4" borderId="6" xfId="0" applyNumberFormat="1" applyFill="1" applyBorder="1" applyAlignment="1">
      <alignment horizontal="center"/>
    </xf>
    <xf numFmtId="166" fontId="0" fillId="4" borderId="1" xfId="0" applyNumberFormat="1" applyFill="1" applyBorder="1" applyAlignment="1">
      <alignment horizontal="center"/>
    </xf>
    <xf numFmtId="164" fontId="0" fillId="4" borderId="2" xfId="2" applyNumberFormat="1" applyFont="1" applyFill="1" applyBorder="1" applyAlignment="1">
      <alignment horizontal="center"/>
    </xf>
    <xf numFmtId="164" fontId="0" fillId="4" borderId="7" xfId="2" applyNumberFormat="1" applyFont="1" applyFill="1" applyBorder="1" applyAlignment="1">
      <alignment horizontal="center"/>
    </xf>
    <xf numFmtId="0" fontId="0" fillId="4" borderId="11" xfId="0" applyFill="1" applyBorder="1" applyAlignment="1">
      <alignment horizontal="center"/>
    </xf>
    <xf numFmtId="0" fontId="3" fillId="4" borderId="0" xfId="0" applyFont="1" applyFill="1" applyAlignment="1"/>
    <xf numFmtId="164" fontId="0" fillId="4" borderId="1" xfId="2" applyNumberFormat="1" applyFont="1" applyFill="1" applyBorder="1" applyAlignment="1">
      <alignment horizontal="center" wrapText="1"/>
    </xf>
    <xf numFmtId="0" fontId="0" fillId="4" borderId="0" xfId="0" applyFill="1"/>
    <xf numFmtId="0" fontId="3" fillId="4" borderId="0" xfId="0" applyFont="1" applyFill="1"/>
    <xf numFmtId="0" fontId="0" fillId="5" borderId="27" xfId="0" applyFill="1" applyBorder="1"/>
    <xf numFmtId="0" fontId="0" fillId="5" borderId="28" xfId="0" applyFill="1" applyBorder="1"/>
    <xf numFmtId="0" fontId="5" fillId="5" borderId="12" xfId="0" applyFont="1" applyFill="1" applyBorder="1" applyAlignment="1">
      <alignment horizontal="center" wrapText="1"/>
    </xf>
    <xf numFmtId="0" fontId="5" fillId="5" borderId="10" xfId="0" applyFont="1" applyFill="1" applyBorder="1" applyAlignment="1">
      <alignment horizontal="center" wrapText="1"/>
    </xf>
    <xf numFmtId="0" fontId="5" fillId="5" borderId="12" xfId="0" applyFont="1" applyFill="1" applyBorder="1" applyAlignment="1">
      <alignment horizontal="center" wrapText="1"/>
    </xf>
    <xf numFmtId="0" fontId="0" fillId="5" borderId="0" xfId="0" applyFill="1"/>
    <xf numFmtId="0" fontId="5" fillId="5" borderId="18" xfId="0" applyFont="1" applyFill="1" applyBorder="1" applyAlignment="1">
      <alignment horizontal="center" wrapText="1"/>
    </xf>
    <xf numFmtId="0" fontId="5" fillId="5" borderId="20" xfId="0" applyFont="1" applyFill="1" applyBorder="1" applyAlignment="1">
      <alignment horizontal="center" wrapText="1"/>
    </xf>
    <xf numFmtId="0" fontId="5" fillId="5" borderId="13" xfId="0" applyFont="1" applyFill="1" applyBorder="1" applyAlignment="1">
      <alignment horizontal="center" wrapText="1"/>
    </xf>
    <xf numFmtId="0" fontId="5" fillId="5" borderId="6" xfId="0" applyFont="1" applyFill="1" applyBorder="1" applyAlignment="1">
      <alignment horizontal="center" wrapText="1"/>
    </xf>
    <xf numFmtId="0" fontId="5" fillId="5" borderId="1" xfId="0" applyFont="1" applyFill="1" applyBorder="1" applyAlignment="1">
      <alignment horizontal="center" wrapText="1"/>
    </xf>
    <xf numFmtId="0" fontId="5" fillId="5" borderId="2" xfId="0" applyFont="1" applyFill="1" applyBorder="1" applyAlignment="1">
      <alignment horizontal="center" wrapText="1"/>
    </xf>
    <xf numFmtId="0" fontId="5" fillId="5" borderId="7" xfId="0" applyFont="1" applyFill="1" applyBorder="1" applyAlignment="1">
      <alignment horizontal="center" wrapText="1"/>
    </xf>
    <xf numFmtId="0" fontId="5" fillId="5" borderId="11" xfId="0" applyFont="1" applyFill="1" applyBorder="1" applyAlignment="1">
      <alignment horizontal="center" wrapText="1"/>
    </xf>
    <xf numFmtId="0" fontId="5" fillId="5" borderId="13" xfId="0" applyFont="1" applyFill="1" applyBorder="1" applyAlignment="1">
      <alignment horizontal="center" wrapText="1"/>
    </xf>
    <xf numFmtId="0" fontId="5" fillId="5" borderId="0" xfId="0" applyFont="1" applyFill="1" applyAlignment="1"/>
    <xf numFmtId="0" fontId="4" fillId="0" borderId="0" xfId="1" applyFont="1" applyBorder="1" applyAlignment="1"/>
    <xf numFmtId="0" fontId="5" fillId="5" borderId="15" xfId="0" applyFont="1" applyFill="1" applyBorder="1" applyAlignment="1">
      <alignment horizontal="center" wrapText="1"/>
    </xf>
    <xf numFmtId="0" fontId="0" fillId="5" borderId="12" xfId="0" applyFill="1" applyBorder="1"/>
    <xf numFmtId="0" fontId="5" fillId="5" borderId="0" xfId="0" applyFont="1" applyFill="1" applyBorder="1" applyAlignment="1">
      <alignment wrapText="1"/>
    </xf>
    <xf numFmtId="170" fontId="5" fillId="5" borderId="15" xfId="0" applyNumberFormat="1" applyFont="1" applyFill="1" applyBorder="1" applyAlignment="1">
      <alignment horizontal="center" wrapText="1"/>
    </xf>
    <xf numFmtId="170" fontId="5" fillId="5" borderId="1" xfId="0" applyNumberFormat="1" applyFont="1" applyFill="1" applyBorder="1" applyAlignment="1">
      <alignment horizontal="center" wrapText="1"/>
    </xf>
    <xf numFmtId="0" fontId="5" fillId="4" borderId="30" xfId="0" applyFont="1" applyFill="1" applyBorder="1" applyAlignment="1">
      <alignment horizontal="center" wrapText="1"/>
    </xf>
    <xf numFmtId="0" fontId="5" fillId="4" borderId="15" xfId="0" applyFont="1" applyFill="1" applyBorder="1" applyAlignment="1">
      <alignment horizontal="center" wrapText="1"/>
    </xf>
    <xf numFmtId="0" fontId="0" fillId="4" borderId="15" xfId="0" applyFill="1" applyBorder="1" applyAlignment="1">
      <alignment horizontal="center"/>
    </xf>
    <xf numFmtId="0" fontId="0" fillId="4" borderId="1" xfId="0" applyFill="1" applyBorder="1" applyAlignment="1">
      <alignment horizontal="center"/>
    </xf>
    <xf numFmtId="0" fontId="0" fillId="4" borderId="2" xfId="0" applyFont="1" applyFill="1" applyBorder="1" applyAlignment="1">
      <alignment horizontal="center" wrapText="1"/>
    </xf>
    <xf numFmtId="0" fontId="0" fillId="4" borderId="6" xfId="0" applyFill="1" applyBorder="1" applyAlignment="1">
      <alignment horizontal="center"/>
    </xf>
    <xf numFmtId="165" fontId="0" fillId="4" borderId="8" xfId="0" applyNumberFormat="1" applyFont="1" applyFill="1" applyBorder="1" applyAlignment="1">
      <alignment horizontal="right" wrapText="1"/>
    </xf>
    <xf numFmtId="0" fontId="0" fillId="4" borderId="0" xfId="0" applyFill="1" applyAlignment="1">
      <alignment wrapText="1"/>
    </xf>
    <xf numFmtId="0" fontId="0" fillId="0" borderId="0" xfId="0" applyFill="1" applyAlignment="1">
      <alignment wrapText="1"/>
    </xf>
    <xf numFmtId="165" fontId="0" fillId="4" borderId="18" xfId="0" applyNumberFormat="1" applyFont="1" applyFill="1" applyBorder="1" applyAlignment="1">
      <alignment horizontal="right" wrapText="1"/>
    </xf>
    <xf numFmtId="167" fontId="0" fillId="4" borderId="15" xfId="2" applyNumberFormat="1" applyFont="1" applyFill="1" applyBorder="1" applyAlignment="1">
      <alignment horizontal="center"/>
    </xf>
    <xf numFmtId="167" fontId="0" fillId="4" borderId="1" xfId="2" applyNumberFormat="1" applyFont="1" applyFill="1" applyBorder="1" applyAlignment="1">
      <alignment horizontal="center"/>
    </xf>
    <xf numFmtId="165" fontId="0" fillId="4" borderId="13" xfId="0" applyNumberFormat="1" applyFont="1" applyFill="1" applyBorder="1" applyAlignment="1">
      <alignment horizontal="right" wrapText="1"/>
    </xf>
    <xf numFmtId="166" fontId="0" fillId="4" borderId="15" xfId="0" applyNumberFormat="1" applyFont="1" applyFill="1" applyBorder="1" applyAlignment="1">
      <alignment horizontal="center" wrapText="1"/>
    </xf>
    <xf numFmtId="164" fontId="6" fillId="4" borderId="7" xfId="2" applyNumberFormat="1" applyFont="1" applyFill="1" applyBorder="1" applyAlignment="1">
      <alignment horizontal="center" wrapText="1"/>
    </xf>
    <xf numFmtId="166" fontId="0" fillId="4" borderId="6" xfId="0" applyNumberFormat="1" applyFont="1" applyFill="1" applyBorder="1" applyAlignment="1">
      <alignment horizontal="center"/>
    </xf>
    <xf numFmtId="166" fontId="0" fillId="4" borderId="6" xfId="0" applyNumberFormat="1" applyFont="1" applyFill="1" applyBorder="1" applyAlignment="1">
      <alignment horizontal="center" wrapText="1"/>
    </xf>
    <xf numFmtId="166" fontId="0" fillId="4" borderId="1" xfId="0" applyNumberFormat="1" applyFont="1" applyFill="1" applyBorder="1" applyAlignment="1">
      <alignment horizontal="center"/>
    </xf>
    <xf numFmtId="167" fontId="0" fillId="4" borderId="15" xfId="2" applyNumberFormat="1" applyFont="1" applyFill="1" applyBorder="1" applyAlignment="1">
      <alignment horizontal="center" vertical="center"/>
    </xf>
    <xf numFmtId="167" fontId="0" fillId="4" borderId="1" xfId="2" applyNumberFormat="1" applyFont="1" applyFill="1" applyBorder="1" applyAlignment="1">
      <alignment horizontal="center" vertical="center"/>
    </xf>
    <xf numFmtId="0" fontId="0" fillId="4" borderId="15" xfId="0" applyFont="1" applyFill="1" applyBorder="1" applyAlignment="1">
      <alignment horizontal="center" wrapText="1"/>
    </xf>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166" fontId="3" fillId="4" borderId="1" xfId="0" applyNumberFormat="1" applyFont="1" applyFill="1" applyBorder="1" applyAlignment="1">
      <alignment horizontal="center" wrapText="1"/>
    </xf>
    <xf numFmtId="0" fontId="5" fillId="0" borderId="0" xfId="0" applyFont="1" applyFill="1" applyBorder="1" applyAlignment="1">
      <alignment horizontal="center" wrapText="1"/>
    </xf>
    <xf numFmtId="0" fontId="5" fillId="5" borderId="9" xfId="0" applyFont="1" applyFill="1" applyBorder="1" applyAlignment="1">
      <alignment horizontal="center" wrapText="1"/>
    </xf>
    <xf numFmtId="0" fontId="5" fillId="0" borderId="9" xfId="0" applyFont="1" applyFill="1" applyBorder="1" applyAlignment="1">
      <alignment horizontal="center" wrapText="1"/>
    </xf>
    <xf numFmtId="0" fontId="0" fillId="0" borderId="9" xfId="0" applyBorder="1" applyAlignment="1">
      <alignment horizontal="center"/>
    </xf>
    <xf numFmtId="0" fontId="4" fillId="0" borderId="0" xfId="1" applyFont="1" applyFill="1" applyBorder="1" applyAlignment="1">
      <alignment horizontal="center"/>
    </xf>
    <xf numFmtId="0" fontId="3" fillId="0" borderId="22" xfId="0" applyFont="1" applyFill="1" applyBorder="1" applyAlignment="1">
      <alignment horizontal="center" wrapText="1"/>
    </xf>
    <xf numFmtId="0" fontId="0" fillId="0" borderId="0" xfId="0" applyFill="1" applyBorder="1" applyAlignment="1">
      <alignment horizontal="left" wrapText="1"/>
    </xf>
    <xf numFmtId="0" fontId="0" fillId="0" borderId="0" xfId="0" applyFill="1" applyBorder="1" applyAlignment="1">
      <alignment vertical="center" wrapText="1"/>
    </xf>
    <xf numFmtId="164" fontId="0" fillId="4" borderId="15" xfId="2" applyNumberFormat="1" applyFont="1" applyFill="1" applyBorder="1" applyAlignment="1">
      <alignment horizontal="center"/>
    </xf>
    <xf numFmtId="43" fontId="0" fillId="4" borderId="7" xfId="0" applyNumberFormat="1" applyFill="1" applyBorder="1" applyAlignment="1">
      <alignment horizontal="center"/>
    </xf>
    <xf numFmtId="164" fontId="0" fillId="4" borderId="15" xfId="2" applyNumberFormat="1" applyFont="1" applyFill="1" applyBorder="1" applyAlignment="1">
      <alignment horizontal="center" wrapText="1"/>
    </xf>
    <xf numFmtId="166" fontId="10" fillId="4" borderId="6" xfId="0" applyNumberFormat="1" applyFont="1" applyFill="1" applyBorder="1" applyAlignment="1">
      <alignment horizontal="center" wrapText="1"/>
    </xf>
    <xf numFmtId="166" fontId="10" fillId="4" borderId="6" xfId="0" applyNumberFormat="1" applyFont="1" applyFill="1" applyBorder="1" applyAlignment="1">
      <alignment horizontal="center"/>
    </xf>
    <xf numFmtId="0" fontId="0" fillId="0" borderId="31" xfId="0" applyBorder="1"/>
    <xf numFmtId="0" fontId="10" fillId="0" borderId="15" xfId="0" applyFont="1" applyFill="1" applyBorder="1" applyAlignment="1">
      <alignment horizontal="center" wrapText="1"/>
    </xf>
    <xf numFmtId="166" fontId="10" fillId="0" borderId="15" xfId="0" applyNumberFormat="1" applyFont="1" applyFill="1" applyBorder="1" applyAlignment="1">
      <alignment horizontal="center" wrapText="1"/>
    </xf>
    <xf numFmtId="166" fontId="10" fillId="4" borderId="15" xfId="0" applyNumberFormat="1" applyFont="1" applyFill="1" applyBorder="1" applyAlignment="1">
      <alignment horizontal="center" wrapText="1"/>
    </xf>
    <xf numFmtId="0" fontId="10" fillId="0" borderId="15" xfId="0" applyFont="1" applyBorder="1" applyAlignment="1">
      <alignment horizontal="center"/>
    </xf>
    <xf numFmtId="0" fontId="0" fillId="0" borderId="15" xfId="0" applyBorder="1" applyAlignment="1">
      <alignment horizontal="center"/>
    </xf>
    <xf numFmtId="0" fontId="0" fillId="0" borderId="30" xfId="0" applyBorder="1" applyAlignment="1">
      <alignment horizontal="center"/>
    </xf>
    <xf numFmtId="0" fontId="0" fillId="0" borderId="0" xfId="0" applyFill="1" applyBorder="1" applyAlignment="1">
      <alignment horizontal="left" vertical="center" wrapText="1"/>
    </xf>
    <xf numFmtId="0" fontId="0" fillId="0" borderId="9" xfId="0" applyBorder="1" applyAlignment="1">
      <alignment horizontal="center" vertical="center"/>
    </xf>
    <xf numFmtId="170" fontId="0" fillId="4" borderId="15" xfId="0" applyNumberFormat="1" applyFont="1" applyFill="1" applyBorder="1" applyAlignment="1">
      <alignment horizontal="center" wrapText="1"/>
    </xf>
    <xf numFmtId="170" fontId="0" fillId="4" borderId="1" xfId="0" applyNumberFormat="1" applyFill="1" applyBorder="1" applyAlignment="1">
      <alignment horizontal="center"/>
    </xf>
    <xf numFmtId="170" fontId="3" fillId="4" borderId="1" xfId="0" applyNumberFormat="1" applyFont="1" applyFill="1" applyBorder="1" applyAlignment="1">
      <alignment horizontal="center" wrapText="1"/>
    </xf>
    <xf numFmtId="165" fontId="0" fillId="0" borderId="11" xfId="0" applyNumberFormat="1" applyFont="1" applyFill="1" applyBorder="1" applyAlignment="1">
      <alignment vertical="center"/>
    </xf>
    <xf numFmtId="164" fontId="0" fillId="0" borderId="1" xfId="2" applyNumberFormat="1" applyFont="1" applyFill="1" applyBorder="1" applyAlignment="1">
      <alignment horizontal="center" vertical="center" wrapText="1"/>
    </xf>
    <xf numFmtId="164" fontId="0" fillId="0" borderId="15" xfId="2" applyNumberFormat="1" applyFont="1" applyBorder="1" applyAlignment="1">
      <alignment vertical="center"/>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0" fillId="0" borderId="0" xfId="0" applyAlignment="1">
      <alignment horizontal="left"/>
    </xf>
    <xf numFmtId="167" fontId="0" fillId="0" borderId="7" xfId="0" applyNumberFormat="1" applyFill="1" applyBorder="1" applyAlignment="1">
      <alignment horizontal="center"/>
    </xf>
    <xf numFmtId="0" fontId="4" fillId="0" borderId="19" xfId="1" applyFont="1" applyBorder="1" applyAlignment="1"/>
    <xf numFmtId="0" fontId="5" fillId="5" borderId="12" xfId="0" applyFont="1" applyFill="1" applyBorder="1" applyAlignment="1">
      <alignment horizontal="center" wrapText="1"/>
    </xf>
    <xf numFmtId="0" fontId="5" fillId="5" borderId="13" xfId="0" applyFont="1" applyFill="1" applyBorder="1" applyAlignment="1">
      <alignment horizont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vertical="center" wrapText="1"/>
    </xf>
    <xf numFmtId="0" fontId="0" fillId="0" borderId="21" xfId="0" applyBorder="1" applyAlignment="1">
      <alignment horizontal="center"/>
    </xf>
    <xf numFmtId="0" fontId="0" fillId="0" borderId="0" xfId="0" applyBorder="1" applyAlignment="1">
      <alignment horizontal="center"/>
    </xf>
    <xf numFmtId="0" fontId="0" fillId="0" borderId="22" xfId="0" applyBorder="1" applyAlignment="1">
      <alignment horizontal="center"/>
    </xf>
    <xf numFmtId="0" fontId="0" fillId="5" borderId="1" xfId="0" applyFill="1" applyBorder="1"/>
    <xf numFmtId="164" fontId="0" fillId="0" borderId="1" xfId="2" applyNumberFormat="1" applyFont="1" applyBorder="1" applyAlignment="1"/>
    <xf numFmtId="164" fontId="0" fillId="0" borderId="28" xfId="2" applyNumberFormat="1" applyFont="1" applyBorder="1" applyAlignment="1"/>
    <xf numFmtId="164" fontId="0" fillId="0" borderId="32" xfId="2" applyNumberFormat="1" applyFont="1" applyBorder="1" applyAlignment="1"/>
    <xf numFmtId="164" fontId="0" fillId="0" borderId="33" xfId="2" applyNumberFormat="1" applyFont="1" applyBorder="1" applyAlignment="1"/>
    <xf numFmtId="0" fontId="0" fillId="0" borderId="27" xfId="0" applyBorder="1" applyAlignment="1">
      <alignment horizontal="center"/>
    </xf>
    <xf numFmtId="0" fontId="0" fillId="0" borderId="28" xfId="0" applyFont="1" applyFill="1" applyBorder="1" applyAlignment="1">
      <alignment horizontal="center" wrapText="1"/>
    </xf>
    <xf numFmtId="168" fontId="0" fillId="0" borderId="1" xfId="0" applyNumberFormat="1" applyFont="1" applyFill="1" applyBorder="1" applyAlignment="1">
      <alignment horizontal="center" wrapText="1"/>
    </xf>
    <xf numFmtId="164" fontId="0" fillId="4" borderId="1" xfId="2" applyNumberFormat="1" applyFont="1" applyFill="1" applyBorder="1" applyAlignment="1"/>
    <xf numFmtId="0" fontId="0" fillId="4" borderId="6" xfId="0" applyFont="1" applyFill="1" applyBorder="1" applyAlignment="1">
      <alignment horizontal="center" wrapText="1"/>
    </xf>
    <xf numFmtId="166" fontId="0" fillId="0" borderId="15" xfId="0" applyNumberFormat="1" applyFill="1" applyBorder="1" applyAlignment="1">
      <alignment horizontal="center"/>
    </xf>
    <xf numFmtId="0" fontId="5" fillId="5" borderId="12" xfId="0" applyFont="1" applyFill="1" applyBorder="1" applyAlignment="1">
      <alignment horizontal="center" wrapText="1"/>
    </xf>
    <xf numFmtId="0" fontId="5" fillId="5" borderId="13" xfId="0" applyFont="1" applyFill="1" applyBorder="1" applyAlignment="1">
      <alignment horizontal="center" wrapText="1"/>
    </xf>
    <xf numFmtId="0" fontId="4" fillId="0" borderId="0" xfId="1" applyFont="1" applyBorder="1" applyAlignment="1">
      <alignment horizontal="center"/>
    </xf>
    <xf numFmtId="0" fontId="4" fillId="0" borderId="16" xfId="1" applyFont="1" applyBorder="1" applyAlignment="1">
      <alignment horizontal="center"/>
    </xf>
    <xf numFmtId="0" fontId="0" fillId="0" borderId="0" xfId="0" applyAlignment="1">
      <alignment horizontal="left" wrapText="1"/>
    </xf>
    <xf numFmtId="0" fontId="3" fillId="0" borderId="0" xfId="0" applyFont="1" applyBorder="1" applyAlignment="1">
      <alignment horizontal="center"/>
    </xf>
    <xf numFmtId="0" fontId="5" fillId="5" borderId="3" xfId="0" applyFont="1" applyFill="1" applyBorder="1" applyAlignment="1">
      <alignment horizontal="center" wrapText="1"/>
    </xf>
    <xf numFmtId="0" fontId="5" fillId="5" borderId="4" xfId="0" applyFont="1" applyFill="1" applyBorder="1" applyAlignment="1">
      <alignment horizontal="center" wrapText="1"/>
    </xf>
    <xf numFmtId="0" fontId="5" fillId="5" borderId="5" xfId="0" applyFont="1" applyFill="1" applyBorder="1" applyAlignment="1">
      <alignment horizontal="center" wrapText="1"/>
    </xf>
    <xf numFmtId="0" fontId="0" fillId="0" borderId="0" xfId="0" applyAlignment="1">
      <alignment horizontal="left" vertical="center" wrapText="1"/>
    </xf>
    <xf numFmtId="0" fontId="4" fillId="0" borderId="19" xfId="1" applyFont="1" applyBorder="1" applyAlignment="1">
      <alignment horizontal="center"/>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0" fillId="0" borderId="0" xfId="0" applyAlignment="1">
      <alignment vertical="center" wrapText="1"/>
    </xf>
    <xf numFmtId="164" fontId="0" fillId="0" borderId="2" xfId="2" applyNumberFormat="1" applyFont="1" applyBorder="1" applyAlignment="1">
      <alignment horizontal="center"/>
    </xf>
    <xf numFmtId="164" fontId="0" fillId="0" borderId="14" xfId="2" applyNumberFormat="1" applyFont="1" applyBorder="1" applyAlignment="1">
      <alignment horizontal="center"/>
    </xf>
    <xf numFmtId="164" fontId="0" fillId="0" borderId="15" xfId="2" applyNumberFormat="1" applyFont="1" applyBorder="1" applyAlignment="1">
      <alignment horizontal="center"/>
    </xf>
    <xf numFmtId="0" fontId="0" fillId="0" borderId="0" xfId="0" applyAlignment="1">
      <alignment horizontal="center" vertical="center" wrapText="1"/>
    </xf>
    <xf numFmtId="165" fontId="0" fillId="1" borderId="1" xfId="0" applyNumberFormat="1" applyFont="1" applyFill="1" applyBorder="1" applyAlignment="1">
      <alignment horizontal="right" wrapText="1"/>
    </xf>
    <xf numFmtId="164" fontId="0" fillId="1" borderId="15" xfId="2" applyNumberFormat="1" applyFont="1" applyFill="1" applyBorder="1" applyAlignment="1">
      <alignment horizontal="center"/>
    </xf>
    <xf numFmtId="164" fontId="0" fillId="1" borderId="1" xfId="2" applyNumberFormat="1" applyFont="1" applyFill="1" applyBorder="1" applyAlignment="1">
      <alignment horizontal="center"/>
    </xf>
    <xf numFmtId="0" fontId="0" fillId="1" borderId="2" xfId="0" applyFill="1" applyBorder="1" applyAlignment="1">
      <alignment horizontal="center"/>
    </xf>
    <xf numFmtId="0" fontId="0" fillId="1" borderId="14" xfId="0" applyFill="1" applyBorder="1" applyAlignment="1">
      <alignment horizontal="center"/>
    </xf>
    <xf numFmtId="0" fontId="0" fillId="1" borderId="15" xfId="0" applyFill="1" applyBorder="1" applyAlignment="1">
      <alignment horizontal="center"/>
    </xf>
    <xf numFmtId="165" fontId="0" fillId="1" borderId="11" xfId="0" applyNumberFormat="1" applyFont="1" applyFill="1" applyBorder="1" applyAlignment="1">
      <alignment horizontal="right" wrapText="1"/>
    </xf>
    <xf numFmtId="166" fontId="10" fillId="1" borderId="6" xfId="0" applyNumberFormat="1" applyFont="1" applyFill="1" applyBorder="1" applyAlignment="1">
      <alignment horizontal="center" wrapText="1"/>
    </xf>
    <xf numFmtId="166" fontId="0" fillId="1" borderId="1" xfId="0" applyNumberFormat="1" applyFill="1" applyBorder="1" applyAlignment="1">
      <alignment horizontal="center"/>
    </xf>
    <xf numFmtId="164" fontId="6" fillId="1" borderId="7" xfId="2" applyNumberFormat="1" applyFont="1" applyFill="1" applyBorder="1" applyAlignment="1">
      <alignment horizontal="center" wrapText="1"/>
    </xf>
    <xf numFmtId="166" fontId="10" fillId="1" borderId="6" xfId="0" applyNumberFormat="1" applyFont="1" applyFill="1" applyBorder="1" applyAlignment="1">
      <alignment horizontal="center"/>
    </xf>
    <xf numFmtId="164" fontId="6" fillId="1" borderId="11" xfId="2" applyNumberFormat="1" applyFont="1" applyFill="1" applyBorder="1" applyAlignment="1">
      <alignment horizontal="center" wrapText="1"/>
    </xf>
    <xf numFmtId="0" fontId="5" fillId="1" borderId="0" xfId="0" applyFont="1" applyFill="1" applyAlignment="1"/>
  </cellXfs>
  <cellStyles count="5">
    <cellStyle name="Comma" xfId="2" builtinId="3"/>
    <cellStyle name="Comma 2" xfId="4"/>
    <cellStyle name="Normal" xfId="0" builtinId="0"/>
    <cellStyle name="Normal 2" xfId="3"/>
    <cellStyle name="Title" xfId="1"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topLeftCell="A3" workbookViewId="0">
      <selection activeCell="R24" sqref="R24"/>
    </sheetView>
  </sheetViews>
  <sheetFormatPr defaultRowHeight="15" x14ac:dyDescent="0.25"/>
  <cols>
    <col min="1" max="1" width="11.42578125" customWidth="1"/>
    <col min="2" max="3" width="11.5703125" bestFit="1" customWidth="1"/>
    <col min="4" max="5" width="12.28515625" bestFit="1" customWidth="1"/>
    <col min="6" max="7" width="16.7109375" bestFit="1" customWidth="1"/>
    <col min="8" max="8" width="9.7109375" hidden="1" customWidth="1"/>
    <col min="9" max="9" width="12.28515625" bestFit="1" customWidth="1"/>
    <col min="10" max="11" width="12.28515625" style="150" customWidth="1"/>
    <col min="12" max="12" width="21" customWidth="1"/>
    <col min="13" max="13" width="19.7109375" customWidth="1"/>
    <col min="14" max="14" width="16.28515625" customWidth="1"/>
    <col min="15" max="15" width="2.85546875" style="70" customWidth="1"/>
    <col min="16" max="16" width="12.7109375" customWidth="1"/>
    <col min="17" max="18" width="10.42578125" customWidth="1"/>
    <col min="19" max="19" width="11.5703125" bestFit="1" customWidth="1"/>
    <col min="20" max="20" width="14.42578125" bestFit="1" customWidth="1"/>
    <col min="21" max="21" width="9.7109375" bestFit="1" customWidth="1"/>
    <col min="22" max="22" width="9.5703125" bestFit="1" customWidth="1"/>
    <col min="23" max="23" width="14.42578125" bestFit="1" customWidth="1"/>
    <col min="24" max="24" width="9.7109375" bestFit="1" customWidth="1"/>
    <col min="25" max="25" width="11.28515625" bestFit="1" customWidth="1"/>
    <col min="26" max="26" width="13" customWidth="1"/>
    <col min="27" max="27" width="10.28515625" style="150" bestFit="1" customWidth="1"/>
    <col min="28" max="28" width="14.28515625" style="150" customWidth="1"/>
  </cols>
  <sheetData>
    <row r="1" spans="1:28" ht="24" customHeight="1" x14ac:dyDescent="0.3">
      <c r="A1" s="311" t="s">
        <v>0</v>
      </c>
      <c r="B1" s="311"/>
      <c r="C1" s="311"/>
      <c r="D1" s="311"/>
      <c r="E1" s="311"/>
      <c r="F1" s="311"/>
      <c r="G1" s="311"/>
      <c r="H1" s="311"/>
      <c r="I1" s="311"/>
      <c r="J1" s="311"/>
      <c r="K1" s="311"/>
      <c r="L1" s="311"/>
      <c r="M1" s="311"/>
      <c r="N1" s="311"/>
      <c r="O1" s="261"/>
      <c r="P1" s="311" t="s">
        <v>0</v>
      </c>
      <c r="Q1" s="311"/>
      <c r="R1" s="311"/>
      <c r="S1" s="311"/>
      <c r="T1" s="311"/>
      <c r="U1" s="311"/>
      <c r="V1" s="311"/>
      <c r="W1" s="311"/>
      <c r="X1" s="311"/>
      <c r="Y1" s="311"/>
      <c r="Z1" s="311"/>
      <c r="AA1" s="311"/>
      <c r="AB1" s="311"/>
    </row>
    <row r="2" spans="1:28" ht="24" customHeight="1" x14ac:dyDescent="0.3">
      <c r="A2" s="311" t="s">
        <v>84</v>
      </c>
      <c r="B2" s="311"/>
      <c r="C2" s="311"/>
      <c r="D2" s="311"/>
      <c r="E2" s="311"/>
      <c r="F2" s="311"/>
      <c r="G2" s="311"/>
      <c r="H2" s="311"/>
      <c r="I2" s="311"/>
      <c r="J2" s="311"/>
      <c r="K2" s="311"/>
      <c r="L2" s="311"/>
      <c r="M2" s="311"/>
      <c r="N2" s="311"/>
      <c r="O2" s="261"/>
      <c r="P2" s="311" t="str">
        <f>A2</f>
        <v>Town of Ashby</v>
      </c>
      <c r="Q2" s="311"/>
      <c r="R2" s="311"/>
      <c r="S2" s="311"/>
      <c r="T2" s="311"/>
      <c r="U2" s="311"/>
      <c r="V2" s="311"/>
      <c r="W2" s="311"/>
      <c r="X2" s="311"/>
      <c r="Y2" s="311"/>
      <c r="Z2" s="311"/>
      <c r="AA2" s="311"/>
      <c r="AB2" s="311"/>
    </row>
    <row r="3" spans="1:28" x14ac:dyDescent="0.25">
      <c r="P3" s="314"/>
      <c r="Q3" s="314"/>
      <c r="R3" s="314"/>
      <c r="S3" s="314"/>
      <c r="T3" s="314"/>
      <c r="U3" s="314"/>
      <c r="V3" s="314"/>
      <c r="W3" s="314"/>
      <c r="X3" s="314"/>
      <c r="Y3" s="314"/>
      <c r="Z3" s="314"/>
    </row>
    <row r="4" spans="1:28" ht="22.5" x14ac:dyDescent="0.3">
      <c r="A4" s="311">
        <v>2015</v>
      </c>
      <c r="B4" s="311"/>
      <c r="C4" s="311"/>
      <c r="D4" s="311"/>
      <c r="E4" s="311"/>
      <c r="F4" s="311"/>
      <c r="G4" s="311"/>
      <c r="H4" s="311"/>
      <c r="I4" s="311"/>
      <c r="J4" s="311"/>
      <c r="K4" s="311"/>
      <c r="L4" s="311"/>
      <c r="M4" s="311"/>
      <c r="N4" s="311"/>
      <c r="O4" s="261"/>
      <c r="P4" s="312">
        <f>A4</f>
        <v>2015</v>
      </c>
      <c r="Q4" s="312"/>
      <c r="R4" s="312"/>
      <c r="S4" s="312"/>
      <c r="T4" s="312"/>
      <c r="U4" s="312"/>
      <c r="V4" s="312"/>
      <c r="W4" s="312"/>
      <c r="X4" s="312"/>
      <c r="Y4" s="312"/>
      <c r="Z4" s="312"/>
      <c r="AA4" s="312"/>
      <c r="AB4" s="312"/>
    </row>
    <row r="5" spans="1:28" s="216" customFormat="1" ht="15" customHeight="1" x14ac:dyDescent="0.25">
      <c r="A5" s="211"/>
      <c r="B5" s="211"/>
      <c r="C5" s="211"/>
      <c r="D5" s="211"/>
      <c r="E5" s="211"/>
      <c r="F5" s="211"/>
      <c r="G5" s="211"/>
      <c r="H5" s="211"/>
      <c r="I5" s="211"/>
      <c r="J5" s="211"/>
      <c r="K5" s="211"/>
      <c r="L5" s="212"/>
      <c r="M5" s="211"/>
      <c r="N5" s="211"/>
      <c r="O5" s="70"/>
      <c r="P5" s="215"/>
      <c r="Q5" s="315" t="s">
        <v>27</v>
      </c>
      <c r="R5" s="316"/>
      <c r="S5" s="316"/>
      <c r="T5" s="315" t="s">
        <v>33</v>
      </c>
      <c r="U5" s="316"/>
      <c r="V5" s="317"/>
      <c r="W5" s="315" t="s">
        <v>34</v>
      </c>
      <c r="X5" s="316"/>
      <c r="Y5" s="317"/>
      <c r="Z5" s="214" t="s">
        <v>29</v>
      </c>
      <c r="AA5" s="214" t="s">
        <v>107</v>
      </c>
      <c r="AB5" s="309" t="s">
        <v>158</v>
      </c>
    </row>
    <row r="6" spans="1:28" s="226" customFormat="1" ht="45" x14ac:dyDescent="0.25">
      <c r="A6" s="217" t="s">
        <v>32</v>
      </c>
      <c r="B6" s="217" t="s">
        <v>6</v>
      </c>
      <c r="C6" s="217" t="s">
        <v>20</v>
      </c>
      <c r="D6" s="217" t="s">
        <v>35</v>
      </c>
      <c r="E6" s="217" t="s">
        <v>36</v>
      </c>
      <c r="F6" s="217" t="s">
        <v>38</v>
      </c>
      <c r="G6" s="217" t="s">
        <v>37</v>
      </c>
      <c r="H6" s="217" t="s">
        <v>41</v>
      </c>
      <c r="I6" s="217" t="s">
        <v>41</v>
      </c>
      <c r="J6" s="217" t="s">
        <v>89</v>
      </c>
      <c r="K6" s="217" t="s">
        <v>90</v>
      </c>
      <c r="L6" s="218" t="s">
        <v>7</v>
      </c>
      <c r="M6" s="217" t="s">
        <v>14</v>
      </c>
      <c r="N6" s="217" t="s">
        <v>9</v>
      </c>
      <c r="O6" s="257"/>
      <c r="P6" s="225" t="s">
        <v>32</v>
      </c>
      <c r="Q6" s="220" t="s">
        <v>23</v>
      </c>
      <c r="R6" s="221" t="s">
        <v>26</v>
      </c>
      <c r="S6" s="222" t="s">
        <v>24</v>
      </c>
      <c r="T6" s="220" t="s">
        <v>23</v>
      </c>
      <c r="U6" s="221" t="s">
        <v>26</v>
      </c>
      <c r="V6" s="223" t="s">
        <v>24</v>
      </c>
      <c r="W6" s="220" t="s">
        <v>23</v>
      </c>
      <c r="X6" s="221" t="s">
        <v>26</v>
      </c>
      <c r="Y6" s="223" t="s">
        <v>24</v>
      </c>
      <c r="Z6" s="224" t="s">
        <v>10</v>
      </c>
      <c r="AA6" s="223" t="s">
        <v>24</v>
      </c>
      <c r="AB6" s="310"/>
    </row>
    <row r="7" spans="1:28" s="60" customFormat="1" hidden="1" x14ac:dyDescent="0.25">
      <c r="A7" s="16">
        <f t="shared" ref="A7:A13" si="0">A8+31</f>
        <v>42719</v>
      </c>
      <c r="B7" s="8"/>
      <c r="C7" s="8"/>
      <c r="D7" s="8"/>
      <c r="E7" s="8"/>
      <c r="F7" s="8"/>
      <c r="G7" s="8"/>
      <c r="H7" s="8"/>
      <c r="I7" s="8"/>
      <c r="J7" s="8">
        <f t="shared" ref="J7:J13" si="1">F7+D7+B7</f>
        <v>0</v>
      </c>
      <c r="K7" s="8">
        <f t="shared" ref="K7:K13" si="2">G7+E7+C7</f>
        <v>0</v>
      </c>
      <c r="L7" s="5" t="s">
        <v>18</v>
      </c>
      <c r="M7" s="4" t="s">
        <v>164</v>
      </c>
      <c r="N7" s="5"/>
      <c r="O7" s="257"/>
      <c r="P7" s="22">
        <f t="shared" ref="P7:P13" si="3">A7</f>
        <v>42719</v>
      </c>
      <c r="Q7" s="4">
        <f>Rates!$AB7</f>
        <v>0</v>
      </c>
      <c r="R7" s="4">
        <f>Rates!$B7</f>
        <v>0</v>
      </c>
      <c r="S7" s="29">
        <f t="shared" ref="S7:S13" si="4">(Q7-R7)*C7</f>
        <v>0</v>
      </c>
      <c r="T7" s="4">
        <f>Rates!$AC7</f>
        <v>0</v>
      </c>
      <c r="U7" s="4">
        <f>Rates!$B7</f>
        <v>0</v>
      </c>
      <c r="V7" s="29">
        <f t="shared" ref="V7:V13" si="5">(T7-U7)*E7</f>
        <v>0</v>
      </c>
      <c r="W7" s="4">
        <f>Rates!$AD7</f>
        <v>0</v>
      </c>
      <c r="X7" s="4">
        <f>Rates!$B7</f>
        <v>0</v>
      </c>
      <c r="Y7" s="29">
        <f t="shared" ref="Y7:Y13" si="6">(W7-X7)*G7</f>
        <v>0</v>
      </c>
      <c r="Z7" s="115"/>
      <c r="AA7" s="93">
        <f t="shared" ref="AA7:AA23" si="7">Y7+V7+S7</f>
        <v>0</v>
      </c>
      <c r="AB7" s="120"/>
    </row>
    <row r="8" spans="1:28" s="60" customFormat="1" hidden="1" x14ac:dyDescent="0.25">
      <c r="A8" s="16">
        <f t="shared" si="0"/>
        <v>42688</v>
      </c>
      <c r="B8" s="8"/>
      <c r="C8" s="8"/>
      <c r="D8" s="8"/>
      <c r="E8" s="8"/>
      <c r="F8" s="8"/>
      <c r="G8" s="8"/>
      <c r="H8" s="8"/>
      <c r="I8" s="8"/>
      <c r="J8" s="8">
        <f t="shared" si="1"/>
        <v>0</v>
      </c>
      <c r="K8" s="8">
        <f t="shared" si="2"/>
        <v>0</v>
      </c>
      <c r="L8" s="5" t="s">
        <v>18</v>
      </c>
      <c r="M8" s="4" t="s">
        <v>164</v>
      </c>
      <c r="N8" s="5"/>
      <c r="O8" s="257"/>
      <c r="P8" s="22">
        <f t="shared" si="3"/>
        <v>42688</v>
      </c>
      <c r="Q8" s="4">
        <f>Rates!$AB8</f>
        <v>0</v>
      </c>
      <c r="R8" s="4">
        <f>Rates!$B8</f>
        <v>0</v>
      </c>
      <c r="S8" s="29">
        <f t="shared" si="4"/>
        <v>0</v>
      </c>
      <c r="T8" s="4">
        <f>Rates!$AC8</f>
        <v>0</v>
      </c>
      <c r="U8" s="4">
        <f>Rates!$B8</f>
        <v>0</v>
      </c>
      <c r="V8" s="29">
        <f t="shared" si="5"/>
        <v>0</v>
      </c>
      <c r="W8" s="4">
        <f>Rates!$AD8</f>
        <v>0</v>
      </c>
      <c r="X8" s="4">
        <f>Rates!$B8</f>
        <v>0</v>
      </c>
      <c r="Y8" s="29">
        <f t="shared" si="6"/>
        <v>0</v>
      </c>
      <c r="Z8" s="115"/>
      <c r="AA8" s="93">
        <f t="shared" si="7"/>
        <v>0</v>
      </c>
      <c r="AB8" s="120"/>
    </row>
    <row r="9" spans="1:28" s="60" customFormat="1" hidden="1" x14ac:dyDescent="0.25">
      <c r="A9" s="16">
        <f t="shared" si="0"/>
        <v>42657</v>
      </c>
      <c r="B9" s="8"/>
      <c r="C9" s="8"/>
      <c r="D9" s="8"/>
      <c r="E9" s="8"/>
      <c r="F9" s="8"/>
      <c r="G9" s="8"/>
      <c r="H9" s="8"/>
      <c r="I9" s="8"/>
      <c r="J9" s="8">
        <f t="shared" si="1"/>
        <v>0</v>
      </c>
      <c r="K9" s="8">
        <f t="shared" si="2"/>
        <v>0</v>
      </c>
      <c r="L9" s="5" t="s">
        <v>18</v>
      </c>
      <c r="M9" s="4" t="s">
        <v>164</v>
      </c>
      <c r="N9" s="5"/>
      <c r="O9" s="257"/>
      <c r="P9" s="22">
        <f t="shared" si="3"/>
        <v>42657</v>
      </c>
      <c r="Q9" s="4">
        <f>Rates!$AB9</f>
        <v>0</v>
      </c>
      <c r="R9" s="4">
        <f>Rates!$B9</f>
        <v>0</v>
      </c>
      <c r="S9" s="29">
        <f t="shared" si="4"/>
        <v>0</v>
      </c>
      <c r="T9" s="4">
        <f>Rates!$AC9</f>
        <v>0</v>
      </c>
      <c r="U9" s="4">
        <f>Rates!$B9</f>
        <v>0</v>
      </c>
      <c r="V9" s="29">
        <f t="shared" si="5"/>
        <v>0</v>
      </c>
      <c r="W9" s="4">
        <f>Rates!$AD9</f>
        <v>0</v>
      </c>
      <c r="X9" s="4">
        <f>Rates!$B9</f>
        <v>0</v>
      </c>
      <c r="Y9" s="29">
        <f t="shared" si="6"/>
        <v>0</v>
      </c>
      <c r="Z9" s="115"/>
      <c r="AA9" s="93">
        <f t="shared" si="7"/>
        <v>0</v>
      </c>
      <c r="AB9" s="120"/>
    </row>
    <row r="10" spans="1:28" s="60" customFormat="1" hidden="1" x14ac:dyDescent="0.25">
      <c r="A10" s="16">
        <f t="shared" si="0"/>
        <v>42626</v>
      </c>
      <c r="B10" s="8"/>
      <c r="C10" s="8"/>
      <c r="D10" s="8"/>
      <c r="E10" s="8"/>
      <c r="F10" s="8"/>
      <c r="G10" s="8"/>
      <c r="H10" s="8"/>
      <c r="I10" s="8"/>
      <c r="J10" s="8">
        <f t="shared" si="1"/>
        <v>0</v>
      </c>
      <c r="K10" s="8">
        <f t="shared" si="2"/>
        <v>0</v>
      </c>
      <c r="L10" s="5" t="s">
        <v>18</v>
      </c>
      <c r="M10" s="4" t="s">
        <v>164</v>
      </c>
      <c r="N10" s="5"/>
      <c r="O10" s="257"/>
      <c r="P10" s="22">
        <f t="shared" si="3"/>
        <v>42626</v>
      </c>
      <c r="Q10" s="4">
        <f>Rates!$AB10</f>
        <v>0</v>
      </c>
      <c r="R10" s="4">
        <f>Rates!$B10</f>
        <v>0</v>
      </c>
      <c r="S10" s="29">
        <f t="shared" si="4"/>
        <v>0</v>
      </c>
      <c r="T10" s="4">
        <f>Rates!$AC10</f>
        <v>0</v>
      </c>
      <c r="U10" s="4">
        <f>Rates!$B10</f>
        <v>0</v>
      </c>
      <c r="V10" s="29">
        <f t="shared" si="5"/>
        <v>0</v>
      </c>
      <c r="W10" s="4">
        <f>Rates!$AD10</f>
        <v>0</v>
      </c>
      <c r="X10" s="4">
        <f>Rates!$B10</f>
        <v>0</v>
      </c>
      <c r="Y10" s="29">
        <f t="shared" si="6"/>
        <v>0</v>
      </c>
      <c r="Z10" s="115"/>
      <c r="AA10" s="93">
        <f t="shared" si="7"/>
        <v>0</v>
      </c>
      <c r="AB10" s="120"/>
    </row>
    <row r="11" spans="1:28" s="60" customFormat="1" hidden="1" x14ac:dyDescent="0.25">
      <c r="A11" s="16">
        <f t="shared" si="0"/>
        <v>42595</v>
      </c>
      <c r="B11" s="8"/>
      <c r="C11" s="8"/>
      <c r="D11" s="8"/>
      <c r="E11" s="8"/>
      <c r="F11" s="8"/>
      <c r="G11" s="8"/>
      <c r="H11" s="8"/>
      <c r="I11" s="8"/>
      <c r="J11" s="8">
        <f t="shared" si="1"/>
        <v>0</v>
      </c>
      <c r="K11" s="8">
        <f t="shared" si="2"/>
        <v>0</v>
      </c>
      <c r="L11" s="5" t="s">
        <v>18</v>
      </c>
      <c r="M11" s="4" t="s">
        <v>164</v>
      </c>
      <c r="N11" s="5"/>
      <c r="O11" s="257"/>
      <c r="P11" s="22">
        <f t="shared" si="3"/>
        <v>42595</v>
      </c>
      <c r="Q11" s="4">
        <f>Rates!$AB11</f>
        <v>0</v>
      </c>
      <c r="R11" s="4">
        <f>Rates!$B11</f>
        <v>0</v>
      </c>
      <c r="S11" s="29">
        <f t="shared" si="4"/>
        <v>0</v>
      </c>
      <c r="T11" s="4">
        <f>Rates!$AC11</f>
        <v>0</v>
      </c>
      <c r="U11" s="4">
        <f>Rates!$B11</f>
        <v>0</v>
      </c>
      <c r="V11" s="29">
        <f t="shared" si="5"/>
        <v>0</v>
      </c>
      <c r="W11" s="4">
        <f>Rates!$AD11</f>
        <v>0</v>
      </c>
      <c r="X11" s="4">
        <f>Rates!$B11</f>
        <v>0</v>
      </c>
      <c r="Y11" s="29">
        <f t="shared" si="6"/>
        <v>0</v>
      </c>
      <c r="Z11" s="115"/>
      <c r="AA11" s="93">
        <f t="shared" si="7"/>
        <v>0</v>
      </c>
      <c r="AB11" s="120"/>
    </row>
    <row r="12" spans="1:28" s="60" customFormat="1" hidden="1" x14ac:dyDescent="0.25">
      <c r="A12" s="16">
        <f t="shared" si="0"/>
        <v>42564</v>
      </c>
      <c r="B12" s="8"/>
      <c r="C12" s="8"/>
      <c r="D12" s="8"/>
      <c r="E12" s="8"/>
      <c r="F12" s="8"/>
      <c r="G12" s="8"/>
      <c r="H12" s="8"/>
      <c r="I12" s="8"/>
      <c r="J12" s="8">
        <f t="shared" si="1"/>
        <v>0</v>
      </c>
      <c r="K12" s="8">
        <f t="shared" si="2"/>
        <v>0</v>
      </c>
      <c r="L12" s="5" t="s">
        <v>18</v>
      </c>
      <c r="M12" s="4" t="s">
        <v>164</v>
      </c>
      <c r="N12" s="5"/>
      <c r="O12" s="257"/>
      <c r="P12" s="22">
        <f t="shared" si="3"/>
        <v>42564</v>
      </c>
      <c r="Q12" s="4">
        <f>Rates!$AB12</f>
        <v>0</v>
      </c>
      <c r="R12" s="4">
        <f>Rates!$B12</f>
        <v>0</v>
      </c>
      <c r="S12" s="29">
        <f t="shared" si="4"/>
        <v>0</v>
      </c>
      <c r="T12" s="4">
        <f>Rates!$AC12</f>
        <v>0</v>
      </c>
      <c r="U12" s="4">
        <f>Rates!$B12</f>
        <v>0</v>
      </c>
      <c r="V12" s="29">
        <f t="shared" si="5"/>
        <v>0</v>
      </c>
      <c r="W12" s="4">
        <f>Rates!$AD12</f>
        <v>0</v>
      </c>
      <c r="X12" s="4">
        <f>Rates!$B12</f>
        <v>0</v>
      </c>
      <c r="Y12" s="29">
        <f t="shared" si="6"/>
        <v>0</v>
      </c>
      <c r="Z12" s="115"/>
      <c r="AA12" s="93">
        <f t="shared" si="7"/>
        <v>0</v>
      </c>
      <c r="AB12" s="120"/>
    </row>
    <row r="13" spans="1:28" s="60" customFormat="1" hidden="1" x14ac:dyDescent="0.25">
      <c r="A13" s="16">
        <f t="shared" si="0"/>
        <v>42533</v>
      </c>
      <c r="B13" s="8"/>
      <c r="C13" s="8"/>
      <c r="D13" s="8"/>
      <c r="E13" s="8"/>
      <c r="F13" s="8"/>
      <c r="G13" s="8"/>
      <c r="H13" s="8"/>
      <c r="I13" s="8"/>
      <c r="J13" s="8">
        <f t="shared" si="1"/>
        <v>0</v>
      </c>
      <c r="K13" s="8">
        <f t="shared" si="2"/>
        <v>0</v>
      </c>
      <c r="L13" s="5" t="s">
        <v>18</v>
      </c>
      <c r="M13" s="4" t="s">
        <v>163</v>
      </c>
      <c r="N13" s="5"/>
      <c r="O13" s="257"/>
      <c r="P13" s="22">
        <f t="shared" si="3"/>
        <v>42533</v>
      </c>
      <c r="Q13" s="4">
        <f>Rates!$AB13</f>
        <v>0</v>
      </c>
      <c r="R13" s="4">
        <f>Rates!$B13</f>
        <v>0</v>
      </c>
      <c r="S13" s="29">
        <f t="shared" si="4"/>
        <v>0</v>
      </c>
      <c r="T13" s="4">
        <f>Rates!$AC13</f>
        <v>0</v>
      </c>
      <c r="U13" s="4">
        <f>Rates!$B13</f>
        <v>0</v>
      </c>
      <c r="V13" s="29">
        <f t="shared" si="5"/>
        <v>0</v>
      </c>
      <c r="W13" s="4">
        <f>Rates!$AD13</f>
        <v>0</v>
      </c>
      <c r="X13" s="4">
        <f>Rates!$B13</f>
        <v>0</v>
      </c>
      <c r="Y13" s="29">
        <f t="shared" si="6"/>
        <v>0</v>
      </c>
      <c r="Z13" s="115"/>
      <c r="AA13" s="93">
        <f t="shared" si="7"/>
        <v>0</v>
      </c>
      <c r="AB13" s="120"/>
    </row>
    <row r="14" spans="1:28" s="60" customFormat="1" hidden="1" x14ac:dyDescent="0.25">
      <c r="A14" s="16">
        <f t="shared" ref="A14:A19" si="8">A15+31</f>
        <v>42502</v>
      </c>
      <c r="B14" s="8"/>
      <c r="C14" s="8"/>
      <c r="D14" s="8"/>
      <c r="E14" s="8"/>
      <c r="F14" s="8"/>
      <c r="G14" s="8"/>
      <c r="H14" s="8"/>
      <c r="I14" s="8"/>
      <c r="J14" s="8">
        <f>F14+D14+B14</f>
        <v>0</v>
      </c>
      <c r="K14" s="8">
        <f>G14+E14+C14</f>
        <v>0</v>
      </c>
      <c r="L14" s="5" t="s">
        <v>18</v>
      </c>
      <c r="M14" s="4" t="s">
        <v>163</v>
      </c>
      <c r="N14" s="5"/>
      <c r="O14" s="257"/>
      <c r="P14" s="22">
        <f t="shared" ref="P14:P18" si="9">A14</f>
        <v>42502</v>
      </c>
      <c r="Q14" s="4">
        <f>Rates!$AB14</f>
        <v>0.12239</v>
      </c>
      <c r="R14" s="4">
        <f>Rates!$B14</f>
        <v>0</v>
      </c>
      <c r="S14" s="29">
        <f t="shared" ref="S14:S23" si="10">(Q14-R14)*C14</f>
        <v>0</v>
      </c>
      <c r="T14" s="4">
        <f>Rates!$AC14</f>
        <v>0.12239</v>
      </c>
      <c r="U14" s="4">
        <f>Rates!$B14</f>
        <v>0</v>
      </c>
      <c r="V14" s="29">
        <f t="shared" ref="V14:V23" si="11">(T14-U14)*E14</f>
        <v>0</v>
      </c>
      <c r="W14" s="4">
        <f>Rates!$AD14</f>
        <v>0.10863</v>
      </c>
      <c r="X14" s="4">
        <f>Rates!$B14</f>
        <v>0</v>
      </c>
      <c r="Y14" s="29">
        <f t="shared" ref="Y14:Y23" si="12">(W14-X14)*G14</f>
        <v>0</v>
      </c>
      <c r="Z14" s="184"/>
      <c r="AA14" s="93">
        <f t="shared" si="7"/>
        <v>0</v>
      </c>
      <c r="AB14" s="120"/>
    </row>
    <row r="15" spans="1:28" s="60" customFormat="1" hidden="1" x14ac:dyDescent="0.25">
      <c r="A15" s="16">
        <f t="shared" si="8"/>
        <v>42471</v>
      </c>
      <c r="B15" s="8"/>
      <c r="C15" s="8"/>
      <c r="D15" s="8"/>
      <c r="E15" s="8"/>
      <c r="F15" s="8"/>
      <c r="G15" s="8"/>
      <c r="H15" s="8"/>
      <c r="I15" s="8"/>
      <c r="J15" s="8">
        <f t="shared" ref="J15:K24" si="13">F15+D15+B15</f>
        <v>0</v>
      </c>
      <c r="K15" s="8">
        <f t="shared" si="13"/>
        <v>0</v>
      </c>
      <c r="L15" s="5" t="s">
        <v>18</v>
      </c>
      <c r="M15" s="4" t="s">
        <v>163</v>
      </c>
      <c r="N15" s="5"/>
      <c r="O15" s="257"/>
      <c r="P15" s="22">
        <f t="shared" si="9"/>
        <v>42471</v>
      </c>
      <c r="Q15" s="4">
        <f>Rates!$AB15</f>
        <v>0.12239</v>
      </c>
      <c r="R15" s="4">
        <f>Rates!$B15</f>
        <v>0</v>
      </c>
      <c r="S15" s="29">
        <f t="shared" si="10"/>
        <v>0</v>
      </c>
      <c r="T15" s="4">
        <f>Rates!$AC15</f>
        <v>0.12239</v>
      </c>
      <c r="U15" s="4">
        <f>Rates!$B15</f>
        <v>0</v>
      </c>
      <c r="V15" s="29">
        <f t="shared" si="11"/>
        <v>0</v>
      </c>
      <c r="W15" s="4">
        <f>Rates!$AD15</f>
        <v>0.10863</v>
      </c>
      <c r="X15" s="4">
        <f>Rates!$B15</f>
        <v>0</v>
      </c>
      <c r="Y15" s="29">
        <f t="shared" si="12"/>
        <v>0</v>
      </c>
      <c r="Z15" s="184"/>
      <c r="AA15" s="93">
        <f t="shared" si="7"/>
        <v>0</v>
      </c>
      <c r="AB15" s="120"/>
    </row>
    <row r="16" spans="1:28" s="60" customFormat="1" hidden="1" x14ac:dyDescent="0.25">
      <c r="A16" s="16">
        <f t="shared" si="8"/>
        <v>42440</v>
      </c>
      <c r="B16" s="8"/>
      <c r="C16" s="8"/>
      <c r="D16" s="8"/>
      <c r="E16" s="8"/>
      <c r="F16" s="8"/>
      <c r="G16" s="8"/>
      <c r="H16" s="8"/>
      <c r="I16" s="8"/>
      <c r="J16" s="8">
        <f t="shared" si="13"/>
        <v>0</v>
      </c>
      <c r="K16" s="8">
        <f t="shared" si="13"/>
        <v>0</v>
      </c>
      <c r="L16" s="5" t="s">
        <v>18</v>
      </c>
      <c r="M16" s="4" t="s">
        <v>163</v>
      </c>
      <c r="N16" s="5"/>
      <c r="O16" s="257"/>
      <c r="P16" s="22">
        <f t="shared" si="9"/>
        <v>42440</v>
      </c>
      <c r="Q16" s="4">
        <f>Rates!$AB16</f>
        <v>0.12239</v>
      </c>
      <c r="R16" s="4">
        <f>Rates!$B16</f>
        <v>0</v>
      </c>
      <c r="S16" s="29">
        <f t="shared" si="10"/>
        <v>0</v>
      </c>
      <c r="T16" s="4">
        <f>Rates!$AC16</f>
        <v>0.12239</v>
      </c>
      <c r="U16" s="4">
        <f>Rates!$B16</f>
        <v>0</v>
      </c>
      <c r="V16" s="29">
        <f t="shared" si="11"/>
        <v>0</v>
      </c>
      <c r="W16" s="4">
        <f>Rates!$AD16</f>
        <v>0.10863</v>
      </c>
      <c r="X16" s="4">
        <f>Rates!$B16</f>
        <v>0</v>
      </c>
      <c r="Y16" s="29">
        <f t="shared" si="12"/>
        <v>0</v>
      </c>
      <c r="Z16" s="184"/>
      <c r="AA16" s="93">
        <f t="shared" si="7"/>
        <v>0</v>
      </c>
      <c r="AB16" s="120"/>
    </row>
    <row r="17" spans="1:28" s="60" customFormat="1" hidden="1" x14ac:dyDescent="0.25">
      <c r="A17" s="16">
        <f t="shared" si="8"/>
        <v>42409</v>
      </c>
      <c r="B17" s="8"/>
      <c r="C17" s="8"/>
      <c r="D17" s="8"/>
      <c r="E17" s="8"/>
      <c r="F17" s="8"/>
      <c r="G17" s="8"/>
      <c r="H17" s="8"/>
      <c r="I17" s="8"/>
      <c r="J17" s="8">
        <f t="shared" si="13"/>
        <v>0</v>
      </c>
      <c r="K17" s="8">
        <f t="shared" si="13"/>
        <v>0</v>
      </c>
      <c r="L17" s="5" t="s">
        <v>18</v>
      </c>
      <c r="M17" s="4" t="s">
        <v>163</v>
      </c>
      <c r="N17" s="5"/>
      <c r="O17" s="257"/>
      <c r="P17" s="22">
        <f t="shared" si="9"/>
        <v>42409</v>
      </c>
      <c r="Q17" s="4">
        <f>Rates!$AB17</f>
        <v>0.12239</v>
      </c>
      <c r="R17" s="4">
        <f>Rates!$B17</f>
        <v>0</v>
      </c>
      <c r="S17" s="29">
        <f t="shared" si="10"/>
        <v>0</v>
      </c>
      <c r="T17" s="4">
        <f>Rates!$AC17</f>
        <v>0.12239</v>
      </c>
      <c r="U17" s="4">
        <f>Rates!$B17</f>
        <v>0</v>
      </c>
      <c r="V17" s="29">
        <f t="shared" si="11"/>
        <v>0</v>
      </c>
      <c r="W17" s="4">
        <f>Rates!$AD17</f>
        <v>0.10863</v>
      </c>
      <c r="X17" s="4">
        <f>Rates!$B17</f>
        <v>0</v>
      </c>
      <c r="Y17" s="29">
        <f t="shared" si="12"/>
        <v>0</v>
      </c>
      <c r="Z17" s="184"/>
      <c r="AA17" s="93">
        <f t="shared" si="7"/>
        <v>0</v>
      </c>
      <c r="AB17" s="120"/>
    </row>
    <row r="18" spans="1:28" s="60" customFormat="1" hidden="1" x14ac:dyDescent="0.25">
      <c r="A18" s="16">
        <f t="shared" si="8"/>
        <v>42378</v>
      </c>
      <c r="B18" s="8"/>
      <c r="C18" s="8"/>
      <c r="D18" s="8"/>
      <c r="E18" s="8"/>
      <c r="F18" s="8"/>
      <c r="G18" s="8"/>
      <c r="H18" s="8"/>
      <c r="I18" s="8"/>
      <c r="J18" s="8">
        <f t="shared" si="13"/>
        <v>0</v>
      </c>
      <c r="K18" s="8">
        <f t="shared" si="13"/>
        <v>0</v>
      </c>
      <c r="L18" s="5" t="s">
        <v>18</v>
      </c>
      <c r="M18" s="4" t="s">
        <v>163</v>
      </c>
      <c r="N18" s="5"/>
      <c r="O18" s="257"/>
      <c r="P18" s="22">
        <f t="shared" si="9"/>
        <v>42378</v>
      </c>
      <c r="Q18" s="4">
        <f>Rates!$AB18</f>
        <v>0.12239</v>
      </c>
      <c r="R18" s="4">
        <f>Rates!$B18</f>
        <v>0</v>
      </c>
      <c r="S18" s="29">
        <f t="shared" si="10"/>
        <v>0</v>
      </c>
      <c r="T18" s="4">
        <f>Rates!$AC18</f>
        <v>0.12239</v>
      </c>
      <c r="U18" s="4">
        <f>Rates!$B18</f>
        <v>0</v>
      </c>
      <c r="V18" s="29">
        <f t="shared" si="11"/>
        <v>0</v>
      </c>
      <c r="W18" s="4">
        <f>Rates!$AD18</f>
        <v>0.10863</v>
      </c>
      <c r="X18" s="4">
        <f>Rates!$B18</f>
        <v>0</v>
      </c>
      <c r="Y18" s="29">
        <f t="shared" si="12"/>
        <v>0</v>
      </c>
      <c r="Z18" s="184"/>
      <c r="AA18" s="93">
        <f t="shared" si="7"/>
        <v>0</v>
      </c>
      <c r="AB18" s="120"/>
    </row>
    <row r="19" spans="1:28" s="60" customFormat="1" hidden="1" x14ac:dyDescent="0.25">
      <c r="A19" s="16">
        <f t="shared" si="8"/>
        <v>42347</v>
      </c>
      <c r="B19" s="8"/>
      <c r="C19" s="8"/>
      <c r="D19" s="8"/>
      <c r="E19" s="8"/>
      <c r="F19" s="8"/>
      <c r="G19" s="8"/>
      <c r="H19" s="8"/>
      <c r="I19" s="8"/>
      <c r="J19" s="8">
        <f t="shared" si="13"/>
        <v>0</v>
      </c>
      <c r="K19" s="8">
        <f t="shared" si="13"/>
        <v>0</v>
      </c>
      <c r="L19" s="5" t="s">
        <v>18</v>
      </c>
      <c r="M19" s="4" t="s">
        <v>162</v>
      </c>
      <c r="N19" s="5" t="s">
        <v>12</v>
      </c>
      <c r="O19" s="257"/>
      <c r="P19" s="22">
        <f t="shared" ref="P19:P31" si="14">A19</f>
        <v>42347</v>
      </c>
      <c r="Q19" s="4">
        <f>Rates!$AB19</f>
        <v>0.12239</v>
      </c>
      <c r="R19" s="4">
        <f>Rates!$B19</f>
        <v>0.10526000000000001</v>
      </c>
      <c r="S19" s="29">
        <f t="shared" si="10"/>
        <v>0</v>
      </c>
      <c r="T19" s="4">
        <f>Rates!$AC19</f>
        <v>0.12239</v>
      </c>
      <c r="U19" s="4">
        <f>Rates!$B19</f>
        <v>0.10526000000000001</v>
      </c>
      <c r="V19" s="29">
        <f t="shared" si="11"/>
        <v>0</v>
      </c>
      <c r="W19" s="4">
        <f>Rates!$AD19</f>
        <v>0.10863</v>
      </c>
      <c r="X19" s="4">
        <f>Rates!$B19</f>
        <v>0.10526000000000001</v>
      </c>
      <c r="Y19" s="29">
        <f t="shared" si="12"/>
        <v>0</v>
      </c>
      <c r="Z19" s="184" t="s">
        <v>10</v>
      </c>
      <c r="AA19" s="93">
        <f t="shared" si="7"/>
        <v>0</v>
      </c>
      <c r="AB19" s="120"/>
    </row>
    <row r="20" spans="1:28" s="60" customFormat="1" hidden="1" x14ac:dyDescent="0.25">
      <c r="A20" s="16">
        <f t="shared" ref="A20:A30" si="15">A21+31</f>
        <v>42316</v>
      </c>
      <c r="B20" s="8"/>
      <c r="C20" s="8"/>
      <c r="D20" s="8"/>
      <c r="E20" s="8"/>
      <c r="F20" s="8"/>
      <c r="G20" s="8"/>
      <c r="H20" s="8"/>
      <c r="I20" s="8"/>
      <c r="J20" s="8">
        <f t="shared" si="13"/>
        <v>0</v>
      </c>
      <c r="K20" s="8">
        <f t="shared" si="13"/>
        <v>0</v>
      </c>
      <c r="L20" s="5" t="s">
        <v>18</v>
      </c>
      <c r="M20" s="4" t="s">
        <v>162</v>
      </c>
      <c r="N20" s="5" t="s">
        <v>12</v>
      </c>
      <c r="O20" s="257"/>
      <c r="P20" s="22">
        <f t="shared" si="14"/>
        <v>42316</v>
      </c>
      <c r="Q20" s="4">
        <f>Rates!$AB20</f>
        <v>0.11191</v>
      </c>
      <c r="R20" s="4">
        <f>Rates!$B20</f>
        <v>0.10526000000000001</v>
      </c>
      <c r="S20" s="29">
        <f t="shared" si="10"/>
        <v>0</v>
      </c>
      <c r="T20" s="4">
        <f>Rates!$AC20</f>
        <v>0.11191</v>
      </c>
      <c r="U20" s="4">
        <f>Rates!$B20</f>
        <v>0.10526000000000001</v>
      </c>
      <c r="V20" s="29">
        <f t="shared" si="11"/>
        <v>0</v>
      </c>
      <c r="W20" s="4">
        <f>Rates!$AD20</f>
        <v>0.10006</v>
      </c>
      <c r="X20" s="4">
        <f>Rates!$B20</f>
        <v>0.10526000000000001</v>
      </c>
      <c r="Y20" s="29">
        <f t="shared" si="12"/>
        <v>0</v>
      </c>
      <c r="Z20" s="184" t="s">
        <v>10</v>
      </c>
      <c r="AA20" s="93">
        <f t="shared" si="7"/>
        <v>0</v>
      </c>
      <c r="AB20" s="120"/>
    </row>
    <row r="21" spans="1:28" s="60" customFormat="1" hidden="1" x14ac:dyDescent="0.25">
      <c r="A21" s="16">
        <f t="shared" si="15"/>
        <v>42285</v>
      </c>
      <c r="B21" s="8"/>
      <c r="C21" s="8"/>
      <c r="D21" s="8"/>
      <c r="E21" s="8"/>
      <c r="F21" s="8"/>
      <c r="G21" s="8"/>
      <c r="H21" s="8"/>
      <c r="I21" s="8"/>
      <c r="J21" s="8">
        <f t="shared" si="13"/>
        <v>0</v>
      </c>
      <c r="K21" s="8">
        <f t="shared" si="13"/>
        <v>0</v>
      </c>
      <c r="L21" s="5" t="s">
        <v>18</v>
      </c>
      <c r="M21" s="4" t="s">
        <v>162</v>
      </c>
      <c r="N21" s="5" t="s">
        <v>12</v>
      </c>
      <c r="O21" s="74"/>
      <c r="P21" s="22">
        <f t="shared" si="14"/>
        <v>42285</v>
      </c>
      <c r="Q21" s="4">
        <f>Rates!$AB21</f>
        <v>0.11191</v>
      </c>
      <c r="R21" s="4">
        <f>Rates!$B21</f>
        <v>0.10526000000000001</v>
      </c>
      <c r="S21" s="29">
        <f t="shared" si="10"/>
        <v>0</v>
      </c>
      <c r="T21" s="4">
        <f>Rates!$AC21</f>
        <v>0.11191</v>
      </c>
      <c r="U21" s="4">
        <f>Rates!$B21</f>
        <v>0.10526000000000001</v>
      </c>
      <c r="V21" s="29">
        <f t="shared" si="11"/>
        <v>0</v>
      </c>
      <c r="W21" s="4">
        <f>Rates!$AD21</f>
        <v>0.10006</v>
      </c>
      <c r="X21" s="4">
        <f>Rates!$B21</f>
        <v>0.10526000000000001</v>
      </c>
      <c r="Y21" s="29">
        <f t="shared" si="12"/>
        <v>0</v>
      </c>
      <c r="Z21" s="184" t="s">
        <v>10</v>
      </c>
      <c r="AA21" s="93">
        <f t="shared" si="7"/>
        <v>0</v>
      </c>
      <c r="AB21" s="120"/>
    </row>
    <row r="22" spans="1:28" s="60" customFormat="1" x14ac:dyDescent="0.25">
      <c r="A22" s="16">
        <f t="shared" si="15"/>
        <v>42254</v>
      </c>
      <c r="B22" s="8">
        <v>2184</v>
      </c>
      <c r="C22" s="8">
        <v>1351685</v>
      </c>
      <c r="D22" s="8">
        <v>235</v>
      </c>
      <c r="E22" s="8">
        <v>32398</v>
      </c>
      <c r="F22" s="8">
        <v>148</v>
      </c>
      <c r="G22" s="8">
        <v>178412</v>
      </c>
      <c r="H22" s="8"/>
      <c r="I22" s="8">
        <v>0</v>
      </c>
      <c r="J22" s="8">
        <f t="shared" si="13"/>
        <v>2567</v>
      </c>
      <c r="K22" s="8">
        <f t="shared" si="13"/>
        <v>1562495</v>
      </c>
      <c r="L22" s="5" t="s">
        <v>18</v>
      </c>
      <c r="M22" s="4" t="s">
        <v>111</v>
      </c>
      <c r="N22" s="5" t="s">
        <v>12</v>
      </c>
      <c r="O22" s="74"/>
      <c r="P22" s="22">
        <f t="shared" si="14"/>
        <v>42254</v>
      </c>
      <c r="Q22" s="4">
        <f>Rates!$AB22</f>
        <v>0.11191</v>
      </c>
      <c r="R22" s="4">
        <f>Rates!$B22</f>
        <v>0.10526000000000001</v>
      </c>
      <c r="S22" s="29">
        <f t="shared" si="10"/>
        <v>8988.7052499999863</v>
      </c>
      <c r="T22" s="4">
        <f>Rates!$AC22</f>
        <v>0.11191</v>
      </c>
      <c r="U22" s="4">
        <f>Rates!$B22</f>
        <v>0.10526000000000001</v>
      </c>
      <c r="V22" s="29">
        <f t="shared" si="11"/>
        <v>215.44669999999965</v>
      </c>
      <c r="W22" s="4">
        <f>Rates!$AD22</f>
        <v>0.10006</v>
      </c>
      <c r="X22" s="4">
        <f>Rates!$B22</f>
        <v>0.10526000000000001</v>
      </c>
      <c r="Y22" s="29">
        <f t="shared" si="12"/>
        <v>-927.74240000000179</v>
      </c>
      <c r="Z22" s="184" t="s">
        <v>10</v>
      </c>
      <c r="AA22" s="93">
        <f>Y22+V22+S22</f>
        <v>8276.4095499999839</v>
      </c>
      <c r="AB22" s="120">
        <f>C22/B22</f>
        <v>618.90338827838832</v>
      </c>
    </row>
    <row r="23" spans="1:28" s="60" customFormat="1" x14ac:dyDescent="0.25">
      <c r="A23" s="16">
        <f t="shared" si="15"/>
        <v>42223</v>
      </c>
      <c r="B23" s="8">
        <v>1135</v>
      </c>
      <c r="C23" s="8">
        <v>817809</v>
      </c>
      <c r="D23" s="8">
        <v>116</v>
      </c>
      <c r="E23" s="8">
        <v>17750</v>
      </c>
      <c r="F23" s="8">
        <v>80</v>
      </c>
      <c r="G23" s="8">
        <v>108578</v>
      </c>
      <c r="H23" s="8"/>
      <c r="I23" s="8">
        <v>0</v>
      </c>
      <c r="J23" s="8">
        <f t="shared" si="13"/>
        <v>1331</v>
      </c>
      <c r="K23" s="8">
        <f t="shared" si="13"/>
        <v>944137</v>
      </c>
      <c r="L23" s="5" t="s">
        <v>18</v>
      </c>
      <c r="M23" s="4" t="s">
        <v>162</v>
      </c>
      <c r="N23" s="5" t="s">
        <v>12</v>
      </c>
      <c r="O23" s="74"/>
      <c r="P23" s="22">
        <f t="shared" si="14"/>
        <v>42223</v>
      </c>
      <c r="Q23" s="4">
        <f>Rates!$AB23</f>
        <v>0.11191</v>
      </c>
      <c r="R23" s="4">
        <f>Rates!$B23</f>
        <v>0.10526000000000001</v>
      </c>
      <c r="S23" s="29">
        <f t="shared" si="10"/>
        <v>5438.4298499999913</v>
      </c>
      <c r="T23" s="4">
        <f>Rates!$AC23</f>
        <v>0.11191</v>
      </c>
      <c r="U23" s="4">
        <f>Rates!$B23</f>
        <v>0.10526000000000001</v>
      </c>
      <c r="V23" s="29">
        <f t="shared" si="11"/>
        <v>118.03749999999981</v>
      </c>
      <c r="W23" s="4">
        <f>Rates!$AD23</f>
        <v>0.10006</v>
      </c>
      <c r="X23" s="4">
        <f>Rates!$B23</f>
        <v>0.10526000000000001</v>
      </c>
      <c r="Y23" s="29">
        <f t="shared" si="12"/>
        <v>-564.60560000000112</v>
      </c>
      <c r="Z23" s="184" t="s">
        <v>10</v>
      </c>
      <c r="AA23" s="93">
        <f t="shared" si="7"/>
        <v>4991.86174999999</v>
      </c>
      <c r="AB23" s="120">
        <f>C23/B23</f>
        <v>720.53656387665194</v>
      </c>
    </row>
    <row r="24" spans="1:28" s="60" customFormat="1" x14ac:dyDescent="0.25">
      <c r="A24" s="16">
        <f t="shared" si="15"/>
        <v>42192</v>
      </c>
      <c r="B24" s="8">
        <v>25</v>
      </c>
      <c r="C24" s="8">
        <v>8198</v>
      </c>
      <c r="D24" s="8">
        <v>0</v>
      </c>
      <c r="E24" s="8">
        <v>0</v>
      </c>
      <c r="F24" s="8">
        <v>3</v>
      </c>
      <c r="G24" s="8">
        <v>6601</v>
      </c>
      <c r="H24" s="8"/>
      <c r="I24" s="8">
        <v>0</v>
      </c>
      <c r="J24" s="8">
        <f t="shared" si="13"/>
        <v>28</v>
      </c>
      <c r="K24" s="8">
        <f t="shared" si="13"/>
        <v>14799</v>
      </c>
      <c r="L24" s="5" t="s">
        <v>18</v>
      </c>
      <c r="M24" s="4" t="s">
        <v>162</v>
      </c>
      <c r="N24" s="5" t="s">
        <v>12</v>
      </c>
      <c r="O24" s="74"/>
      <c r="P24" s="22">
        <f t="shared" si="14"/>
        <v>42192</v>
      </c>
      <c r="Q24" s="4">
        <f>Rates!$AB24</f>
        <v>0.11191</v>
      </c>
      <c r="R24" s="4">
        <f>Rates!$B24</f>
        <v>0.10526000000000001</v>
      </c>
      <c r="S24" s="29">
        <f t="shared" ref="S24" si="16">(Q24-R24)*C24</f>
        <v>54.516699999999915</v>
      </c>
      <c r="T24" s="4">
        <f>Rates!$AC24</f>
        <v>0.11191</v>
      </c>
      <c r="U24" s="4">
        <f>Rates!$B24</f>
        <v>0.10526000000000001</v>
      </c>
      <c r="V24" s="29">
        <f>(T24-U24)*E24</f>
        <v>0</v>
      </c>
      <c r="W24" s="4">
        <f>Rates!$AD24</f>
        <v>0.10006</v>
      </c>
      <c r="X24" s="4">
        <f>Rates!$B24</f>
        <v>0.10526000000000001</v>
      </c>
      <c r="Y24" s="29">
        <f>(W24-X24)*G24</f>
        <v>-34.325200000000066</v>
      </c>
      <c r="Z24" s="184" t="s">
        <v>10</v>
      </c>
      <c r="AA24" s="93">
        <f>Y24+V24+S24</f>
        <v>20.191499999999849</v>
      </c>
      <c r="AB24" s="120">
        <f>C24/B24</f>
        <v>327.92</v>
      </c>
    </row>
    <row r="25" spans="1:28" s="198" customFormat="1" x14ac:dyDescent="0.25">
      <c r="A25" s="187">
        <f t="shared" si="15"/>
        <v>42161</v>
      </c>
      <c r="B25" s="188"/>
      <c r="C25" s="188"/>
      <c r="D25" s="188"/>
      <c r="E25" s="188"/>
      <c r="F25" s="188"/>
      <c r="G25" s="188"/>
      <c r="H25" s="188"/>
      <c r="I25" s="188"/>
      <c r="J25" s="188"/>
      <c r="K25" s="188"/>
      <c r="L25" s="189"/>
      <c r="M25" s="188"/>
      <c r="N25" s="188"/>
      <c r="O25" s="74"/>
      <c r="P25" s="190">
        <f t="shared" si="14"/>
        <v>42161</v>
      </c>
      <c r="Q25" s="191"/>
      <c r="R25" s="192"/>
      <c r="S25" s="193"/>
      <c r="T25" s="191"/>
      <c r="U25" s="192"/>
      <c r="V25" s="193"/>
      <c r="W25" s="191"/>
      <c r="X25" s="192"/>
      <c r="Y25" s="194"/>
      <c r="Z25" s="195"/>
      <c r="AA25" s="196"/>
      <c r="AB25" s="197"/>
    </row>
    <row r="26" spans="1:28" s="198" customFormat="1" x14ac:dyDescent="0.25">
      <c r="A26" s="187">
        <f t="shared" si="15"/>
        <v>42130</v>
      </c>
      <c r="B26" s="188"/>
      <c r="C26" s="188"/>
      <c r="D26" s="188"/>
      <c r="E26" s="188"/>
      <c r="F26" s="188"/>
      <c r="G26" s="188"/>
      <c r="H26" s="188"/>
      <c r="I26" s="188"/>
      <c r="J26" s="188"/>
      <c r="K26" s="188"/>
      <c r="L26" s="189"/>
      <c r="M26" s="188"/>
      <c r="N26" s="188"/>
      <c r="O26" s="74"/>
      <c r="P26" s="190">
        <f t="shared" si="14"/>
        <v>42130</v>
      </c>
      <c r="Q26" s="191"/>
      <c r="R26" s="192"/>
      <c r="S26" s="193"/>
      <c r="T26" s="191"/>
      <c r="U26" s="192"/>
      <c r="V26" s="193"/>
      <c r="W26" s="191"/>
      <c r="X26" s="192"/>
      <c r="Y26" s="194"/>
      <c r="Z26" s="195"/>
      <c r="AA26" s="196"/>
      <c r="AB26" s="197"/>
    </row>
    <row r="27" spans="1:28" s="198" customFormat="1" x14ac:dyDescent="0.25">
      <c r="A27" s="187">
        <f t="shared" si="15"/>
        <v>42099</v>
      </c>
      <c r="B27" s="188"/>
      <c r="C27" s="188"/>
      <c r="D27" s="188"/>
      <c r="E27" s="188"/>
      <c r="F27" s="188"/>
      <c r="G27" s="188"/>
      <c r="H27" s="188"/>
      <c r="I27" s="188"/>
      <c r="J27" s="188"/>
      <c r="K27" s="188"/>
      <c r="L27" s="189"/>
      <c r="M27" s="188"/>
      <c r="N27" s="188"/>
      <c r="O27" s="74"/>
      <c r="P27" s="190">
        <f t="shared" si="14"/>
        <v>42099</v>
      </c>
      <c r="Q27" s="191"/>
      <c r="R27" s="192"/>
      <c r="S27" s="193"/>
      <c r="T27" s="191"/>
      <c r="U27" s="192"/>
      <c r="V27" s="193"/>
      <c r="W27" s="191"/>
      <c r="X27" s="192"/>
      <c r="Y27" s="194"/>
      <c r="Z27" s="195"/>
      <c r="AA27" s="196"/>
      <c r="AB27" s="197"/>
    </row>
    <row r="28" spans="1:28" s="198" customFormat="1" x14ac:dyDescent="0.25">
      <c r="A28" s="187">
        <f t="shared" si="15"/>
        <v>42068</v>
      </c>
      <c r="B28" s="188"/>
      <c r="C28" s="188"/>
      <c r="D28" s="188"/>
      <c r="E28" s="188"/>
      <c r="F28" s="188"/>
      <c r="G28" s="188"/>
      <c r="H28" s="188"/>
      <c r="I28" s="188"/>
      <c r="J28" s="188"/>
      <c r="K28" s="188"/>
      <c r="L28" s="189"/>
      <c r="M28" s="188"/>
      <c r="N28" s="188"/>
      <c r="O28" s="74"/>
      <c r="P28" s="190">
        <f t="shared" si="14"/>
        <v>42068</v>
      </c>
      <c r="Q28" s="191"/>
      <c r="R28" s="192"/>
      <c r="S28" s="193"/>
      <c r="T28" s="191"/>
      <c r="U28" s="192"/>
      <c r="V28" s="193"/>
      <c r="W28" s="191"/>
      <c r="X28" s="192"/>
      <c r="Y28" s="194"/>
      <c r="Z28" s="195"/>
      <c r="AA28" s="196"/>
      <c r="AB28" s="197"/>
    </row>
    <row r="29" spans="1:28" s="198" customFormat="1" x14ac:dyDescent="0.25">
      <c r="A29" s="187">
        <f t="shared" si="15"/>
        <v>42037</v>
      </c>
      <c r="B29" s="188"/>
      <c r="C29" s="188"/>
      <c r="D29" s="188"/>
      <c r="E29" s="188"/>
      <c r="F29" s="188"/>
      <c r="G29" s="188"/>
      <c r="H29" s="188"/>
      <c r="I29" s="188"/>
      <c r="J29" s="188"/>
      <c r="K29" s="188"/>
      <c r="L29" s="189"/>
      <c r="M29" s="188"/>
      <c r="N29" s="188"/>
      <c r="O29" s="74"/>
      <c r="P29" s="190">
        <f t="shared" si="14"/>
        <v>42037</v>
      </c>
      <c r="Q29" s="191"/>
      <c r="R29" s="192"/>
      <c r="S29" s="193"/>
      <c r="T29" s="191"/>
      <c r="U29" s="192"/>
      <c r="V29" s="193"/>
      <c r="W29" s="191"/>
      <c r="X29" s="192"/>
      <c r="Y29" s="194"/>
      <c r="Z29" s="195"/>
      <c r="AA29" s="196"/>
      <c r="AB29" s="197"/>
    </row>
    <row r="30" spans="1:28" s="198" customFormat="1" x14ac:dyDescent="0.25">
      <c r="A30" s="187">
        <f t="shared" si="15"/>
        <v>42006</v>
      </c>
      <c r="B30" s="188"/>
      <c r="C30" s="188"/>
      <c r="D30" s="188"/>
      <c r="E30" s="188"/>
      <c r="F30" s="188"/>
      <c r="G30" s="188"/>
      <c r="H30" s="188"/>
      <c r="I30" s="188"/>
      <c r="J30" s="188"/>
      <c r="K30" s="188"/>
      <c r="L30" s="189"/>
      <c r="M30" s="188"/>
      <c r="N30" s="188"/>
      <c r="O30" s="74"/>
      <c r="P30" s="190">
        <f t="shared" si="14"/>
        <v>42006</v>
      </c>
      <c r="Q30" s="191"/>
      <c r="R30" s="192"/>
      <c r="S30" s="193"/>
      <c r="T30" s="191"/>
      <c r="U30" s="192"/>
      <c r="V30" s="193"/>
      <c r="W30" s="191"/>
      <c r="X30" s="192"/>
      <c r="Y30" s="194"/>
      <c r="Z30" s="195"/>
      <c r="AA30" s="196"/>
      <c r="AB30" s="197"/>
    </row>
    <row r="31" spans="1:28" s="198" customFormat="1" x14ac:dyDescent="0.25">
      <c r="A31" s="187">
        <f>A32+31</f>
        <v>41975</v>
      </c>
      <c r="B31" s="188"/>
      <c r="C31" s="188"/>
      <c r="D31" s="188"/>
      <c r="E31" s="188"/>
      <c r="F31" s="188"/>
      <c r="G31" s="188"/>
      <c r="H31" s="188"/>
      <c r="I31" s="188"/>
      <c r="J31" s="188"/>
      <c r="K31" s="188"/>
      <c r="L31" s="189"/>
      <c r="M31" s="188"/>
      <c r="N31" s="188"/>
      <c r="O31" s="74"/>
      <c r="P31" s="190">
        <f t="shared" si="14"/>
        <v>41975</v>
      </c>
      <c r="Q31" s="191"/>
      <c r="R31" s="192"/>
      <c r="S31" s="193"/>
      <c r="T31" s="191"/>
      <c r="U31" s="192"/>
      <c r="V31" s="193"/>
      <c r="W31" s="191"/>
      <c r="X31" s="192"/>
      <c r="Y31" s="194"/>
      <c r="Z31" s="195"/>
      <c r="AA31" s="196"/>
      <c r="AB31" s="197"/>
    </row>
    <row r="32" spans="1:28" s="198" customFormat="1" x14ac:dyDescent="0.25">
      <c r="A32" s="187">
        <v>41944</v>
      </c>
      <c r="B32" s="199"/>
      <c r="C32" s="199"/>
      <c r="D32" s="199"/>
      <c r="E32" s="199"/>
      <c r="F32" s="199"/>
      <c r="G32" s="199"/>
      <c r="H32" s="199"/>
      <c r="I32" s="199"/>
      <c r="J32" s="199"/>
      <c r="K32" s="199"/>
      <c r="L32" s="200"/>
      <c r="M32" s="201"/>
      <c r="N32" s="201"/>
      <c r="O32" s="74"/>
      <c r="P32" s="190">
        <f>A32</f>
        <v>41944</v>
      </c>
      <c r="Q32" s="202"/>
      <c r="R32" s="203"/>
      <c r="S32" s="204"/>
      <c r="T32" s="202"/>
      <c r="U32" s="203"/>
      <c r="V32" s="204"/>
      <c r="W32" s="202"/>
      <c r="X32" s="203"/>
      <c r="Y32" s="205"/>
      <c r="Z32" s="195"/>
      <c r="AA32" s="196"/>
      <c r="AB32" s="197"/>
    </row>
    <row r="33" spans="1:28" s="207" customFormat="1" x14ac:dyDescent="0.25">
      <c r="A33" s="187">
        <v>41913</v>
      </c>
      <c r="B33" s="199"/>
      <c r="C33" s="199"/>
      <c r="D33" s="199"/>
      <c r="E33" s="199"/>
      <c r="F33" s="199"/>
      <c r="G33" s="199"/>
      <c r="H33" s="199"/>
      <c r="I33" s="199"/>
      <c r="J33" s="199"/>
      <c r="K33" s="199"/>
      <c r="L33" s="200"/>
      <c r="M33" s="201"/>
      <c r="N33" s="201"/>
      <c r="O33" s="74"/>
      <c r="P33" s="190">
        <v>41913</v>
      </c>
      <c r="Q33" s="202"/>
      <c r="R33" s="203"/>
      <c r="S33" s="204"/>
      <c r="T33" s="202"/>
      <c r="U33" s="203"/>
      <c r="V33" s="204"/>
      <c r="W33" s="202"/>
      <c r="X33" s="203"/>
      <c r="Y33" s="205"/>
      <c r="Z33" s="206"/>
      <c r="AA33" s="196"/>
      <c r="AB33" s="197"/>
    </row>
    <row r="34" spans="1:28" s="207" customFormat="1" hidden="1" x14ac:dyDescent="0.25">
      <c r="A34" s="187">
        <v>41883</v>
      </c>
      <c r="B34" s="199"/>
      <c r="C34" s="199"/>
      <c r="D34" s="199"/>
      <c r="E34" s="199"/>
      <c r="F34" s="199"/>
      <c r="G34" s="199"/>
      <c r="H34" s="199"/>
      <c r="I34" s="199"/>
      <c r="J34" s="199"/>
      <c r="K34" s="199"/>
      <c r="L34" s="200"/>
      <c r="M34" s="201"/>
      <c r="N34" s="201"/>
      <c r="O34" s="74"/>
      <c r="P34" s="190">
        <v>41883</v>
      </c>
      <c r="Q34" s="202"/>
      <c r="R34" s="203"/>
      <c r="S34" s="204"/>
      <c r="T34" s="202"/>
      <c r="U34" s="203"/>
      <c r="V34" s="204"/>
      <c r="W34" s="202"/>
      <c r="X34" s="203"/>
      <c r="Y34" s="205"/>
      <c r="Z34" s="206"/>
      <c r="AA34" s="196"/>
      <c r="AB34" s="197"/>
    </row>
    <row r="35" spans="1:28" s="207" customFormat="1" hidden="1" x14ac:dyDescent="0.25">
      <c r="A35" s="187">
        <v>41852</v>
      </c>
      <c r="B35" s="199"/>
      <c r="C35" s="199"/>
      <c r="D35" s="199"/>
      <c r="E35" s="199"/>
      <c r="F35" s="199"/>
      <c r="G35" s="199"/>
      <c r="H35" s="199"/>
      <c r="I35" s="199"/>
      <c r="J35" s="199"/>
      <c r="K35" s="199"/>
      <c r="L35" s="200"/>
      <c r="M35" s="201"/>
      <c r="N35" s="201"/>
      <c r="O35" s="74"/>
      <c r="P35" s="190">
        <v>41852</v>
      </c>
      <c r="Q35" s="202"/>
      <c r="R35" s="203"/>
      <c r="S35" s="204"/>
      <c r="T35" s="202"/>
      <c r="U35" s="203"/>
      <c r="V35" s="204"/>
      <c r="W35" s="202"/>
      <c r="X35" s="203"/>
      <c r="Y35" s="205"/>
      <c r="Z35" s="206"/>
      <c r="AA35" s="196"/>
      <c r="AB35" s="197"/>
    </row>
    <row r="36" spans="1:28" s="207" customFormat="1" hidden="1" x14ac:dyDescent="0.25">
      <c r="A36" s="187">
        <v>41821</v>
      </c>
      <c r="B36" s="199"/>
      <c r="C36" s="199"/>
      <c r="D36" s="199"/>
      <c r="E36" s="199"/>
      <c r="F36" s="199"/>
      <c r="G36" s="199"/>
      <c r="H36" s="199"/>
      <c r="I36" s="199"/>
      <c r="J36" s="199"/>
      <c r="K36" s="199"/>
      <c r="L36" s="200"/>
      <c r="M36" s="201"/>
      <c r="N36" s="201"/>
      <c r="O36" s="74"/>
      <c r="P36" s="190">
        <v>41821</v>
      </c>
      <c r="Q36" s="202"/>
      <c r="R36" s="203"/>
      <c r="S36" s="204"/>
      <c r="T36" s="202"/>
      <c r="U36" s="203"/>
      <c r="V36" s="204"/>
      <c r="W36" s="202"/>
      <c r="X36" s="203"/>
      <c r="Y36" s="205"/>
      <c r="Z36" s="206"/>
      <c r="AA36" s="196"/>
      <c r="AB36" s="197"/>
    </row>
    <row r="37" spans="1:28" s="207" customFormat="1" hidden="1" x14ac:dyDescent="0.25">
      <c r="A37" s="187">
        <v>41791</v>
      </c>
      <c r="B37" s="199"/>
      <c r="C37" s="199"/>
      <c r="D37" s="199"/>
      <c r="E37" s="199"/>
      <c r="F37" s="199"/>
      <c r="G37" s="199"/>
      <c r="H37" s="208"/>
      <c r="I37" s="199"/>
      <c r="J37" s="199"/>
      <c r="K37" s="199"/>
      <c r="L37" s="200"/>
      <c r="M37" s="201"/>
      <c r="N37" s="201"/>
      <c r="O37" s="74"/>
      <c r="P37" s="190">
        <v>41791</v>
      </c>
      <c r="Q37" s="202"/>
      <c r="R37" s="203"/>
      <c r="S37" s="204"/>
      <c r="T37" s="202"/>
      <c r="U37" s="203"/>
      <c r="V37" s="204"/>
      <c r="W37" s="202"/>
      <c r="X37" s="203"/>
      <c r="Y37" s="205"/>
      <c r="Z37" s="206"/>
      <c r="AA37" s="196"/>
      <c r="AB37" s="197"/>
    </row>
    <row r="38" spans="1:28" s="207" customFormat="1" hidden="1" x14ac:dyDescent="0.25">
      <c r="A38" s="187">
        <v>41760</v>
      </c>
      <c r="B38" s="199"/>
      <c r="C38" s="199"/>
      <c r="D38" s="199"/>
      <c r="E38" s="199"/>
      <c r="F38" s="199"/>
      <c r="G38" s="199"/>
      <c r="H38" s="208"/>
      <c r="I38" s="199"/>
      <c r="J38" s="199"/>
      <c r="K38" s="199"/>
      <c r="L38" s="200"/>
      <c r="M38" s="201"/>
      <c r="N38" s="201"/>
      <c r="O38" s="74"/>
      <c r="P38" s="190">
        <v>41760</v>
      </c>
      <c r="Q38" s="202"/>
      <c r="R38" s="203"/>
      <c r="S38" s="204"/>
      <c r="T38" s="202"/>
      <c r="U38" s="203"/>
      <c r="V38" s="204"/>
      <c r="W38" s="202"/>
      <c r="X38" s="203"/>
      <c r="Y38" s="205"/>
      <c r="Z38" s="206"/>
      <c r="AA38" s="196"/>
      <c r="AB38" s="197"/>
    </row>
    <row r="39" spans="1:28" s="207" customFormat="1" ht="15" hidden="1" customHeight="1" x14ac:dyDescent="0.25">
      <c r="A39" s="187">
        <v>41730</v>
      </c>
      <c r="B39" s="199"/>
      <c r="C39" s="199"/>
      <c r="D39" s="199"/>
      <c r="E39" s="199"/>
      <c r="F39" s="199"/>
      <c r="G39" s="199"/>
      <c r="H39" s="208"/>
      <c r="I39" s="199"/>
      <c r="J39" s="199"/>
      <c r="K39" s="199"/>
      <c r="L39" s="200"/>
      <c r="M39" s="201"/>
      <c r="N39" s="201"/>
      <c r="O39" s="74"/>
      <c r="P39" s="190">
        <v>41730</v>
      </c>
      <c r="Q39" s="202"/>
      <c r="R39" s="203"/>
      <c r="S39" s="204"/>
      <c r="T39" s="202"/>
      <c r="U39" s="203"/>
      <c r="V39" s="204"/>
      <c r="W39" s="202"/>
      <c r="X39" s="203"/>
      <c r="Y39" s="205"/>
      <c r="Z39" s="206"/>
      <c r="AA39" s="196"/>
      <c r="AB39" s="197"/>
    </row>
    <row r="40" spans="1:28" s="207" customFormat="1" ht="15" hidden="1" customHeight="1" x14ac:dyDescent="0.25">
      <c r="A40" s="187">
        <v>41699</v>
      </c>
      <c r="B40" s="208"/>
      <c r="C40" s="208"/>
      <c r="D40" s="208"/>
      <c r="E40" s="208"/>
      <c r="F40" s="208"/>
      <c r="G40" s="208"/>
      <c r="H40" s="208"/>
      <c r="I40" s="208"/>
      <c r="J40" s="208"/>
      <c r="K40" s="208"/>
      <c r="L40" s="200"/>
      <c r="M40" s="201"/>
      <c r="N40" s="201"/>
      <c r="O40" s="73"/>
      <c r="P40" s="190">
        <v>41699</v>
      </c>
      <c r="Q40" s="202"/>
      <c r="R40" s="203"/>
      <c r="S40" s="204"/>
      <c r="T40" s="202"/>
      <c r="U40" s="203"/>
      <c r="V40" s="204"/>
      <c r="W40" s="202"/>
      <c r="X40" s="203"/>
      <c r="Y40" s="205"/>
      <c r="Z40" s="206"/>
      <c r="AA40" s="196"/>
      <c r="AB40" s="197"/>
    </row>
    <row r="41" spans="1:28" s="207" customFormat="1" ht="15" hidden="1" customHeight="1" x14ac:dyDescent="0.25">
      <c r="A41" s="187">
        <v>41671</v>
      </c>
      <c r="B41" s="208"/>
      <c r="C41" s="208"/>
      <c r="D41" s="208"/>
      <c r="E41" s="208"/>
      <c r="F41" s="208"/>
      <c r="G41" s="208"/>
      <c r="H41" s="208"/>
      <c r="I41" s="208"/>
      <c r="J41" s="208"/>
      <c r="K41" s="208"/>
      <c r="L41" s="200"/>
      <c r="M41" s="201"/>
      <c r="N41" s="201"/>
      <c r="O41" s="73"/>
      <c r="P41" s="190">
        <v>41671</v>
      </c>
      <c r="Q41" s="202"/>
      <c r="R41" s="203"/>
      <c r="S41" s="204"/>
      <c r="T41" s="202"/>
      <c r="U41" s="203"/>
      <c r="V41" s="204"/>
      <c r="W41" s="202"/>
      <c r="X41" s="203"/>
      <c r="Y41" s="205"/>
      <c r="Z41" s="206"/>
      <c r="AA41" s="196"/>
      <c r="AB41" s="197"/>
    </row>
    <row r="42" spans="1:28" s="207" customFormat="1" ht="15" hidden="1" customHeight="1" x14ac:dyDescent="0.25">
      <c r="A42" s="187">
        <v>41640</v>
      </c>
      <c r="B42" s="208"/>
      <c r="C42" s="208"/>
      <c r="D42" s="208"/>
      <c r="E42" s="208"/>
      <c r="F42" s="208"/>
      <c r="G42" s="208"/>
      <c r="H42" s="208"/>
      <c r="I42" s="208"/>
      <c r="J42" s="208"/>
      <c r="K42" s="208"/>
      <c r="L42" s="200"/>
      <c r="M42" s="201"/>
      <c r="N42" s="201"/>
      <c r="O42" s="73"/>
      <c r="P42" s="190">
        <v>41640</v>
      </c>
      <c r="Q42" s="202"/>
      <c r="R42" s="203"/>
      <c r="S42" s="204"/>
      <c r="T42" s="202"/>
      <c r="U42" s="203"/>
      <c r="V42" s="204"/>
      <c r="W42" s="202"/>
      <c r="X42" s="203"/>
      <c r="Y42" s="205"/>
      <c r="Z42" s="206"/>
      <c r="AA42" s="196"/>
      <c r="AB42" s="197"/>
    </row>
    <row r="43" spans="1:28" s="207" customFormat="1" ht="15" hidden="1" customHeight="1" x14ac:dyDescent="0.25">
      <c r="A43" s="187">
        <v>41609</v>
      </c>
      <c r="B43" s="208"/>
      <c r="C43" s="208"/>
      <c r="D43" s="208"/>
      <c r="E43" s="208"/>
      <c r="F43" s="208"/>
      <c r="G43" s="208"/>
      <c r="H43" s="208"/>
      <c r="I43" s="208"/>
      <c r="J43" s="208"/>
      <c r="K43" s="208"/>
      <c r="L43" s="200"/>
      <c r="M43" s="201"/>
      <c r="N43" s="201"/>
      <c r="O43" s="73"/>
      <c r="P43" s="190">
        <v>41609</v>
      </c>
      <c r="Q43" s="202"/>
      <c r="R43" s="203"/>
      <c r="S43" s="204"/>
      <c r="T43" s="202"/>
      <c r="U43" s="203"/>
      <c r="V43" s="204"/>
      <c r="W43" s="202"/>
      <c r="X43" s="203"/>
      <c r="Y43" s="205"/>
      <c r="Z43" s="206"/>
      <c r="AA43" s="196"/>
      <c r="AB43" s="197"/>
    </row>
    <row r="44" spans="1:28" s="207" customFormat="1" ht="15" hidden="1" customHeight="1" x14ac:dyDescent="0.25">
      <c r="A44" s="187">
        <v>41579</v>
      </c>
      <c r="B44" s="208"/>
      <c r="C44" s="208"/>
      <c r="D44" s="208"/>
      <c r="E44" s="208"/>
      <c r="F44" s="208"/>
      <c r="G44" s="208"/>
      <c r="H44" s="208"/>
      <c r="I44" s="208"/>
      <c r="J44" s="208"/>
      <c r="K44" s="208"/>
      <c r="L44" s="200"/>
      <c r="M44" s="201"/>
      <c r="N44" s="201"/>
      <c r="O44" s="73"/>
      <c r="P44" s="190">
        <v>41579</v>
      </c>
      <c r="Q44" s="202"/>
      <c r="R44" s="203"/>
      <c r="S44" s="204"/>
      <c r="T44" s="202"/>
      <c r="U44" s="203"/>
      <c r="V44" s="204"/>
      <c r="W44" s="202"/>
      <c r="X44" s="203"/>
      <c r="Y44" s="205"/>
      <c r="Z44" s="206"/>
      <c r="AA44" s="196"/>
      <c r="AB44" s="197"/>
    </row>
    <row r="45" spans="1:28" s="207" customFormat="1" ht="15" hidden="1" customHeight="1" x14ac:dyDescent="0.25">
      <c r="A45" s="187">
        <v>41548</v>
      </c>
      <c r="B45" s="208"/>
      <c r="C45" s="208"/>
      <c r="D45" s="208"/>
      <c r="E45" s="208"/>
      <c r="F45" s="208"/>
      <c r="G45" s="208"/>
      <c r="H45" s="208"/>
      <c r="I45" s="208"/>
      <c r="J45" s="208"/>
      <c r="K45" s="208"/>
      <c r="L45" s="200"/>
      <c r="M45" s="201"/>
      <c r="N45" s="201"/>
      <c r="O45" s="73"/>
      <c r="P45" s="190">
        <v>41548</v>
      </c>
      <c r="Q45" s="202"/>
      <c r="R45" s="203"/>
      <c r="S45" s="204"/>
      <c r="T45" s="202"/>
      <c r="U45" s="203"/>
      <c r="V45" s="204"/>
      <c r="W45" s="202"/>
      <c r="X45" s="203"/>
      <c r="Y45" s="205"/>
      <c r="Z45" s="206"/>
      <c r="AA45" s="196"/>
      <c r="AB45" s="197"/>
    </row>
    <row r="46" spans="1:28" s="207" customFormat="1" ht="15" hidden="1" customHeight="1" x14ac:dyDescent="0.25">
      <c r="A46" s="187">
        <v>41518</v>
      </c>
      <c r="B46" s="208"/>
      <c r="C46" s="208"/>
      <c r="D46" s="208"/>
      <c r="E46" s="208"/>
      <c r="F46" s="208"/>
      <c r="G46" s="208"/>
      <c r="H46" s="208"/>
      <c r="I46" s="208"/>
      <c r="J46" s="208"/>
      <c r="K46" s="208"/>
      <c r="L46" s="200"/>
      <c r="M46" s="201"/>
      <c r="N46" s="201"/>
      <c r="O46" s="73"/>
      <c r="P46" s="190">
        <v>41518</v>
      </c>
      <c r="Q46" s="202"/>
      <c r="R46" s="203"/>
      <c r="S46" s="204"/>
      <c r="T46" s="202"/>
      <c r="U46" s="203"/>
      <c r="V46" s="204"/>
      <c r="W46" s="202"/>
      <c r="X46" s="203"/>
      <c r="Y46" s="205"/>
      <c r="Z46" s="206"/>
      <c r="AA46" s="196"/>
      <c r="AB46" s="197"/>
    </row>
    <row r="47" spans="1:28" s="207" customFormat="1" ht="15" hidden="1" customHeight="1" x14ac:dyDescent="0.25">
      <c r="A47" s="187">
        <v>41487</v>
      </c>
      <c r="B47" s="208"/>
      <c r="C47" s="208"/>
      <c r="D47" s="208"/>
      <c r="E47" s="208"/>
      <c r="F47" s="208"/>
      <c r="G47" s="208"/>
      <c r="H47" s="208"/>
      <c r="I47" s="208"/>
      <c r="J47" s="208"/>
      <c r="K47" s="208"/>
      <c r="L47" s="200"/>
      <c r="M47" s="201"/>
      <c r="N47" s="201"/>
      <c r="O47" s="73"/>
      <c r="P47" s="190">
        <v>41487</v>
      </c>
      <c r="Q47" s="202"/>
      <c r="R47" s="203"/>
      <c r="S47" s="204"/>
      <c r="T47" s="202"/>
      <c r="U47" s="203"/>
      <c r="V47" s="204"/>
      <c r="W47" s="202"/>
      <c r="X47" s="203"/>
      <c r="Y47" s="205"/>
      <c r="Z47" s="206"/>
      <c r="AA47" s="196"/>
      <c r="AB47" s="197"/>
    </row>
    <row r="48" spans="1:28" s="209" customFormat="1" ht="15" hidden="1" customHeight="1" x14ac:dyDescent="0.25">
      <c r="A48" s="187">
        <v>41456</v>
      </c>
      <c r="B48" s="208"/>
      <c r="C48" s="208"/>
      <c r="D48" s="208"/>
      <c r="E48" s="208"/>
      <c r="F48" s="208"/>
      <c r="G48" s="208"/>
      <c r="H48" s="208"/>
      <c r="I48" s="208"/>
      <c r="J48" s="208"/>
      <c r="K48" s="208"/>
      <c r="L48" s="200"/>
      <c r="M48" s="201"/>
      <c r="N48" s="201"/>
      <c r="O48" s="262"/>
      <c r="P48" s="239">
        <v>41456</v>
      </c>
      <c r="Q48" s="202"/>
      <c r="R48" s="203"/>
      <c r="S48" s="204"/>
      <c r="T48" s="202"/>
      <c r="U48" s="203"/>
      <c r="V48" s="204"/>
      <c r="W48" s="202"/>
      <c r="X48" s="203"/>
      <c r="Y48" s="205"/>
      <c r="Z48" s="206"/>
      <c r="AA48" s="196"/>
      <c r="AB48" s="197"/>
    </row>
    <row r="49" spans="1:28" hidden="1" x14ac:dyDescent="0.25">
      <c r="O49" s="74"/>
      <c r="Q49" s="42"/>
      <c r="R49" s="32"/>
      <c r="S49" s="32"/>
      <c r="T49" s="42"/>
      <c r="U49" s="32"/>
      <c r="V49" s="56"/>
      <c r="W49" s="42"/>
      <c r="X49" s="32"/>
      <c r="Y49" s="43"/>
      <c r="Z49" s="54"/>
      <c r="AA49" s="43"/>
      <c r="AB49" s="54"/>
    </row>
    <row r="50" spans="1:28" hidden="1" x14ac:dyDescent="0.25">
      <c r="B50" s="67"/>
      <c r="Q50" s="52" t="s">
        <v>62</v>
      </c>
      <c r="R50" s="44"/>
      <c r="S50" s="51">
        <f>SUM(S7:S49)</f>
        <v>14481.651799999978</v>
      </c>
      <c r="T50" s="50"/>
      <c r="U50" s="51"/>
      <c r="V50" s="51">
        <f>SUM(V7:V49)</f>
        <v>333.48419999999948</v>
      </c>
      <c r="W50" s="50"/>
      <c r="X50" s="51"/>
      <c r="Y50" s="51">
        <f>SUM(Y7:Y49)</f>
        <v>-1526.6732000000029</v>
      </c>
      <c r="Z50" s="55" t="s">
        <v>10</v>
      </c>
      <c r="AA50" s="45">
        <f>SUM(AA7:AA49)</f>
        <v>13288.462799999974</v>
      </c>
      <c r="AB50" s="121"/>
    </row>
    <row r="52" spans="1:28" s="150" customFormat="1" x14ac:dyDescent="0.25">
      <c r="A52" s="150" t="s">
        <v>5</v>
      </c>
      <c r="O52" s="70"/>
      <c r="AA52" s="17"/>
    </row>
    <row r="53" spans="1:28" s="150" customFormat="1" ht="45.75" customHeight="1" x14ac:dyDescent="0.25">
      <c r="A53" s="2" t="s">
        <v>12</v>
      </c>
      <c r="B53" s="318" t="s">
        <v>159</v>
      </c>
      <c r="C53" s="318"/>
      <c r="D53" s="318"/>
      <c r="E53" s="318"/>
      <c r="F53" s="318"/>
      <c r="G53" s="318"/>
      <c r="H53" s="318"/>
      <c r="I53" s="318"/>
      <c r="J53" s="318"/>
      <c r="K53" s="318"/>
      <c r="L53" s="318"/>
      <c r="M53" s="66"/>
      <c r="N53" s="66"/>
      <c r="O53" s="263"/>
      <c r="P53" s="171"/>
      <c r="Q53" s="171"/>
      <c r="R53" s="171"/>
      <c r="S53" s="171"/>
      <c r="T53" s="171"/>
      <c r="U53" s="171"/>
      <c r="V53" s="171"/>
    </row>
    <row r="54" spans="1:28" s="150" customFormat="1" x14ac:dyDescent="0.25">
      <c r="O54" s="70"/>
    </row>
    <row r="55" spans="1:28" s="150" customFormat="1" ht="43.5" customHeight="1" x14ac:dyDescent="0.25">
      <c r="A55" s="2" t="s">
        <v>13</v>
      </c>
      <c r="B55" s="318" t="s">
        <v>160</v>
      </c>
      <c r="C55" s="318"/>
      <c r="D55" s="318"/>
      <c r="E55" s="318"/>
      <c r="F55" s="318"/>
      <c r="G55" s="318"/>
      <c r="H55" s="318"/>
      <c r="I55" s="318"/>
      <c r="J55" s="318"/>
      <c r="K55" s="318"/>
      <c r="L55" s="318"/>
      <c r="M55" s="171"/>
      <c r="N55" s="171"/>
      <c r="O55" s="264"/>
      <c r="P55" s="171"/>
      <c r="Q55" s="171"/>
      <c r="R55" s="171"/>
      <c r="S55" s="171"/>
      <c r="T55" s="171"/>
      <c r="U55" s="171"/>
      <c r="V55" s="171"/>
    </row>
    <row r="56" spans="1:28" s="150" customFormat="1" ht="15" customHeight="1" x14ac:dyDescent="0.25">
      <c r="A56" s="65"/>
      <c r="B56" s="172"/>
      <c r="C56" s="172"/>
      <c r="D56" s="172"/>
      <c r="E56" s="172"/>
      <c r="F56" s="172"/>
      <c r="G56" s="172"/>
      <c r="H56" s="172"/>
      <c r="I56" s="172"/>
      <c r="J56" s="172"/>
      <c r="K56" s="172"/>
      <c r="L56" s="172"/>
      <c r="M56" s="171"/>
      <c r="N56" s="171"/>
      <c r="O56" s="264"/>
      <c r="P56" s="171"/>
      <c r="Q56" s="171"/>
      <c r="R56" s="171"/>
      <c r="S56" s="171"/>
      <c r="T56" s="171"/>
      <c r="U56" s="171"/>
      <c r="V56" s="171"/>
    </row>
    <row r="57" spans="1:28" s="150" customFormat="1" x14ac:dyDescent="0.25">
      <c r="A57" s="1" t="s">
        <v>4</v>
      </c>
      <c r="O57" s="70"/>
    </row>
    <row r="58" spans="1:28" s="150" customFormat="1" x14ac:dyDescent="0.25">
      <c r="A58" s="313" t="s">
        <v>161</v>
      </c>
      <c r="B58" s="313"/>
      <c r="C58" s="313"/>
      <c r="D58" s="313"/>
      <c r="E58" s="313"/>
      <c r="F58" s="313"/>
      <c r="G58" s="313"/>
      <c r="H58" s="313"/>
      <c r="I58" s="313"/>
      <c r="J58" s="313"/>
      <c r="K58" s="313"/>
      <c r="L58" s="313"/>
      <c r="M58" s="171"/>
      <c r="N58" s="171"/>
      <c r="O58" s="70"/>
      <c r="P58" s="171"/>
      <c r="Q58" s="171"/>
      <c r="R58" s="171"/>
      <c r="S58" s="171"/>
      <c r="T58" s="171"/>
      <c r="U58" s="171"/>
      <c r="V58" s="171"/>
    </row>
    <row r="60" spans="1:28" x14ac:dyDescent="0.25">
      <c r="A60" s="210" t="s">
        <v>85</v>
      </c>
    </row>
  </sheetData>
  <sheetProtection sheet="1" objects="1" scenarios="1"/>
  <mergeCells count="14">
    <mergeCell ref="AB5:AB6"/>
    <mergeCell ref="P1:AB1"/>
    <mergeCell ref="P2:AB2"/>
    <mergeCell ref="P4:AB4"/>
    <mergeCell ref="A58:L58"/>
    <mergeCell ref="A4:N4"/>
    <mergeCell ref="A1:N1"/>
    <mergeCell ref="A2:N2"/>
    <mergeCell ref="P3:Z3"/>
    <mergeCell ref="Q5:S5"/>
    <mergeCell ref="T5:V5"/>
    <mergeCell ref="W5:Y5"/>
    <mergeCell ref="B53:L53"/>
    <mergeCell ref="B55:L55"/>
  </mergeCells>
  <printOptions horizontalCentered="1" verticalCentered="1"/>
  <pageMargins left="0.25" right="0.25" top="0.25" bottom="0.25" header="0.05" footer="0.05"/>
  <pageSetup scale="70" fitToWidth="2" orientation="landscape" r:id="rId1"/>
  <colBreaks count="1" manualBreakCount="1">
    <brk id="1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workbookViewId="0">
      <selection activeCell="A4" sqref="A4:N4"/>
    </sheetView>
  </sheetViews>
  <sheetFormatPr defaultRowHeight="15" x14ac:dyDescent="0.25"/>
  <cols>
    <col min="1" max="1" width="10.7109375" customWidth="1"/>
    <col min="2" max="11" width="12.5703125" customWidth="1"/>
    <col min="12" max="12" width="20.5703125" bestFit="1" customWidth="1"/>
    <col min="13" max="13" width="20.42578125" bestFit="1" customWidth="1"/>
    <col min="14" max="14" width="13.28515625" customWidth="1"/>
    <col min="15" max="15" width="2.85546875" style="70" customWidth="1"/>
    <col min="16" max="16" width="9.5703125" customWidth="1"/>
    <col min="17" max="17" width="14.42578125" bestFit="1" customWidth="1"/>
    <col min="18" max="18" width="9.7109375" bestFit="1" customWidth="1"/>
    <col min="19" max="19" width="12.28515625" bestFit="1" customWidth="1"/>
    <col min="20" max="20" width="14.42578125" bestFit="1" customWidth="1"/>
    <col min="21" max="21" width="9.7109375" bestFit="1" customWidth="1"/>
    <col min="22" max="22" width="11.28515625" bestFit="1" customWidth="1"/>
    <col min="23" max="23" width="14.42578125" bestFit="1" customWidth="1"/>
    <col min="24" max="24" width="9.7109375" bestFit="1" customWidth="1"/>
    <col min="25" max="25" width="11.28515625" bestFit="1" customWidth="1"/>
    <col min="26" max="26" width="14.42578125" bestFit="1" customWidth="1"/>
    <col min="27" max="27" width="9.7109375" bestFit="1" customWidth="1"/>
    <col min="28" max="29" width="10.28515625" bestFit="1" customWidth="1"/>
    <col min="30" max="30" width="14.28515625" style="150" customWidth="1"/>
  </cols>
  <sheetData>
    <row r="1" spans="1:30" ht="24" customHeight="1" x14ac:dyDescent="0.3">
      <c r="A1" s="311" t="s">
        <v>0</v>
      </c>
      <c r="B1" s="311"/>
      <c r="C1" s="311"/>
      <c r="D1" s="311"/>
      <c r="E1" s="311"/>
      <c r="F1" s="311"/>
      <c r="G1" s="311"/>
      <c r="H1" s="311"/>
      <c r="I1" s="311"/>
      <c r="J1" s="311"/>
      <c r="K1" s="311"/>
      <c r="L1" s="311"/>
      <c r="M1" s="311"/>
      <c r="N1" s="311"/>
      <c r="O1" s="261"/>
      <c r="P1" s="311" t="s">
        <v>0</v>
      </c>
      <c r="Q1" s="311"/>
      <c r="R1" s="311"/>
      <c r="S1" s="311"/>
      <c r="T1" s="311"/>
      <c r="U1" s="311"/>
      <c r="V1" s="311"/>
      <c r="W1" s="311"/>
      <c r="X1" s="311"/>
      <c r="Y1" s="311"/>
      <c r="Z1" s="311"/>
      <c r="AA1" s="311"/>
      <c r="AB1" s="311"/>
      <c r="AC1" s="311"/>
      <c r="AD1" s="311"/>
    </row>
    <row r="2" spans="1:30" ht="24" customHeight="1" x14ac:dyDescent="0.3">
      <c r="A2" s="311" t="s">
        <v>167</v>
      </c>
      <c r="B2" s="311"/>
      <c r="C2" s="311"/>
      <c r="D2" s="311"/>
      <c r="E2" s="311"/>
      <c r="F2" s="311"/>
      <c r="G2" s="311"/>
      <c r="H2" s="311"/>
      <c r="I2" s="311"/>
      <c r="J2" s="311"/>
      <c r="K2" s="311"/>
      <c r="L2" s="311"/>
      <c r="M2" s="311"/>
      <c r="N2" s="311"/>
      <c r="O2" s="261"/>
      <c r="P2" s="311" t="s">
        <v>186</v>
      </c>
      <c r="Q2" s="311"/>
      <c r="R2" s="311"/>
      <c r="S2" s="311"/>
      <c r="T2" s="311"/>
      <c r="U2" s="311"/>
      <c r="V2" s="311"/>
      <c r="W2" s="311"/>
      <c r="X2" s="311"/>
      <c r="Y2" s="311"/>
      <c r="Z2" s="311"/>
      <c r="AA2" s="311"/>
      <c r="AB2" s="311"/>
      <c r="AC2" s="311"/>
      <c r="AD2" s="311"/>
    </row>
    <row r="4" spans="1:30" ht="22.5" x14ac:dyDescent="0.3">
      <c r="A4" s="311">
        <v>2015</v>
      </c>
      <c r="B4" s="311"/>
      <c r="C4" s="311"/>
      <c r="D4" s="311"/>
      <c r="E4" s="311"/>
      <c r="F4" s="311"/>
      <c r="G4" s="311"/>
      <c r="H4" s="311"/>
      <c r="I4" s="311"/>
      <c r="J4" s="311"/>
      <c r="K4" s="311"/>
      <c r="L4" s="311"/>
      <c r="M4" s="311"/>
      <c r="N4" s="311"/>
      <c r="O4" s="261"/>
      <c r="P4" s="312">
        <f>A4</f>
        <v>2015</v>
      </c>
      <c r="Q4" s="312"/>
      <c r="R4" s="312"/>
      <c r="S4" s="312"/>
      <c r="T4" s="312"/>
      <c r="U4" s="312"/>
      <c r="V4" s="312"/>
      <c r="W4" s="312"/>
      <c r="X4" s="312"/>
      <c r="Y4" s="312"/>
      <c r="Z4" s="312"/>
      <c r="AA4" s="312"/>
      <c r="AB4" s="312"/>
      <c r="AC4" s="312"/>
      <c r="AD4" s="312"/>
    </row>
    <row r="5" spans="1:30" s="216" customFormat="1" x14ac:dyDescent="0.25">
      <c r="A5" s="211"/>
      <c r="B5" s="211"/>
      <c r="C5" s="211"/>
      <c r="D5" s="211"/>
      <c r="E5" s="211"/>
      <c r="F5" s="211"/>
      <c r="G5" s="211"/>
      <c r="H5" s="211"/>
      <c r="I5" s="211"/>
      <c r="J5" s="211"/>
      <c r="K5" s="211"/>
      <c r="L5" s="211"/>
      <c r="M5" s="211"/>
      <c r="N5" s="211"/>
      <c r="O5" s="70"/>
      <c r="P5" s="213"/>
      <c r="Q5" s="315" t="s">
        <v>27</v>
      </c>
      <c r="R5" s="316"/>
      <c r="S5" s="317"/>
      <c r="T5" s="315" t="s">
        <v>48</v>
      </c>
      <c r="U5" s="316"/>
      <c r="V5" s="317"/>
      <c r="W5" s="315" t="s">
        <v>56</v>
      </c>
      <c r="X5" s="316"/>
      <c r="Y5" s="317"/>
      <c r="Z5" s="315" t="s">
        <v>49</v>
      </c>
      <c r="AA5" s="316"/>
      <c r="AB5" s="317"/>
      <c r="AC5" s="214" t="s">
        <v>107</v>
      </c>
      <c r="AD5" s="309" t="s">
        <v>158</v>
      </c>
    </row>
    <row r="6" spans="1:30" s="226" customFormat="1" ht="28.5" customHeight="1" x14ac:dyDescent="0.25">
      <c r="A6" s="217" t="s">
        <v>32</v>
      </c>
      <c r="B6" s="217" t="s">
        <v>6</v>
      </c>
      <c r="C6" s="217" t="s">
        <v>20</v>
      </c>
      <c r="D6" s="217" t="s">
        <v>51</v>
      </c>
      <c r="E6" s="217" t="s">
        <v>52</v>
      </c>
      <c r="F6" s="217" t="s">
        <v>53</v>
      </c>
      <c r="G6" s="217" t="s">
        <v>54</v>
      </c>
      <c r="H6" s="217" t="s">
        <v>42</v>
      </c>
      <c r="I6" s="217" t="s">
        <v>43</v>
      </c>
      <c r="J6" s="217" t="s">
        <v>89</v>
      </c>
      <c r="K6" s="217" t="s">
        <v>90</v>
      </c>
      <c r="L6" s="217" t="s">
        <v>7</v>
      </c>
      <c r="M6" s="217" t="s">
        <v>14</v>
      </c>
      <c r="N6" s="217" t="s">
        <v>9</v>
      </c>
      <c r="O6" s="257"/>
      <c r="P6" s="219" t="s">
        <v>32</v>
      </c>
      <c r="Q6" s="220" t="s">
        <v>23</v>
      </c>
      <c r="R6" s="221" t="s">
        <v>26</v>
      </c>
      <c r="S6" s="223" t="s">
        <v>24</v>
      </c>
      <c r="T6" s="220" t="s">
        <v>23</v>
      </c>
      <c r="U6" s="221" t="s">
        <v>26</v>
      </c>
      <c r="V6" s="223" t="s">
        <v>24</v>
      </c>
      <c r="W6" s="220" t="s">
        <v>23</v>
      </c>
      <c r="X6" s="221" t="s">
        <v>26</v>
      </c>
      <c r="Y6" s="223" t="s">
        <v>24</v>
      </c>
      <c r="Z6" s="220" t="s">
        <v>23</v>
      </c>
      <c r="AA6" s="221" t="s">
        <v>26</v>
      </c>
      <c r="AB6" s="223" t="s">
        <v>24</v>
      </c>
      <c r="AC6" s="223" t="s">
        <v>24</v>
      </c>
      <c r="AD6" s="310"/>
    </row>
    <row r="7" spans="1:30" s="60" customFormat="1" hidden="1" x14ac:dyDescent="0.25">
      <c r="A7" s="16">
        <f t="shared" ref="A7:A13" si="0">A8+31</f>
        <v>42719</v>
      </c>
      <c r="B7" s="89"/>
      <c r="C7" s="59"/>
      <c r="D7" s="59"/>
      <c r="E7" s="59"/>
      <c r="F7" s="59"/>
      <c r="G7" s="59"/>
      <c r="H7" s="59"/>
      <c r="I7" s="59"/>
      <c r="J7" s="107">
        <f t="shared" ref="J7:J19" si="1">H7+F7+D7+B7</f>
        <v>0</v>
      </c>
      <c r="K7" s="107">
        <f t="shared" ref="K7:K19" si="2">I7+G7+E7+C7</f>
        <v>0</v>
      </c>
      <c r="L7" s="91" t="s">
        <v>18</v>
      </c>
      <c r="M7" s="4" t="s">
        <v>172</v>
      </c>
      <c r="N7" s="91" t="s">
        <v>13</v>
      </c>
      <c r="O7" s="257"/>
      <c r="P7" s="22">
        <f t="shared" ref="P7:P19" si="3">A7</f>
        <v>42719</v>
      </c>
      <c r="Q7" s="79">
        <f>Rates!$AF7</f>
        <v>0</v>
      </c>
      <c r="R7" s="92">
        <f>Rates!$F7</f>
        <v>0.104</v>
      </c>
      <c r="S7" s="93">
        <f>(Q7-R7)*C7</f>
        <v>0</v>
      </c>
      <c r="T7" s="79">
        <f>Rates!$AG7</f>
        <v>0</v>
      </c>
      <c r="U7" s="92">
        <f>Rates!$F7</f>
        <v>0.104</v>
      </c>
      <c r="V7" s="94">
        <f>(T7-U7)*E7</f>
        <v>0</v>
      </c>
      <c r="W7" s="79">
        <f>Rates!$AI7</f>
        <v>0</v>
      </c>
      <c r="X7" s="92">
        <f>Rates!$F7</f>
        <v>0.104</v>
      </c>
      <c r="Y7" s="94">
        <f>(W7-X7)*G7</f>
        <v>0</v>
      </c>
      <c r="Z7" s="79">
        <f>Rates!$AH7</f>
        <v>0</v>
      </c>
      <c r="AA7" s="92">
        <f>Rates!$F7</f>
        <v>0.104</v>
      </c>
      <c r="AB7" s="93">
        <f>(Z7-AA7)*I7</f>
        <v>0</v>
      </c>
      <c r="AC7" s="93">
        <f>AB7+Y7+V7+S7</f>
        <v>0</v>
      </c>
      <c r="AD7" s="120" t="e">
        <f t="shared" ref="AD7:AD21" si="4">C7/B7</f>
        <v>#DIV/0!</v>
      </c>
    </row>
    <row r="8" spans="1:30" s="60" customFormat="1" hidden="1" x14ac:dyDescent="0.25">
      <c r="A8" s="16">
        <f t="shared" si="0"/>
        <v>42688</v>
      </c>
      <c r="B8" s="89"/>
      <c r="C8" s="59"/>
      <c r="D8" s="59"/>
      <c r="E8" s="59"/>
      <c r="F8" s="59"/>
      <c r="G8" s="59"/>
      <c r="H8" s="59"/>
      <c r="I8" s="59"/>
      <c r="J8" s="107">
        <f t="shared" si="1"/>
        <v>0</v>
      </c>
      <c r="K8" s="107">
        <f t="shared" si="2"/>
        <v>0</v>
      </c>
      <c r="L8" s="91" t="s">
        <v>18</v>
      </c>
      <c r="M8" s="4" t="s">
        <v>172</v>
      </c>
      <c r="N8" s="91" t="s">
        <v>13</v>
      </c>
      <c r="O8" s="257"/>
      <c r="P8" s="22">
        <f t="shared" si="3"/>
        <v>42688</v>
      </c>
      <c r="Q8" s="79">
        <f>Rates!$AF8</f>
        <v>0</v>
      </c>
      <c r="R8" s="92">
        <f>Rates!$F8</f>
        <v>0.104</v>
      </c>
      <c r="S8" s="93">
        <f t="shared" ref="S8:S30" si="5">(Q8-R8)*C8</f>
        <v>0</v>
      </c>
      <c r="T8" s="79">
        <f>Rates!$AG8</f>
        <v>0</v>
      </c>
      <c r="U8" s="92">
        <f>Rates!$F8</f>
        <v>0.104</v>
      </c>
      <c r="V8" s="94">
        <f t="shared" ref="V8:V30" si="6">(T8-U8)*E8</f>
        <v>0</v>
      </c>
      <c r="W8" s="79">
        <f>Rates!$AI8</f>
        <v>0</v>
      </c>
      <c r="X8" s="92">
        <f>Rates!$F8</f>
        <v>0.104</v>
      </c>
      <c r="Y8" s="94">
        <f t="shared" ref="Y8:Y30" si="7">(W8-X8)*G8</f>
        <v>0</v>
      </c>
      <c r="Z8" s="79">
        <f>Rates!$AH8</f>
        <v>0</v>
      </c>
      <c r="AA8" s="92">
        <f>Rates!$F8</f>
        <v>0.104</v>
      </c>
      <c r="AB8" s="93">
        <f t="shared" ref="AB8:AB30" si="8">(Z8-AA8)*I8</f>
        <v>0</v>
      </c>
      <c r="AC8" s="93">
        <f t="shared" ref="AC8:AC30" si="9">AB8+Y8+V8+S8</f>
        <v>0</v>
      </c>
      <c r="AD8" s="120" t="e">
        <f t="shared" si="4"/>
        <v>#DIV/0!</v>
      </c>
    </row>
    <row r="9" spans="1:30" s="60" customFormat="1" hidden="1" x14ac:dyDescent="0.25">
      <c r="A9" s="16">
        <f t="shared" si="0"/>
        <v>42657</v>
      </c>
      <c r="B9" s="89"/>
      <c r="C9" s="59"/>
      <c r="D9" s="59"/>
      <c r="E9" s="59"/>
      <c r="F9" s="59"/>
      <c r="G9" s="59"/>
      <c r="H9" s="59"/>
      <c r="I9" s="59"/>
      <c r="J9" s="107">
        <f t="shared" si="1"/>
        <v>0</v>
      </c>
      <c r="K9" s="107">
        <f t="shared" si="2"/>
        <v>0</v>
      </c>
      <c r="L9" s="91" t="s">
        <v>18</v>
      </c>
      <c r="M9" s="4" t="s">
        <v>172</v>
      </c>
      <c r="N9" s="91" t="s">
        <v>13</v>
      </c>
      <c r="O9" s="257"/>
      <c r="P9" s="22">
        <f t="shared" si="3"/>
        <v>42657</v>
      </c>
      <c r="Q9" s="79">
        <f>Rates!$AF9</f>
        <v>0</v>
      </c>
      <c r="R9" s="92">
        <f>Rates!$F9</f>
        <v>0.104</v>
      </c>
      <c r="S9" s="93">
        <f t="shared" si="5"/>
        <v>0</v>
      </c>
      <c r="T9" s="79">
        <f>Rates!$AG9</f>
        <v>0</v>
      </c>
      <c r="U9" s="92">
        <f>Rates!$F9</f>
        <v>0.104</v>
      </c>
      <c r="V9" s="94">
        <f t="shared" si="6"/>
        <v>0</v>
      </c>
      <c r="W9" s="79">
        <f>Rates!$AI9</f>
        <v>0</v>
      </c>
      <c r="X9" s="92">
        <f>Rates!$F9</f>
        <v>0.104</v>
      </c>
      <c r="Y9" s="94">
        <f t="shared" si="7"/>
        <v>0</v>
      </c>
      <c r="Z9" s="79">
        <f>Rates!$AH9</f>
        <v>0</v>
      </c>
      <c r="AA9" s="92">
        <f>Rates!$F9</f>
        <v>0.104</v>
      </c>
      <c r="AB9" s="93">
        <f t="shared" si="8"/>
        <v>0</v>
      </c>
      <c r="AC9" s="93">
        <f t="shared" si="9"/>
        <v>0</v>
      </c>
      <c r="AD9" s="120" t="e">
        <f t="shared" si="4"/>
        <v>#DIV/0!</v>
      </c>
    </row>
    <row r="10" spans="1:30" s="60" customFormat="1" hidden="1" x14ac:dyDescent="0.25">
      <c r="A10" s="16">
        <f t="shared" si="0"/>
        <v>42626</v>
      </c>
      <c r="B10" s="89"/>
      <c r="C10" s="59"/>
      <c r="D10" s="59"/>
      <c r="E10" s="59"/>
      <c r="F10" s="59"/>
      <c r="G10" s="59"/>
      <c r="H10" s="59"/>
      <c r="I10" s="59"/>
      <c r="J10" s="107">
        <f t="shared" si="1"/>
        <v>0</v>
      </c>
      <c r="K10" s="107">
        <f t="shared" si="2"/>
        <v>0</v>
      </c>
      <c r="L10" s="91" t="s">
        <v>18</v>
      </c>
      <c r="M10" s="4" t="s">
        <v>172</v>
      </c>
      <c r="N10" s="91" t="s">
        <v>13</v>
      </c>
      <c r="O10" s="257"/>
      <c r="P10" s="22">
        <f t="shared" si="3"/>
        <v>42626</v>
      </c>
      <c r="Q10" s="79">
        <f>Rates!$AF10</f>
        <v>0</v>
      </c>
      <c r="R10" s="92">
        <f>Rates!$F10</f>
        <v>0.104</v>
      </c>
      <c r="S10" s="93">
        <f t="shared" si="5"/>
        <v>0</v>
      </c>
      <c r="T10" s="79">
        <f>Rates!$AG10</f>
        <v>0</v>
      </c>
      <c r="U10" s="92">
        <f>Rates!$F10</f>
        <v>0.104</v>
      </c>
      <c r="V10" s="94">
        <f t="shared" si="6"/>
        <v>0</v>
      </c>
      <c r="W10" s="79">
        <f>Rates!$AI10</f>
        <v>0</v>
      </c>
      <c r="X10" s="92">
        <f>Rates!$F10</f>
        <v>0.104</v>
      </c>
      <c r="Y10" s="94">
        <f t="shared" si="7"/>
        <v>0</v>
      </c>
      <c r="Z10" s="79">
        <f>Rates!$AH10</f>
        <v>0</v>
      </c>
      <c r="AA10" s="92">
        <f>Rates!$F10</f>
        <v>0.104</v>
      </c>
      <c r="AB10" s="93">
        <f t="shared" si="8"/>
        <v>0</v>
      </c>
      <c r="AC10" s="93">
        <f t="shared" si="9"/>
        <v>0</v>
      </c>
      <c r="AD10" s="120" t="e">
        <f t="shared" si="4"/>
        <v>#DIV/0!</v>
      </c>
    </row>
    <row r="11" spans="1:30" s="60" customFormat="1" hidden="1" x14ac:dyDescent="0.25">
      <c r="A11" s="16">
        <f t="shared" si="0"/>
        <v>42595</v>
      </c>
      <c r="B11" s="89"/>
      <c r="C11" s="59"/>
      <c r="D11" s="59"/>
      <c r="E11" s="59"/>
      <c r="F11" s="59"/>
      <c r="G11" s="59"/>
      <c r="H11" s="59"/>
      <c r="I11" s="59"/>
      <c r="J11" s="107">
        <f t="shared" si="1"/>
        <v>0</v>
      </c>
      <c r="K11" s="107">
        <f t="shared" si="2"/>
        <v>0</v>
      </c>
      <c r="L11" s="91" t="s">
        <v>18</v>
      </c>
      <c r="M11" s="4" t="s">
        <v>172</v>
      </c>
      <c r="N11" s="91" t="s">
        <v>13</v>
      </c>
      <c r="O11" s="257"/>
      <c r="P11" s="22">
        <f t="shared" si="3"/>
        <v>42595</v>
      </c>
      <c r="Q11" s="79">
        <f>Rates!$AF11</f>
        <v>0</v>
      </c>
      <c r="R11" s="92">
        <f>Rates!$F11</f>
        <v>0.104</v>
      </c>
      <c r="S11" s="93">
        <f t="shared" si="5"/>
        <v>0</v>
      </c>
      <c r="T11" s="79">
        <f>Rates!$AG11</f>
        <v>0</v>
      </c>
      <c r="U11" s="92">
        <f>Rates!$F11</f>
        <v>0.104</v>
      </c>
      <c r="V11" s="94">
        <f t="shared" si="6"/>
        <v>0</v>
      </c>
      <c r="W11" s="79">
        <f>Rates!$AI11</f>
        <v>0</v>
      </c>
      <c r="X11" s="92">
        <f>Rates!$F11</f>
        <v>0.104</v>
      </c>
      <c r="Y11" s="94">
        <f t="shared" si="7"/>
        <v>0</v>
      </c>
      <c r="Z11" s="79">
        <f>Rates!$AH11</f>
        <v>0</v>
      </c>
      <c r="AA11" s="92">
        <f>Rates!$F11</f>
        <v>0.104</v>
      </c>
      <c r="AB11" s="93">
        <f t="shared" si="8"/>
        <v>0</v>
      </c>
      <c r="AC11" s="93">
        <f t="shared" si="9"/>
        <v>0</v>
      </c>
      <c r="AD11" s="120" t="e">
        <f t="shared" si="4"/>
        <v>#DIV/0!</v>
      </c>
    </row>
    <row r="12" spans="1:30" s="60" customFormat="1" hidden="1" x14ac:dyDescent="0.25">
      <c r="A12" s="16">
        <f t="shared" si="0"/>
        <v>42564</v>
      </c>
      <c r="B12" s="89"/>
      <c r="C12" s="59"/>
      <c r="D12" s="59"/>
      <c r="E12" s="59"/>
      <c r="F12" s="59"/>
      <c r="G12" s="59"/>
      <c r="H12" s="59"/>
      <c r="I12" s="59"/>
      <c r="J12" s="107">
        <f t="shared" si="1"/>
        <v>0</v>
      </c>
      <c r="K12" s="107">
        <f t="shared" si="2"/>
        <v>0</v>
      </c>
      <c r="L12" s="91" t="s">
        <v>18</v>
      </c>
      <c r="M12" s="4" t="s">
        <v>172</v>
      </c>
      <c r="N12" s="91" t="s">
        <v>13</v>
      </c>
      <c r="O12" s="257"/>
      <c r="P12" s="22">
        <f t="shared" si="3"/>
        <v>42564</v>
      </c>
      <c r="Q12" s="79">
        <f>Rates!$AF12</f>
        <v>0</v>
      </c>
      <c r="R12" s="92">
        <f>Rates!$F12</f>
        <v>0.104</v>
      </c>
      <c r="S12" s="93">
        <f t="shared" si="5"/>
        <v>0</v>
      </c>
      <c r="T12" s="79">
        <f>Rates!$AG12</f>
        <v>0</v>
      </c>
      <c r="U12" s="92">
        <f>Rates!$F12</f>
        <v>0.104</v>
      </c>
      <c r="V12" s="94">
        <f t="shared" si="6"/>
        <v>0</v>
      </c>
      <c r="W12" s="79">
        <f>Rates!$AI12</f>
        <v>0</v>
      </c>
      <c r="X12" s="92">
        <f>Rates!$F12</f>
        <v>0.104</v>
      </c>
      <c r="Y12" s="94">
        <f t="shared" si="7"/>
        <v>0</v>
      </c>
      <c r="Z12" s="79">
        <f>Rates!$AH12</f>
        <v>0</v>
      </c>
      <c r="AA12" s="92">
        <f>Rates!$F12</f>
        <v>0.104</v>
      </c>
      <c r="AB12" s="93">
        <f t="shared" si="8"/>
        <v>0</v>
      </c>
      <c r="AC12" s="93">
        <f t="shared" si="9"/>
        <v>0</v>
      </c>
      <c r="AD12" s="120" t="e">
        <f t="shared" si="4"/>
        <v>#DIV/0!</v>
      </c>
    </row>
    <row r="13" spans="1:30" s="60" customFormat="1" hidden="1" x14ac:dyDescent="0.25">
      <c r="A13" s="16">
        <f t="shared" si="0"/>
        <v>42533</v>
      </c>
      <c r="B13" s="89"/>
      <c r="C13" s="59"/>
      <c r="D13" s="59"/>
      <c r="E13" s="59"/>
      <c r="F13" s="59"/>
      <c r="G13" s="59"/>
      <c r="H13" s="59"/>
      <c r="I13" s="59"/>
      <c r="J13" s="107">
        <f t="shared" si="1"/>
        <v>0</v>
      </c>
      <c r="K13" s="107">
        <f t="shared" si="2"/>
        <v>0</v>
      </c>
      <c r="L13" s="91" t="s">
        <v>18</v>
      </c>
      <c r="M13" s="4" t="s">
        <v>172</v>
      </c>
      <c r="N13" s="91" t="s">
        <v>13</v>
      </c>
      <c r="O13" s="257"/>
      <c r="P13" s="22">
        <f t="shared" si="3"/>
        <v>42533</v>
      </c>
      <c r="Q13" s="79">
        <f>Rates!$AF13</f>
        <v>0.10394</v>
      </c>
      <c r="R13" s="92">
        <f>Rates!$F13</f>
        <v>0.104</v>
      </c>
      <c r="S13" s="93">
        <f t="shared" si="5"/>
        <v>0</v>
      </c>
      <c r="T13" s="79">
        <f>Rates!$AG13</f>
        <v>0.10609</v>
      </c>
      <c r="U13" s="92">
        <f>Rates!$F13</f>
        <v>0.104</v>
      </c>
      <c r="V13" s="94">
        <f t="shared" si="6"/>
        <v>0</v>
      </c>
      <c r="W13" s="79">
        <f>Rates!$AI13</f>
        <v>0</v>
      </c>
      <c r="X13" s="92">
        <f>Rates!$F13</f>
        <v>0.104</v>
      </c>
      <c r="Y13" s="94">
        <f t="shared" si="7"/>
        <v>0</v>
      </c>
      <c r="Z13" s="79">
        <f>Rates!$AH13</f>
        <v>8.6620000000000003E-2</v>
      </c>
      <c r="AA13" s="92">
        <f>Rates!$F13</f>
        <v>0.104</v>
      </c>
      <c r="AB13" s="93">
        <f t="shared" si="8"/>
        <v>0</v>
      </c>
      <c r="AC13" s="93">
        <f t="shared" si="9"/>
        <v>0</v>
      </c>
      <c r="AD13" s="120" t="e">
        <f t="shared" si="4"/>
        <v>#DIV/0!</v>
      </c>
    </row>
    <row r="14" spans="1:30" s="60" customFormat="1" hidden="1" x14ac:dyDescent="0.25">
      <c r="A14" s="16">
        <f t="shared" ref="A14:A19" si="10">A15+31</f>
        <v>42502</v>
      </c>
      <c r="B14" s="89"/>
      <c r="C14" s="59"/>
      <c r="D14" s="59"/>
      <c r="E14" s="59"/>
      <c r="F14" s="59"/>
      <c r="G14" s="59"/>
      <c r="H14" s="59"/>
      <c r="I14" s="59"/>
      <c r="J14" s="107">
        <f t="shared" si="1"/>
        <v>0</v>
      </c>
      <c r="K14" s="107">
        <f t="shared" si="2"/>
        <v>0</v>
      </c>
      <c r="L14" s="91" t="s">
        <v>18</v>
      </c>
      <c r="M14" s="4" t="s">
        <v>172</v>
      </c>
      <c r="N14" s="91" t="s">
        <v>13</v>
      </c>
      <c r="O14" s="257"/>
      <c r="P14" s="22">
        <f t="shared" si="3"/>
        <v>42502</v>
      </c>
      <c r="Q14" s="79">
        <f>Rates!$AF14</f>
        <v>0.10394</v>
      </c>
      <c r="R14" s="92">
        <f>Rates!$F14</f>
        <v>0.104</v>
      </c>
      <c r="S14" s="93">
        <f t="shared" si="5"/>
        <v>0</v>
      </c>
      <c r="T14" s="79">
        <f>Rates!$AG14</f>
        <v>0.10609</v>
      </c>
      <c r="U14" s="92">
        <f>Rates!$F14</f>
        <v>0.104</v>
      </c>
      <c r="V14" s="94">
        <f t="shared" si="6"/>
        <v>0</v>
      </c>
      <c r="W14" s="79">
        <f>Rates!$AI14</f>
        <v>0</v>
      </c>
      <c r="X14" s="92">
        <f>Rates!$F14</f>
        <v>0.104</v>
      </c>
      <c r="Y14" s="94">
        <f t="shared" si="7"/>
        <v>0</v>
      </c>
      <c r="Z14" s="79">
        <f>Rates!$AH14</f>
        <v>8.6620000000000003E-2</v>
      </c>
      <c r="AA14" s="92">
        <f>Rates!$F14</f>
        <v>0.104</v>
      </c>
      <c r="AB14" s="93">
        <f t="shared" si="8"/>
        <v>0</v>
      </c>
      <c r="AC14" s="93">
        <f t="shared" si="9"/>
        <v>0</v>
      </c>
      <c r="AD14" s="120" t="e">
        <f t="shared" si="4"/>
        <v>#DIV/0!</v>
      </c>
    </row>
    <row r="15" spans="1:30" s="60" customFormat="1" hidden="1" x14ac:dyDescent="0.25">
      <c r="A15" s="16">
        <f t="shared" si="10"/>
        <v>42471</v>
      </c>
      <c r="B15" s="89"/>
      <c r="C15" s="59"/>
      <c r="D15" s="59"/>
      <c r="E15" s="59"/>
      <c r="F15" s="59"/>
      <c r="G15" s="59"/>
      <c r="H15" s="59"/>
      <c r="I15" s="59"/>
      <c r="J15" s="107">
        <f t="shared" si="1"/>
        <v>0</v>
      </c>
      <c r="K15" s="107">
        <f t="shared" si="2"/>
        <v>0</v>
      </c>
      <c r="L15" s="91" t="s">
        <v>18</v>
      </c>
      <c r="M15" s="4" t="s">
        <v>172</v>
      </c>
      <c r="N15" s="91" t="s">
        <v>13</v>
      </c>
      <c r="O15" s="257"/>
      <c r="P15" s="22">
        <f t="shared" si="3"/>
        <v>42471</v>
      </c>
      <c r="Q15" s="79">
        <f>Rates!$AF15</f>
        <v>0.10394</v>
      </c>
      <c r="R15" s="92">
        <f>Rates!$F15</f>
        <v>0.104</v>
      </c>
      <c r="S15" s="93">
        <f t="shared" si="5"/>
        <v>0</v>
      </c>
      <c r="T15" s="79">
        <f>Rates!$AG15</f>
        <v>0.10609</v>
      </c>
      <c r="U15" s="92">
        <f>Rates!$F15</f>
        <v>0.104</v>
      </c>
      <c r="V15" s="94">
        <f t="shared" si="6"/>
        <v>0</v>
      </c>
      <c r="W15" s="79">
        <f>Rates!$AI15</f>
        <v>0</v>
      </c>
      <c r="X15" s="92">
        <f>Rates!$F15</f>
        <v>0.104</v>
      </c>
      <c r="Y15" s="94">
        <f t="shared" si="7"/>
        <v>0</v>
      </c>
      <c r="Z15" s="79">
        <f>Rates!$AH15</f>
        <v>8.6620000000000003E-2</v>
      </c>
      <c r="AA15" s="92">
        <f>Rates!$F15</f>
        <v>0.104</v>
      </c>
      <c r="AB15" s="93">
        <f t="shared" si="8"/>
        <v>0</v>
      </c>
      <c r="AC15" s="93">
        <f t="shared" si="9"/>
        <v>0</v>
      </c>
      <c r="AD15" s="120" t="e">
        <f t="shared" si="4"/>
        <v>#DIV/0!</v>
      </c>
    </row>
    <row r="16" spans="1:30" s="60" customFormat="1" hidden="1" x14ac:dyDescent="0.25">
      <c r="A16" s="16">
        <f t="shared" si="10"/>
        <v>42440</v>
      </c>
      <c r="B16" s="89"/>
      <c r="C16" s="59"/>
      <c r="D16" s="59"/>
      <c r="E16" s="59"/>
      <c r="F16" s="59"/>
      <c r="G16" s="59"/>
      <c r="H16" s="59"/>
      <c r="I16" s="59"/>
      <c r="J16" s="107">
        <f t="shared" si="1"/>
        <v>0</v>
      </c>
      <c r="K16" s="107">
        <f t="shared" si="2"/>
        <v>0</v>
      </c>
      <c r="L16" s="91" t="s">
        <v>18</v>
      </c>
      <c r="M16" s="4" t="s">
        <v>172</v>
      </c>
      <c r="N16" s="91" t="s">
        <v>13</v>
      </c>
      <c r="O16" s="257"/>
      <c r="P16" s="22">
        <f t="shared" si="3"/>
        <v>42440</v>
      </c>
      <c r="Q16" s="79">
        <f>Rates!$AF16</f>
        <v>0.10394</v>
      </c>
      <c r="R16" s="92">
        <f>Rates!$F16</f>
        <v>0.104</v>
      </c>
      <c r="S16" s="93">
        <f t="shared" si="5"/>
        <v>0</v>
      </c>
      <c r="T16" s="79">
        <f>Rates!$AG16</f>
        <v>0.10609</v>
      </c>
      <c r="U16" s="92">
        <f>Rates!$F16</f>
        <v>0.104</v>
      </c>
      <c r="V16" s="94">
        <f t="shared" si="6"/>
        <v>0</v>
      </c>
      <c r="W16" s="79">
        <f>Rates!$AI16</f>
        <v>0.1195</v>
      </c>
      <c r="X16" s="92">
        <f>Rates!$F16</f>
        <v>0.104</v>
      </c>
      <c r="Y16" s="94">
        <f t="shared" si="7"/>
        <v>0</v>
      </c>
      <c r="Z16" s="79">
        <f>Rates!$AH16</f>
        <v>8.6620000000000003E-2</v>
      </c>
      <c r="AA16" s="92">
        <f>Rates!$F16</f>
        <v>0.104</v>
      </c>
      <c r="AB16" s="93">
        <f t="shared" si="8"/>
        <v>0</v>
      </c>
      <c r="AC16" s="93">
        <f t="shared" si="9"/>
        <v>0</v>
      </c>
      <c r="AD16" s="120" t="e">
        <f t="shared" si="4"/>
        <v>#DIV/0!</v>
      </c>
    </row>
    <row r="17" spans="1:30" s="60" customFormat="1" hidden="1" x14ac:dyDescent="0.25">
      <c r="A17" s="16">
        <f t="shared" si="10"/>
        <v>42409</v>
      </c>
      <c r="B17" s="89"/>
      <c r="C17" s="59"/>
      <c r="D17" s="59"/>
      <c r="E17" s="59"/>
      <c r="F17" s="59"/>
      <c r="G17" s="59"/>
      <c r="H17" s="59"/>
      <c r="I17" s="59"/>
      <c r="J17" s="107">
        <f t="shared" si="1"/>
        <v>0</v>
      </c>
      <c r="K17" s="107">
        <f t="shared" si="2"/>
        <v>0</v>
      </c>
      <c r="L17" s="91" t="s">
        <v>18</v>
      </c>
      <c r="M17" s="4" t="s">
        <v>172</v>
      </c>
      <c r="N17" s="91" t="s">
        <v>13</v>
      </c>
      <c r="O17" s="257"/>
      <c r="P17" s="22">
        <f t="shared" si="3"/>
        <v>42409</v>
      </c>
      <c r="Q17" s="79">
        <f>Rates!$AF17</f>
        <v>0.10394</v>
      </c>
      <c r="R17" s="92">
        <f>Rates!$F17</f>
        <v>0.104</v>
      </c>
      <c r="S17" s="93">
        <f t="shared" si="5"/>
        <v>0</v>
      </c>
      <c r="T17" s="79">
        <f>Rates!$AG17</f>
        <v>0.10609</v>
      </c>
      <c r="U17" s="92">
        <f>Rates!$F17</f>
        <v>0.104</v>
      </c>
      <c r="V17" s="94">
        <f t="shared" si="6"/>
        <v>0</v>
      </c>
      <c r="W17" s="79">
        <f>Rates!$AI17</f>
        <v>0.1195</v>
      </c>
      <c r="X17" s="92">
        <f>Rates!$F17</f>
        <v>0.104</v>
      </c>
      <c r="Y17" s="94">
        <f t="shared" si="7"/>
        <v>0</v>
      </c>
      <c r="Z17" s="79">
        <f>Rates!$AH17</f>
        <v>8.6620000000000003E-2</v>
      </c>
      <c r="AA17" s="92">
        <f>Rates!$F17</f>
        <v>0.104</v>
      </c>
      <c r="AB17" s="93">
        <f t="shared" si="8"/>
        <v>0</v>
      </c>
      <c r="AC17" s="93">
        <f t="shared" si="9"/>
        <v>0</v>
      </c>
      <c r="AD17" s="120" t="e">
        <f t="shared" si="4"/>
        <v>#DIV/0!</v>
      </c>
    </row>
    <row r="18" spans="1:30" s="60" customFormat="1" hidden="1" x14ac:dyDescent="0.25">
      <c r="A18" s="16">
        <f t="shared" si="10"/>
        <v>42378</v>
      </c>
      <c r="B18" s="89"/>
      <c r="C18" s="59"/>
      <c r="D18" s="59"/>
      <c r="E18" s="59"/>
      <c r="F18" s="59"/>
      <c r="G18" s="59"/>
      <c r="H18" s="59"/>
      <c r="I18" s="59"/>
      <c r="J18" s="107">
        <f t="shared" si="1"/>
        <v>0</v>
      </c>
      <c r="K18" s="107">
        <f t="shared" si="2"/>
        <v>0</v>
      </c>
      <c r="L18" s="91" t="s">
        <v>18</v>
      </c>
      <c r="M18" s="4" t="s">
        <v>172</v>
      </c>
      <c r="N18" s="91" t="s">
        <v>13</v>
      </c>
      <c r="O18" s="257"/>
      <c r="P18" s="22">
        <f t="shared" si="3"/>
        <v>42378</v>
      </c>
      <c r="Q18" s="79">
        <f>Rates!$AF18</f>
        <v>0.10394</v>
      </c>
      <c r="R18" s="92">
        <f>Rates!$F18</f>
        <v>0.104</v>
      </c>
      <c r="S18" s="93">
        <f t="shared" si="5"/>
        <v>0</v>
      </c>
      <c r="T18" s="79">
        <f>Rates!$AG18</f>
        <v>0.10609</v>
      </c>
      <c r="U18" s="92">
        <f>Rates!$F18</f>
        <v>0.104</v>
      </c>
      <c r="V18" s="94">
        <f t="shared" si="6"/>
        <v>0</v>
      </c>
      <c r="W18" s="79">
        <f>Rates!$AI18</f>
        <v>0.1195</v>
      </c>
      <c r="X18" s="92">
        <f>Rates!$F18</f>
        <v>0.104</v>
      </c>
      <c r="Y18" s="94">
        <f t="shared" si="7"/>
        <v>0</v>
      </c>
      <c r="Z18" s="79">
        <f>Rates!$AH18</f>
        <v>8.6620000000000003E-2</v>
      </c>
      <c r="AA18" s="92">
        <f>Rates!$F18</f>
        <v>0.104</v>
      </c>
      <c r="AB18" s="93">
        <f t="shared" si="8"/>
        <v>0</v>
      </c>
      <c r="AC18" s="93">
        <f t="shared" si="9"/>
        <v>0</v>
      </c>
      <c r="AD18" s="120" t="e">
        <f t="shared" si="4"/>
        <v>#DIV/0!</v>
      </c>
    </row>
    <row r="19" spans="1:30" s="60" customFormat="1" hidden="1" x14ac:dyDescent="0.25">
      <c r="A19" s="16">
        <f t="shared" si="10"/>
        <v>42347</v>
      </c>
      <c r="B19" s="89"/>
      <c r="C19" s="59"/>
      <c r="D19" s="59"/>
      <c r="E19" s="59"/>
      <c r="F19" s="59"/>
      <c r="G19" s="59"/>
      <c r="H19" s="59"/>
      <c r="I19" s="59"/>
      <c r="J19" s="107">
        <f t="shared" si="1"/>
        <v>0</v>
      </c>
      <c r="K19" s="107">
        <f t="shared" si="2"/>
        <v>0</v>
      </c>
      <c r="L19" s="91" t="s">
        <v>18</v>
      </c>
      <c r="M19" s="4" t="s">
        <v>83</v>
      </c>
      <c r="N19" s="91" t="s">
        <v>12</v>
      </c>
      <c r="O19" s="257"/>
      <c r="P19" s="22">
        <f t="shared" si="3"/>
        <v>42347</v>
      </c>
      <c r="Q19" s="79">
        <f>Rates!$AF19</f>
        <v>9.7670000000000007E-2</v>
      </c>
      <c r="R19" s="92">
        <f>Rates!$F19</f>
        <v>0.12191</v>
      </c>
      <c r="S19" s="93">
        <f t="shared" si="5"/>
        <v>0</v>
      </c>
      <c r="T19" s="79">
        <f>Rates!$AG19</f>
        <v>9.9379999999999996E-2</v>
      </c>
      <c r="U19" s="92">
        <f>Rates!$F19</f>
        <v>0.12191</v>
      </c>
      <c r="V19" s="94">
        <f t="shared" si="6"/>
        <v>0</v>
      </c>
      <c r="W19" s="79">
        <f>Rates!$AI19</f>
        <v>9.8479999999999998E-2</v>
      </c>
      <c r="X19" s="92">
        <f>Rates!$F19</f>
        <v>0.12191</v>
      </c>
      <c r="Y19" s="94">
        <f t="shared" si="7"/>
        <v>0</v>
      </c>
      <c r="Z19" s="79">
        <f>Rates!$AH19</f>
        <v>7.868E-2</v>
      </c>
      <c r="AA19" s="92">
        <f>Rates!$F19</f>
        <v>0.12191</v>
      </c>
      <c r="AB19" s="93">
        <f t="shared" si="8"/>
        <v>0</v>
      </c>
      <c r="AC19" s="93">
        <f t="shared" si="9"/>
        <v>0</v>
      </c>
      <c r="AD19" s="120" t="e">
        <f t="shared" si="4"/>
        <v>#DIV/0!</v>
      </c>
    </row>
    <row r="20" spans="1:30" s="3" customFormat="1" ht="15" hidden="1" customHeight="1" x14ac:dyDescent="0.25">
      <c r="A20" s="16">
        <f t="shared" ref="A20:A30" si="11">A21+31</f>
        <v>42316</v>
      </c>
      <c r="B20" s="106"/>
      <c r="C20" s="107"/>
      <c r="D20" s="107"/>
      <c r="E20" s="107"/>
      <c r="F20" s="107"/>
      <c r="G20" s="107"/>
      <c r="H20" s="107"/>
      <c r="I20" s="107"/>
      <c r="J20" s="107">
        <f>H20+F20+D20+B20</f>
        <v>0</v>
      </c>
      <c r="K20" s="107">
        <f>I20+G20+E20+C20</f>
        <v>0</v>
      </c>
      <c r="L20" s="91" t="s">
        <v>18</v>
      </c>
      <c r="M20" s="4" t="s">
        <v>83</v>
      </c>
      <c r="N20" s="91" t="s">
        <v>12</v>
      </c>
      <c r="O20" s="257"/>
      <c r="P20" s="22">
        <f t="shared" ref="P20:P29" si="12">A20</f>
        <v>42316</v>
      </c>
      <c r="Q20" s="79">
        <f>Rates!$AF20</f>
        <v>9.7670000000000007E-2</v>
      </c>
      <c r="R20" s="92">
        <f>Rates!$F20</f>
        <v>0.12191</v>
      </c>
      <c r="S20" s="93">
        <f t="shared" si="5"/>
        <v>0</v>
      </c>
      <c r="T20" s="79">
        <f>Rates!$AG20</f>
        <v>9.9379999999999996E-2</v>
      </c>
      <c r="U20" s="92">
        <f>Rates!$F20</f>
        <v>0.12191</v>
      </c>
      <c r="V20" s="94">
        <f t="shared" si="6"/>
        <v>0</v>
      </c>
      <c r="W20" s="79">
        <f>Rates!$AI20</f>
        <v>9.8479999999999998E-2</v>
      </c>
      <c r="X20" s="92">
        <f>Rates!$F20</f>
        <v>0.12191</v>
      </c>
      <c r="Y20" s="94">
        <f t="shared" si="7"/>
        <v>0</v>
      </c>
      <c r="Z20" s="79">
        <f>Rates!$AH20</f>
        <v>7.868E-2</v>
      </c>
      <c r="AA20" s="92">
        <f>Rates!$F20</f>
        <v>0.12191</v>
      </c>
      <c r="AB20" s="93">
        <f t="shared" si="8"/>
        <v>0</v>
      </c>
      <c r="AC20" s="93">
        <f t="shared" si="9"/>
        <v>0</v>
      </c>
      <c r="AD20" s="120" t="e">
        <f t="shared" si="4"/>
        <v>#DIV/0!</v>
      </c>
    </row>
    <row r="21" spans="1:30" s="3" customFormat="1" ht="15" hidden="1" customHeight="1" x14ac:dyDescent="0.25">
      <c r="A21" s="16">
        <f t="shared" si="11"/>
        <v>42285</v>
      </c>
      <c r="B21" s="106"/>
      <c r="C21" s="107"/>
      <c r="D21" s="107"/>
      <c r="E21" s="107"/>
      <c r="F21" s="107"/>
      <c r="G21" s="107"/>
      <c r="H21" s="107"/>
      <c r="I21" s="107"/>
      <c r="J21" s="107">
        <f t="shared" ref="J21:J48" si="13">H21+F21+D21+B21</f>
        <v>0</v>
      </c>
      <c r="K21" s="107">
        <f t="shared" ref="K21:K48" si="14">I21+G21+E21+C21</f>
        <v>0</v>
      </c>
      <c r="L21" s="91" t="s">
        <v>18</v>
      </c>
      <c r="M21" s="4" t="s">
        <v>83</v>
      </c>
      <c r="N21" s="91" t="s">
        <v>12</v>
      </c>
      <c r="O21" s="74"/>
      <c r="P21" s="22">
        <f t="shared" si="12"/>
        <v>42285</v>
      </c>
      <c r="Q21" s="79">
        <f>Rates!$AF21</f>
        <v>9.7670000000000007E-2</v>
      </c>
      <c r="R21" s="92">
        <f>Rates!$F21</f>
        <v>0.12191</v>
      </c>
      <c r="S21" s="93">
        <f t="shared" si="5"/>
        <v>0</v>
      </c>
      <c r="T21" s="79">
        <f>Rates!$AG21</f>
        <v>9.9379999999999996E-2</v>
      </c>
      <c r="U21" s="92">
        <f>Rates!$F21</f>
        <v>0.12191</v>
      </c>
      <c r="V21" s="94">
        <f t="shared" si="6"/>
        <v>0</v>
      </c>
      <c r="W21" s="79">
        <f>Rates!$AI21</f>
        <v>9.8479999999999998E-2</v>
      </c>
      <c r="X21" s="92">
        <f>Rates!$F21</f>
        <v>0.12191</v>
      </c>
      <c r="Y21" s="94">
        <f t="shared" si="7"/>
        <v>0</v>
      </c>
      <c r="Z21" s="79">
        <f>Rates!$AH21</f>
        <v>7.868E-2</v>
      </c>
      <c r="AA21" s="92">
        <f>Rates!$F21</f>
        <v>0.12191</v>
      </c>
      <c r="AB21" s="93">
        <f t="shared" si="8"/>
        <v>0</v>
      </c>
      <c r="AC21" s="93">
        <f t="shared" si="9"/>
        <v>0</v>
      </c>
      <c r="AD21" s="120" t="e">
        <f t="shared" si="4"/>
        <v>#DIV/0!</v>
      </c>
    </row>
    <row r="22" spans="1:30" s="3" customFormat="1" ht="15" customHeight="1" x14ac:dyDescent="0.25">
      <c r="A22" s="16">
        <f t="shared" si="11"/>
        <v>42254</v>
      </c>
      <c r="B22" s="106">
        <v>189</v>
      </c>
      <c r="C22" s="107">
        <v>74827</v>
      </c>
      <c r="D22" s="107">
        <v>38</v>
      </c>
      <c r="E22" s="107">
        <v>17295</v>
      </c>
      <c r="F22" s="107">
        <v>1</v>
      </c>
      <c r="G22" s="107">
        <v>81126</v>
      </c>
      <c r="H22" s="107">
        <v>3</v>
      </c>
      <c r="I22" s="107">
        <v>504.2</v>
      </c>
      <c r="J22" s="107">
        <f t="shared" si="13"/>
        <v>231</v>
      </c>
      <c r="K22" s="107">
        <f t="shared" si="14"/>
        <v>173752.2</v>
      </c>
      <c r="L22" s="91" t="s">
        <v>18</v>
      </c>
      <c r="M22" s="4" t="s">
        <v>83</v>
      </c>
      <c r="N22" s="91" t="s">
        <v>12</v>
      </c>
      <c r="O22" s="74"/>
      <c r="P22" s="22">
        <f t="shared" si="12"/>
        <v>42254</v>
      </c>
      <c r="Q22" s="79">
        <f>Rates!$AF22</f>
        <v>9.7670000000000007E-2</v>
      </c>
      <c r="R22" s="92">
        <f>Rates!$F22</f>
        <v>0.12191</v>
      </c>
      <c r="S22" s="93">
        <f t="shared" si="5"/>
        <v>-1813.8064799999997</v>
      </c>
      <c r="T22" s="79">
        <f>Rates!$AG22</f>
        <v>9.9379999999999996E-2</v>
      </c>
      <c r="U22" s="92">
        <f>Rates!$F22</f>
        <v>0.12191</v>
      </c>
      <c r="V22" s="94">
        <f t="shared" si="6"/>
        <v>-389.65635000000015</v>
      </c>
      <c r="W22" s="79">
        <f>Rates!$AI22</f>
        <v>7.7679999999999999E-2</v>
      </c>
      <c r="X22" s="92">
        <f>Rates!$F22</f>
        <v>0.12191</v>
      </c>
      <c r="Y22" s="94">
        <f t="shared" si="7"/>
        <v>-3588.2029800000005</v>
      </c>
      <c r="Z22" s="79">
        <f>Rates!$AH22</f>
        <v>7.868E-2</v>
      </c>
      <c r="AA22" s="92">
        <f>Rates!$F22</f>
        <v>0.12191</v>
      </c>
      <c r="AB22" s="93">
        <f t="shared" si="8"/>
        <v>-21.796566000000002</v>
      </c>
      <c r="AC22" s="93">
        <f t="shared" si="9"/>
        <v>-5813.4623760000004</v>
      </c>
      <c r="AD22" s="120">
        <f t="shared" ref="AD22:AD29" si="15">C22/B22</f>
        <v>395.91005291005291</v>
      </c>
    </row>
    <row r="23" spans="1:30" s="3" customFormat="1" ht="15" customHeight="1" x14ac:dyDescent="0.25">
      <c r="A23" s="16">
        <f t="shared" si="11"/>
        <v>42223</v>
      </c>
      <c r="B23" s="106">
        <v>193</v>
      </c>
      <c r="C23" s="107">
        <v>99583</v>
      </c>
      <c r="D23" s="107">
        <v>41</v>
      </c>
      <c r="E23" s="107">
        <v>19692</v>
      </c>
      <c r="F23" s="107">
        <v>1</v>
      </c>
      <c r="G23" s="107">
        <v>80216</v>
      </c>
      <c r="H23" s="107">
        <v>3</v>
      </c>
      <c r="I23" s="107">
        <v>434.1</v>
      </c>
      <c r="J23" s="107">
        <f t="shared" si="13"/>
        <v>238</v>
      </c>
      <c r="K23" s="107">
        <f t="shared" si="14"/>
        <v>199925.1</v>
      </c>
      <c r="L23" s="91" t="s">
        <v>18</v>
      </c>
      <c r="M23" s="4" t="s">
        <v>83</v>
      </c>
      <c r="N23" s="91" t="s">
        <v>12</v>
      </c>
      <c r="O23" s="74"/>
      <c r="P23" s="22">
        <f t="shared" si="12"/>
        <v>42223</v>
      </c>
      <c r="Q23" s="79">
        <f>Rates!$AF23</f>
        <v>9.7670000000000007E-2</v>
      </c>
      <c r="R23" s="92">
        <f>Rates!$F23</f>
        <v>0.12191</v>
      </c>
      <c r="S23" s="93">
        <f t="shared" si="5"/>
        <v>-2413.8919199999996</v>
      </c>
      <c r="T23" s="79">
        <f>Rates!$AG23</f>
        <v>9.9379999999999996E-2</v>
      </c>
      <c r="U23" s="92">
        <f>Rates!$F23</f>
        <v>0.12191</v>
      </c>
      <c r="V23" s="94">
        <f t="shared" si="6"/>
        <v>-443.66076000000015</v>
      </c>
      <c r="W23" s="79">
        <f>Rates!$AI23</f>
        <v>7.7679999999999999E-2</v>
      </c>
      <c r="X23" s="92">
        <f>Rates!$F23</f>
        <v>0.12191</v>
      </c>
      <c r="Y23" s="94">
        <f t="shared" si="7"/>
        <v>-3547.9536800000005</v>
      </c>
      <c r="Z23" s="79">
        <f>Rates!$AH23</f>
        <v>7.868E-2</v>
      </c>
      <c r="AA23" s="92">
        <f>Rates!$F23</f>
        <v>0.12191</v>
      </c>
      <c r="AB23" s="93">
        <f t="shared" si="8"/>
        <v>-18.766143000000003</v>
      </c>
      <c r="AC23" s="93">
        <f t="shared" si="9"/>
        <v>-6424.2725030000001</v>
      </c>
      <c r="AD23" s="120">
        <f t="shared" si="15"/>
        <v>515.97409326424872</v>
      </c>
    </row>
    <row r="24" spans="1:30" s="3" customFormat="1" ht="15" customHeight="1" x14ac:dyDescent="0.25">
      <c r="A24" s="16">
        <f t="shared" si="11"/>
        <v>42192</v>
      </c>
      <c r="B24" s="106">
        <v>197</v>
      </c>
      <c r="C24" s="107">
        <v>97626</v>
      </c>
      <c r="D24" s="107">
        <v>39</v>
      </c>
      <c r="E24" s="107">
        <v>20445</v>
      </c>
      <c r="F24" s="107">
        <v>1</v>
      </c>
      <c r="G24" s="107">
        <v>57877</v>
      </c>
      <c r="H24" s="107">
        <v>3</v>
      </c>
      <c r="I24" s="107">
        <v>391.1</v>
      </c>
      <c r="J24" s="107">
        <f t="shared" si="13"/>
        <v>240</v>
      </c>
      <c r="K24" s="107">
        <f t="shared" si="14"/>
        <v>176339.1</v>
      </c>
      <c r="L24" s="91" t="s">
        <v>18</v>
      </c>
      <c r="M24" s="4" t="s">
        <v>83</v>
      </c>
      <c r="N24" s="91" t="s">
        <v>12</v>
      </c>
      <c r="O24" s="74"/>
      <c r="P24" s="22">
        <f t="shared" si="12"/>
        <v>42192</v>
      </c>
      <c r="Q24" s="79">
        <f>Rates!$AF24</f>
        <v>9.7670000000000007E-2</v>
      </c>
      <c r="R24" s="92">
        <f>Rates!$F24</f>
        <v>0.12191</v>
      </c>
      <c r="S24" s="93">
        <f t="shared" si="5"/>
        <v>-2366.4542399999996</v>
      </c>
      <c r="T24" s="79">
        <f>Rates!$AG24</f>
        <v>9.9379999999999996E-2</v>
      </c>
      <c r="U24" s="92">
        <f>Rates!$F24</f>
        <v>0.12191</v>
      </c>
      <c r="V24" s="94">
        <f t="shared" si="6"/>
        <v>-460.62585000000018</v>
      </c>
      <c r="W24" s="79">
        <f>Rates!$AI24</f>
        <v>7.7679999999999999E-2</v>
      </c>
      <c r="X24" s="92">
        <f>Rates!$F24</f>
        <v>0.12191</v>
      </c>
      <c r="Y24" s="94">
        <f t="shared" si="7"/>
        <v>-2559.8997100000001</v>
      </c>
      <c r="Z24" s="79">
        <f>Rates!$AH24</f>
        <v>7.868E-2</v>
      </c>
      <c r="AA24" s="92">
        <f>Rates!$F24</f>
        <v>0.12191</v>
      </c>
      <c r="AB24" s="93">
        <f t="shared" si="8"/>
        <v>-16.907253000000004</v>
      </c>
      <c r="AC24" s="93">
        <f t="shared" si="9"/>
        <v>-5403.8870530000004</v>
      </c>
      <c r="AD24" s="120">
        <f t="shared" si="15"/>
        <v>495.56345177664974</v>
      </c>
    </row>
    <row r="25" spans="1:30" s="3" customFormat="1" ht="15" customHeight="1" x14ac:dyDescent="0.25">
      <c r="A25" s="16">
        <f t="shared" si="11"/>
        <v>42161</v>
      </c>
      <c r="B25" s="106">
        <v>195</v>
      </c>
      <c r="C25" s="107">
        <v>109888</v>
      </c>
      <c r="D25" s="107">
        <v>39</v>
      </c>
      <c r="E25" s="107">
        <v>21357</v>
      </c>
      <c r="F25" s="107">
        <v>1</v>
      </c>
      <c r="G25" s="107">
        <v>48583</v>
      </c>
      <c r="H25" s="107">
        <v>0</v>
      </c>
      <c r="I25" s="107">
        <v>0</v>
      </c>
      <c r="J25" s="107">
        <f t="shared" si="13"/>
        <v>235</v>
      </c>
      <c r="K25" s="107">
        <f t="shared" si="14"/>
        <v>179828</v>
      </c>
      <c r="L25" s="91" t="s">
        <v>18</v>
      </c>
      <c r="M25" s="4" t="s">
        <v>83</v>
      </c>
      <c r="N25" s="91" t="s">
        <v>12</v>
      </c>
      <c r="O25" s="74"/>
      <c r="P25" s="22">
        <f t="shared" si="12"/>
        <v>42161</v>
      </c>
      <c r="Q25" s="79">
        <f>Rates!$AF25</f>
        <v>0.14227999999999999</v>
      </c>
      <c r="R25" s="92">
        <f>Rates!$F25</f>
        <v>0.12191</v>
      </c>
      <c r="S25" s="93">
        <f t="shared" si="5"/>
        <v>2238.4185599999983</v>
      </c>
      <c r="T25" s="79">
        <f>Rates!$AG25</f>
        <v>0.14430999999999999</v>
      </c>
      <c r="U25" s="92">
        <f>Rates!$F25</f>
        <v>0.12191</v>
      </c>
      <c r="V25" s="94">
        <f t="shared" si="6"/>
        <v>478.39679999999976</v>
      </c>
      <c r="W25" s="79">
        <f>Rates!$AI25</f>
        <v>7.2040000000000007E-2</v>
      </c>
      <c r="X25" s="92">
        <f>Rates!$F25</f>
        <v>0.12191</v>
      </c>
      <c r="Y25" s="94">
        <f t="shared" si="7"/>
        <v>-2422.83421</v>
      </c>
      <c r="Z25" s="79">
        <f>Rates!$AH25</f>
        <v>0.12068</v>
      </c>
      <c r="AA25" s="92">
        <f>Rates!$F25</f>
        <v>0.12191</v>
      </c>
      <c r="AB25" s="93">
        <f t="shared" si="8"/>
        <v>0</v>
      </c>
      <c r="AC25" s="93">
        <f t="shared" si="9"/>
        <v>293.98114999999802</v>
      </c>
      <c r="AD25" s="120">
        <f t="shared" si="15"/>
        <v>563.52820512820517</v>
      </c>
    </row>
    <row r="26" spans="1:30" s="3" customFormat="1" ht="15" customHeight="1" x14ac:dyDescent="0.25">
      <c r="A26" s="16">
        <f t="shared" si="11"/>
        <v>42130</v>
      </c>
      <c r="B26" s="106">
        <v>198</v>
      </c>
      <c r="C26" s="107">
        <v>87338</v>
      </c>
      <c r="D26" s="107">
        <v>42</v>
      </c>
      <c r="E26" s="107">
        <v>21593</v>
      </c>
      <c r="F26" s="107">
        <v>1</v>
      </c>
      <c r="G26" s="107">
        <v>79700</v>
      </c>
      <c r="H26" s="107">
        <v>3</v>
      </c>
      <c r="I26" s="107">
        <v>326.2</v>
      </c>
      <c r="J26" s="107">
        <f t="shared" si="13"/>
        <v>244</v>
      </c>
      <c r="K26" s="107">
        <f t="shared" si="14"/>
        <v>188957.2</v>
      </c>
      <c r="L26" s="91" t="s">
        <v>18</v>
      </c>
      <c r="M26" s="4" t="s">
        <v>83</v>
      </c>
      <c r="N26" s="91" t="s">
        <v>12</v>
      </c>
      <c r="O26" s="74"/>
      <c r="P26" s="22">
        <f t="shared" si="12"/>
        <v>42130</v>
      </c>
      <c r="Q26" s="79">
        <f>Rates!$AF26</f>
        <v>0.14227999999999999</v>
      </c>
      <c r="R26" s="92">
        <f>Rates!$F26</f>
        <v>0.12191</v>
      </c>
      <c r="S26" s="93">
        <f t="shared" si="5"/>
        <v>1779.0750599999988</v>
      </c>
      <c r="T26" s="79">
        <f>Rates!$AG26</f>
        <v>0.14430999999999999</v>
      </c>
      <c r="U26" s="92">
        <f>Rates!$F26</f>
        <v>0.12191</v>
      </c>
      <c r="V26" s="94">
        <f t="shared" si="6"/>
        <v>483.68319999999977</v>
      </c>
      <c r="W26" s="79">
        <f>Rates!$AI26</f>
        <v>7.2040000000000007E-2</v>
      </c>
      <c r="X26" s="92">
        <f>Rates!$F26</f>
        <v>0.12191</v>
      </c>
      <c r="Y26" s="94">
        <f t="shared" si="7"/>
        <v>-3974.6389999999997</v>
      </c>
      <c r="Z26" s="79">
        <f>Rates!$AH26</f>
        <v>0.12068</v>
      </c>
      <c r="AA26" s="92">
        <f>Rates!$F26</f>
        <v>0.12191</v>
      </c>
      <c r="AB26" s="93">
        <f t="shared" si="8"/>
        <v>-0.40122600000000286</v>
      </c>
      <c r="AC26" s="93">
        <f t="shared" si="9"/>
        <v>-1712.2819660000009</v>
      </c>
      <c r="AD26" s="120">
        <f t="shared" si="15"/>
        <v>441.1010101010101</v>
      </c>
    </row>
    <row r="27" spans="1:30" s="3" customFormat="1" ht="15" customHeight="1" x14ac:dyDescent="0.25">
      <c r="A27" s="16">
        <f t="shared" si="11"/>
        <v>42099</v>
      </c>
      <c r="B27" s="106">
        <v>204</v>
      </c>
      <c r="C27" s="107">
        <v>74189</v>
      </c>
      <c r="D27" s="107">
        <v>42</v>
      </c>
      <c r="E27" s="107">
        <v>24607</v>
      </c>
      <c r="F27" s="107">
        <v>1</v>
      </c>
      <c r="G27" s="107">
        <v>111501</v>
      </c>
      <c r="H27" s="107">
        <v>5</v>
      </c>
      <c r="I27" s="107">
        <v>579</v>
      </c>
      <c r="J27" s="107">
        <f t="shared" si="13"/>
        <v>252</v>
      </c>
      <c r="K27" s="107">
        <f t="shared" si="14"/>
        <v>210876</v>
      </c>
      <c r="L27" s="91" t="s">
        <v>18</v>
      </c>
      <c r="M27" s="4" t="s">
        <v>83</v>
      </c>
      <c r="N27" s="91" t="s">
        <v>12</v>
      </c>
      <c r="O27" s="74"/>
      <c r="P27" s="22">
        <f t="shared" si="12"/>
        <v>42099</v>
      </c>
      <c r="Q27" s="79">
        <f>Rates!$AF27</f>
        <v>0.14227999999999999</v>
      </c>
      <c r="R27" s="92">
        <f>Rates!$F27</f>
        <v>0.12191</v>
      </c>
      <c r="S27" s="93">
        <f t="shared" si="5"/>
        <v>1511.2299299999988</v>
      </c>
      <c r="T27" s="79">
        <f>Rates!$AG27</f>
        <v>0.14430999999999999</v>
      </c>
      <c r="U27" s="92">
        <f>Rates!$F27</f>
        <v>0.12191</v>
      </c>
      <c r="V27" s="94">
        <f t="shared" si="6"/>
        <v>551.19679999999971</v>
      </c>
      <c r="W27" s="79">
        <f>Rates!$AI27</f>
        <v>7.2040000000000007E-2</v>
      </c>
      <c r="X27" s="92">
        <f>Rates!$F27</f>
        <v>0.12191</v>
      </c>
      <c r="Y27" s="94">
        <f t="shared" si="7"/>
        <v>-5560.5548699999999</v>
      </c>
      <c r="Z27" s="79">
        <f>Rates!$AH27</f>
        <v>0.12068</v>
      </c>
      <c r="AA27" s="92">
        <f>Rates!$F27</f>
        <v>0.12191</v>
      </c>
      <c r="AB27" s="93">
        <f t="shared" si="8"/>
        <v>-0.71217000000000508</v>
      </c>
      <c r="AC27" s="93">
        <f t="shared" si="9"/>
        <v>-3498.8403100000014</v>
      </c>
      <c r="AD27" s="120">
        <f t="shared" si="15"/>
        <v>363.67156862745099</v>
      </c>
    </row>
    <row r="28" spans="1:30" s="3" customFormat="1" ht="15" customHeight="1" x14ac:dyDescent="0.25">
      <c r="A28" s="16">
        <f t="shared" si="11"/>
        <v>42068</v>
      </c>
      <c r="B28" s="106">
        <v>213</v>
      </c>
      <c r="C28" s="107">
        <v>112902</v>
      </c>
      <c r="D28" s="107">
        <v>43</v>
      </c>
      <c r="E28" s="107">
        <v>36744</v>
      </c>
      <c r="F28" s="107">
        <v>1</v>
      </c>
      <c r="G28" s="107">
        <v>132650</v>
      </c>
      <c r="H28" s="107">
        <v>6</v>
      </c>
      <c r="I28" s="107">
        <v>716.1</v>
      </c>
      <c r="J28" s="107">
        <f t="shared" si="13"/>
        <v>263</v>
      </c>
      <c r="K28" s="107">
        <f t="shared" si="14"/>
        <v>283012.09999999998</v>
      </c>
      <c r="L28" s="91" t="s">
        <v>18</v>
      </c>
      <c r="M28" s="4" t="s">
        <v>83</v>
      </c>
      <c r="N28" s="91" t="s">
        <v>12</v>
      </c>
      <c r="O28" s="74"/>
      <c r="P28" s="22">
        <f t="shared" si="12"/>
        <v>42068</v>
      </c>
      <c r="Q28" s="79">
        <f>Rates!$AF28</f>
        <v>0.14227999999999999</v>
      </c>
      <c r="R28" s="92">
        <f>Rates!$F28</f>
        <v>0.12191</v>
      </c>
      <c r="S28" s="93">
        <f t="shared" si="5"/>
        <v>2299.8137399999982</v>
      </c>
      <c r="T28" s="79">
        <f>Rates!$AG28</f>
        <v>0.14430999999999999</v>
      </c>
      <c r="U28" s="92">
        <f>Rates!$F28</f>
        <v>0.12191</v>
      </c>
      <c r="V28" s="94">
        <f t="shared" si="6"/>
        <v>823.06559999999956</v>
      </c>
      <c r="W28" s="79">
        <f>Rates!$AI28</f>
        <v>0.21862999999999999</v>
      </c>
      <c r="X28" s="92">
        <f>Rates!$F28</f>
        <v>0.12191</v>
      </c>
      <c r="Y28" s="94">
        <f t="shared" si="7"/>
        <v>12829.907999999998</v>
      </c>
      <c r="Z28" s="79">
        <f>Rates!$AH28</f>
        <v>0.12068</v>
      </c>
      <c r="AA28" s="92">
        <f>Rates!$F28</f>
        <v>0.12191</v>
      </c>
      <c r="AB28" s="93">
        <f t="shared" si="8"/>
        <v>-0.88080300000000633</v>
      </c>
      <c r="AC28" s="93">
        <f t="shared" si="9"/>
        <v>15951.906536999995</v>
      </c>
      <c r="AD28" s="120">
        <f t="shared" si="15"/>
        <v>530.05633802816897</v>
      </c>
    </row>
    <row r="29" spans="1:30" s="3" customFormat="1" ht="15" customHeight="1" x14ac:dyDescent="0.25">
      <c r="A29" s="16">
        <f t="shared" si="11"/>
        <v>42037</v>
      </c>
      <c r="B29" s="106">
        <v>211</v>
      </c>
      <c r="C29" s="107">
        <v>127456</v>
      </c>
      <c r="D29" s="107">
        <v>43</v>
      </c>
      <c r="E29" s="107">
        <v>39036</v>
      </c>
      <c r="F29" s="107">
        <v>1</v>
      </c>
      <c r="G29" s="107">
        <v>155871</v>
      </c>
      <c r="H29" s="107">
        <v>10</v>
      </c>
      <c r="I29" s="107">
        <v>2478</v>
      </c>
      <c r="J29" s="107">
        <f t="shared" si="13"/>
        <v>265</v>
      </c>
      <c r="K29" s="107">
        <f t="shared" si="14"/>
        <v>324841</v>
      </c>
      <c r="L29" s="91" t="s">
        <v>18</v>
      </c>
      <c r="M29" s="4" t="s">
        <v>83</v>
      </c>
      <c r="N29" s="91" t="s">
        <v>12</v>
      </c>
      <c r="O29" s="74"/>
      <c r="P29" s="22">
        <f t="shared" si="12"/>
        <v>42037</v>
      </c>
      <c r="Q29" s="79">
        <f>Rates!$AF29</f>
        <v>0.14227999999999999</v>
      </c>
      <c r="R29" s="92">
        <f>Rates!$F29</f>
        <v>0.12191</v>
      </c>
      <c r="S29" s="93">
        <f t="shared" si="5"/>
        <v>2596.278719999998</v>
      </c>
      <c r="T29" s="79">
        <f>Rates!$AG29</f>
        <v>0.14430999999999999</v>
      </c>
      <c r="U29" s="92">
        <f>Rates!$F29</f>
        <v>0.12191</v>
      </c>
      <c r="V29" s="94">
        <f t="shared" si="6"/>
        <v>874.40639999999962</v>
      </c>
      <c r="W29" s="79">
        <f>Rates!$AI29</f>
        <v>0.21862999999999999</v>
      </c>
      <c r="X29" s="92">
        <f>Rates!$F29</f>
        <v>0.12191</v>
      </c>
      <c r="Y29" s="94">
        <f t="shared" si="7"/>
        <v>15075.843119999998</v>
      </c>
      <c r="Z29" s="79">
        <f>Rates!$AH29</f>
        <v>0.12068</v>
      </c>
      <c r="AA29" s="92">
        <f>Rates!$F29</f>
        <v>0.12191</v>
      </c>
      <c r="AB29" s="93">
        <f t="shared" si="8"/>
        <v>-3.0479400000000219</v>
      </c>
      <c r="AC29" s="93">
        <f t="shared" si="9"/>
        <v>18543.480299999996</v>
      </c>
      <c r="AD29" s="120">
        <f t="shared" si="15"/>
        <v>604.05687203791467</v>
      </c>
    </row>
    <row r="30" spans="1:30" s="3" customFormat="1" ht="15" customHeight="1" x14ac:dyDescent="0.25">
      <c r="A30" s="16">
        <f t="shared" si="11"/>
        <v>42006</v>
      </c>
      <c r="B30" s="106">
        <v>210</v>
      </c>
      <c r="C30" s="107">
        <v>143017.5</v>
      </c>
      <c r="D30" s="107">
        <v>43</v>
      </c>
      <c r="E30" s="107">
        <v>40350</v>
      </c>
      <c r="F30" s="107">
        <v>1</v>
      </c>
      <c r="G30" s="107">
        <v>146740</v>
      </c>
      <c r="H30" s="107">
        <v>2</v>
      </c>
      <c r="I30" s="107">
        <v>1553</v>
      </c>
      <c r="J30" s="107">
        <f t="shared" si="13"/>
        <v>256</v>
      </c>
      <c r="K30" s="107">
        <f t="shared" si="14"/>
        <v>331660.5</v>
      </c>
      <c r="L30" s="91" t="s">
        <v>18</v>
      </c>
      <c r="M30" s="4" t="s">
        <v>83</v>
      </c>
      <c r="N30" s="91" t="s">
        <v>12</v>
      </c>
      <c r="O30" s="74"/>
      <c r="P30" s="22">
        <f>A30</f>
        <v>42006</v>
      </c>
      <c r="Q30" s="79">
        <f>Rates!$AF30</f>
        <v>0.14227999999999999</v>
      </c>
      <c r="R30" s="92">
        <f>Rates!$F30</f>
        <v>0.12191</v>
      </c>
      <c r="S30" s="93">
        <f t="shared" si="5"/>
        <v>2913.2664749999981</v>
      </c>
      <c r="T30" s="79">
        <f>Rates!$AG30</f>
        <v>0.14430999999999999</v>
      </c>
      <c r="U30" s="92">
        <f>Rates!$F30</f>
        <v>0.12191</v>
      </c>
      <c r="V30" s="94">
        <f t="shared" si="6"/>
        <v>903.83999999999958</v>
      </c>
      <c r="W30" s="79">
        <f>Rates!$AI30</f>
        <v>0.21862999999999999</v>
      </c>
      <c r="X30" s="92">
        <f>Rates!$F30</f>
        <v>0.12191</v>
      </c>
      <c r="Y30" s="94">
        <f t="shared" si="7"/>
        <v>14192.692799999999</v>
      </c>
      <c r="Z30" s="79">
        <f>Rates!$AH30</f>
        <v>0.12068</v>
      </c>
      <c r="AA30" s="92">
        <f>Rates!$F30</f>
        <v>0.12191</v>
      </c>
      <c r="AB30" s="93">
        <f t="shared" si="8"/>
        <v>-1.9101900000000138</v>
      </c>
      <c r="AC30" s="93">
        <f t="shared" si="9"/>
        <v>18007.889084999995</v>
      </c>
      <c r="AD30" s="120">
        <f>C30/B30</f>
        <v>681.03571428571433</v>
      </c>
    </row>
    <row r="31" spans="1:30" s="207" customFormat="1" ht="15" customHeight="1" x14ac:dyDescent="0.25">
      <c r="A31" s="187">
        <f>A32+31</f>
        <v>41975</v>
      </c>
      <c r="B31" s="265"/>
      <c r="C31" s="199"/>
      <c r="D31" s="199"/>
      <c r="E31" s="199"/>
      <c r="F31" s="199"/>
      <c r="G31" s="199"/>
      <c r="H31" s="199"/>
      <c r="I31" s="199"/>
      <c r="J31" s="199">
        <f t="shared" si="13"/>
        <v>0</v>
      </c>
      <c r="K31" s="199">
        <f t="shared" si="14"/>
        <v>0</v>
      </c>
      <c r="L31" s="236"/>
      <c r="M31" s="201"/>
      <c r="N31" s="236"/>
      <c r="O31" s="74"/>
      <c r="P31" s="190">
        <f t="shared" ref="P31:P48" si="16">A31</f>
        <v>41975</v>
      </c>
      <c r="Q31" s="202"/>
      <c r="R31" s="203"/>
      <c r="S31" s="196"/>
      <c r="T31" s="202"/>
      <c r="U31" s="203"/>
      <c r="V31" s="266"/>
      <c r="W31" s="202"/>
      <c r="X31" s="203"/>
      <c r="Y31" s="266"/>
      <c r="Z31" s="202"/>
      <c r="AA31" s="203"/>
      <c r="AB31" s="196"/>
      <c r="AC31" s="196"/>
      <c r="AD31" s="197"/>
    </row>
    <row r="32" spans="1:30" s="207" customFormat="1" ht="15" customHeight="1" x14ac:dyDescent="0.25">
      <c r="A32" s="187">
        <v>41944</v>
      </c>
      <c r="B32" s="265"/>
      <c r="C32" s="199"/>
      <c r="D32" s="199"/>
      <c r="E32" s="199"/>
      <c r="F32" s="199"/>
      <c r="G32" s="199"/>
      <c r="H32" s="199"/>
      <c r="I32" s="199"/>
      <c r="J32" s="199">
        <f t="shared" si="13"/>
        <v>0</v>
      </c>
      <c r="K32" s="199">
        <f t="shared" si="14"/>
        <v>0</v>
      </c>
      <c r="L32" s="236"/>
      <c r="M32" s="201"/>
      <c r="N32" s="236"/>
      <c r="O32" s="74"/>
      <c r="P32" s="190">
        <f t="shared" si="16"/>
        <v>41944</v>
      </c>
      <c r="Q32" s="202"/>
      <c r="R32" s="203"/>
      <c r="S32" s="196"/>
      <c r="T32" s="202"/>
      <c r="U32" s="203"/>
      <c r="V32" s="266"/>
      <c r="W32" s="202"/>
      <c r="X32" s="203"/>
      <c r="Y32" s="266"/>
      <c r="Z32" s="202"/>
      <c r="AA32" s="203"/>
      <c r="AB32" s="196"/>
      <c r="AC32" s="196"/>
      <c r="AD32" s="197"/>
    </row>
    <row r="33" spans="1:30" s="207" customFormat="1" ht="15" customHeight="1" x14ac:dyDescent="0.25">
      <c r="A33" s="187">
        <v>41913</v>
      </c>
      <c r="B33" s="265"/>
      <c r="C33" s="199"/>
      <c r="D33" s="199"/>
      <c r="E33" s="199"/>
      <c r="F33" s="199"/>
      <c r="G33" s="199"/>
      <c r="H33" s="199"/>
      <c r="I33" s="199"/>
      <c r="J33" s="199">
        <f t="shared" si="13"/>
        <v>0</v>
      </c>
      <c r="K33" s="199">
        <f t="shared" si="14"/>
        <v>0</v>
      </c>
      <c r="L33" s="236"/>
      <c r="M33" s="201"/>
      <c r="N33" s="236"/>
      <c r="O33" s="74"/>
      <c r="P33" s="190">
        <f t="shared" si="16"/>
        <v>41913</v>
      </c>
      <c r="Q33" s="202"/>
      <c r="R33" s="203"/>
      <c r="S33" s="196"/>
      <c r="T33" s="202"/>
      <c r="U33" s="203"/>
      <c r="V33" s="266"/>
      <c r="W33" s="202"/>
      <c r="X33" s="203"/>
      <c r="Y33" s="266"/>
      <c r="Z33" s="202"/>
      <c r="AA33" s="203"/>
      <c r="AB33" s="196"/>
      <c r="AC33" s="196"/>
      <c r="AD33" s="197"/>
    </row>
    <row r="34" spans="1:30" s="207" customFormat="1" ht="15" hidden="1" customHeight="1" x14ac:dyDescent="0.25">
      <c r="A34" s="187">
        <v>41883</v>
      </c>
      <c r="B34" s="265"/>
      <c r="C34" s="199"/>
      <c r="D34" s="199"/>
      <c r="E34" s="199"/>
      <c r="F34" s="199"/>
      <c r="G34" s="199"/>
      <c r="H34" s="199"/>
      <c r="I34" s="199"/>
      <c r="J34" s="199">
        <f t="shared" si="13"/>
        <v>0</v>
      </c>
      <c r="K34" s="199">
        <f t="shared" si="14"/>
        <v>0</v>
      </c>
      <c r="L34" s="236"/>
      <c r="M34" s="201"/>
      <c r="N34" s="236"/>
      <c r="O34" s="74"/>
      <c r="P34" s="190">
        <f t="shared" si="16"/>
        <v>41883</v>
      </c>
      <c r="Q34" s="202"/>
      <c r="R34" s="203"/>
      <c r="S34" s="196"/>
      <c r="T34" s="202"/>
      <c r="U34" s="203"/>
      <c r="V34" s="266"/>
      <c r="W34" s="202"/>
      <c r="X34" s="203"/>
      <c r="Y34" s="266"/>
      <c r="Z34" s="202"/>
      <c r="AA34" s="203"/>
      <c r="AB34" s="196"/>
      <c r="AC34" s="196"/>
      <c r="AD34" s="197"/>
    </row>
    <row r="35" spans="1:30" s="207" customFormat="1" ht="15" hidden="1" customHeight="1" x14ac:dyDescent="0.25">
      <c r="A35" s="187">
        <v>41852</v>
      </c>
      <c r="B35" s="265"/>
      <c r="C35" s="199"/>
      <c r="D35" s="199"/>
      <c r="E35" s="199"/>
      <c r="F35" s="199"/>
      <c r="G35" s="199"/>
      <c r="H35" s="199"/>
      <c r="I35" s="199"/>
      <c r="J35" s="199">
        <f t="shared" si="13"/>
        <v>0</v>
      </c>
      <c r="K35" s="199">
        <f t="shared" si="14"/>
        <v>0</v>
      </c>
      <c r="L35" s="236"/>
      <c r="M35" s="201"/>
      <c r="N35" s="236"/>
      <c r="O35" s="74"/>
      <c r="P35" s="190">
        <f t="shared" si="16"/>
        <v>41852</v>
      </c>
      <c r="Q35" s="202"/>
      <c r="R35" s="203"/>
      <c r="S35" s="196"/>
      <c r="T35" s="202"/>
      <c r="U35" s="203"/>
      <c r="V35" s="266"/>
      <c r="W35" s="202"/>
      <c r="X35" s="203"/>
      <c r="Y35" s="266"/>
      <c r="Z35" s="202"/>
      <c r="AA35" s="203"/>
      <c r="AB35" s="196"/>
      <c r="AC35" s="196"/>
      <c r="AD35" s="197"/>
    </row>
    <row r="36" spans="1:30" s="207" customFormat="1" ht="15" hidden="1" customHeight="1" x14ac:dyDescent="0.25">
      <c r="A36" s="187">
        <v>41821</v>
      </c>
      <c r="B36" s="265"/>
      <c r="C36" s="199"/>
      <c r="D36" s="199"/>
      <c r="E36" s="199"/>
      <c r="F36" s="199"/>
      <c r="G36" s="199"/>
      <c r="H36" s="199"/>
      <c r="I36" s="199"/>
      <c r="J36" s="199">
        <f t="shared" si="13"/>
        <v>0</v>
      </c>
      <c r="K36" s="199">
        <f t="shared" si="14"/>
        <v>0</v>
      </c>
      <c r="L36" s="236"/>
      <c r="M36" s="201"/>
      <c r="N36" s="236"/>
      <c r="O36" s="74"/>
      <c r="P36" s="190">
        <f t="shared" si="16"/>
        <v>41821</v>
      </c>
      <c r="Q36" s="202"/>
      <c r="R36" s="203"/>
      <c r="S36" s="196"/>
      <c r="T36" s="202"/>
      <c r="U36" s="203"/>
      <c r="V36" s="266"/>
      <c r="W36" s="202"/>
      <c r="X36" s="203"/>
      <c r="Y36" s="266"/>
      <c r="Z36" s="202"/>
      <c r="AA36" s="203"/>
      <c r="AB36" s="196"/>
      <c r="AC36" s="196"/>
      <c r="AD36" s="197"/>
    </row>
    <row r="37" spans="1:30" s="207" customFormat="1" ht="15" hidden="1" customHeight="1" x14ac:dyDescent="0.25">
      <c r="A37" s="187">
        <v>41791</v>
      </c>
      <c r="B37" s="265"/>
      <c r="C37" s="199"/>
      <c r="D37" s="199"/>
      <c r="E37" s="199"/>
      <c r="F37" s="199"/>
      <c r="G37" s="199"/>
      <c r="H37" s="199"/>
      <c r="I37" s="199"/>
      <c r="J37" s="199">
        <f t="shared" si="13"/>
        <v>0</v>
      </c>
      <c r="K37" s="199">
        <f t="shared" si="14"/>
        <v>0</v>
      </c>
      <c r="L37" s="236"/>
      <c r="M37" s="201"/>
      <c r="N37" s="236"/>
      <c r="O37" s="74"/>
      <c r="P37" s="190">
        <f t="shared" si="16"/>
        <v>41791</v>
      </c>
      <c r="Q37" s="202"/>
      <c r="R37" s="203"/>
      <c r="S37" s="196"/>
      <c r="T37" s="202"/>
      <c r="U37" s="203"/>
      <c r="V37" s="266"/>
      <c r="W37" s="202"/>
      <c r="X37" s="203"/>
      <c r="Y37" s="266"/>
      <c r="Z37" s="202"/>
      <c r="AA37" s="203"/>
      <c r="AB37" s="196"/>
      <c r="AC37" s="196"/>
      <c r="AD37" s="197"/>
    </row>
    <row r="38" spans="1:30" s="209" customFormat="1" ht="15" hidden="1" customHeight="1" x14ac:dyDescent="0.25">
      <c r="A38" s="187">
        <v>41760</v>
      </c>
      <c r="B38" s="265"/>
      <c r="C38" s="199"/>
      <c r="D38" s="199"/>
      <c r="E38" s="199"/>
      <c r="F38" s="199"/>
      <c r="G38" s="199"/>
      <c r="H38" s="199"/>
      <c r="I38" s="199"/>
      <c r="J38" s="199">
        <f t="shared" si="13"/>
        <v>0</v>
      </c>
      <c r="K38" s="199">
        <f t="shared" si="14"/>
        <v>0</v>
      </c>
      <c r="L38" s="236"/>
      <c r="M38" s="201"/>
      <c r="N38" s="236"/>
      <c r="O38" s="74"/>
      <c r="P38" s="190">
        <f t="shared" si="16"/>
        <v>41760</v>
      </c>
      <c r="Q38" s="202"/>
      <c r="R38" s="203"/>
      <c r="S38" s="196"/>
      <c r="T38" s="202"/>
      <c r="U38" s="203"/>
      <c r="V38" s="266"/>
      <c r="W38" s="202"/>
      <c r="X38" s="203"/>
      <c r="Y38" s="266"/>
      <c r="Z38" s="202"/>
      <c r="AA38" s="203"/>
      <c r="AB38" s="196"/>
      <c r="AC38" s="196"/>
      <c r="AD38" s="197"/>
    </row>
    <row r="39" spans="1:30" s="209" customFormat="1" ht="15" hidden="1" customHeight="1" x14ac:dyDescent="0.25">
      <c r="A39" s="187">
        <v>41730</v>
      </c>
      <c r="B39" s="265"/>
      <c r="C39" s="199"/>
      <c r="D39" s="199"/>
      <c r="E39" s="199"/>
      <c r="F39" s="199"/>
      <c r="G39" s="199"/>
      <c r="H39" s="199"/>
      <c r="I39" s="199"/>
      <c r="J39" s="199">
        <f t="shared" si="13"/>
        <v>0</v>
      </c>
      <c r="K39" s="199">
        <f t="shared" si="14"/>
        <v>0</v>
      </c>
      <c r="L39" s="236"/>
      <c r="M39" s="201"/>
      <c r="N39" s="236"/>
      <c r="O39" s="74"/>
      <c r="P39" s="190">
        <f t="shared" si="16"/>
        <v>41730</v>
      </c>
      <c r="Q39" s="202"/>
      <c r="R39" s="203"/>
      <c r="S39" s="196"/>
      <c r="T39" s="202"/>
      <c r="U39" s="203"/>
      <c r="V39" s="266"/>
      <c r="W39" s="202"/>
      <c r="X39" s="203"/>
      <c r="Y39" s="266"/>
      <c r="Z39" s="202"/>
      <c r="AA39" s="203"/>
      <c r="AB39" s="196"/>
      <c r="AC39" s="196"/>
      <c r="AD39" s="197"/>
    </row>
    <row r="40" spans="1:30" s="209" customFormat="1" ht="15" hidden="1" customHeight="1" x14ac:dyDescent="0.25">
      <c r="A40" s="187">
        <v>41699</v>
      </c>
      <c r="B40" s="265"/>
      <c r="C40" s="199"/>
      <c r="D40" s="199"/>
      <c r="E40" s="199"/>
      <c r="F40" s="199"/>
      <c r="G40" s="199"/>
      <c r="H40" s="199"/>
      <c r="I40" s="199"/>
      <c r="J40" s="199">
        <f t="shared" si="13"/>
        <v>0</v>
      </c>
      <c r="K40" s="199">
        <f t="shared" si="14"/>
        <v>0</v>
      </c>
      <c r="L40" s="236"/>
      <c r="M40" s="201"/>
      <c r="N40" s="236"/>
      <c r="O40" s="73"/>
      <c r="P40" s="190">
        <f t="shared" si="16"/>
        <v>41699</v>
      </c>
      <c r="Q40" s="202"/>
      <c r="R40" s="203"/>
      <c r="S40" s="196"/>
      <c r="T40" s="202"/>
      <c r="U40" s="203"/>
      <c r="V40" s="266"/>
      <c r="W40" s="202"/>
      <c r="X40" s="203"/>
      <c r="Y40" s="266"/>
      <c r="Z40" s="202"/>
      <c r="AA40" s="203"/>
      <c r="AB40" s="196"/>
      <c r="AC40" s="196"/>
      <c r="AD40" s="197"/>
    </row>
    <row r="41" spans="1:30" s="209" customFormat="1" ht="15" hidden="1" customHeight="1" x14ac:dyDescent="0.25">
      <c r="A41" s="187">
        <v>41671</v>
      </c>
      <c r="B41" s="267"/>
      <c r="C41" s="208"/>
      <c r="D41" s="208"/>
      <c r="E41" s="208"/>
      <c r="F41" s="208"/>
      <c r="G41" s="208"/>
      <c r="H41" s="208"/>
      <c r="I41" s="208"/>
      <c r="J41" s="199">
        <f t="shared" si="13"/>
        <v>0</v>
      </c>
      <c r="K41" s="199">
        <f t="shared" si="14"/>
        <v>0</v>
      </c>
      <c r="L41" s="236"/>
      <c r="M41" s="201"/>
      <c r="N41" s="236"/>
      <c r="O41" s="73"/>
      <c r="P41" s="190">
        <f t="shared" si="16"/>
        <v>41671</v>
      </c>
      <c r="Q41" s="202"/>
      <c r="R41" s="203"/>
      <c r="S41" s="196"/>
      <c r="T41" s="202"/>
      <c r="U41" s="203"/>
      <c r="V41" s="266"/>
      <c r="W41" s="202"/>
      <c r="X41" s="203"/>
      <c r="Y41" s="266"/>
      <c r="Z41" s="202"/>
      <c r="AA41" s="203"/>
      <c r="AB41" s="196"/>
      <c r="AC41" s="196"/>
      <c r="AD41" s="197"/>
    </row>
    <row r="42" spans="1:30" s="209" customFormat="1" ht="15" hidden="1" customHeight="1" x14ac:dyDescent="0.25">
      <c r="A42" s="187">
        <v>41640</v>
      </c>
      <c r="B42" s="267"/>
      <c r="C42" s="208"/>
      <c r="D42" s="208"/>
      <c r="E42" s="208"/>
      <c r="F42" s="208"/>
      <c r="G42" s="208"/>
      <c r="H42" s="208"/>
      <c r="I42" s="208"/>
      <c r="J42" s="199">
        <f t="shared" si="13"/>
        <v>0</v>
      </c>
      <c r="K42" s="199">
        <f t="shared" si="14"/>
        <v>0</v>
      </c>
      <c r="L42" s="236"/>
      <c r="M42" s="201"/>
      <c r="N42" s="236"/>
      <c r="O42" s="73"/>
      <c r="P42" s="190">
        <f t="shared" si="16"/>
        <v>41640</v>
      </c>
      <c r="Q42" s="202"/>
      <c r="R42" s="203"/>
      <c r="S42" s="196"/>
      <c r="T42" s="202"/>
      <c r="U42" s="203"/>
      <c r="V42" s="266"/>
      <c r="W42" s="202"/>
      <c r="X42" s="203"/>
      <c r="Y42" s="266"/>
      <c r="Z42" s="202"/>
      <c r="AA42" s="203"/>
      <c r="AB42" s="196"/>
      <c r="AC42" s="196"/>
      <c r="AD42" s="197"/>
    </row>
    <row r="43" spans="1:30" s="209" customFormat="1" ht="15" hidden="1" customHeight="1" x14ac:dyDescent="0.25">
      <c r="A43" s="187">
        <v>41609</v>
      </c>
      <c r="B43" s="267"/>
      <c r="C43" s="208"/>
      <c r="D43" s="208"/>
      <c r="E43" s="208"/>
      <c r="F43" s="208"/>
      <c r="G43" s="208"/>
      <c r="H43" s="208"/>
      <c r="I43" s="208"/>
      <c r="J43" s="199">
        <f t="shared" si="13"/>
        <v>0</v>
      </c>
      <c r="K43" s="199">
        <f t="shared" si="14"/>
        <v>0</v>
      </c>
      <c r="L43" s="236"/>
      <c r="M43" s="201"/>
      <c r="N43" s="236"/>
      <c r="O43" s="73"/>
      <c r="P43" s="190">
        <f t="shared" si="16"/>
        <v>41609</v>
      </c>
      <c r="Q43" s="202"/>
      <c r="R43" s="203"/>
      <c r="S43" s="196"/>
      <c r="T43" s="202"/>
      <c r="U43" s="203"/>
      <c r="V43" s="266"/>
      <c r="W43" s="202"/>
      <c r="X43" s="203"/>
      <c r="Y43" s="266"/>
      <c r="Z43" s="202"/>
      <c r="AA43" s="203"/>
      <c r="AB43" s="196"/>
      <c r="AC43" s="196"/>
      <c r="AD43" s="197"/>
    </row>
    <row r="44" spans="1:30" s="209" customFormat="1" ht="15" hidden="1" customHeight="1" x14ac:dyDescent="0.25">
      <c r="A44" s="187">
        <v>41579</v>
      </c>
      <c r="B44" s="267"/>
      <c r="C44" s="208"/>
      <c r="D44" s="208"/>
      <c r="E44" s="208"/>
      <c r="F44" s="208"/>
      <c r="G44" s="208"/>
      <c r="H44" s="208"/>
      <c r="I44" s="208"/>
      <c r="J44" s="199">
        <f t="shared" si="13"/>
        <v>0</v>
      </c>
      <c r="K44" s="199">
        <f t="shared" si="14"/>
        <v>0</v>
      </c>
      <c r="L44" s="236"/>
      <c r="M44" s="201"/>
      <c r="N44" s="236"/>
      <c r="O44" s="73"/>
      <c r="P44" s="190">
        <f t="shared" si="16"/>
        <v>41579</v>
      </c>
      <c r="Q44" s="202"/>
      <c r="R44" s="203"/>
      <c r="S44" s="196"/>
      <c r="T44" s="202"/>
      <c r="U44" s="203"/>
      <c r="V44" s="266"/>
      <c r="W44" s="202"/>
      <c r="X44" s="203"/>
      <c r="Y44" s="266"/>
      <c r="Z44" s="202"/>
      <c r="AA44" s="203"/>
      <c r="AB44" s="196"/>
      <c r="AC44" s="196"/>
      <c r="AD44" s="197"/>
    </row>
    <row r="45" spans="1:30" s="209" customFormat="1" ht="15" hidden="1" customHeight="1" x14ac:dyDescent="0.25">
      <c r="A45" s="187">
        <v>41548</v>
      </c>
      <c r="B45" s="267"/>
      <c r="C45" s="208"/>
      <c r="D45" s="208"/>
      <c r="E45" s="208"/>
      <c r="F45" s="208"/>
      <c r="G45" s="208"/>
      <c r="H45" s="208"/>
      <c r="I45" s="208"/>
      <c r="J45" s="199">
        <f t="shared" si="13"/>
        <v>0</v>
      </c>
      <c r="K45" s="199">
        <f t="shared" si="14"/>
        <v>0</v>
      </c>
      <c r="L45" s="236"/>
      <c r="M45" s="201"/>
      <c r="N45" s="236"/>
      <c r="O45" s="73"/>
      <c r="P45" s="190">
        <f t="shared" si="16"/>
        <v>41548</v>
      </c>
      <c r="Q45" s="202"/>
      <c r="R45" s="203"/>
      <c r="S45" s="196"/>
      <c r="T45" s="202"/>
      <c r="U45" s="203"/>
      <c r="V45" s="266"/>
      <c r="W45" s="202"/>
      <c r="X45" s="203"/>
      <c r="Y45" s="266"/>
      <c r="Z45" s="202"/>
      <c r="AA45" s="203"/>
      <c r="AB45" s="196"/>
      <c r="AC45" s="196"/>
      <c r="AD45" s="197"/>
    </row>
    <row r="46" spans="1:30" s="209" customFormat="1" ht="15" hidden="1" customHeight="1" x14ac:dyDescent="0.25">
      <c r="A46" s="187">
        <v>41518</v>
      </c>
      <c r="B46" s="267"/>
      <c r="C46" s="208"/>
      <c r="D46" s="208"/>
      <c r="E46" s="208"/>
      <c r="F46" s="208"/>
      <c r="G46" s="208"/>
      <c r="H46" s="208"/>
      <c r="I46" s="208"/>
      <c r="J46" s="199">
        <f t="shared" si="13"/>
        <v>0</v>
      </c>
      <c r="K46" s="199">
        <f t="shared" si="14"/>
        <v>0</v>
      </c>
      <c r="L46" s="236"/>
      <c r="M46" s="201"/>
      <c r="N46" s="236"/>
      <c r="O46" s="73"/>
      <c r="P46" s="190">
        <f t="shared" si="16"/>
        <v>41518</v>
      </c>
      <c r="Q46" s="202"/>
      <c r="R46" s="203"/>
      <c r="S46" s="196"/>
      <c r="T46" s="202"/>
      <c r="U46" s="203"/>
      <c r="V46" s="266"/>
      <c r="W46" s="202"/>
      <c r="X46" s="203"/>
      <c r="Y46" s="266"/>
      <c r="Z46" s="202"/>
      <c r="AA46" s="203"/>
      <c r="AB46" s="196"/>
      <c r="AC46" s="196"/>
      <c r="AD46" s="197"/>
    </row>
    <row r="47" spans="1:30" s="209" customFormat="1" ht="15" hidden="1" customHeight="1" x14ac:dyDescent="0.25">
      <c r="A47" s="187">
        <v>41487</v>
      </c>
      <c r="B47" s="267"/>
      <c r="C47" s="208"/>
      <c r="D47" s="208"/>
      <c r="E47" s="208"/>
      <c r="F47" s="208"/>
      <c r="G47" s="208"/>
      <c r="H47" s="208"/>
      <c r="I47" s="208"/>
      <c r="J47" s="199">
        <f t="shared" si="13"/>
        <v>0</v>
      </c>
      <c r="K47" s="199">
        <f t="shared" si="14"/>
        <v>0</v>
      </c>
      <c r="L47" s="236"/>
      <c r="M47" s="201"/>
      <c r="N47" s="236"/>
      <c r="O47" s="73"/>
      <c r="P47" s="190">
        <f t="shared" si="16"/>
        <v>41487</v>
      </c>
      <c r="Q47" s="202"/>
      <c r="R47" s="203"/>
      <c r="S47" s="196"/>
      <c r="T47" s="202"/>
      <c r="U47" s="203"/>
      <c r="V47" s="266"/>
      <c r="W47" s="202"/>
      <c r="X47" s="203"/>
      <c r="Y47" s="266"/>
      <c r="Z47" s="202"/>
      <c r="AA47" s="203"/>
      <c r="AB47" s="196"/>
      <c r="AC47" s="196"/>
      <c r="AD47" s="197"/>
    </row>
    <row r="48" spans="1:30" s="209" customFormat="1" ht="15" hidden="1" customHeight="1" x14ac:dyDescent="0.25">
      <c r="A48" s="187">
        <v>41456</v>
      </c>
      <c r="B48" s="267"/>
      <c r="C48" s="208"/>
      <c r="D48" s="208"/>
      <c r="E48" s="208"/>
      <c r="F48" s="208"/>
      <c r="G48" s="208"/>
      <c r="H48" s="208"/>
      <c r="I48" s="208"/>
      <c r="J48" s="199">
        <f t="shared" si="13"/>
        <v>0</v>
      </c>
      <c r="K48" s="199">
        <f t="shared" si="14"/>
        <v>0</v>
      </c>
      <c r="L48" s="236"/>
      <c r="M48" s="201"/>
      <c r="N48" s="236"/>
      <c r="O48" s="73"/>
      <c r="P48" s="239">
        <f t="shared" si="16"/>
        <v>41456</v>
      </c>
      <c r="Q48" s="202"/>
      <c r="R48" s="203"/>
      <c r="S48" s="196"/>
      <c r="T48" s="202"/>
      <c r="U48" s="203"/>
      <c r="V48" s="266"/>
      <c r="W48" s="202"/>
      <c r="X48" s="203"/>
      <c r="Y48" s="266"/>
      <c r="Z48" s="202"/>
      <c r="AA48" s="203"/>
      <c r="AB48" s="196"/>
      <c r="AC48" s="196"/>
      <c r="AD48" s="197"/>
    </row>
    <row r="49" spans="1:30" hidden="1" x14ac:dyDescent="0.25">
      <c r="F49" s="17"/>
      <c r="G49" s="17"/>
      <c r="H49" s="17"/>
      <c r="I49" s="17"/>
      <c r="J49" s="17"/>
      <c r="K49" s="17"/>
      <c r="O49" s="74"/>
      <c r="Q49" s="42"/>
      <c r="R49" s="32"/>
      <c r="S49" s="43"/>
      <c r="T49" s="42"/>
      <c r="U49" s="32"/>
      <c r="V49" s="43"/>
      <c r="W49" s="42"/>
      <c r="X49" s="32"/>
      <c r="Y49" s="43"/>
      <c r="Z49" s="46"/>
      <c r="AA49" s="47"/>
      <c r="AB49" s="43"/>
      <c r="AC49" s="43"/>
      <c r="AD49" s="54"/>
    </row>
    <row r="50" spans="1:30" hidden="1" x14ac:dyDescent="0.25">
      <c r="F50" s="17"/>
      <c r="G50" s="17"/>
      <c r="H50" s="31"/>
      <c r="I50" s="31"/>
      <c r="J50" s="31"/>
      <c r="K50" s="31"/>
      <c r="Q50" s="52" t="s">
        <v>62</v>
      </c>
      <c r="R50" s="44"/>
      <c r="S50" s="45">
        <f>SUM(S7:S49)</f>
        <v>6743.9298449999915</v>
      </c>
      <c r="T50" s="50"/>
      <c r="U50" s="51"/>
      <c r="V50" s="45">
        <f>SUM(V7:V49)</f>
        <v>2820.6458399999974</v>
      </c>
      <c r="W50" s="50"/>
      <c r="X50" s="51"/>
      <c r="Y50" s="45">
        <f>SUM(Y7:Y49)</f>
        <v>20444.359469999996</v>
      </c>
      <c r="Z50" s="48"/>
      <c r="AA50" s="49"/>
      <c r="AB50" s="45">
        <f>SUM(AB7:AB49)</f>
        <v>-64.422291000000058</v>
      </c>
      <c r="AC50" s="45">
        <f>SUM(AC7:AC49)</f>
        <v>29944.512863999982</v>
      </c>
      <c r="AD50" s="121"/>
    </row>
    <row r="51" spans="1:30" x14ac:dyDescent="0.25">
      <c r="G51" s="17"/>
      <c r="H51" s="17"/>
      <c r="I51" s="17"/>
      <c r="J51" s="17"/>
      <c r="K51" s="17"/>
    </row>
    <row r="52" spans="1:30" s="150" customFormat="1" x14ac:dyDescent="0.25">
      <c r="A52" s="150" t="s">
        <v>5</v>
      </c>
      <c r="O52" s="70"/>
    </row>
    <row r="53" spans="1:30" s="150" customFormat="1" ht="45.75" customHeight="1" x14ac:dyDescent="0.25">
      <c r="A53" s="2" t="s">
        <v>12</v>
      </c>
      <c r="B53" s="318" t="s">
        <v>159</v>
      </c>
      <c r="C53" s="318"/>
      <c r="D53" s="318"/>
      <c r="E53" s="318"/>
      <c r="F53" s="318"/>
      <c r="G53" s="318"/>
      <c r="H53" s="318"/>
      <c r="I53" s="318"/>
      <c r="J53" s="318"/>
      <c r="K53" s="318"/>
      <c r="L53" s="318"/>
      <c r="M53" s="66"/>
      <c r="N53" s="66"/>
      <c r="O53" s="263"/>
      <c r="P53" s="171"/>
      <c r="Q53" s="171"/>
      <c r="R53" s="171"/>
      <c r="S53" s="171"/>
      <c r="T53" s="171"/>
      <c r="U53" s="171"/>
      <c r="V53" s="171"/>
    </row>
    <row r="54" spans="1:30" s="150" customFormat="1" x14ac:dyDescent="0.25">
      <c r="O54" s="70"/>
    </row>
    <row r="55" spans="1:30" s="150" customFormat="1" ht="43.5" customHeight="1" x14ac:dyDescent="0.25">
      <c r="A55" s="2" t="s">
        <v>13</v>
      </c>
      <c r="B55" s="318" t="s">
        <v>160</v>
      </c>
      <c r="C55" s="318"/>
      <c r="D55" s="318"/>
      <c r="E55" s="318"/>
      <c r="F55" s="318"/>
      <c r="G55" s="318"/>
      <c r="H55" s="318"/>
      <c r="I55" s="318"/>
      <c r="J55" s="318"/>
      <c r="K55" s="318"/>
      <c r="L55" s="318"/>
      <c r="M55" s="171"/>
      <c r="N55" s="171"/>
      <c r="O55" s="264"/>
      <c r="P55" s="171"/>
      <c r="Q55" s="171"/>
      <c r="R55" s="171"/>
      <c r="S55" s="171"/>
      <c r="T55" s="171"/>
      <c r="U55" s="171"/>
      <c r="V55" s="171"/>
    </row>
    <row r="56" spans="1:30" s="150" customFormat="1" ht="15" customHeight="1" x14ac:dyDescent="0.25">
      <c r="A56" s="65"/>
      <c r="B56" s="172"/>
      <c r="C56" s="172"/>
      <c r="D56" s="172"/>
      <c r="E56" s="172"/>
      <c r="F56" s="172"/>
      <c r="G56" s="172"/>
      <c r="H56" s="172"/>
      <c r="I56" s="172"/>
      <c r="J56" s="172"/>
      <c r="K56" s="172"/>
      <c r="L56" s="172"/>
      <c r="M56" s="171"/>
      <c r="N56" s="171"/>
      <c r="O56" s="264"/>
      <c r="P56" s="171"/>
      <c r="Q56" s="171"/>
      <c r="R56" s="171"/>
      <c r="S56" s="171"/>
      <c r="T56" s="171"/>
      <c r="U56" s="171"/>
      <c r="V56" s="171"/>
    </row>
    <row r="57" spans="1:30" s="150" customFormat="1" x14ac:dyDescent="0.25">
      <c r="A57" s="1" t="s">
        <v>4</v>
      </c>
      <c r="O57" s="70"/>
    </row>
    <row r="58" spans="1:30" s="150" customFormat="1" x14ac:dyDescent="0.25">
      <c r="A58" s="150" t="s">
        <v>161</v>
      </c>
      <c r="O58" s="70"/>
    </row>
    <row r="60" spans="1:30" x14ac:dyDescent="0.25">
      <c r="A60" s="210" t="s">
        <v>85</v>
      </c>
    </row>
  </sheetData>
  <sheetProtection sheet="1" objects="1" scenarios="1"/>
  <mergeCells count="13">
    <mergeCell ref="P4:AD4"/>
    <mergeCell ref="AD5:AD6"/>
    <mergeCell ref="B53:L53"/>
    <mergeCell ref="B55:L55"/>
    <mergeCell ref="A1:N1"/>
    <mergeCell ref="A2:N2"/>
    <mergeCell ref="A4:N4"/>
    <mergeCell ref="Q5:S5"/>
    <mergeCell ref="T5:V5"/>
    <mergeCell ref="W5:Y5"/>
    <mergeCell ref="Z5:AB5"/>
    <mergeCell ref="P1:AD1"/>
    <mergeCell ref="P2:AD2"/>
  </mergeCells>
  <printOptions horizontalCentered="1" verticalCentered="1"/>
  <pageMargins left="0.25" right="0.25" top="0.25" bottom="0.25" header="0.05" footer="0.05"/>
  <pageSetup scale="70" orientation="landscape" r:id="rId1"/>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C25" sqref="C25"/>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2" width="15.42578125" customWidth="1"/>
    <col min="23" max="24" width="11.28515625" bestFit="1" customWidth="1"/>
    <col min="25" max="25" width="14.28515625" customWidth="1"/>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168</v>
      </c>
      <c r="B2" s="311"/>
      <c r="C2" s="311"/>
      <c r="D2" s="311"/>
      <c r="E2" s="311"/>
      <c r="F2" s="311"/>
      <c r="G2" s="311"/>
      <c r="H2" s="311"/>
      <c r="I2" s="311"/>
      <c r="J2" s="311"/>
      <c r="K2" s="311"/>
      <c r="L2" s="311"/>
      <c r="M2" s="261"/>
      <c r="N2" s="311" t="s">
        <v>168</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9"/>
      <c r="M4" s="261"/>
      <c r="N4" s="312">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1"/>
      <c r="L5" s="211"/>
      <c r="M5" s="70"/>
      <c r="N5" s="229"/>
      <c r="O5" s="315"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7" t="s">
        <v>14</v>
      </c>
      <c r="L6" s="217" t="s">
        <v>9</v>
      </c>
      <c r="M6" s="257"/>
      <c r="N6" s="219" t="s">
        <v>32</v>
      </c>
      <c r="O6" s="220"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13" si="0">A8+31</f>
        <v>42719</v>
      </c>
      <c r="B7" s="90"/>
      <c r="C7" s="88"/>
      <c r="D7" s="88"/>
      <c r="E7" s="88"/>
      <c r="F7" s="88"/>
      <c r="G7" s="89"/>
      <c r="H7" s="89"/>
      <c r="I7" s="89"/>
      <c r="J7" s="5" t="s">
        <v>18</v>
      </c>
      <c r="K7" s="81" t="s">
        <v>171</v>
      </c>
      <c r="L7" s="259"/>
      <c r="M7" s="257"/>
      <c r="N7" s="22">
        <f t="shared" ref="N7:N31" si="1">A7</f>
        <v>42719</v>
      </c>
      <c r="O7" s="97">
        <f>Rates!$S7</f>
        <v>0</v>
      </c>
      <c r="P7" s="27">
        <f>Rates!$E7</f>
        <v>0</v>
      </c>
      <c r="Q7" s="29">
        <f t="shared" ref="Q7:Q19" si="2">(O7-P7)*C7</f>
        <v>0</v>
      </c>
      <c r="R7" s="97">
        <f>Rates!$T7</f>
        <v>0</v>
      </c>
      <c r="S7" s="27">
        <f>Rates!$E7</f>
        <v>0</v>
      </c>
      <c r="T7" s="29">
        <f t="shared" ref="T7:T19" si="3">(R7-S7)*E7</f>
        <v>0</v>
      </c>
      <c r="U7" s="97">
        <f>Rates!$V7</f>
        <v>0</v>
      </c>
      <c r="V7" s="27">
        <f>Rates!$E7</f>
        <v>0</v>
      </c>
      <c r="W7" s="29">
        <f t="shared" ref="W7:W19" si="4">(U7-V7)*G7</f>
        <v>0</v>
      </c>
      <c r="X7" s="120">
        <f t="shared" ref="X7:X19" si="5">W7+T7+Q7</f>
        <v>0</v>
      </c>
      <c r="Y7" s="120" t="e">
        <f t="shared" ref="Y7:Y21" si="6">C7/B7</f>
        <v>#DIV/0!</v>
      </c>
    </row>
    <row r="8" spans="1:26" s="60" customFormat="1" hidden="1" x14ac:dyDescent="0.25">
      <c r="A8" s="16">
        <f t="shared" si="0"/>
        <v>42688</v>
      </c>
      <c r="B8" s="90"/>
      <c r="C8" s="88"/>
      <c r="D8" s="88"/>
      <c r="E8" s="88"/>
      <c r="F8" s="88"/>
      <c r="G8" s="89"/>
      <c r="H8" s="89"/>
      <c r="I8" s="89"/>
      <c r="J8" s="5" t="s">
        <v>18</v>
      </c>
      <c r="K8" s="81" t="s">
        <v>171</v>
      </c>
      <c r="L8" s="259"/>
      <c r="M8" s="257"/>
      <c r="N8" s="22">
        <f t="shared" si="1"/>
        <v>42688</v>
      </c>
      <c r="O8" s="97">
        <f>Rates!$S8</f>
        <v>0</v>
      </c>
      <c r="P8" s="27">
        <f>Rates!$E8</f>
        <v>0</v>
      </c>
      <c r="Q8" s="29">
        <f t="shared" si="2"/>
        <v>0</v>
      </c>
      <c r="R8" s="97">
        <f>Rates!$T8</f>
        <v>0</v>
      </c>
      <c r="S8" s="27">
        <f>Rates!$E8</f>
        <v>0</v>
      </c>
      <c r="T8" s="29">
        <f t="shared" si="3"/>
        <v>0</v>
      </c>
      <c r="U8" s="97">
        <f>Rates!$V8</f>
        <v>0</v>
      </c>
      <c r="V8" s="27">
        <f>Rates!$E8</f>
        <v>0</v>
      </c>
      <c r="W8" s="29">
        <f t="shared" si="4"/>
        <v>0</v>
      </c>
      <c r="X8" s="120">
        <f t="shared" si="5"/>
        <v>0</v>
      </c>
      <c r="Y8" s="120" t="e">
        <f t="shared" si="6"/>
        <v>#DIV/0!</v>
      </c>
    </row>
    <row r="9" spans="1:26" s="60" customFormat="1" hidden="1" x14ac:dyDescent="0.25">
      <c r="A9" s="16">
        <f t="shared" si="0"/>
        <v>42657</v>
      </c>
      <c r="B9" s="90"/>
      <c r="C9" s="88"/>
      <c r="D9" s="88"/>
      <c r="E9" s="88"/>
      <c r="F9" s="88"/>
      <c r="G9" s="89"/>
      <c r="H9" s="89"/>
      <c r="I9" s="89"/>
      <c r="J9" s="5" t="s">
        <v>18</v>
      </c>
      <c r="K9" s="81" t="s">
        <v>170</v>
      </c>
      <c r="L9" s="2" t="s">
        <v>13</v>
      </c>
      <c r="M9" s="257"/>
      <c r="N9" s="22">
        <f t="shared" si="1"/>
        <v>42657</v>
      </c>
      <c r="O9" s="97">
        <f>Rates!$S9</f>
        <v>0</v>
      </c>
      <c r="P9" s="27">
        <f>Rates!$E9</f>
        <v>0.104</v>
      </c>
      <c r="Q9" s="29">
        <f t="shared" si="2"/>
        <v>0</v>
      </c>
      <c r="R9" s="97">
        <f>Rates!$T9</f>
        <v>0</v>
      </c>
      <c r="S9" s="27">
        <f>Rates!$E9</f>
        <v>0.104</v>
      </c>
      <c r="T9" s="29">
        <f t="shared" si="3"/>
        <v>0</v>
      </c>
      <c r="U9" s="97">
        <f>Rates!$V9</f>
        <v>0</v>
      </c>
      <c r="V9" s="27">
        <f>Rates!$E9</f>
        <v>0.104</v>
      </c>
      <c r="W9" s="29">
        <f t="shared" si="4"/>
        <v>0</v>
      </c>
      <c r="X9" s="120">
        <f t="shared" si="5"/>
        <v>0</v>
      </c>
      <c r="Y9" s="120" t="e">
        <f t="shared" si="6"/>
        <v>#DIV/0!</v>
      </c>
    </row>
    <row r="10" spans="1:26" s="60" customFormat="1" hidden="1" x14ac:dyDescent="0.25">
      <c r="A10" s="16">
        <f t="shared" si="0"/>
        <v>42626</v>
      </c>
      <c r="B10" s="90"/>
      <c r="C10" s="88"/>
      <c r="D10" s="88"/>
      <c r="E10" s="88"/>
      <c r="F10" s="88"/>
      <c r="G10" s="89"/>
      <c r="H10" s="89"/>
      <c r="I10" s="89"/>
      <c r="J10" s="5" t="s">
        <v>18</v>
      </c>
      <c r="K10" s="81" t="s">
        <v>170</v>
      </c>
      <c r="L10" s="2" t="s">
        <v>13</v>
      </c>
      <c r="M10" s="257"/>
      <c r="N10" s="22">
        <f t="shared" si="1"/>
        <v>42626</v>
      </c>
      <c r="O10" s="97">
        <f>Rates!$S10</f>
        <v>0</v>
      </c>
      <c r="P10" s="27">
        <f>Rates!$E10</f>
        <v>0.104</v>
      </c>
      <c r="Q10" s="29">
        <f t="shared" si="2"/>
        <v>0</v>
      </c>
      <c r="R10" s="97">
        <f>Rates!$T10</f>
        <v>0</v>
      </c>
      <c r="S10" s="27">
        <f>Rates!$E10</f>
        <v>0.104</v>
      </c>
      <c r="T10" s="29">
        <f t="shared" si="3"/>
        <v>0</v>
      </c>
      <c r="U10" s="97">
        <f>Rates!$V10</f>
        <v>0</v>
      </c>
      <c r="V10" s="27">
        <f>Rates!$E10</f>
        <v>0.104</v>
      </c>
      <c r="W10" s="29">
        <f t="shared" si="4"/>
        <v>0</v>
      </c>
      <c r="X10" s="120">
        <f t="shared" si="5"/>
        <v>0</v>
      </c>
      <c r="Y10" s="120" t="e">
        <f t="shared" si="6"/>
        <v>#DIV/0!</v>
      </c>
    </row>
    <row r="11" spans="1:26" s="60" customFormat="1" hidden="1" x14ac:dyDescent="0.25">
      <c r="A11" s="16">
        <f t="shared" si="0"/>
        <v>42595</v>
      </c>
      <c r="B11" s="90"/>
      <c r="C11" s="88"/>
      <c r="D11" s="88"/>
      <c r="E11" s="88"/>
      <c r="F11" s="88"/>
      <c r="G11" s="89"/>
      <c r="H11" s="89"/>
      <c r="I11" s="89"/>
      <c r="J11" s="5" t="s">
        <v>18</v>
      </c>
      <c r="K11" s="81" t="s">
        <v>170</v>
      </c>
      <c r="L11" s="2" t="s">
        <v>13</v>
      </c>
      <c r="M11" s="257"/>
      <c r="N11" s="22">
        <f t="shared" si="1"/>
        <v>42595</v>
      </c>
      <c r="O11" s="97">
        <f>Rates!$S11</f>
        <v>0</v>
      </c>
      <c r="P11" s="27">
        <f>Rates!$E11</f>
        <v>0.104</v>
      </c>
      <c r="Q11" s="29">
        <f t="shared" si="2"/>
        <v>0</v>
      </c>
      <c r="R11" s="97">
        <f>Rates!$T11</f>
        <v>0</v>
      </c>
      <c r="S11" s="27">
        <f>Rates!$E11</f>
        <v>0.104</v>
      </c>
      <c r="T11" s="29">
        <f t="shared" si="3"/>
        <v>0</v>
      </c>
      <c r="U11" s="97">
        <f>Rates!$V11</f>
        <v>0</v>
      </c>
      <c r="V11" s="27">
        <f>Rates!$E11</f>
        <v>0.104</v>
      </c>
      <c r="W11" s="29">
        <f t="shared" si="4"/>
        <v>0</v>
      </c>
      <c r="X11" s="120">
        <f t="shared" si="5"/>
        <v>0</v>
      </c>
      <c r="Y11" s="120" t="e">
        <f t="shared" si="6"/>
        <v>#DIV/0!</v>
      </c>
    </row>
    <row r="12" spans="1:26" s="60" customFormat="1" hidden="1" x14ac:dyDescent="0.25">
      <c r="A12" s="16">
        <f t="shared" si="0"/>
        <v>42564</v>
      </c>
      <c r="B12" s="90"/>
      <c r="C12" s="88"/>
      <c r="D12" s="88"/>
      <c r="E12" s="88"/>
      <c r="F12" s="88"/>
      <c r="G12" s="89"/>
      <c r="H12" s="89"/>
      <c r="I12" s="89"/>
      <c r="J12" s="5" t="s">
        <v>18</v>
      </c>
      <c r="K12" s="81" t="s">
        <v>170</v>
      </c>
      <c r="L12" s="2" t="s">
        <v>13</v>
      </c>
      <c r="M12" s="257"/>
      <c r="N12" s="22">
        <f t="shared" si="1"/>
        <v>42564</v>
      </c>
      <c r="O12" s="97">
        <f>Rates!$S12</f>
        <v>0</v>
      </c>
      <c r="P12" s="27">
        <f>Rates!$E12</f>
        <v>0.104</v>
      </c>
      <c r="Q12" s="29">
        <f t="shared" si="2"/>
        <v>0</v>
      </c>
      <c r="R12" s="97">
        <f>Rates!$T12</f>
        <v>0</v>
      </c>
      <c r="S12" s="27">
        <f>Rates!$E12</f>
        <v>0.104</v>
      </c>
      <c r="T12" s="29">
        <f t="shared" si="3"/>
        <v>0</v>
      </c>
      <c r="U12" s="97">
        <f>Rates!$V12</f>
        <v>0</v>
      </c>
      <c r="V12" s="27">
        <f>Rates!$E12</f>
        <v>0.104</v>
      </c>
      <c r="W12" s="29">
        <f t="shared" si="4"/>
        <v>0</v>
      </c>
      <c r="X12" s="120">
        <f t="shared" si="5"/>
        <v>0</v>
      </c>
      <c r="Y12" s="120" t="e">
        <f t="shared" si="6"/>
        <v>#DIV/0!</v>
      </c>
    </row>
    <row r="13" spans="1:26" s="60" customFormat="1" hidden="1" x14ac:dyDescent="0.25">
      <c r="A13" s="16">
        <f t="shared" si="0"/>
        <v>42533</v>
      </c>
      <c r="B13" s="90"/>
      <c r="C13" s="88"/>
      <c r="D13" s="88"/>
      <c r="E13" s="88"/>
      <c r="F13" s="88"/>
      <c r="G13" s="89"/>
      <c r="H13" s="89"/>
      <c r="I13" s="89"/>
      <c r="J13" s="5" t="s">
        <v>18</v>
      </c>
      <c r="K13" s="81" t="s">
        <v>170</v>
      </c>
      <c r="L13" s="2" t="s">
        <v>13</v>
      </c>
      <c r="M13" s="257"/>
      <c r="N13" s="22">
        <f t="shared" si="1"/>
        <v>42533</v>
      </c>
      <c r="O13" s="97">
        <f>Rates!$S13</f>
        <v>0</v>
      </c>
      <c r="P13" s="27">
        <f>Rates!$E13</f>
        <v>0.104</v>
      </c>
      <c r="Q13" s="29">
        <f t="shared" si="2"/>
        <v>0</v>
      </c>
      <c r="R13" s="97">
        <f>Rates!$T13</f>
        <v>0</v>
      </c>
      <c r="S13" s="27">
        <f>Rates!$E13</f>
        <v>0.104</v>
      </c>
      <c r="T13" s="29">
        <f t="shared" si="3"/>
        <v>0</v>
      </c>
      <c r="U13" s="97">
        <f>Rates!$V13</f>
        <v>0</v>
      </c>
      <c r="V13" s="27">
        <f>Rates!$E13</f>
        <v>0.104</v>
      </c>
      <c r="W13" s="29">
        <f t="shared" si="4"/>
        <v>0</v>
      </c>
      <c r="X13" s="120">
        <f t="shared" si="5"/>
        <v>0</v>
      </c>
      <c r="Y13" s="120" t="e">
        <f t="shared" si="6"/>
        <v>#DIV/0!</v>
      </c>
    </row>
    <row r="14" spans="1:26" s="60" customFormat="1" hidden="1" x14ac:dyDescent="0.25">
      <c r="A14" s="16">
        <f t="shared" ref="A14:A19" si="7">A15+31</f>
        <v>42502</v>
      </c>
      <c r="B14" s="90"/>
      <c r="C14" s="88"/>
      <c r="D14" s="88"/>
      <c r="E14" s="88"/>
      <c r="F14" s="88"/>
      <c r="G14" s="89"/>
      <c r="H14" s="89"/>
      <c r="I14" s="89"/>
      <c r="J14" s="5" t="s">
        <v>18</v>
      </c>
      <c r="K14" s="81" t="s">
        <v>170</v>
      </c>
      <c r="L14" s="2" t="s">
        <v>13</v>
      </c>
      <c r="M14" s="257"/>
      <c r="N14" s="22">
        <f t="shared" si="1"/>
        <v>42502</v>
      </c>
      <c r="O14" s="97">
        <f>Rates!$S14</f>
        <v>0</v>
      </c>
      <c r="P14" s="27">
        <f>Rates!$E14</f>
        <v>0.104</v>
      </c>
      <c r="Q14" s="29">
        <f t="shared" si="2"/>
        <v>0</v>
      </c>
      <c r="R14" s="97">
        <f>Rates!$T14</f>
        <v>0</v>
      </c>
      <c r="S14" s="27">
        <f>Rates!$E14</f>
        <v>0.104</v>
      </c>
      <c r="T14" s="29">
        <f t="shared" si="3"/>
        <v>0</v>
      </c>
      <c r="U14" s="97">
        <f>Rates!$V14</f>
        <v>0</v>
      </c>
      <c r="V14" s="27">
        <f>Rates!$E14</f>
        <v>0.104</v>
      </c>
      <c r="W14" s="29">
        <f t="shared" si="4"/>
        <v>0</v>
      </c>
      <c r="X14" s="120">
        <f t="shared" si="5"/>
        <v>0</v>
      </c>
      <c r="Y14" s="120" t="e">
        <f t="shared" si="6"/>
        <v>#DIV/0!</v>
      </c>
    </row>
    <row r="15" spans="1:26" s="60" customFormat="1" hidden="1" x14ac:dyDescent="0.25">
      <c r="A15" s="16">
        <f t="shared" si="7"/>
        <v>42471</v>
      </c>
      <c r="B15" s="90"/>
      <c r="C15" s="88"/>
      <c r="D15" s="88"/>
      <c r="E15" s="88"/>
      <c r="F15" s="88"/>
      <c r="G15" s="89"/>
      <c r="H15" s="89"/>
      <c r="I15" s="89"/>
      <c r="J15" s="5" t="s">
        <v>18</v>
      </c>
      <c r="K15" s="81" t="s">
        <v>170</v>
      </c>
      <c r="L15" s="2" t="s">
        <v>13</v>
      </c>
      <c r="M15" s="257"/>
      <c r="N15" s="22">
        <f t="shared" si="1"/>
        <v>42471</v>
      </c>
      <c r="O15" s="97">
        <f>Rates!$S15</f>
        <v>0.13038</v>
      </c>
      <c r="P15" s="27">
        <f>Rates!$E15</f>
        <v>0.104</v>
      </c>
      <c r="Q15" s="29">
        <f t="shared" si="2"/>
        <v>0</v>
      </c>
      <c r="R15" s="97">
        <f>Rates!$T15</f>
        <v>0.12619</v>
      </c>
      <c r="S15" s="27">
        <f>Rates!$E15</f>
        <v>0.104</v>
      </c>
      <c r="T15" s="29">
        <f t="shared" si="3"/>
        <v>0</v>
      </c>
      <c r="U15" s="97">
        <f>Rates!$V15</f>
        <v>0</v>
      </c>
      <c r="V15" s="27">
        <f>Rates!$E15</f>
        <v>0.104</v>
      </c>
      <c r="W15" s="29">
        <f t="shared" si="4"/>
        <v>0</v>
      </c>
      <c r="X15" s="120">
        <f t="shared" si="5"/>
        <v>0</v>
      </c>
      <c r="Y15" s="120" t="e">
        <f t="shared" si="6"/>
        <v>#DIV/0!</v>
      </c>
    </row>
    <row r="16" spans="1:26" s="60" customFormat="1" hidden="1" x14ac:dyDescent="0.25">
      <c r="A16" s="16">
        <f t="shared" si="7"/>
        <v>42440</v>
      </c>
      <c r="B16" s="90"/>
      <c r="C16" s="88"/>
      <c r="D16" s="88"/>
      <c r="E16" s="88"/>
      <c r="F16" s="88"/>
      <c r="G16" s="89"/>
      <c r="H16" s="89"/>
      <c r="I16" s="89"/>
      <c r="J16" s="5" t="s">
        <v>18</v>
      </c>
      <c r="K16" s="81" t="s">
        <v>170</v>
      </c>
      <c r="L16" s="2" t="s">
        <v>13</v>
      </c>
      <c r="M16" s="257"/>
      <c r="N16" s="22">
        <f t="shared" si="1"/>
        <v>42440</v>
      </c>
      <c r="O16" s="97">
        <f>Rates!$S16</f>
        <v>0.13038</v>
      </c>
      <c r="P16" s="27">
        <f>Rates!$E16</f>
        <v>0.104</v>
      </c>
      <c r="Q16" s="29">
        <f t="shared" si="2"/>
        <v>0</v>
      </c>
      <c r="R16" s="97">
        <f>Rates!$T16</f>
        <v>0.12619</v>
      </c>
      <c r="S16" s="27">
        <f>Rates!$E16</f>
        <v>0.104</v>
      </c>
      <c r="T16" s="29">
        <f t="shared" si="3"/>
        <v>0</v>
      </c>
      <c r="U16" s="97">
        <f>Rates!$V16</f>
        <v>0</v>
      </c>
      <c r="V16" s="27">
        <f>Rates!$E16</f>
        <v>0.104</v>
      </c>
      <c r="W16" s="29">
        <f t="shared" si="4"/>
        <v>0</v>
      </c>
      <c r="X16" s="120">
        <f t="shared" si="5"/>
        <v>0</v>
      </c>
      <c r="Y16" s="120" t="e">
        <f t="shared" si="6"/>
        <v>#DIV/0!</v>
      </c>
    </row>
    <row r="17" spans="1:25" s="60" customFormat="1" hidden="1" x14ac:dyDescent="0.25">
      <c r="A17" s="16">
        <f t="shared" si="7"/>
        <v>42409</v>
      </c>
      <c r="B17" s="90"/>
      <c r="C17" s="88"/>
      <c r="D17" s="88"/>
      <c r="E17" s="88"/>
      <c r="F17" s="88"/>
      <c r="G17" s="89"/>
      <c r="H17" s="89"/>
      <c r="I17" s="89"/>
      <c r="J17" s="5" t="s">
        <v>18</v>
      </c>
      <c r="K17" s="81" t="s">
        <v>170</v>
      </c>
      <c r="L17" s="2" t="s">
        <v>13</v>
      </c>
      <c r="M17" s="257"/>
      <c r="N17" s="22">
        <f t="shared" si="1"/>
        <v>42409</v>
      </c>
      <c r="O17" s="97">
        <f>Rates!$S17</f>
        <v>0.13038</v>
      </c>
      <c r="P17" s="27">
        <f>Rates!$E17</f>
        <v>0.104</v>
      </c>
      <c r="Q17" s="29">
        <f t="shared" si="2"/>
        <v>0</v>
      </c>
      <c r="R17" s="97">
        <f>Rates!$T17</f>
        <v>0.12619</v>
      </c>
      <c r="S17" s="27">
        <f>Rates!$E17</f>
        <v>0.104</v>
      </c>
      <c r="T17" s="29">
        <f t="shared" si="3"/>
        <v>0</v>
      </c>
      <c r="U17" s="97">
        <f>Rates!$V17</f>
        <v>0</v>
      </c>
      <c r="V17" s="27">
        <f>Rates!$E17</f>
        <v>0.104</v>
      </c>
      <c r="W17" s="29">
        <f t="shared" si="4"/>
        <v>0</v>
      </c>
      <c r="X17" s="120">
        <f t="shared" si="5"/>
        <v>0</v>
      </c>
      <c r="Y17" s="120" t="e">
        <f t="shared" si="6"/>
        <v>#DIV/0!</v>
      </c>
    </row>
    <row r="18" spans="1:25" s="60" customFormat="1" hidden="1" x14ac:dyDescent="0.25">
      <c r="A18" s="16">
        <f t="shared" si="7"/>
        <v>42378</v>
      </c>
      <c r="B18" s="90"/>
      <c r="C18" s="88"/>
      <c r="D18" s="88"/>
      <c r="E18" s="88"/>
      <c r="F18" s="88"/>
      <c r="G18" s="89"/>
      <c r="H18" s="89"/>
      <c r="I18" s="89"/>
      <c r="J18" s="5" t="s">
        <v>18</v>
      </c>
      <c r="K18" s="81" t="s">
        <v>170</v>
      </c>
      <c r="L18" s="2" t="s">
        <v>13</v>
      </c>
      <c r="M18" s="257"/>
      <c r="N18" s="22">
        <f t="shared" si="1"/>
        <v>42378</v>
      </c>
      <c r="O18" s="97">
        <f>Rates!$S18</f>
        <v>0.13038</v>
      </c>
      <c r="P18" s="27">
        <f>Rates!$E18</f>
        <v>0.104</v>
      </c>
      <c r="Q18" s="29">
        <f t="shared" si="2"/>
        <v>0</v>
      </c>
      <c r="R18" s="97">
        <f>Rates!$T18</f>
        <v>0.12619</v>
      </c>
      <c r="S18" s="27">
        <f>Rates!$E18</f>
        <v>0.104</v>
      </c>
      <c r="T18" s="29">
        <f t="shared" si="3"/>
        <v>0</v>
      </c>
      <c r="U18" s="97">
        <f>Rates!$V18</f>
        <v>0.12074</v>
      </c>
      <c r="V18" s="27">
        <f>Rates!$E18</f>
        <v>0.104</v>
      </c>
      <c r="W18" s="29">
        <f t="shared" si="4"/>
        <v>0</v>
      </c>
      <c r="X18" s="120">
        <f t="shared" si="5"/>
        <v>0</v>
      </c>
      <c r="Y18" s="120" t="e">
        <f t="shared" si="6"/>
        <v>#DIV/0!</v>
      </c>
    </row>
    <row r="19" spans="1:25" s="60" customFormat="1" hidden="1" x14ac:dyDescent="0.25">
      <c r="A19" s="16">
        <f t="shared" si="7"/>
        <v>42347</v>
      </c>
      <c r="B19" s="90"/>
      <c r="C19" s="88"/>
      <c r="D19" s="88"/>
      <c r="E19" s="88"/>
      <c r="F19" s="88"/>
      <c r="G19" s="89"/>
      <c r="H19" s="89"/>
      <c r="I19" s="89"/>
      <c r="J19" s="5" t="s">
        <v>18</v>
      </c>
      <c r="K19" s="81" t="s">
        <v>170</v>
      </c>
      <c r="L19" s="2" t="s">
        <v>13</v>
      </c>
      <c r="M19" s="257"/>
      <c r="N19" s="22">
        <f t="shared" si="1"/>
        <v>42347</v>
      </c>
      <c r="O19" s="97">
        <f>Rates!$S19</f>
        <v>0.13038</v>
      </c>
      <c r="P19" s="27">
        <f>Rates!$E19</f>
        <v>0.104</v>
      </c>
      <c r="Q19" s="29">
        <f t="shared" si="2"/>
        <v>0</v>
      </c>
      <c r="R19" s="97">
        <f>Rates!$T19</f>
        <v>0.12619</v>
      </c>
      <c r="S19" s="27">
        <f>Rates!$E19</f>
        <v>0.104</v>
      </c>
      <c r="T19" s="29">
        <f t="shared" si="3"/>
        <v>0</v>
      </c>
      <c r="U19" s="97">
        <f>Rates!$V19</f>
        <v>0.12074</v>
      </c>
      <c r="V19" s="27">
        <f>Rates!$E19</f>
        <v>0.104</v>
      </c>
      <c r="W19" s="29">
        <f t="shared" si="4"/>
        <v>0</v>
      </c>
      <c r="X19" s="120">
        <f t="shared" si="5"/>
        <v>0</v>
      </c>
      <c r="Y19" s="120" t="e">
        <f t="shared" si="6"/>
        <v>#DIV/0!</v>
      </c>
    </row>
    <row r="20" spans="1:25" s="60" customFormat="1" hidden="1" x14ac:dyDescent="0.25">
      <c r="A20" s="16">
        <f t="shared" ref="A20:A30" si="8">A21+31</f>
        <v>42316</v>
      </c>
      <c r="B20" s="102"/>
      <c r="C20" s="103"/>
      <c r="D20" s="103"/>
      <c r="E20" s="103"/>
      <c r="F20" s="103"/>
      <c r="G20" s="104"/>
      <c r="H20" s="104">
        <f t="shared" ref="H20:H31" si="9">F20+D20+B20</f>
        <v>0</v>
      </c>
      <c r="I20" s="104">
        <f t="shared" ref="I20:I31" si="10">G20+E20+C20</f>
        <v>0</v>
      </c>
      <c r="J20" s="5" t="s">
        <v>18</v>
      </c>
      <c r="K20" s="81" t="s">
        <v>170</v>
      </c>
      <c r="L20" s="2" t="s">
        <v>13</v>
      </c>
      <c r="M20" s="257"/>
      <c r="N20" s="22">
        <f t="shared" si="1"/>
        <v>42316</v>
      </c>
      <c r="O20" s="97">
        <f>Rates!$S20</f>
        <v>0.13038</v>
      </c>
      <c r="P20" s="27">
        <f>Rates!$E20</f>
        <v>0.104</v>
      </c>
      <c r="Q20" s="29">
        <f>(O20-P20)*C20</f>
        <v>0</v>
      </c>
      <c r="R20" s="97">
        <f>Rates!$T20</f>
        <v>0.12619</v>
      </c>
      <c r="S20" s="27">
        <f>Rates!$E20</f>
        <v>0.104</v>
      </c>
      <c r="T20" s="29">
        <f>(R20-S20)*E20</f>
        <v>0</v>
      </c>
      <c r="U20" s="97">
        <f>Rates!$V20</f>
        <v>0.12074</v>
      </c>
      <c r="V20" s="27">
        <f>Rates!$E20</f>
        <v>0.104</v>
      </c>
      <c r="W20" s="29">
        <f>(U20-V20)*G20</f>
        <v>0</v>
      </c>
      <c r="X20" s="120">
        <f>W20+T20+Q20</f>
        <v>0</v>
      </c>
      <c r="Y20" s="120" t="e">
        <f t="shared" si="6"/>
        <v>#DIV/0!</v>
      </c>
    </row>
    <row r="21" spans="1:25" s="60" customFormat="1" hidden="1" x14ac:dyDescent="0.25">
      <c r="A21" s="16">
        <f t="shared" si="8"/>
        <v>42285</v>
      </c>
      <c r="B21" s="300"/>
      <c r="C21" s="301"/>
      <c r="D21" s="301"/>
      <c r="E21" s="301"/>
      <c r="F21" s="301"/>
      <c r="G21" s="302"/>
      <c r="H21" s="302">
        <f t="shared" si="9"/>
        <v>0</v>
      </c>
      <c r="I21" s="302">
        <f t="shared" si="10"/>
        <v>0</v>
      </c>
      <c r="J21" s="303" t="s">
        <v>18</v>
      </c>
      <c r="K21" s="304" t="s">
        <v>74</v>
      </c>
      <c r="L21" s="260" t="s">
        <v>12</v>
      </c>
      <c r="M21" s="74"/>
      <c r="N21" s="22">
        <f t="shared" si="1"/>
        <v>42285</v>
      </c>
      <c r="O21" s="97">
        <f>Rates!$S21</f>
        <v>9.257E-2</v>
      </c>
      <c r="P21" s="27">
        <f>Rates!$E21</f>
        <v>0.12191</v>
      </c>
      <c r="Q21" s="29">
        <f t="shared" ref="Q21:Q32" si="11">(O21-P21)*C21</f>
        <v>0</v>
      </c>
      <c r="R21" s="97">
        <f>Rates!$T21</f>
        <v>8.6400000000000005E-2</v>
      </c>
      <c r="S21" s="27">
        <f>Rates!$E21</f>
        <v>0.12191</v>
      </c>
      <c r="T21" s="29">
        <f t="shared" ref="T21:T32" si="12">(R21-S21)*E21</f>
        <v>0</v>
      </c>
      <c r="U21" s="97">
        <f>Rates!$V21</f>
        <v>7.2789999999999994E-2</v>
      </c>
      <c r="V21" s="27">
        <f>Rates!$E21</f>
        <v>0.12191</v>
      </c>
      <c r="W21" s="29">
        <f t="shared" ref="W21:W32" si="13">(U21-V21)*G21</f>
        <v>0</v>
      </c>
      <c r="X21" s="120">
        <f t="shared" ref="X21:X48" si="14">W21+T21+Q21</f>
        <v>0</v>
      </c>
      <c r="Y21" s="120" t="e">
        <f t="shared" si="6"/>
        <v>#DIV/0!</v>
      </c>
    </row>
    <row r="22" spans="1:25" s="60" customFormat="1" x14ac:dyDescent="0.25">
      <c r="A22" s="16">
        <f t="shared" si="8"/>
        <v>42254</v>
      </c>
      <c r="B22" s="299">
        <v>2623</v>
      </c>
      <c r="C22" s="299">
        <v>1367152</v>
      </c>
      <c r="D22" s="299">
        <v>465</v>
      </c>
      <c r="E22" s="299">
        <v>398373</v>
      </c>
      <c r="F22" s="299">
        <v>30</v>
      </c>
      <c r="G22" s="299">
        <v>426929</v>
      </c>
      <c r="H22" s="299">
        <f t="shared" si="9"/>
        <v>3118</v>
      </c>
      <c r="I22" s="299">
        <f t="shared" si="10"/>
        <v>2192454</v>
      </c>
      <c r="J22" s="5" t="s">
        <v>18</v>
      </c>
      <c r="K22" s="4" t="s">
        <v>74</v>
      </c>
      <c r="L22" s="5" t="s">
        <v>12</v>
      </c>
      <c r="M22" s="74"/>
      <c r="N22" s="22">
        <f t="shared" si="1"/>
        <v>42254</v>
      </c>
      <c r="O22" s="97">
        <f>Rates!$S22</f>
        <v>9.257E-2</v>
      </c>
      <c r="P22" s="27">
        <f>Rates!$E22</f>
        <v>0.12191</v>
      </c>
      <c r="Q22" s="29">
        <f t="shared" si="11"/>
        <v>-40112.239680000006</v>
      </c>
      <c r="R22" s="95">
        <f>Rates!$T22</f>
        <v>8.6400000000000005E-2</v>
      </c>
      <c r="S22" s="27">
        <f>Rates!$E22</f>
        <v>0.12191</v>
      </c>
      <c r="T22" s="29">
        <f t="shared" si="12"/>
        <v>-14146.22523</v>
      </c>
      <c r="U22" s="97">
        <f>Rates!$V22</f>
        <v>7.2789999999999994E-2</v>
      </c>
      <c r="V22" s="27">
        <f>Rates!$E22</f>
        <v>0.12191</v>
      </c>
      <c r="W22" s="29">
        <f t="shared" si="13"/>
        <v>-20970.752480000003</v>
      </c>
      <c r="X22" s="120">
        <f t="shared" si="14"/>
        <v>-75229.217390000005</v>
      </c>
      <c r="Y22" s="120">
        <f t="shared" ref="Y22:Y32" si="15">C22/B22</f>
        <v>521.21692718261534</v>
      </c>
    </row>
    <row r="23" spans="1:25" s="60" customFormat="1" x14ac:dyDescent="0.25">
      <c r="A23" s="16">
        <f>A24+31</f>
        <v>42223</v>
      </c>
      <c r="B23" s="299">
        <v>2256</v>
      </c>
      <c r="C23" s="299">
        <v>1478751</v>
      </c>
      <c r="D23" s="299">
        <v>468</v>
      </c>
      <c r="E23" s="299">
        <v>535363</v>
      </c>
      <c r="F23" s="299">
        <v>21</v>
      </c>
      <c r="G23" s="299">
        <v>399486</v>
      </c>
      <c r="H23" s="299">
        <f t="shared" si="9"/>
        <v>2745</v>
      </c>
      <c r="I23" s="299">
        <f t="shared" si="10"/>
        <v>2413600</v>
      </c>
      <c r="J23" s="5" t="s">
        <v>18</v>
      </c>
      <c r="K23" s="4" t="s">
        <v>74</v>
      </c>
      <c r="L23" s="5" t="s">
        <v>12</v>
      </c>
      <c r="M23" s="74"/>
      <c r="N23" s="22">
        <f t="shared" si="1"/>
        <v>42223</v>
      </c>
      <c r="O23" s="97">
        <f>Rates!$S23</f>
        <v>9.257E-2</v>
      </c>
      <c r="P23" s="27">
        <f>Rates!$E23</f>
        <v>0.12191</v>
      </c>
      <c r="Q23" s="29">
        <f t="shared" si="11"/>
        <v>-43386.55434000001</v>
      </c>
      <c r="R23" s="95">
        <f>Rates!$T23</f>
        <v>8.6400000000000005E-2</v>
      </c>
      <c r="S23" s="27">
        <f>Rates!$E23</f>
        <v>0.12191</v>
      </c>
      <c r="T23" s="29">
        <f t="shared" si="12"/>
        <v>-19010.740129999998</v>
      </c>
      <c r="U23" s="97">
        <f>Rates!$V23</f>
        <v>7.2789999999999994E-2</v>
      </c>
      <c r="V23" s="27">
        <f>Rates!$E23</f>
        <v>0.12191</v>
      </c>
      <c r="W23" s="29">
        <f t="shared" si="13"/>
        <v>-19622.752320000003</v>
      </c>
      <c r="X23" s="120">
        <f t="shared" si="14"/>
        <v>-82020.046790000022</v>
      </c>
      <c r="Y23" s="120">
        <f t="shared" si="15"/>
        <v>655.47473404255322</v>
      </c>
    </row>
    <row r="24" spans="1:25" s="60" customFormat="1" x14ac:dyDescent="0.25">
      <c r="A24" s="16">
        <f t="shared" si="8"/>
        <v>42192</v>
      </c>
      <c r="B24" s="299">
        <v>1569</v>
      </c>
      <c r="C24" s="299">
        <v>1139742</v>
      </c>
      <c r="D24" s="299">
        <v>223</v>
      </c>
      <c r="E24" s="299">
        <v>239611</v>
      </c>
      <c r="F24" s="299">
        <v>15</v>
      </c>
      <c r="G24" s="299">
        <v>321603</v>
      </c>
      <c r="H24" s="299">
        <f t="shared" si="9"/>
        <v>1807</v>
      </c>
      <c r="I24" s="299">
        <f t="shared" si="10"/>
        <v>1700956</v>
      </c>
      <c r="J24" s="5" t="s">
        <v>18</v>
      </c>
      <c r="K24" s="4" t="s">
        <v>74</v>
      </c>
      <c r="L24" s="5" t="s">
        <v>12</v>
      </c>
      <c r="M24" s="74"/>
      <c r="N24" s="22">
        <f t="shared" si="1"/>
        <v>42192</v>
      </c>
      <c r="O24" s="97">
        <f>Rates!$S24</f>
        <v>9.257E-2</v>
      </c>
      <c r="P24" s="27">
        <f>Rates!$E24</f>
        <v>0.12191</v>
      </c>
      <c r="Q24" s="29">
        <f t="shared" si="11"/>
        <v>-33440.030280000006</v>
      </c>
      <c r="R24" s="95">
        <f>Rates!$T24</f>
        <v>8.6400000000000005E-2</v>
      </c>
      <c r="S24" s="27">
        <f>Rates!$E24</f>
        <v>0.12191</v>
      </c>
      <c r="T24" s="29">
        <f t="shared" si="12"/>
        <v>-8508.5866100000003</v>
      </c>
      <c r="U24" s="97">
        <f>Rates!$V24</f>
        <v>8.2879999999999995E-2</v>
      </c>
      <c r="V24" s="27">
        <f>Rates!$E24</f>
        <v>0.12191</v>
      </c>
      <c r="W24" s="29">
        <f t="shared" si="13"/>
        <v>-12552.165090000002</v>
      </c>
      <c r="X24" s="120">
        <f t="shared" si="14"/>
        <v>-54500.781980000007</v>
      </c>
      <c r="Y24" s="120">
        <f t="shared" si="15"/>
        <v>726.41300191204584</v>
      </c>
    </row>
    <row r="25" spans="1:25" s="60" customFormat="1" x14ac:dyDescent="0.25">
      <c r="A25" s="16">
        <f t="shared" si="8"/>
        <v>42161</v>
      </c>
      <c r="B25" s="299">
        <f>2+2339</f>
        <v>2341</v>
      </c>
      <c r="C25" s="299">
        <f>1227+1368721</f>
        <v>1369948</v>
      </c>
      <c r="D25" s="299">
        <v>483</v>
      </c>
      <c r="E25" s="299">
        <v>497542</v>
      </c>
      <c r="F25" s="299">
        <v>22</v>
      </c>
      <c r="G25" s="299">
        <v>345573</v>
      </c>
      <c r="H25" s="299">
        <f t="shared" si="9"/>
        <v>2846</v>
      </c>
      <c r="I25" s="299">
        <f t="shared" si="10"/>
        <v>2213063</v>
      </c>
      <c r="J25" s="5" t="s">
        <v>18</v>
      </c>
      <c r="K25" s="4" t="s">
        <v>74</v>
      </c>
      <c r="L25" s="5" t="s">
        <v>12</v>
      </c>
      <c r="M25" s="74"/>
      <c r="N25" s="22">
        <f t="shared" si="1"/>
        <v>42161</v>
      </c>
      <c r="O25" s="97">
        <f>Rates!$S25</f>
        <v>9.257E-2</v>
      </c>
      <c r="P25" s="27">
        <f>Rates!$E25</f>
        <v>0.12191</v>
      </c>
      <c r="Q25" s="29">
        <f t="shared" si="11"/>
        <v>-40194.274320000004</v>
      </c>
      <c r="R25" s="95">
        <f>Rates!$T25</f>
        <v>8.6400000000000005E-2</v>
      </c>
      <c r="S25" s="27">
        <f>Rates!$E25</f>
        <v>0.12191</v>
      </c>
      <c r="T25" s="29">
        <f t="shared" si="12"/>
        <v>-17667.716420000001</v>
      </c>
      <c r="U25" s="97">
        <f>Rates!$V25</f>
        <v>8.2879999999999995E-2</v>
      </c>
      <c r="V25" s="27">
        <f>Rates!$E25</f>
        <v>0.12191</v>
      </c>
      <c r="W25" s="29">
        <f t="shared" si="13"/>
        <v>-13487.714190000002</v>
      </c>
      <c r="X25" s="120">
        <f t="shared" si="14"/>
        <v>-71349.704930000007</v>
      </c>
      <c r="Y25" s="120">
        <f t="shared" si="15"/>
        <v>585.19777872703969</v>
      </c>
    </row>
    <row r="26" spans="1:25" s="60" customFormat="1" x14ac:dyDescent="0.25">
      <c r="A26" s="16">
        <f t="shared" si="8"/>
        <v>42130</v>
      </c>
      <c r="B26" s="299">
        <v>2777</v>
      </c>
      <c r="C26" s="299">
        <v>1424841</v>
      </c>
      <c r="D26" s="299">
        <v>430</v>
      </c>
      <c r="E26" s="299">
        <v>334545</v>
      </c>
      <c r="F26" s="299">
        <v>21</v>
      </c>
      <c r="G26" s="299">
        <v>315709</v>
      </c>
      <c r="H26" s="299">
        <f t="shared" si="9"/>
        <v>3228</v>
      </c>
      <c r="I26" s="299">
        <f t="shared" si="10"/>
        <v>2075095</v>
      </c>
      <c r="J26" s="5" t="s">
        <v>18</v>
      </c>
      <c r="K26" s="4" t="s">
        <v>74</v>
      </c>
      <c r="L26" s="5" t="s">
        <v>12</v>
      </c>
      <c r="M26" s="74"/>
      <c r="N26" s="22">
        <f t="shared" si="1"/>
        <v>42130</v>
      </c>
      <c r="O26" s="97">
        <f>Rates!$S26</f>
        <v>9.257E-2</v>
      </c>
      <c r="P26" s="27">
        <f>Rates!$E26</f>
        <v>0.12191</v>
      </c>
      <c r="Q26" s="29">
        <f t="shared" si="11"/>
        <v>-41804.834940000008</v>
      </c>
      <c r="R26" s="95">
        <f>Rates!$T26</f>
        <v>8.6400000000000005E-2</v>
      </c>
      <c r="S26" s="27">
        <f>Rates!$E26</f>
        <v>0.12191</v>
      </c>
      <c r="T26" s="29">
        <f t="shared" si="12"/>
        <v>-11879.692950000001</v>
      </c>
      <c r="U26" s="97">
        <f>Rates!$V26</f>
        <v>8.2879999999999995E-2</v>
      </c>
      <c r="V26" s="27">
        <f>Rates!$E26</f>
        <v>0.12191</v>
      </c>
      <c r="W26" s="29">
        <f t="shared" si="13"/>
        <v>-12322.122270000003</v>
      </c>
      <c r="X26" s="120">
        <f t="shared" si="14"/>
        <v>-66006.650160000019</v>
      </c>
      <c r="Y26" s="120">
        <f t="shared" si="15"/>
        <v>513.0864241987756</v>
      </c>
    </row>
    <row r="27" spans="1:25" s="60" customFormat="1" x14ac:dyDescent="0.25">
      <c r="A27" s="16">
        <f t="shared" si="8"/>
        <v>42099</v>
      </c>
      <c r="B27" s="299">
        <v>1249</v>
      </c>
      <c r="C27" s="299">
        <v>625037</v>
      </c>
      <c r="D27" s="299">
        <v>285</v>
      </c>
      <c r="E27" s="299">
        <v>254218</v>
      </c>
      <c r="F27" s="299">
        <v>18</v>
      </c>
      <c r="G27" s="299">
        <v>282213</v>
      </c>
      <c r="H27" s="299">
        <f t="shared" si="9"/>
        <v>1552</v>
      </c>
      <c r="I27" s="299">
        <f t="shared" si="10"/>
        <v>1161468</v>
      </c>
      <c r="J27" s="5" t="s">
        <v>18</v>
      </c>
      <c r="K27" s="4" t="s">
        <v>74</v>
      </c>
      <c r="L27" s="5" t="s">
        <v>12</v>
      </c>
      <c r="M27" s="74"/>
      <c r="N27" s="22">
        <f t="shared" si="1"/>
        <v>42099</v>
      </c>
      <c r="O27" s="97">
        <f>Rates!$S27</f>
        <v>0.16273000000000001</v>
      </c>
      <c r="P27" s="27">
        <f>Rates!$E27</f>
        <v>0.12191</v>
      </c>
      <c r="Q27" s="29">
        <f t="shared" si="11"/>
        <v>25514.010340000004</v>
      </c>
      <c r="R27" s="97">
        <f>Rates!$T27</f>
        <v>0.15228</v>
      </c>
      <c r="S27" s="27">
        <f>Rates!$E27</f>
        <v>0.12191</v>
      </c>
      <c r="T27" s="29">
        <f t="shared" si="12"/>
        <v>7720.6006599999982</v>
      </c>
      <c r="U27" s="95">
        <f>Rates!$V27</f>
        <v>0.13569999999999999</v>
      </c>
      <c r="V27" s="27">
        <f>Rates!$E27</f>
        <v>0.12191</v>
      </c>
      <c r="W27" s="29">
        <f t="shared" si="13"/>
        <v>3891.7172699999951</v>
      </c>
      <c r="X27" s="120">
        <f t="shared" si="14"/>
        <v>37126.328269999998</v>
      </c>
      <c r="Y27" s="120">
        <f t="shared" si="15"/>
        <v>500.42994395516411</v>
      </c>
    </row>
    <row r="28" spans="1:25" s="60" customFormat="1" x14ac:dyDescent="0.25">
      <c r="A28" s="16">
        <f t="shared" si="8"/>
        <v>42068</v>
      </c>
      <c r="B28" s="299">
        <v>2056</v>
      </c>
      <c r="C28" s="299">
        <v>1213862</v>
      </c>
      <c r="D28" s="299">
        <v>362</v>
      </c>
      <c r="E28" s="299">
        <v>363916</v>
      </c>
      <c r="F28" s="299">
        <v>20</v>
      </c>
      <c r="G28" s="299">
        <v>423605</v>
      </c>
      <c r="H28" s="299">
        <f t="shared" si="9"/>
        <v>2438</v>
      </c>
      <c r="I28" s="299">
        <f t="shared" si="10"/>
        <v>2001383</v>
      </c>
      <c r="J28" s="5" t="s">
        <v>18</v>
      </c>
      <c r="K28" s="4" t="s">
        <v>74</v>
      </c>
      <c r="L28" s="5" t="s">
        <v>12</v>
      </c>
      <c r="M28" s="74"/>
      <c r="N28" s="22">
        <f t="shared" si="1"/>
        <v>42068</v>
      </c>
      <c r="O28" s="97">
        <f>Rates!$S28</f>
        <v>0.16273000000000001</v>
      </c>
      <c r="P28" s="27">
        <f>Rates!$E28</f>
        <v>0.12191</v>
      </c>
      <c r="Q28" s="29">
        <f t="shared" si="11"/>
        <v>49549.846840000013</v>
      </c>
      <c r="R28" s="97">
        <f>Rates!$T28</f>
        <v>0.15228</v>
      </c>
      <c r="S28" s="27">
        <f>Rates!$E28</f>
        <v>0.12191</v>
      </c>
      <c r="T28" s="29">
        <f t="shared" si="12"/>
        <v>11052.128919999997</v>
      </c>
      <c r="U28" s="95">
        <f>Rates!$V28</f>
        <v>0.13569999999999999</v>
      </c>
      <c r="V28" s="27">
        <f>Rates!$E28</f>
        <v>0.12191</v>
      </c>
      <c r="W28" s="29">
        <f t="shared" si="13"/>
        <v>5841.512949999993</v>
      </c>
      <c r="X28" s="120">
        <f t="shared" si="14"/>
        <v>66443.488710000005</v>
      </c>
      <c r="Y28" s="120">
        <f t="shared" si="15"/>
        <v>590.39980544747084</v>
      </c>
    </row>
    <row r="29" spans="1:25" s="60" customFormat="1" x14ac:dyDescent="0.25">
      <c r="A29" s="16">
        <f t="shared" si="8"/>
        <v>42037</v>
      </c>
      <c r="B29" s="299">
        <v>2901</v>
      </c>
      <c r="C29" s="299">
        <v>2132302</v>
      </c>
      <c r="D29" s="299">
        <v>441</v>
      </c>
      <c r="E29" s="299">
        <v>457516</v>
      </c>
      <c r="F29" s="299">
        <v>24</v>
      </c>
      <c r="G29" s="299">
        <v>677790</v>
      </c>
      <c r="H29" s="299">
        <f t="shared" si="9"/>
        <v>3366</v>
      </c>
      <c r="I29" s="299">
        <f t="shared" si="10"/>
        <v>3267608</v>
      </c>
      <c r="J29" s="5" t="s">
        <v>18</v>
      </c>
      <c r="K29" s="4" t="s">
        <v>74</v>
      </c>
      <c r="L29" s="5" t="s">
        <v>12</v>
      </c>
      <c r="M29" s="74"/>
      <c r="N29" s="22">
        <f t="shared" si="1"/>
        <v>42037</v>
      </c>
      <c r="O29" s="97">
        <f>Rates!$S29</f>
        <v>0.16273000000000001</v>
      </c>
      <c r="P29" s="27">
        <f>Rates!$E29</f>
        <v>0.12191</v>
      </c>
      <c r="Q29" s="29">
        <f t="shared" si="11"/>
        <v>87040.567640000023</v>
      </c>
      <c r="R29" s="97">
        <f>Rates!$T29</f>
        <v>0.15228</v>
      </c>
      <c r="S29" s="27">
        <f>Rates!$E29</f>
        <v>0.12191</v>
      </c>
      <c r="T29" s="29">
        <f t="shared" si="12"/>
        <v>13894.760919999997</v>
      </c>
      <c r="U29" s="95">
        <f>Rates!$V29</f>
        <v>0.13569999999999999</v>
      </c>
      <c r="V29" s="27">
        <f>Rates!$E29</f>
        <v>0.12191</v>
      </c>
      <c r="W29" s="29">
        <f t="shared" si="13"/>
        <v>9346.7240999999885</v>
      </c>
      <c r="X29" s="120">
        <f t="shared" si="14"/>
        <v>110282.05266000002</v>
      </c>
      <c r="Y29" s="120">
        <f t="shared" si="15"/>
        <v>735.02309548431572</v>
      </c>
    </row>
    <row r="30" spans="1:25" s="60" customFormat="1" x14ac:dyDescent="0.25">
      <c r="A30" s="16">
        <f t="shared" si="8"/>
        <v>42006</v>
      </c>
      <c r="B30" s="299">
        <v>1288</v>
      </c>
      <c r="C30" s="299">
        <v>785048</v>
      </c>
      <c r="D30" s="299">
        <v>303</v>
      </c>
      <c r="E30" s="299">
        <v>333305</v>
      </c>
      <c r="F30" s="299">
        <v>20</v>
      </c>
      <c r="G30" s="299">
        <v>566699</v>
      </c>
      <c r="H30" s="299">
        <f t="shared" si="9"/>
        <v>1611</v>
      </c>
      <c r="I30" s="299">
        <f t="shared" si="10"/>
        <v>1685052</v>
      </c>
      <c r="J30" s="5" t="s">
        <v>18</v>
      </c>
      <c r="K30" s="4" t="s">
        <v>74</v>
      </c>
      <c r="L30" s="5" t="s">
        <v>12</v>
      </c>
      <c r="M30" s="74"/>
      <c r="N30" s="22">
        <f t="shared" si="1"/>
        <v>42006</v>
      </c>
      <c r="O30" s="97">
        <f>Rates!$S30</f>
        <v>0.16273000000000001</v>
      </c>
      <c r="P30" s="27">
        <f>Rates!$E30</f>
        <v>0.12191</v>
      </c>
      <c r="Q30" s="29">
        <f t="shared" si="11"/>
        <v>32045.659360000009</v>
      </c>
      <c r="R30" s="97">
        <f>Rates!$T30</f>
        <v>0.15228</v>
      </c>
      <c r="S30" s="27">
        <f>Rates!$E30</f>
        <v>0.12191</v>
      </c>
      <c r="T30" s="29">
        <f t="shared" si="12"/>
        <v>10122.472849999998</v>
      </c>
      <c r="U30" s="97">
        <f>Rates!$V30</f>
        <v>0.17488000000000001</v>
      </c>
      <c r="V30" s="27">
        <f>Rates!$E30</f>
        <v>0.12191</v>
      </c>
      <c r="W30" s="29">
        <f t="shared" si="13"/>
        <v>30018.046030000001</v>
      </c>
      <c r="X30" s="120">
        <f t="shared" si="14"/>
        <v>72186.178240000008</v>
      </c>
      <c r="Y30" s="120">
        <f t="shared" si="15"/>
        <v>609.50931677018639</v>
      </c>
    </row>
    <row r="31" spans="1:25" s="60" customFormat="1" x14ac:dyDescent="0.25">
      <c r="A31" s="16">
        <f>A32+31</f>
        <v>41975</v>
      </c>
      <c r="B31" s="299">
        <v>2103</v>
      </c>
      <c r="C31" s="299">
        <v>1529644</v>
      </c>
      <c r="D31" s="299">
        <v>378</v>
      </c>
      <c r="E31" s="299">
        <v>427578</v>
      </c>
      <c r="F31" s="299">
        <v>24</v>
      </c>
      <c r="G31" s="299">
        <v>612100</v>
      </c>
      <c r="H31" s="299">
        <f t="shared" si="9"/>
        <v>2505</v>
      </c>
      <c r="I31" s="299">
        <f t="shared" si="10"/>
        <v>2569322</v>
      </c>
      <c r="J31" s="5" t="s">
        <v>18</v>
      </c>
      <c r="K31" s="4" t="s">
        <v>74</v>
      </c>
      <c r="L31" s="5" t="s">
        <v>12</v>
      </c>
      <c r="M31" s="74"/>
      <c r="N31" s="22">
        <f t="shared" si="1"/>
        <v>41975</v>
      </c>
      <c r="O31" s="97">
        <f>Rates!$S31</f>
        <v>0.16273000000000001</v>
      </c>
      <c r="P31" s="27">
        <f>Rates!$E31</f>
        <v>0.12191</v>
      </c>
      <c r="Q31" s="29">
        <f t="shared" si="11"/>
        <v>62440.068080000012</v>
      </c>
      <c r="R31" s="97">
        <f>Rates!$T31</f>
        <v>0.15228</v>
      </c>
      <c r="S31" s="27">
        <f>Rates!$E31</f>
        <v>0.12191</v>
      </c>
      <c r="T31" s="29">
        <f t="shared" si="12"/>
        <v>12985.543859999998</v>
      </c>
      <c r="U31" s="97">
        <f>Rates!$V31</f>
        <v>0.17488000000000001</v>
      </c>
      <c r="V31" s="27">
        <f>Rates!$E31</f>
        <v>0.12191</v>
      </c>
      <c r="W31" s="29">
        <f t="shared" si="13"/>
        <v>32422.937000000002</v>
      </c>
      <c r="X31" s="120">
        <f t="shared" si="14"/>
        <v>107848.54894000001</v>
      </c>
      <c r="Y31" s="120">
        <f t="shared" si="15"/>
        <v>727.36281502615316</v>
      </c>
    </row>
    <row r="32" spans="1:25" s="60" customFormat="1" x14ac:dyDescent="0.25">
      <c r="A32" s="16">
        <v>41944</v>
      </c>
      <c r="B32" s="299">
        <v>2992</v>
      </c>
      <c r="C32" s="299">
        <v>2005212</v>
      </c>
      <c r="D32" s="299">
        <v>452</v>
      </c>
      <c r="E32" s="299">
        <v>464173</v>
      </c>
      <c r="F32" s="299">
        <v>27</v>
      </c>
      <c r="G32" s="299">
        <v>629358</v>
      </c>
      <c r="H32" s="299">
        <f>F32+D32+B32</f>
        <v>3471</v>
      </c>
      <c r="I32" s="299">
        <f>G32+E32+C32</f>
        <v>3098743</v>
      </c>
      <c r="J32" s="5" t="s">
        <v>18</v>
      </c>
      <c r="K32" s="4" t="s">
        <v>74</v>
      </c>
      <c r="L32" s="5" t="s">
        <v>12</v>
      </c>
      <c r="M32" s="74"/>
      <c r="N32" s="22">
        <f>A32</f>
        <v>41944</v>
      </c>
      <c r="O32" s="95">
        <f>Rates!$S32</f>
        <v>0.16273000000000001</v>
      </c>
      <c r="P32" s="27">
        <f>Rates!$E32</f>
        <v>0.12191</v>
      </c>
      <c r="Q32" s="29">
        <f t="shared" si="11"/>
        <v>81852.753840000019</v>
      </c>
      <c r="R32" s="99">
        <f>Rates!$T32</f>
        <v>0.15228</v>
      </c>
      <c r="S32" s="27">
        <f>Rates!$E32</f>
        <v>0.12191</v>
      </c>
      <c r="T32" s="29">
        <f t="shared" si="12"/>
        <v>14096.934009999997</v>
      </c>
      <c r="U32" s="95">
        <f>Rates!$V32</f>
        <v>0.17488000000000001</v>
      </c>
      <c r="V32" s="27">
        <f>Rates!$E32</f>
        <v>0.12191</v>
      </c>
      <c r="W32" s="29">
        <f t="shared" si="13"/>
        <v>33337.093260000001</v>
      </c>
      <c r="X32" s="120">
        <f t="shared" si="14"/>
        <v>129286.78111000001</v>
      </c>
      <c r="Y32" s="120">
        <f t="shared" si="15"/>
        <v>670.19117647058829</v>
      </c>
    </row>
    <row r="33" spans="1:25" s="207" customFormat="1" x14ac:dyDescent="0.25">
      <c r="A33" s="242">
        <v>41913</v>
      </c>
      <c r="B33" s="243"/>
      <c r="C33" s="243"/>
      <c r="D33" s="244"/>
      <c r="E33" s="244"/>
      <c r="F33" s="244"/>
      <c r="G33" s="244"/>
      <c r="H33" s="244"/>
      <c r="I33" s="244"/>
      <c r="J33" s="236"/>
      <c r="K33" s="201"/>
      <c r="L33" s="236"/>
      <c r="M33" s="74"/>
      <c r="N33" s="245">
        <v>41913</v>
      </c>
      <c r="O33" s="268"/>
      <c r="P33" s="203"/>
      <c r="Q33" s="247"/>
      <c r="R33" s="269"/>
      <c r="S33" s="203"/>
      <c r="T33" s="247"/>
      <c r="U33" s="268">
        <f>Rates!$V33</f>
        <v>7.9000000000000001E-2</v>
      </c>
      <c r="V33" s="203"/>
      <c r="W33" s="247"/>
      <c r="X33" s="197">
        <f t="shared" si="14"/>
        <v>0</v>
      </c>
      <c r="Y33" s="197"/>
    </row>
    <row r="34" spans="1:25" s="207" customFormat="1" hidden="1" x14ac:dyDescent="0.25">
      <c r="A34" s="187">
        <v>41883</v>
      </c>
      <c r="B34" s="243"/>
      <c r="C34" s="243"/>
      <c r="D34" s="244"/>
      <c r="E34" s="244"/>
      <c r="F34" s="244"/>
      <c r="G34" s="244"/>
      <c r="H34" s="244"/>
      <c r="I34" s="244"/>
      <c r="J34" s="236"/>
      <c r="K34" s="201"/>
      <c r="L34" s="236"/>
      <c r="M34" s="74"/>
      <c r="N34" s="190">
        <v>41883</v>
      </c>
      <c r="O34" s="268"/>
      <c r="P34" s="203"/>
      <c r="Q34" s="247"/>
      <c r="R34" s="269"/>
      <c r="S34" s="203"/>
      <c r="T34" s="247"/>
      <c r="U34" s="268">
        <f>Rates!$V34</f>
        <v>7.9000000000000001E-2</v>
      </c>
      <c r="V34" s="203"/>
      <c r="W34" s="247"/>
      <c r="X34" s="197">
        <f t="shared" si="14"/>
        <v>0</v>
      </c>
      <c r="Y34" s="197"/>
    </row>
    <row r="35" spans="1:25" s="207" customFormat="1" hidden="1" x14ac:dyDescent="0.25">
      <c r="A35" s="187">
        <v>41852</v>
      </c>
      <c r="B35" s="243"/>
      <c r="C35" s="243"/>
      <c r="D35" s="244"/>
      <c r="E35" s="244"/>
      <c r="F35" s="244"/>
      <c r="G35" s="244"/>
      <c r="H35" s="244"/>
      <c r="I35" s="244"/>
      <c r="J35" s="236"/>
      <c r="K35" s="201"/>
      <c r="L35" s="236"/>
      <c r="M35" s="74"/>
      <c r="N35" s="190">
        <v>41852</v>
      </c>
      <c r="O35" s="268"/>
      <c r="P35" s="203"/>
      <c r="Q35" s="247"/>
      <c r="R35" s="269"/>
      <c r="S35" s="203"/>
      <c r="T35" s="247"/>
      <c r="U35" s="268">
        <f>Rates!$V35</f>
        <v>7.9000000000000001E-2</v>
      </c>
      <c r="V35" s="203"/>
      <c r="W35" s="247"/>
      <c r="X35" s="197">
        <f t="shared" si="14"/>
        <v>0</v>
      </c>
      <c r="Y35" s="197"/>
    </row>
    <row r="36" spans="1:25" s="207" customFormat="1" hidden="1" x14ac:dyDescent="0.25">
      <c r="A36" s="187">
        <v>41821</v>
      </c>
      <c r="B36" s="243"/>
      <c r="C36" s="243"/>
      <c r="D36" s="244"/>
      <c r="E36" s="244"/>
      <c r="F36" s="244"/>
      <c r="G36" s="244"/>
      <c r="H36" s="244"/>
      <c r="I36" s="244"/>
      <c r="J36" s="236"/>
      <c r="K36" s="201"/>
      <c r="L36" s="236"/>
      <c r="M36" s="74"/>
      <c r="N36" s="190">
        <v>41821</v>
      </c>
      <c r="O36" s="268"/>
      <c r="P36" s="203"/>
      <c r="Q36" s="247"/>
      <c r="R36" s="269"/>
      <c r="S36" s="203"/>
      <c r="T36" s="247"/>
      <c r="U36" s="268">
        <f>Rates!$V36</f>
        <v>9.1489999999999988E-2</v>
      </c>
      <c r="V36" s="203"/>
      <c r="W36" s="247"/>
      <c r="X36" s="197">
        <f t="shared" si="14"/>
        <v>0</v>
      </c>
      <c r="Y36" s="197"/>
    </row>
    <row r="37" spans="1:25" s="207" customFormat="1" hidden="1" x14ac:dyDescent="0.25">
      <c r="A37" s="187">
        <v>41791</v>
      </c>
      <c r="B37" s="243"/>
      <c r="C37" s="244"/>
      <c r="D37" s="244"/>
      <c r="E37" s="244"/>
      <c r="F37" s="244"/>
      <c r="G37" s="244"/>
      <c r="H37" s="244"/>
      <c r="I37" s="244"/>
      <c r="J37" s="236"/>
      <c r="K37" s="201"/>
      <c r="L37" s="236"/>
      <c r="M37" s="74"/>
      <c r="N37" s="190">
        <v>41791</v>
      </c>
      <c r="O37" s="268"/>
      <c r="P37" s="203"/>
      <c r="Q37" s="247"/>
      <c r="R37" s="269"/>
      <c r="S37" s="250"/>
      <c r="T37" s="247"/>
      <c r="U37" s="268">
        <f>Rates!$V37</f>
        <v>9.1489999999999988E-2</v>
      </c>
      <c r="V37" s="250"/>
      <c r="W37" s="247"/>
      <c r="X37" s="197">
        <f t="shared" si="14"/>
        <v>0</v>
      </c>
      <c r="Y37" s="197"/>
    </row>
    <row r="38" spans="1:25" s="209" customFormat="1" hidden="1" x14ac:dyDescent="0.25">
      <c r="A38" s="187">
        <v>41760</v>
      </c>
      <c r="B38" s="251"/>
      <c r="C38" s="252"/>
      <c r="D38" s="244"/>
      <c r="E38" s="244"/>
      <c r="F38" s="244"/>
      <c r="G38" s="244"/>
      <c r="H38" s="244"/>
      <c r="I38" s="244"/>
      <c r="J38" s="236"/>
      <c r="K38" s="201"/>
      <c r="L38" s="236"/>
      <c r="M38" s="74"/>
      <c r="N38" s="190">
        <v>41760</v>
      </c>
      <c r="O38" s="268"/>
      <c r="P38" s="203"/>
      <c r="Q38" s="247"/>
      <c r="R38" s="269"/>
      <c r="S38" s="250"/>
      <c r="T38" s="247"/>
      <c r="U38" s="268">
        <f>Rates!$V38</f>
        <v>9.1489999999999988E-2</v>
      </c>
      <c r="V38" s="250"/>
      <c r="W38" s="247"/>
      <c r="X38" s="197">
        <f t="shared" si="14"/>
        <v>0</v>
      </c>
      <c r="Y38" s="197"/>
    </row>
    <row r="39" spans="1:25" s="209" customFormat="1" hidden="1" x14ac:dyDescent="0.25">
      <c r="A39" s="187">
        <v>41730</v>
      </c>
      <c r="B39" s="251"/>
      <c r="C39" s="251"/>
      <c r="D39" s="244"/>
      <c r="E39" s="244"/>
      <c r="F39" s="244"/>
      <c r="G39" s="244"/>
      <c r="H39" s="244"/>
      <c r="I39" s="244"/>
      <c r="J39" s="236"/>
      <c r="K39" s="201"/>
      <c r="L39" s="236"/>
      <c r="M39" s="74"/>
      <c r="N39" s="190">
        <v>41730</v>
      </c>
      <c r="O39" s="268"/>
      <c r="P39" s="203"/>
      <c r="Q39" s="247"/>
      <c r="R39" s="269"/>
      <c r="S39" s="250"/>
      <c r="T39" s="247"/>
      <c r="U39" s="268">
        <f>Rates!$V39</f>
        <v>0.11403000000000001</v>
      </c>
      <c r="V39" s="250"/>
      <c r="W39" s="247"/>
      <c r="X39" s="197">
        <f t="shared" si="14"/>
        <v>0</v>
      </c>
      <c r="Y39" s="197"/>
    </row>
    <row r="40" spans="1:25" s="209" customFormat="1" hidden="1" x14ac:dyDescent="0.25">
      <c r="A40" s="187">
        <v>41699</v>
      </c>
      <c r="B40" s="253"/>
      <c r="C40" s="201"/>
      <c r="D40" s="201"/>
      <c r="E40" s="201"/>
      <c r="F40" s="201"/>
      <c r="G40" s="201"/>
      <c r="H40" s="201"/>
      <c r="I40" s="201"/>
      <c r="J40" s="201"/>
      <c r="K40" s="254"/>
      <c r="L40" s="254"/>
      <c r="M40" s="73"/>
      <c r="N40" s="190">
        <v>41699</v>
      </c>
      <c r="O40" s="268"/>
      <c r="P40" s="256"/>
      <c r="Q40" s="247"/>
      <c r="R40" s="269"/>
      <c r="S40" s="256"/>
      <c r="T40" s="247"/>
      <c r="U40" s="268">
        <f>Rates!$V40</f>
        <v>0.11403000000000001</v>
      </c>
      <c r="V40" s="256"/>
      <c r="W40" s="247"/>
      <c r="X40" s="197">
        <f t="shared" si="14"/>
        <v>0</v>
      </c>
      <c r="Y40" s="197"/>
    </row>
    <row r="41" spans="1:25" s="209" customFormat="1" hidden="1" x14ac:dyDescent="0.25">
      <c r="A41" s="187">
        <v>41671</v>
      </c>
      <c r="B41" s="253"/>
      <c r="C41" s="201"/>
      <c r="D41" s="201"/>
      <c r="E41" s="201"/>
      <c r="F41" s="201"/>
      <c r="G41" s="201"/>
      <c r="H41" s="201"/>
      <c r="I41" s="201"/>
      <c r="J41" s="201"/>
      <c r="K41" s="254"/>
      <c r="L41" s="254"/>
      <c r="M41" s="73"/>
      <c r="N41" s="190">
        <v>41671</v>
      </c>
      <c r="O41" s="268"/>
      <c r="P41" s="256"/>
      <c r="Q41" s="247"/>
      <c r="R41" s="269"/>
      <c r="S41" s="256"/>
      <c r="T41" s="247"/>
      <c r="U41" s="268">
        <f>Rates!$V41</f>
        <v>0.11403000000000001</v>
      </c>
      <c r="V41" s="256"/>
      <c r="W41" s="247"/>
      <c r="X41" s="197">
        <f t="shared" si="14"/>
        <v>0</v>
      </c>
      <c r="Y41" s="197"/>
    </row>
    <row r="42" spans="1:25" s="209" customFormat="1" hidden="1" x14ac:dyDescent="0.25">
      <c r="A42" s="187">
        <v>41640</v>
      </c>
      <c r="B42" s="253"/>
      <c r="C42" s="201"/>
      <c r="D42" s="201"/>
      <c r="E42" s="201"/>
      <c r="F42" s="201"/>
      <c r="G42" s="201"/>
      <c r="H42" s="201"/>
      <c r="I42" s="201"/>
      <c r="J42" s="201"/>
      <c r="K42" s="254"/>
      <c r="L42" s="254"/>
      <c r="M42" s="73"/>
      <c r="N42" s="190">
        <v>41640</v>
      </c>
      <c r="O42" s="268"/>
      <c r="P42" s="256"/>
      <c r="Q42" s="247"/>
      <c r="R42" s="269"/>
      <c r="S42" s="256"/>
      <c r="T42" s="247"/>
      <c r="U42" s="268">
        <f>Rates!$V42</f>
        <v>9.8040000000000002E-2</v>
      </c>
      <c r="V42" s="256"/>
      <c r="W42" s="247"/>
      <c r="X42" s="197">
        <f t="shared" si="14"/>
        <v>0</v>
      </c>
      <c r="Y42" s="197"/>
    </row>
    <row r="43" spans="1:25" s="209" customFormat="1" hidden="1" x14ac:dyDescent="0.25">
      <c r="A43" s="187">
        <v>41609</v>
      </c>
      <c r="B43" s="253"/>
      <c r="C43" s="201"/>
      <c r="D43" s="201"/>
      <c r="E43" s="201"/>
      <c r="F43" s="201"/>
      <c r="G43" s="201"/>
      <c r="H43" s="201"/>
      <c r="I43" s="201"/>
      <c r="J43" s="201"/>
      <c r="K43" s="254"/>
      <c r="L43" s="254"/>
      <c r="M43" s="73"/>
      <c r="N43" s="190">
        <v>41609</v>
      </c>
      <c r="O43" s="268"/>
      <c r="P43" s="256"/>
      <c r="Q43" s="247"/>
      <c r="R43" s="269"/>
      <c r="S43" s="256"/>
      <c r="T43" s="247"/>
      <c r="U43" s="268">
        <f>Rates!$V43</f>
        <v>9.8040000000000002E-2</v>
      </c>
      <c r="V43" s="256"/>
      <c r="W43" s="247"/>
      <c r="X43" s="197">
        <f t="shared" si="14"/>
        <v>0</v>
      </c>
      <c r="Y43" s="197"/>
    </row>
    <row r="44" spans="1:25" s="209" customFormat="1" hidden="1" x14ac:dyDescent="0.25">
      <c r="A44" s="187">
        <v>41579</v>
      </c>
      <c r="B44" s="253"/>
      <c r="C44" s="201"/>
      <c r="D44" s="201"/>
      <c r="E44" s="201"/>
      <c r="F44" s="201"/>
      <c r="G44" s="201"/>
      <c r="H44" s="201"/>
      <c r="I44" s="201"/>
      <c r="J44" s="201"/>
      <c r="K44" s="254"/>
      <c r="L44" s="254"/>
      <c r="M44" s="73"/>
      <c r="N44" s="190">
        <v>41579</v>
      </c>
      <c r="O44" s="268"/>
      <c r="P44" s="256"/>
      <c r="Q44" s="247"/>
      <c r="R44" s="269"/>
      <c r="S44" s="256"/>
      <c r="T44" s="247"/>
      <c r="U44" s="268">
        <f>Rates!$V44</f>
        <v>9.8040000000000002E-2</v>
      </c>
      <c r="V44" s="256"/>
      <c r="W44" s="247"/>
      <c r="X44" s="197">
        <f t="shared" si="14"/>
        <v>0</v>
      </c>
      <c r="Y44" s="197"/>
    </row>
    <row r="45" spans="1:25" s="209" customFormat="1" hidden="1" x14ac:dyDescent="0.25">
      <c r="A45" s="187">
        <v>41548</v>
      </c>
      <c r="B45" s="253"/>
      <c r="C45" s="201"/>
      <c r="D45" s="201"/>
      <c r="E45" s="201"/>
      <c r="F45" s="201"/>
      <c r="G45" s="201"/>
      <c r="H45" s="201"/>
      <c r="I45" s="201"/>
      <c r="J45" s="201"/>
      <c r="K45" s="254"/>
      <c r="L45" s="254"/>
      <c r="M45" s="73"/>
      <c r="N45" s="190">
        <v>41548</v>
      </c>
      <c r="O45" s="268"/>
      <c r="P45" s="256"/>
      <c r="Q45" s="247"/>
      <c r="R45" s="269"/>
      <c r="S45" s="256"/>
      <c r="T45" s="247"/>
      <c r="U45" s="268">
        <f>Rates!$V45</f>
        <v>6.4339999999999994E-2</v>
      </c>
      <c r="V45" s="256"/>
      <c r="W45" s="247"/>
      <c r="X45" s="197">
        <f t="shared" si="14"/>
        <v>0</v>
      </c>
      <c r="Y45" s="197"/>
    </row>
    <row r="46" spans="1:25" s="209" customFormat="1" hidden="1" x14ac:dyDescent="0.25">
      <c r="A46" s="187">
        <v>41518</v>
      </c>
      <c r="B46" s="253"/>
      <c r="C46" s="201"/>
      <c r="D46" s="201"/>
      <c r="E46" s="201"/>
      <c r="F46" s="201"/>
      <c r="G46" s="201"/>
      <c r="H46" s="201"/>
      <c r="I46" s="201"/>
      <c r="J46" s="201"/>
      <c r="K46" s="254"/>
      <c r="L46" s="254"/>
      <c r="M46" s="73"/>
      <c r="N46" s="190">
        <v>41518</v>
      </c>
      <c r="O46" s="268"/>
      <c r="P46" s="256"/>
      <c r="Q46" s="247"/>
      <c r="R46" s="269"/>
      <c r="S46" s="256"/>
      <c r="T46" s="247"/>
      <c r="U46" s="268">
        <f>Rates!$V46</f>
        <v>6.4339999999999994E-2</v>
      </c>
      <c r="V46" s="256"/>
      <c r="W46" s="247"/>
      <c r="X46" s="197">
        <f t="shared" si="14"/>
        <v>0</v>
      </c>
      <c r="Y46" s="197"/>
    </row>
    <row r="47" spans="1:25" s="209" customFormat="1" hidden="1" x14ac:dyDescent="0.25">
      <c r="A47" s="187">
        <v>41487</v>
      </c>
      <c r="B47" s="253"/>
      <c r="C47" s="201"/>
      <c r="D47" s="201"/>
      <c r="E47" s="201"/>
      <c r="F47" s="201"/>
      <c r="G47" s="201"/>
      <c r="H47" s="201"/>
      <c r="I47" s="201"/>
      <c r="J47" s="201"/>
      <c r="K47" s="254"/>
      <c r="L47" s="254"/>
      <c r="M47" s="73"/>
      <c r="N47" s="190">
        <v>41487</v>
      </c>
      <c r="O47" s="268"/>
      <c r="P47" s="256"/>
      <c r="Q47" s="247"/>
      <c r="R47" s="269"/>
      <c r="S47" s="256"/>
      <c r="T47" s="247"/>
      <c r="U47" s="268">
        <f>Rates!$V47</f>
        <v>6.4339999999999994E-2</v>
      </c>
      <c r="V47" s="256"/>
      <c r="W47" s="247"/>
      <c r="X47" s="197">
        <f t="shared" si="14"/>
        <v>0</v>
      </c>
      <c r="Y47" s="197"/>
    </row>
    <row r="48" spans="1:25" s="209" customFormat="1" hidden="1" x14ac:dyDescent="0.25">
      <c r="A48" s="187">
        <v>41456</v>
      </c>
      <c r="B48" s="253"/>
      <c r="C48" s="201"/>
      <c r="D48" s="201"/>
      <c r="E48" s="201"/>
      <c r="F48" s="201"/>
      <c r="G48" s="201"/>
      <c r="H48" s="201"/>
      <c r="I48" s="201"/>
      <c r="J48" s="201"/>
      <c r="K48" s="254"/>
      <c r="L48" s="254"/>
      <c r="M48" s="262"/>
      <c r="N48" s="239">
        <v>41456</v>
      </c>
      <c r="O48" s="249"/>
      <c r="P48" s="256"/>
      <c r="Q48" s="247"/>
      <c r="R48" s="202"/>
      <c r="S48" s="256"/>
      <c r="T48" s="247"/>
      <c r="U48" s="249">
        <f>Rates!$V48</f>
        <v>7.0779999999999996E-2</v>
      </c>
      <c r="V48" s="256"/>
      <c r="W48" s="247"/>
      <c r="X48" s="197">
        <f t="shared" si="14"/>
        <v>0</v>
      </c>
      <c r="Y48" s="197"/>
    </row>
    <row r="49" spans="1:25" hidden="1" x14ac:dyDescent="0.25">
      <c r="A49" s="14"/>
      <c r="B49" s="10"/>
      <c r="C49" s="64"/>
      <c r="D49" s="64"/>
      <c r="E49" s="64"/>
      <c r="F49" s="10"/>
      <c r="G49" s="10"/>
      <c r="H49" s="10"/>
      <c r="I49" s="10"/>
      <c r="J49" s="10"/>
      <c r="K49" s="10"/>
      <c r="L49" s="10"/>
      <c r="M49" s="74"/>
      <c r="N49" s="10"/>
      <c r="O49" s="62"/>
      <c r="P49" s="12"/>
      <c r="Q49" s="63"/>
      <c r="R49" s="62"/>
      <c r="S49" s="12"/>
      <c r="T49" s="63"/>
      <c r="U49" s="62"/>
      <c r="V49" s="12"/>
      <c r="W49" s="43"/>
      <c r="X49" s="54"/>
      <c r="Y49" s="54"/>
    </row>
    <row r="50" spans="1:25" hidden="1" x14ac:dyDescent="0.25">
      <c r="O50" s="52" t="s">
        <v>62</v>
      </c>
      <c r="P50" s="44"/>
      <c r="Q50" s="45">
        <f>SUM(Q7:Q49)</f>
        <v>139504.97254000005</v>
      </c>
      <c r="R50" s="50"/>
      <c r="S50" s="51"/>
      <c r="T50" s="45">
        <f>SUM(T7:T49)</f>
        <v>-1340.5201200000156</v>
      </c>
      <c r="U50" s="50"/>
      <c r="V50" s="51"/>
      <c r="W50" s="45">
        <f>SUM(W7:W49)</f>
        <v>35902.524259999955</v>
      </c>
      <c r="X50" s="121">
        <f>SUM(X7:X49)</f>
        <v>174066.97667999999</v>
      </c>
      <c r="Y50" s="121"/>
    </row>
    <row r="51" spans="1:25" x14ac:dyDescent="0.25">
      <c r="D51" s="11"/>
    </row>
    <row r="52" spans="1:25" s="150" customFormat="1" x14ac:dyDescent="0.25">
      <c r="A52" s="150" t="s">
        <v>5</v>
      </c>
      <c r="M52" s="70"/>
      <c r="X52" s="17"/>
    </row>
    <row r="53" spans="1:25" s="150" customFormat="1" ht="45.7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row>
    <row r="54" spans="1:25" s="150" customFormat="1" x14ac:dyDescent="0.25">
      <c r="M54" s="70"/>
    </row>
    <row r="55" spans="1:25" s="150" customFormat="1" ht="43.5" customHeight="1" x14ac:dyDescent="0.25">
      <c r="A55" s="2" t="s">
        <v>13</v>
      </c>
      <c r="B55" s="318" t="s">
        <v>160</v>
      </c>
      <c r="C55" s="318"/>
      <c r="D55" s="318"/>
      <c r="E55" s="318"/>
      <c r="F55" s="318"/>
      <c r="G55" s="318"/>
      <c r="H55" s="318"/>
      <c r="I55" s="318"/>
      <c r="J55" s="318"/>
      <c r="K55" s="318"/>
      <c r="L55" s="318"/>
      <c r="M55" s="264"/>
      <c r="N55" s="171"/>
      <c r="O55" s="171"/>
      <c r="P55" s="171"/>
      <c r="Q55" s="171"/>
      <c r="R55" s="171"/>
      <c r="S55" s="171"/>
      <c r="T55" s="171"/>
      <c r="U55" s="171"/>
      <c r="V55" s="171"/>
    </row>
    <row r="56" spans="1:25" s="150" customFormat="1" ht="15" customHeight="1" x14ac:dyDescent="0.25">
      <c r="A56" s="65"/>
      <c r="B56" s="172"/>
      <c r="C56" s="172"/>
      <c r="D56" s="172"/>
      <c r="E56" s="172"/>
      <c r="F56" s="172"/>
      <c r="G56" s="172"/>
      <c r="H56" s="172"/>
      <c r="I56" s="172"/>
      <c r="J56" s="172"/>
      <c r="K56" s="172"/>
      <c r="L56" s="172"/>
      <c r="M56" s="264"/>
      <c r="N56" s="171"/>
      <c r="O56" s="171"/>
      <c r="P56" s="171"/>
      <c r="Q56" s="171"/>
      <c r="R56" s="171"/>
      <c r="S56" s="171"/>
      <c r="T56" s="171"/>
      <c r="U56" s="171"/>
      <c r="V56" s="171"/>
    </row>
    <row r="57" spans="1:25" s="150" customFormat="1" x14ac:dyDescent="0.25">
      <c r="A57" s="1" t="s">
        <v>4</v>
      </c>
      <c r="M57" s="70"/>
    </row>
    <row r="58" spans="1:25" x14ac:dyDescent="0.25">
      <c r="A58" s="150" t="s">
        <v>161</v>
      </c>
      <c r="B58" s="150"/>
      <c r="C58" s="150"/>
      <c r="D58" s="150"/>
      <c r="E58" s="150"/>
      <c r="F58" s="150"/>
      <c r="G58" s="150"/>
      <c r="H58" s="150"/>
      <c r="I58" s="150"/>
    </row>
    <row r="60" spans="1:25" x14ac:dyDescent="0.25">
      <c r="A60" s="210" t="s">
        <v>85</v>
      </c>
    </row>
  </sheetData>
  <sheetProtection sheet="1" objects="1" scenarios="1"/>
  <mergeCells count="12">
    <mergeCell ref="B55:L55"/>
    <mergeCell ref="R5:T5"/>
    <mergeCell ref="U5:W5"/>
    <mergeCell ref="B53:L53"/>
    <mergeCell ref="N1:Y1"/>
    <mergeCell ref="N2:Y2"/>
    <mergeCell ref="N4:Y4"/>
    <mergeCell ref="Y5:Y6"/>
    <mergeCell ref="A1:L1"/>
    <mergeCell ref="A2:L2"/>
    <mergeCell ref="A4:L4"/>
    <mergeCell ref="O5:Q5"/>
  </mergeCells>
  <printOptions horizontalCentered="1" verticalCentered="1"/>
  <pageMargins left="0.25" right="0.25" top="0.25" bottom="0.25" header="0.05" footer="0.05"/>
  <pageSetup scale="70" orientation="landscape" r:id="rId1"/>
  <colBreaks count="1" manualBreakCount="1">
    <brk id="13"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topLeftCell="A22" workbookViewId="0">
      <selection activeCell="A55" sqref="A55:XFD55"/>
    </sheetView>
  </sheetViews>
  <sheetFormatPr defaultRowHeight="15" x14ac:dyDescent="0.25"/>
  <cols>
    <col min="1" max="1" width="11.14062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2" width="15.42578125" customWidth="1"/>
    <col min="23" max="24" width="11.28515625" bestFit="1" customWidth="1"/>
    <col min="25" max="25" width="14.28515625" customWidth="1"/>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1</v>
      </c>
      <c r="B2" s="311"/>
      <c r="C2" s="311"/>
      <c r="D2" s="311"/>
      <c r="E2" s="311"/>
      <c r="F2" s="311"/>
      <c r="G2" s="311"/>
      <c r="H2" s="311"/>
      <c r="I2" s="311"/>
      <c r="J2" s="311"/>
      <c r="K2" s="311"/>
      <c r="L2" s="311"/>
      <c r="M2" s="261"/>
      <c r="N2" s="311" t="s">
        <v>1</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1"/>
      <c r="M4" s="261"/>
      <c r="N4" s="312">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5"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17" t="s">
        <v>9</v>
      </c>
      <c r="M6" s="257"/>
      <c r="N6" s="219" t="s">
        <v>32</v>
      </c>
      <c r="O6" s="220"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61">
        <f t="shared" ref="A7:A13" si="0">A8+31</f>
        <v>42719</v>
      </c>
      <c r="B7" s="89"/>
      <c r="C7" s="89"/>
      <c r="D7" s="59"/>
      <c r="E7" s="59"/>
      <c r="F7" s="59"/>
      <c r="G7" s="59"/>
      <c r="H7" s="8">
        <f t="shared" ref="H7:H19" si="1">F7+D7+B7</f>
        <v>0</v>
      </c>
      <c r="I7" s="8">
        <f t="shared" ref="I7:I19" si="2">G7+E7+C7</f>
        <v>0</v>
      </c>
      <c r="J7" s="5" t="s">
        <v>18</v>
      </c>
      <c r="K7" s="81" t="s">
        <v>174</v>
      </c>
      <c r="L7" s="5"/>
      <c r="M7" s="257"/>
      <c r="N7" s="35">
        <f t="shared" ref="N7:N19" si="3">A7</f>
        <v>42719</v>
      </c>
      <c r="O7" s="97">
        <f>Rates!$S7</f>
        <v>0</v>
      </c>
      <c r="P7" s="27">
        <f>Rates!$M7</f>
        <v>0</v>
      </c>
      <c r="Q7" s="29">
        <f>(O7-P7)*C7</f>
        <v>0</v>
      </c>
      <c r="R7" s="97">
        <f>Rates!$T7</f>
        <v>0</v>
      </c>
      <c r="S7" s="28">
        <f>Rates!$N7</f>
        <v>0</v>
      </c>
      <c r="T7" s="29">
        <f>(R7-S7)*E7</f>
        <v>0</v>
      </c>
      <c r="U7" s="97">
        <f>Rates!$V7</f>
        <v>0</v>
      </c>
      <c r="V7" s="28">
        <f>Rates!$O7</f>
        <v>0</v>
      </c>
      <c r="W7" s="29">
        <f>(U7-V7)*G7</f>
        <v>0</v>
      </c>
      <c r="X7" s="120">
        <f>W7+T7+Q7</f>
        <v>0</v>
      </c>
      <c r="Y7" s="120" t="e">
        <f>C7/B7</f>
        <v>#DIV/0!</v>
      </c>
    </row>
    <row r="8" spans="1:26" s="60" customFormat="1" hidden="1" x14ac:dyDescent="0.25">
      <c r="A8" s="61">
        <f t="shared" si="0"/>
        <v>42688</v>
      </c>
      <c r="B8" s="89"/>
      <c r="C8" s="89"/>
      <c r="D8" s="59"/>
      <c r="E8" s="59"/>
      <c r="F8" s="59"/>
      <c r="G8" s="59"/>
      <c r="H8" s="8">
        <f t="shared" si="1"/>
        <v>0</v>
      </c>
      <c r="I8" s="8">
        <f t="shared" si="2"/>
        <v>0</v>
      </c>
      <c r="J8" s="5" t="s">
        <v>18</v>
      </c>
      <c r="K8" s="81" t="s">
        <v>174</v>
      </c>
      <c r="L8" s="5"/>
      <c r="M8" s="257"/>
      <c r="N8" s="35">
        <f t="shared" si="3"/>
        <v>42688</v>
      </c>
      <c r="O8" s="97">
        <f>Rates!$S8</f>
        <v>0</v>
      </c>
      <c r="P8" s="27">
        <f>Rates!$M8</f>
        <v>0</v>
      </c>
      <c r="Q8" s="29">
        <f t="shared" ref="Q8:Q39" si="4">(O8-P8)*C8</f>
        <v>0</v>
      </c>
      <c r="R8" s="97">
        <f>Rates!$T8</f>
        <v>0</v>
      </c>
      <c r="S8" s="28">
        <f>Rates!$N8</f>
        <v>0</v>
      </c>
      <c r="T8" s="29">
        <f t="shared" ref="T8:T39" si="5">(R8-S8)*E8</f>
        <v>0</v>
      </c>
      <c r="U8" s="97">
        <f>Rates!$V8</f>
        <v>0</v>
      </c>
      <c r="V8" s="28">
        <f>Rates!$O8</f>
        <v>0</v>
      </c>
      <c r="W8" s="29">
        <f t="shared" ref="W8:W39" si="6">(U8-V8)*G8</f>
        <v>0</v>
      </c>
      <c r="X8" s="120">
        <f t="shared" ref="X8:X19" si="7">W8+T8+Q8</f>
        <v>0</v>
      </c>
      <c r="Y8" s="120" t="e">
        <f t="shared" ref="Y8:Y39" si="8">C8/B8</f>
        <v>#DIV/0!</v>
      </c>
    </row>
    <row r="9" spans="1:26" s="60" customFormat="1" hidden="1" x14ac:dyDescent="0.25">
      <c r="A9" s="61">
        <f t="shared" si="0"/>
        <v>42657</v>
      </c>
      <c r="B9" s="89"/>
      <c r="C9" s="89"/>
      <c r="D9" s="59"/>
      <c r="E9" s="59"/>
      <c r="F9" s="59"/>
      <c r="G9" s="59"/>
      <c r="H9" s="8">
        <f t="shared" si="1"/>
        <v>0</v>
      </c>
      <c r="I9" s="8">
        <f t="shared" si="2"/>
        <v>0</v>
      </c>
      <c r="J9" s="5" t="s">
        <v>18</v>
      </c>
      <c r="K9" s="81" t="s">
        <v>174</v>
      </c>
      <c r="L9" s="5"/>
      <c r="M9" s="257"/>
      <c r="N9" s="35">
        <f t="shared" si="3"/>
        <v>42657</v>
      </c>
      <c r="O9" s="97">
        <f>Rates!$S9</f>
        <v>0</v>
      </c>
      <c r="P9" s="27">
        <f>Rates!$M9</f>
        <v>0</v>
      </c>
      <c r="Q9" s="29">
        <f t="shared" si="4"/>
        <v>0</v>
      </c>
      <c r="R9" s="97">
        <f>Rates!$T9</f>
        <v>0</v>
      </c>
      <c r="S9" s="28">
        <f>Rates!$N9</f>
        <v>0</v>
      </c>
      <c r="T9" s="29">
        <f t="shared" si="5"/>
        <v>0</v>
      </c>
      <c r="U9" s="97">
        <f>Rates!$V9</f>
        <v>0</v>
      </c>
      <c r="V9" s="28">
        <f>Rates!$O9</f>
        <v>0</v>
      </c>
      <c r="W9" s="29">
        <f t="shared" si="6"/>
        <v>0</v>
      </c>
      <c r="X9" s="120">
        <f t="shared" si="7"/>
        <v>0</v>
      </c>
      <c r="Y9" s="120" t="e">
        <f t="shared" si="8"/>
        <v>#DIV/0!</v>
      </c>
    </row>
    <row r="10" spans="1:26" s="60" customFormat="1" hidden="1" x14ac:dyDescent="0.25">
      <c r="A10" s="61">
        <f t="shared" si="0"/>
        <v>42626</v>
      </c>
      <c r="B10" s="89"/>
      <c r="C10" s="89"/>
      <c r="D10" s="59"/>
      <c r="E10" s="59"/>
      <c r="F10" s="59"/>
      <c r="G10" s="59"/>
      <c r="H10" s="8">
        <f t="shared" si="1"/>
        <v>0</v>
      </c>
      <c r="I10" s="8">
        <f t="shared" si="2"/>
        <v>0</v>
      </c>
      <c r="J10" s="5" t="s">
        <v>18</v>
      </c>
      <c r="K10" s="81" t="s">
        <v>174</v>
      </c>
      <c r="L10" s="5" t="s">
        <v>13</v>
      </c>
      <c r="M10" s="257"/>
      <c r="N10" s="35">
        <f t="shared" si="3"/>
        <v>42626</v>
      </c>
      <c r="O10" s="97">
        <f>Rates!$S10</f>
        <v>0</v>
      </c>
      <c r="P10" s="27">
        <f>Rates!$M10</f>
        <v>0.108</v>
      </c>
      <c r="Q10" s="29">
        <f t="shared" si="4"/>
        <v>0</v>
      </c>
      <c r="R10" s="97">
        <f>Rates!$T10</f>
        <v>0</v>
      </c>
      <c r="S10" s="28">
        <f>Rates!$N10</f>
        <v>0.108</v>
      </c>
      <c r="T10" s="29">
        <f t="shared" si="5"/>
        <v>0</v>
      </c>
      <c r="U10" s="97">
        <f>Rates!$V10</f>
        <v>0</v>
      </c>
      <c r="V10" s="28">
        <f>Rates!$O10</f>
        <v>0.108</v>
      </c>
      <c r="W10" s="29">
        <f t="shared" si="6"/>
        <v>0</v>
      </c>
      <c r="X10" s="120">
        <f t="shared" si="7"/>
        <v>0</v>
      </c>
      <c r="Y10" s="120" t="e">
        <f t="shared" si="8"/>
        <v>#DIV/0!</v>
      </c>
    </row>
    <row r="11" spans="1:26" s="60" customFormat="1" hidden="1" x14ac:dyDescent="0.25">
      <c r="A11" s="61">
        <f t="shared" si="0"/>
        <v>42595</v>
      </c>
      <c r="B11" s="89"/>
      <c r="C11" s="89"/>
      <c r="D11" s="59"/>
      <c r="E11" s="59"/>
      <c r="F11" s="59"/>
      <c r="G11" s="59"/>
      <c r="H11" s="8">
        <f t="shared" si="1"/>
        <v>0</v>
      </c>
      <c r="I11" s="8">
        <f t="shared" si="2"/>
        <v>0</v>
      </c>
      <c r="J11" s="5" t="s">
        <v>18</v>
      </c>
      <c r="K11" s="81" t="s">
        <v>173</v>
      </c>
      <c r="L11" s="5" t="s">
        <v>13</v>
      </c>
      <c r="M11" s="257"/>
      <c r="N11" s="35">
        <f t="shared" si="3"/>
        <v>42595</v>
      </c>
      <c r="O11" s="97">
        <f>Rates!$S11</f>
        <v>0</v>
      </c>
      <c r="P11" s="27">
        <f>Rates!$M11</f>
        <v>0.108</v>
      </c>
      <c r="Q11" s="29">
        <f t="shared" si="4"/>
        <v>0</v>
      </c>
      <c r="R11" s="97">
        <f>Rates!$T11</f>
        <v>0</v>
      </c>
      <c r="S11" s="28">
        <f>Rates!$N11</f>
        <v>0.108</v>
      </c>
      <c r="T11" s="29">
        <f t="shared" si="5"/>
        <v>0</v>
      </c>
      <c r="U11" s="97">
        <f>Rates!$V11</f>
        <v>0</v>
      </c>
      <c r="V11" s="28">
        <f>Rates!$O11</f>
        <v>0.108</v>
      </c>
      <c r="W11" s="29">
        <f t="shared" si="6"/>
        <v>0</v>
      </c>
      <c r="X11" s="120">
        <f t="shared" si="7"/>
        <v>0</v>
      </c>
      <c r="Y11" s="120" t="e">
        <f t="shared" si="8"/>
        <v>#DIV/0!</v>
      </c>
    </row>
    <row r="12" spans="1:26" s="60" customFormat="1" hidden="1" x14ac:dyDescent="0.25">
      <c r="A12" s="61">
        <f t="shared" si="0"/>
        <v>42564</v>
      </c>
      <c r="B12" s="89"/>
      <c r="C12" s="89"/>
      <c r="D12" s="59"/>
      <c r="E12" s="59"/>
      <c r="F12" s="59"/>
      <c r="G12" s="59"/>
      <c r="H12" s="8">
        <f t="shared" si="1"/>
        <v>0</v>
      </c>
      <c r="I12" s="8">
        <f t="shared" si="2"/>
        <v>0</v>
      </c>
      <c r="J12" s="5" t="s">
        <v>18</v>
      </c>
      <c r="K12" s="81" t="s">
        <v>173</v>
      </c>
      <c r="L12" s="5" t="s">
        <v>13</v>
      </c>
      <c r="M12" s="257"/>
      <c r="N12" s="35">
        <f t="shared" si="3"/>
        <v>42564</v>
      </c>
      <c r="O12" s="97">
        <f>Rates!$S12</f>
        <v>0</v>
      </c>
      <c r="P12" s="27">
        <f>Rates!$M12</f>
        <v>0.108</v>
      </c>
      <c r="Q12" s="29">
        <f t="shared" si="4"/>
        <v>0</v>
      </c>
      <c r="R12" s="97">
        <f>Rates!$T12</f>
        <v>0</v>
      </c>
      <c r="S12" s="28">
        <f>Rates!$N12</f>
        <v>0.108</v>
      </c>
      <c r="T12" s="29">
        <f t="shared" si="5"/>
        <v>0</v>
      </c>
      <c r="U12" s="97">
        <f>Rates!$V12</f>
        <v>0</v>
      </c>
      <c r="V12" s="28">
        <f>Rates!$O12</f>
        <v>0.108</v>
      </c>
      <c r="W12" s="29">
        <f t="shared" si="6"/>
        <v>0</v>
      </c>
      <c r="X12" s="120">
        <f t="shared" si="7"/>
        <v>0</v>
      </c>
      <c r="Y12" s="120" t="e">
        <f t="shared" si="8"/>
        <v>#DIV/0!</v>
      </c>
    </row>
    <row r="13" spans="1:26" s="60" customFormat="1" hidden="1" x14ac:dyDescent="0.25">
      <c r="A13" s="61">
        <f t="shared" si="0"/>
        <v>42533</v>
      </c>
      <c r="B13" s="89"/>
      <c r="C13" s="89"/>
      <c r="D13" s="59"/>
      <c r="E13" s="59"/>
      <c r="F13" s="59"/>
      <c r="G13" s="59"/>
      <c r="H13" s="8">
        <f t="shared" si="1"/>
        <v>0</v>
      </c>
      <c r="I13" s="8">
        <f t="shared" si="2"/>
        <v>0</v>
      </c>
      <c r="J13" s="5" t="s">
        <v>18</v>
      </c>
      <c r="K13" s="81" t="s">
        <v>173</v>
      </c>
      <c r="L13" s="5" t="s">
        <v>13</v>
      </c>
      <c r="M13" s="257"/>
      <c r="N13" s="35">
        <f t="shared" si="3"/>
        <v>42533</v>
      </c>
      <c r="O13" s="97">
        <f>Rates!$S13</f>
        <v>0</v>
      </c>
      <c r="P13" s="27">
        <f>Rates!$M13</f>
        <v>0.108</v>
      </c>
      <c r="Q13" s="29">
        <f t="shared" si="4"/>
        <v>0</v>
      </c>
      <c r="R13" s="97">
        <f>Rates!$T13</f>
        <v>0</v>
      </c>
      <c r="S13" s="28">
        <f>Rates!$N13</f>
        <v>0.108</v>
      </c>
      <c r="T13" s="29">
        <f t="shared" si="5"/>
        <v>0</v>
      </c>
      <c r="U13" s="97">
        <f>Rates!$V13</f>
        <v>0</v>
      </c>
      <c r="V13" s="28">
        <f>Rates!$O13</f>
        <v>0.108</v>
      </c>
      <c r="W13" s="29">
        <f t="shared" si="6"/>
        <v>0</v>
      </c>
      <c r="X13" s="120">
        <f t="shared" si="7"/>
        <v>0</v>
      </c>
      <c r="Y13" s="120" t="e">
        <f t="shared" si="8"/>
        <v>#DIV/0!</v>
      </c>
    </row>
    <row r="14" spans="1:26" s="60" customFormat="1" hidden="1" x14ac:dyDescent="0.25">
      <c r="A14" s="61">
        <f t="shared" ref="A14:A19" si="9">A15+31</f>
        <v>42502</v>
      </c>
      <c r="B14" s="89"/>
      <c r="C14" s="89"/>
      <c r="D14" s="59"/>
      <c r="E14" s="59"/>
      <c r="F14" s="59"/>
      <c r="G14" s="59"/>
      <c r="H14" s="8">
        <f t="shared" si="1"/>
        <v>0</v>
      </c>
      <c r="I14" s="8">
        <f t="shared" si="2"/>
        <v>0</v>
      </c>
      <c r="J14" s="5" t="s">
        <v>18</v>
      </c>
      <c r="K14" s="81" t="s">
        <v>173</v>
      </c>
      <c r="L14" s="5" t="s">
        <v>13</v>
      </c>
      <c r="M14" s="257"/>
      <c r="N14" s="35">
        <f t="shared" si="3"/>
        <v>42502</v>
      </c>
      <c r="O14" s="97">
        <f>Rates!$S14</f>
        <v>0</v>
      </c>
      <c r="P14" s="27">
        <f>Rates!$M14</f>
        <v>0.108</v>
      </c>
      <c r="Q14" s="29">
        <f t="shared" si="4"/>
        <v>0</v>
      </c>
      <c r="R14" s="97">
        <f>Rates!$T14</f>
        <v>0</v>
      </c>
      <c r="S14" s="28">
        <f>Rates!$N14</f>
        <v>0.108</v>
      </c>
      <c r="T14" s="29">
        <f t="shared" si="5"/>
        <v>0</v>
      </c>
      <c r="U14" s="97">
        <f>Rates!$V14</f>
        <v>0</v>
      </c>
      <c r="V14" s="28">
        <f>Rates!$O14</f>
        <v>0.108</v>
      </c>
      <c r="W14" s="29">
        <f t="shared" si="6"/>
        <v>0</v>
      </c>
      <c r="X14" s="120">
        <f t="shared" si="7"/>
        <v>0</v>
      </c>
      <c r="Y14" s="120" t="e">
        <f t="shared" si="8"/>
        <v>#DIV/0!</v>
      </c>
    </row>
    <row r="15" spans="1:26" s="60" customFormat="1" hidden="1" x14ac:dyDescent="0.25">
      <c r="A15" s="61">
        <f t="shared" si="9"/>
        <v>42471</v>
      </c>
      <c r="B15" s="89"/>
      <c r="C15" s="89"/>
      <c r="D15" s="59"/>
      <c r="E15" s="59"/>
      <c r="F15" s="59"/>
      <c r="G15" s="59"/>
      <c r="H15" s="8">
        <f t="shared" si="1"/>
        <v>0</v>
      </c>
      <c r="I15" s="8">
        <f t="shared" si="2"/>
        <v>0</v>
      </c>
      <c r="J15" s="5" t="s">
        <v>18</v>
      </c>
      <c r="K15" s="81" t="s">
        <v>173</v>
      </c>
      <c r="L15" s="5" t="s">
        <v>13</v>
      </c>
      <c r="M15" s="257"/>
      <c r="N15" s="35">
        <f t="shared" si="3"/>
        <v>42471</v>
      </c>
      <c r="O15" s="97">
        <f>Rates!$S15</f>
        <v>0.13038</v>
      </c>
      <c r="P15" s="27">
        <f>Rates!$M15</f>
        <v>0.108</v>
      </c>
      <c r="Q15" s="29">
        <f t="shared" si="4"/>
        <v>0</v>
      </c>
      <c r="R15" s="97">
        <f>Rates!$T15</f>
        <v>0.12619</v>
      </c>
      <c r="S15" s="28">
        <f>Rates!$N15</f>
        <v>0.108</v>
      </c>
      <c r="T15" s="29">
        <f t="shared" si="5"/>
        <v>0</v>
      </c>
      <c r="U15" s="97">
        <f>Rates!$V15</f>
        <v>0</v>
      </c>
      <c r="V15" s="28">
        <f>Rates!$O15</f>
        <v>0.108</v>
      </c>
      <c r="W15" s="29">
        <f t="shared" si="6"/>
        <v>0</v>
      </c>
      <c r="X15" s="120">
        <f t="shared" si="7"/>
        <v>0</v>
      </c>
      <c r="Y15" s="120" t="e">
        <f t="shared" si="8"/>
        <v>#DIV/0!</v>
      </c>
    </row>
    <row r="16" spans="1:26" s="60" customFormat="1" hidden="1" x14ac:dyDescent="0.25">
      <c r="A16" s="61">
        <f t="shared" si="9"/>
        <v>42440</v>
      </c>
      <c r="B16" s="89"/>
      <c r="C16" s="89"/>
      <c r="D16" s="59"/>
      <c r="E16" s="59"/>
      <c r="F16" s="59"/>
      <c r="G16" s="59"/>
      <c r="H16" s="8">
        <f t="shared" si="1"/>
        <v>0</v>
      </c>
      <c r="I16" s="8">
        <f t="shared" si="2"/>
        <v>0</v>
      </c>
      <c r="J16" s="5" t="s">
        <v>18</v>
      </c>
      <c r="K16" s="81" t="s">
        <v>173</v>
      </c>
      <c r="L16" s="5" t="s">
        <v>13</v>
      </c>
      <c r="M16" s="257"/>
      <c r="N16" s="35">
        <f t="shared" si="3"/>
        <v>42440</v>
      </c>
      <c r="O16" s="97">
        <f>Rates!$S16</f>
        <v>0.13038</v>
      </c>
      <c r="P16" s="27">
        <f>Rates!$M16</f>
        <v>0.108</v>
      </c>
      <c r="Q16" s="29">
        <f t="shared" si="4"/>
        <v>0</v>
      </c>
      <c r="R16" s="97">
        <f>Rates!$T16</f>
        <v>0.12619</v>
      </c>
      <c r="S16" s="28">
        <f>Rates!$N16</f>
        <v>0.108</v>
      </c>
      <c r="T16" s="29">
        <f t="shared" si="5"/>
        <v>0</v>
      </c>
      <c r="U16" s="97">
        <f>Rates!$V16</f>
        <v>0</v>
      </c>
      <c r="V16" s="28">
        <f>Rates!$O16</f>
        <v>0.108</v>
      </c>
      <c r="W16" s="29">
        <f t="shared" si="6"/>
        <v>0</v>
      </c>
      <c r="X16" s="120">
        <f t="shared" si="7"/>
        <v>0</v>
      </c>
      <c r="Y16" s="120" t="e">
        <f t="shared" si="8"/>
        <v>#DIV/0!</v>
      </c>
    </row>
    <row r="17" spans="1:25" s="60" customFormat="1" hidden="1" x14ac:dyDescent="0.25">
      <c r="A17" s="61">
        <f t="shared" si="9"/>
        <v>42409</v>
      </c>
      <c r="B17" s="89"/>
      <c r="C17" s="89"/>
      <c r="D17" s="59"/>
      <c r="E17" s="59"/>
      <c r="F17" s="59"/>
      <c r="G17" s="59"/>
      <c r="H17" s="8">
        <f t="shared" si="1"/>
        <v>0</v>
      </c>
      <c r="I17" s="8">
        <f t="shared" si="2"/>
        <v>0</v>
      </c>
      <c r="J17" s="5" t="s">
        <v>18</v>
      </c>
      <c r="K17" s="81" t="s">
        <v>173</v>
      </c>
      <c r="L17" s="5" t="s">
        <v>13</v>
      </c>
      <c r="M17" s="257"/>
      <c r="N17" s="35">
        <f t="shared" si="3"/>
        <v>42409</v>
      </c>
      <c r="O17" s="97">
        <f>Rates!$S17</f>
        <v>0.13038</v>
      </c>
      <c r="P17" s="27">
        <f>Rates!$M17</f>
        <v>0.108</v>
      </c>
      <c r="Q17" s="29">
        <f t="shared" si="4"/>
        <v>0</v>
      </c>
      <c r="R17" s="97">
        <f>Rates!$T17</f>
        <v>0.12619</v>
      </c>
      <c r="S17" s="28">
        <f>Rates!$N17</f>
        <v>0.108</v>
      </c>
      <c r="T17" s="29">
        <f t="shared" si="5"/>
        <v>0</v>
      </c>
      <c r="U17" s="97">
        <f>Rates!$V17</f>
        <v>0</v>
      </c>
      <c r="V17" s="28">
        <f>Rates!$O17</f>
        <v>0.108</v>
      </c>
      <c r="W17" s="29">
        <f t="shared" si="6"/>
        <v>0</v>
      </c>
      <c r="X17" s="120">
        <f t="shared" si="7"/>
        <v>0</v>
      </c>
      <c r="Y17" s="120" t="e">
        <f t="shared" si="8"/>
        <v>#DIV/0!</v>
      </c>
    </row>
    <row r="18" spans="1:25" s="60" customFormat="1" hidden="1" x14ac:dyDescent="0.25">
      <c r="A18" s="61">
        <f t="shared" si="9"/>
        <v>42378</v>
      </c>
      <c r="B18" s="89"/>
      <c r="C18" s="89"/>
      <c r="D18" s="59"/>
      <c r="E18" s="59"/>
      <c r="F18" s="59"/>
      <c r="G18" s="59"/>
      <c r="H18" s="8">
        <f t="shared" si="1"/>
        <v>0</v>
      </c>
      <c r="I18" s="8">
        <f t="shared" si="2"/>
        <v>0</v>
      </c>
      <c r="J18" s="5" t="s">
        <v>18</v>
      </c>
      <c r="K18" s="81" t="s">
        <v>173</v>
      </c>
      <c r="L18" s="5" t="s">
        <v>13</v>
      </c>
      <c r="M18" s="257"/>
      <c r="N18" s="35">
        <f t="shared" si="3"/>
        <v>42378</v>
      </c>
      <c r="O18" s="97">
        <f>Rates!$S18</f>
        <v>0.13038</v>
      </c>
      <c r="P18" s="27">
        <f>Rates!$M18</f>
        <v>0.108</v>
      </c>
      <c r="Q18" s="29">
        <f t="shared" si="4"/>
        <v>0</v>
      </c>
      <c r="R18" s="97">
        <f>Rates!$T18</f>
        <v>0.12619</v>
      </c>
      <c r="S18" s="28">
        <f>Rates!$N18</f>
        <v>0.108</v>
      </c>
      <c r="T18" s="29">
        <f t="shared" si="5"/>
        <v>0</v>
      </c>
      <c r="U18" s="97">
        <f>Rates!$V18</f>
        <v>0.12074</v>
      </c>
      <c r="V18" s="28">
        <f>Rates!$O18</f>
        <v>0.108</v>
      </c>
      <c r="W18" s="29">
        <f t="shared" si="6"/>
        <v>0</v>
      </c>
      <c r="X18" s="120">
        <f t="shared" si="7"/>
        <v>0</v>
      </c>
      <c r="Y18" s="120" t="e">
        <f t="shared" si="8"/>
        <v>#DIV/0!</v>
      </c>
    </row>
    <row r="19" spans="1:25" s="60" customFormat="1" hidden="1" x14ac:dyDescent="0.25">
      <c r="A19" s="61">
        <f t="shared" si="9"/>
        <v>42347</v>
      </c>
      <c r="B19" s="89"/>
      <c r="C19" s="89"/>
      <c r="D19" s="59"/>
      <c r="E19" s="59"/>
      <c r="F19" s="59"/>
      <c r="G19" s="59"/>
      <c r="H19" s="8">
        <f t="shared" si="1"/>
        <v>0</v>
      </c>
      <c r="I19" s="8">
        <f t="shared" si="2"/>
        <v>0</v>
      </c>
      <c r="J19" s="5" t="s">
        <v>18</v>
      </c>
      <c r="K19" s="81" t="s">
        <v>173</v>
      </c>
      <c r="L19" s="5" t="s">
        <v>13</v>
      </c>
      <c r="M19" s="257"/>
      <c r="N19" s="35">
        <f t="shared" si="3"/>
        <v>42347</v>
      </c>
      <c r="O19" s="97">
        <f>Rates!$S19</f>
        <v>0.13038</v>
      </c>
      <c r="P19" s="27">
        <f>Rates!$M19</f>
        <v>0.108</v>
      </c>
      <c r="Q19" s="29">
        <f t="shared" si="4"/>
        <v>0</v>
      </c>
      <c r="R19" s="97">
        <f>Rates!$T19</f>
        <v>0.12619</v>
      </c>
      <c r="S19" s="28">
        <f>Rates!$N19</f>
        <v>0.108</v>
      </c>
      <c r="T19" s="29">
        <f t="shared" si="5"/>
        <v>0</v>
      </c>
      <c r="U19" s="97">
        <f>Rates!$V19</f>
        <v>0.12074</v>
      </c>
      <c r="V19" s="28">
        <f>Rates!$O19</f>
        <v>0.108</v>
      </c>
      <c r="W19" s="29">
        <f t="shared" si="6"/>
        <v>0</v>
      </c>
      <c r="X19" s="120">
        <f t="shared" si="7"/>
        <v>0</v>
      </c>
      <c r="Y19" s="120" t="e">
        <f t="shared" si="8"/>
        <v>#DIV/0!</v>
      </c>
    </row>
    <row r="20" spans="1:25" s="60" customFormat="1" hidden="1" x14ac:dyDescent="0.25">
      <c r="A20" s="61">
        <f t="shared" ref="A20:A30" si="10">A21+31</f>
        <v>42316</v>
      </c>
      <c r="B20" s="84"/>
      <c r="C20" s="84"/>
      <c r="D20" s="8"/>
      <c r="E20" s="8"/>
      <c r="F20" s="8"/>
      <c r="G20" s="8"/>
      <c r="H20" s="8">
        <f t="shared" ref="H20:H31" si="11">F20+D20+B20</f>
        <v>0</v>
      </c>
      <c r="I20" s="8">
        <f t="shared" ref="I20:I31" si="12">G20+E20+C20</f>
        <v>0</v>
      </c>
      <c r="J20" s="5" t="s">
        <v>18</v>
      </c>
      <c r="K20" s="81" t="s">
        <v>173</v>
      </c>
      <c r="L20" s="5" t="s">
        <v>13</v>
      </c>
      <c r="M20" s="257"/>
      <c r="N20" s="35">
        <f t="shared" ref="N20:N31" si="13">A20</f>
        <v>42316</v>
      </c>
      <c r="O20" s="97">
        <f>Rates!$S20</f>
        <v>0.13038</v>
      </c>
      <c r="P20" s="27">
        <f>Rates!$M20</f>
        <v>0.108</v>
      </c>
      <c r="Q20" s="29">
        <f t="shared" si="4"/>
        <v>0</v>
      </c>
      <c r="R20" s="97">
        <f>Rates!$T20</f>
        <v>0.12619</v>
      </c>
      <c r="S20" s="28">
        <f>Rates!$N20</f>
        <v>0.108</v>
      </c>
      <c r="T20" s="29">
        <f t="shared" si="5"/>
        <v>0</v>
      </c>
      <c r="U20" s="97">
        <f>Rates!$V20</f>
        <v>0.12074</v>
      </c>
      <c r="V20" s="28">
        <f>Rates!$O20</f>
        <v>0.108</v>
      </c>
      <c r="W20" s="29">
        <f t="shared" si="6"/>
        <v>0</v>
      </c>
      <c r="X20" s="120">
        <f>W20+T20+Q20</f>
        <v>0</v>
      </c>
      <c r="Y20" s="120" t="e">
        <f t="shared" si="8"/>
        <v>#DIV/0!</v>
      </c>
    </row>
    <row r="21" spans="1:25" s="60" customFormat="1" hidden="1" x14ac:dyDescent="0.25">
      <c r="A21" s="61">
        <f t="shared" si="10"/>
        <v>42285</v>
      </c>
      <c r="B21" s="84"/>
      <c r="C21" s="84"/>
      <c r="D21" s="8"/>
      <c r="E21" s="8"/>
      <c r="F21" s="8"/>
      <c r="G21" s="8"/>
      <c r="H21" s="8">
        <f t="shared" si="11"/>
        <v>0</v>
      </c>
      <c r="I21" s="8">
        <f t="shared" si="12"/>
        <v>0</v>
      </c>
      <c r="J21" s="5" t="s">
        <v>18</v>
      </c>
      <c r="K21" s="81" t="s">
        <v>173</v>
      </c>
      <c r="L21" s="5" t="s">
        <v>13</v>
      </c>
      <c r="M21" s="74"/>
      <c r="N21" s="35">
        <f t="shared" si="13"/>
        <v>42285</v>
      </c>
      <c r="O21" s="97">
        <f>Rates!$S21</f>
        <v>9.257E-2</v>
      </c>
      <c r="P21" s="27">
        <f>Rates!$M21</f>
        <v>0.108</v>
      </c>
      <c r="Q21" s="29">
        <f t="shared" si="4"/>
        <v>0</v>
      </c>
      <c r="R21" s="97">
        <f>Rates!$T21</f>
        <v>8.6400000000000005E-2</v>
      </c>
      <c r="S21" s="28">
        <f>Rates!$N21</f>
        <v>0.108</v>
      </c>
      <c r="T21" s="29">
        <f t="shared" si="5"/>
        <v>0</v>
      </c>
      <c r="U21" s="97">
        <f>Rates!$V21</f>
        <v>7.2789999999999994E-2</v>
      </c>
      <c r="V21" s="28">
        <f>Rates!$O21</f>
        <v>0.108</v>
      </c>
      <c r="W21" s="29">
        <f t="shared" si="6"/>
        <v>0</v>
      </c>
      <c r="X21" s="120">
        <f t="shared" ref="X21:X39" si="14">W21+T21+Q21</f>
        <v>0</v>
      </c>
      <c r="Y21" s="120" t="e">
        <f t="shared" si="8"/>
        <v>#DIV/0!</v>
      </c>
    </row>
    <row r="22" spans="1:25" s="60" customFormat="1" x14ac:dyDescent="0.25">
      <c r="A22" s="61">
        <f t="shared" si="10"/>
        <v>42254</v>
      </c>
      <c r="B22" s="84">
        <v>23443</v>
      </c>
      <c r="C22" s="84">
        <v>10190959</v>
      </c>
      <c r="D22" s="8">
        <v>3519</v>
      </c>
      <c r="E22" s="8">
        <v>3270318</v>
      </c>
      <c r="F22" s="8">
        <v>184</v>
      </c>
      <c r="G22" s="8">
        <v>3600847</v>
      </c>
      <c r="H22" s="8">
        <f t="shared" si="11"/>
        <v>27146</v>
      </c>
      <c r="I22" s="8">
        <f t="shared" si="12"/>
        <v>17062124</v>
      </c>
      <c r="J22" s="5" t="s">
        <v>18</v>
      </c>
      <c r="K22" s="81" t="s">
        <v>173</v>
      </c>
      <c r="L22" s="5" t="s">
        <v>13</v>
      </c>
      <c r="M22" s="74"/>
      <c r="N22" s="35">
        <f t="shared" si="13"/>
        <v>42254</v>
      </c>
      <c r="O22" s="97">
        <f>Rates!$S22</f>
        <v>9.257E-2</v>
      </c>
      <c r="P22" s="27">
        <f>Rates!$M22</f>
        <v>0.108</v>
      </c>
      <c r="Q22" s="29">
        <f t="shared" si="4"/>
        <v>-157246.49737</v>
      </c>
      <c r="R22" s="95">
        <f>Rates!$T22</f>
        <v>8.6400000000000005E-2</v>
      </c>
      <c r="S22" s="28">
        <f>Rates!$N22</f>
        <v>0.108</v>
      </c>
      <c r="T22" s="29">
        <f t="shared" si="5"/>
        <v>-70638.868799999982</v>
      </c>
      <c r="U22" s="97">
        <f>Rates!$V22</f>
        <v>7.2789999999999994E-2</v>
      </c>
      <c r="V22" s="28">
        <f>Rates!$O22</f>
        <v>0.108</v>
      </c>
      <c r="W22" s="29">
        <f t="shared" si="6"/>
        <v>-126785.82287000002</v>
      </c>
      <c r="X22" s="120">
        <f t="shared" si="14"/>
        <v>-354671.18903999997</v>
      </c>
      <c r="Y22" s="120">
        <f t="shared" si="8"/>
        <v>434.71223819477029</v>
      </c>
    </row>
    <row r="23" spans="1:25" s="60" customFormat="1" x14ac:dyDescent="0.25">
      <c r="A23" s="61">
        <f t="shared" si="10"/>
        <v>42223</v>
      </c>
      <c r="B23" s="84">
        <v>24310</v>
      </c>
      <c r="C23" s="84">
        <v>15177458</v>
      </c>
      <c r="D23" s="8">
        <v>3538</v>
      </c>
      <c r="E23" s="8">
        <v>4116851</v>
      </c>
      <c r="F23" s="8">
        <v>180</v>
      </c>
      <c r="G23" s="8">
        <v>4785726</v>
      </c>
      <c r="H23" s="8">
        <f t="shared" si="11"/>
        <v>28028</v>
      </c>
      <c r="I23" s="8">
        <f t="shared" si="12"/>
        <v>24080035</v>
      </c>
      <c r="J23" s="5" t="s">
        <v>18</v>
      </c>
      <c r="K23" s="81" t="s">
        <v>173</v>
      </c>
      <c r="L23" s="5" t="s">
        <v>13</v>
      </c>
      <c r="M23" s="74"/>
      <c r="N23" s="35">
        <f t="shared" si="13"/>
        <v>42223</v>
      </c>
      <c r="O23" s="97">
        <f>Rates!$S23</f>
        <v>9.257E-2</v>
      </c>
      <c r="P23" s="27">
        <f>Rates!$M23</f>
        <v>0.108</v>
      </c>
      <c r="Q23" s="29">
        <f t="shared" si="4"/>
        <v>-234188.17693999998</v>
      </c>
      <c r="R23" s="95">
        <f>Rates!$T23</f>
        <v>8.6400000000000005E-2</v>
      </c>
      <c r="S23" s="28">
        <f>Rates!$N23</f>
        <v>0.108</v>
      </c>
      <c r="T23" s="29">
        <f t="shared" si="5"/>
        <v>-88923.98159999997</v>
      </c>
      <c r="U23" s="97">
        <f>Rates!$V23</f>
        <v>7.2789999999999994E-2</v>
      </c>
      <c r="V23" s="28">
        <f>Rates!$O23</f>
        <v>0.108</v>
      </c>
      <c r="W23" s="29">
        <f t="shared" si="6"/>
        <v>-168505.41246000002</v>
      </c>
      <c r="X23" s="120">
        <f t="shared" si="14"/>
        <v>-491617.571</v>
      </c>
      <c r="Y23" s="120">
        <f t="shared" si="8"/>
        <v>624.32982311805836</v>
      </c>
    </row>
    <row r="24" spans="1:25" s="60" customFormat="1" x14ac:dyDescent="0.25">
      <c r="A24" s="61">
        <f t="shared" si="10"/>
        <v>42192</v>
      </c>
      <c r="B24" s="84">
        <v>24831</v>
      </c>
      <c r="C24" s="84">
        <v>15862574</v>
      </c>
      <c r="D24" s="8">
        <v>3468</v>
      </c>
      <c r="E24" s="8">
        <v>3748762</v>
      </c>
      <c r="F24" s="8">
        <v>175</v>
      </c>
      <c r="G24" s="8">
        <v>4847909</v>
      </c>
      <c r="H24" s="8">
        <f t="shared" si="11"/>
        <v>28474</v>
      </c>
      <c r="I24" s="8">
        <f t="shared" si="12"/>
        <v>24459245</v>
      </c>
      <c r="J24" s="5" t="s">
        <v>18</v>
      </c>
      <c r="K24" s="81" t="s">
        <v>173</v>
      </c>
      <c r="L24" s="5" t="s">
        <v>13</v>
      </c>
      <c r="M24" s="74"/>
      <c r="N24" s="35">
        <f t="shared" si="13"/>
        <v>42192</v>
      </c>
      <c r="O24" s="97">
        <f>Rates!$S24</f>
        <v>9.257E-2</v>
      </c>
      <c r="P24" s="27">
        <f>Rates!$M24</f>
        <v>0.108</v>
      </c>
      <c r="Q24" s="29">
        <f t="shared" si="4"/>
        <v>-244759.51681999999</v>
      </c>
      <c r="R24" s="95">
        <f>Rates!$T24</f>
        <v>8.6400000000000005E-2</v>
      </c>
      <c r="S24" s="28">
        <f>Rates!$N24</f>
        <v>0.108</v>
      </c>
      <c r="T24" s="29">
        <f t="shared" si="5"/>
        <v>-80973.259199999971</v>
      </c>
      <c r="U24" s="97">
        <f>Rates!$V24</f>
        <v>8.2879999999999995E-2</v>
      </c>
      <c r="V24" s="28">
        <f>Rates!$O24</f>
        <v>0.108</v>
      </c>
      <c r="W24" s="29">
        <f t="shared" si="6"/>
        <v>-121779.47408000001</v>
      </c>
      <c r="X24" s="120">
        <f t="shared" si="14"/>
        <v>-447512.25009999995</v>
      </c>
      <c r="Y24" s="120">
        <f t="shared" si="8"/>
        <v>638.8213926140711</v>
      </c>
    </row>
    <row r="25" spans="1:25" s="60" customFormat="1" x14ac:dyDescent="0.25">
      <c r="A25" s="61">
        <f t="shared" si="10"/>
        <v>42161</v>
      </c>
      <c r="B25" s="84">
        <v>26165</v>
      </c>
      <c r="C25" s="84">
        <v>14431051</v>
      </c>
      <c r="D25" s="8">
        <v>3716</v>
      </c>
      <c r="E25" s="8">
        <v>4052412</v>
      </c>
      <c r="F25" s="8">
        <v>180</v>
      </c>
      <c r="G25" s="8">
        <v>4736197</v>
      </c>
      <c r="H25" s="8">
        <f t="shared" si="11"/>
        <v>30061</v>
      </c>
      <c r="I25" s="8">
        <f t="shared" si="12"/>
        <v>23219660</v>
      </c>
      <c r="J25" s="5" t="s">
        <v>18</v>
      </c>
      <c r="K25" s="81" t="s">
        <v>173</v>
      </c>
      <c r="L25" s="5" t="s">
        <v>13</v>
      </c>
      <c r="M25" s="74"/>
      <c r="N25" s="35">
        <f t="shared" si="13"/>
        <v>42161</v>
      </c>
      <c r="O25" s="95">
        <f>Rates!$S25</f>
        <v>9.257E-2</v>
      </c>
      <c r="P25" s="27">
        <f>Rates!$M25</f>
        <v>0.108</v>
      </c>
      <c r="Q25" s="29">
        <f t="shared" si="4"/>
        <v>-222671.11692999999</v>
      </c>
      <c r="R25" s="99">
        <f>Rates!$T25</f>
        <v>8.6400000000000005E-2</v>
      </c>
      <c r="S25" s="28">
        <f>Rates!$N25</f>
        <v>0.108</v>
      </c>
      <c r="T25" s="29">
        <f t="shared" si="5"/>
        <v>-87532.099199999982</v>
      </c>
      <c r="U25" s="95">
        <f>Rates!$V25</f>
        <v>8.2879999999999995E-2</v>
      </c>
      <c r="V25" s="28">
        <f>Rates!$O25</f>
        <v>0.108</v>
      </c>
      <c r="W25" s="29">
        <f t="shared" si="6"/>
        <v>-118973.26864000001</v>
      </c>
      <c r="X25" s="120">
        <f t="shared" si="14"/>
        <v>-429176.48476999998</v>
      </c>
      <c r="Y25" s="120">
        <f t="shared" si="8"/>
        <v>551.54026371106443</v>
      </c>
    </row>
    <row r="26" spans="1:25" s="60" customFormat="1" x14ac:dyDescent="0.25">
      <c r="A26" s="61">
        <f t="shared" si="10"/>
        <v>42130</v>
      </c>
      <c r="B26" s="84">
        <v>23425</v>
      </c>
      <c r="C26" s="84">
        <v>10595269</v>
      </c>
      <c r="D26" s="8">
        <v>3377</v>
      </c>
      <c r="E26" s="8">
        <v>3211088</v>
      </c>
      <c r="F26" s="8">
        <v>183</v>
      </c>
      <c r="G26" s="8">
        <v>4004953</v>
      </c>
      <c r="H26" s="8">
        <f t="shared" si="11"/>
        <v>26985</v>
      </c>
      <c r="I26" s="8">
        <f t="shared" si="12"/>
        <v>17811310</v>
      </c>
      <c r="J26" s="5" t="s">
        <v>18</v>
      </c>
      <c r="K26" s="81" t="s">
        <v>173</v>
      </c>
      <c r="L26" s="5" t="s">
        <v>13</v>
      </c>
      <c r="M26" s="74"/>
      <c r="N26" s="35">
        <f t="shared" si="13"/>
        <v>42130</v>
      </c>
      <c r="O26" s="95">
        <f>Rates!$S26</f>
        <v>9.257E-2</v>
      </c>
      <c r="P26" s="27">
        <f>Rates!$M26</f>
        <v>0.108</v>
      </c>
      <c r="Q26" s="29">
        <f t="shared" si="4"/>
        <v>-163485.00066999998</v>
      </c>
      <c r="R26" s="99">
        <f>Rates!$T26</f>
        <v>8.6400000000000005E-2</v>
      </c>
      <c r="S26" s="28">
        <f>Rates!$N26</f>
        <v>0.108</v>
      </c>
      <c r="T26" s="29">
        <f t="shared" si="5"/>
        <v>-69359.50079999998</v>
      </c>
      <c r="U26" s="95">
        <f>Rates!$V26</f>
        <v>8.2879999999999995E-2</v>
      </c>
      <c r="V26" s="28">
        <f>Rates!$O26</f>
        <v>0.108</v>
      </c>
      <c r="W26" s="29">
        <f t="shared" si="6"/>
        <v>-100604.41936000001</v>
      </c>
      <c r="X26" s="120">
        <f t="shared" si="14"/>
        <v>-333448.92082999996</v>
      </c>
      <c r="Y26" s="120">
        <f t="shared" si="8"/>
        <v>452.30604055496264</v>
      </c>
    </row>
    <row r="27" spans="1:25" s="60" customFormat="1" x14ac:dyDescent="0.25">
      <c r="A27" s="61">
        <f t="shared" si="10"/>
        <v>42099</v>
      </c>
      <c r="B27" s="84">
        <v>21850</v>
      </c>
      <c r="C27" s="84">
        <v>8694819</v>
      </c>
      <c r="D27" s="8">
        <v>3269</v>
      </c>
      <c r="E27" s="8">
        <v>2684050</v>
      </c>
      <c r="F27" s="8">
        <v>174</v>
      </c>
      <c r="G27" s="8">
        <v>3670703</v>
      </c>
      <c r="H27" s="8">
        <f t="shared" si="11"/>
        <v>25293</v>
      </c>
      <c r="I27" s="8">
        <f t="shared" si="12"/>
        <v>15049572</v>
      </c>
      <c r="J27" s="5" t="s">
        <v>18</v>
      </c>
      <c r="K27" s="81" t="s">
        <v>173</v>
      </c>
      <c r="L27" s="5" t="s">
        <v>13</v>
      </c>
      <c r="M27" s="74"/>
      <c r="N27" s="35">
        <f t="shared" si="13"/>
        <v>42099</v>
      </c>
      <c r="O27" s="95">
        <f>Rates!$S27</f>
        <v>0.16273000000000001</v>
      </c>
      <c r="P27" s="27">
        <f>Rates!$M27</f>
        <v>0.108</v>
      </c>
      <c r="Q27" s="29">
        <f t="shared" si="4"/>
        <v>475867.44387000013</v>
      </c>
      <c r="R27" s="99">
        <f>Rates!$T27</f>
        <v>0.15228</v>
      </c>
      <c r="S27" s="28">
        <f>Rates!$N27</f>
        <v>0.108</v>
      </c>
      <c r="T27" s="29">
        <f t="shared" si="5"/>
        <v>118849.734</v>
      </c>
      <c r="U27" s="95">
        <f>Rates!$V27</f>
        <v>0.13569999999999999</v>
      </c>
      <c r="V27" s="28">
        <f>Rates!$O27</f>
        <v>0.108</v>
      </c>
      <c r="W27" s="29">
        <f t="shared" si="6"/>
        <v>101678.47309999996</v>
      </c>
      <c r="X27" s="120">
        <f t="shared" si="14"/>
        <v>696395.65097000008</v>
      </c>
      <c r="Y27" s="120">
        <f t="shared" si="8"/>
        <v>397.93221967963387</v>
      </c>
    </row>
    <row r="28" spans="1:25" s="60" customFormat="1" x14ac:dyDescent="0.25">
      <c r="A28" s="61">
        <f t="shared" si="10"/>
        <v>42068</v>
      </c>
      <c r="B28" s="84">
        <v>22337</v>
      </c>
      <c r="C28" s="84">
        <v>11397312</v>
      </c>
      <c r="D28" s="8">
        <v>3395</v>
      </c>
      <c r="E28" s="8">
        <v>3419798</v>
      </c>
      <c r="F28" s="8">
        <v>187</v>
      </c>
      <c r="G28" s="8">
        <v>4033425</v>
      </c>
      <c r="H28" s="8">
        <f t="shared" si="11"/>
        <v>25919</v>
      </c>
      <c r="I28" s="8">
        <f t="shared" si="12"/>
        <v>18850535</v>
      </c>
      <c r="J28" s="5" t="s">
        <v>18</v>
      </c>
      <c r="K28" s="81" t="s">
        <v>173</v>
      </c>
      <c r="L28" s="5" t="s">
        <v>13</v>
      </c>
      <c r="M28" s="74"/>
      <c r="N28" s="35">
        <f t="shared" si="13"/>
        <v>42068</v>
      </c>
      <c r="O28" s="95">
        <f>Rates!$S28</f>
        <v>0.16273000000000001</v>
      </c>
      <c r="P28" s="27">
        <f>Rates!$M28</f>
        <v>0.108</v>
      </c>
      <c r="Q28" s="29">
        <f t="shared" si="4"/>
        <v>623774.88576000021</v>
      </c>
      <c r="R28" s="99">
        <f>Rates!$T28</f>
        <v>0.15228</v>
      </c>
      <c r="S28" s="28">
        <f>Rates!$N28</f>
        <v>0.108</v>
      </c>
      <c r="T28" s="29">
        <f t="shared" si="5"/>
        <v>151428.65544</v>
      </c>
      <c r="U28" s="95">
        <f>Rates!$V28</f>
        <v>0.13569999999999999</v>
      </c>
      <c r="V28" s="28">
        <f>Rates!$O28</f>
        <v>0.108</v>
      </c>
      <c r="W28" s="29">
        <f t="shared" si="6"/>
        <v>111725.87249999995</v>
      </c>
      <c r="X28" s="120">
        <f t="shared" si="14"/>
        <v>886929.41370000015</v>
      </c>
      <c r="Y28" s="120">
        <f t="shared" si="8"/>
        <v>510.24363164256613</v>
      </c>
    </row>
    <row r="29" spans="1:25" s="60" customFormat="1" x14ac:dyDescent="0.25">
      <c r="A29" s="61">
        <f t="shared" si="10"/>
        <v>42037</v>
      </c>
      <c r="B29" s="84">
        <v>22821</v>
      </c>
      <c r="C29" s="84">
        <v>13152954</v>
      </c>
      <c r="D29" s="8">
        <v>3427</v>
      </c>
      <c r="E29" s="8">
        <v>3521034</v>
      </c>
      <c r="F29" s="8">
        <v>211</v>
      </c>
      <c r="G29" s="8">
        <v>3931368</v>
      </c>
      <c r="H29" s="8">
        <f t="shared" si="11"/>
        <v>26459</v>
      </c>
      <c r="I29" s="8">
        <f t="shared" si="12"/>
        <v>20605356</v>
      </c>
      <c r="J29" s="5" t="s">
        <v>18</v>
      </c>
      <c r="K29" s="81" t="s">
        <v>173</v>
      </c>
      <c r="L29" s="5" t="s">
        <v>13</v>
      </c>
      <c r="M29" s="74"/>
      <c r="N29" s="35">
        <f t="shared" si="13"/>
        <v>42037</v>
      </c>
      <c r="O29" s="95">
        <f>Rates!$S29</f>
        <v>0.16273000000000001</v>
      </c>
      <c r="P29" s="27">
        <f>Rates!$M29</f>
        <v>0.108</v>
      </c>
      <c r="Q29" s="29">
        <f t="shared" si="4"/>
        <v>719861.17242000019</v>
      </c>
      <c r="R29" s="99">
        <f>Rates!$T29</f>
        <v>0.15228</v>
      </c>
      <c r="S29" s="28">
        <f>Rates!$N29</f>
        <v>0.108</v>
      </c>
      <c r="T29" s="29">
        <f t="shared" si="5"/>
        <v>155911.38552000001</v>
      </c>
      <c r="U29" s="95">
        <f>Rates!$V29</f>
        <v>0.13569999999999999</v>
      </c>
      <c r="V29" s="28">
        <f>Rates!$O29</f>
        <v>0.108</v>
      </c>
      <c r="W29" s="29">
        <f t="shared" si="6"/>
        <v>108898.89359999995</v>
      </c>
      <c r="X29" s="120">
        <f t="shared" si="14"/>
        <v>984671.45154000015</v>
      </c>
      <c r="Y29" s="120">
        <f t="shared" si="8"/>
        <v>576.35309583278558</v>
      </c>
    </row>
    <row r="30" spans="1:25" s="60" customFormat="1" x14ac:dyDescent="0.25">
      <c r="A30" s="61">
        <f t="shared" si="10"/>
        <v>42006</v>
      </c>
      <c r="B30" s="84">
        <v>23161</v>
      </c>
      <c r="C30" s="84">
        <v>14053406</v>
      </c>
      <c r="D30" s="8">
        <v>3412</v>
      </c>
      <c r="E30" s="8">
        <v>3592491</v>
      </c>
      <c r="F30" s="8">
        <v>185</v>
      </c>
      <c r="G30" s="8">
        <v>4389809</v>
      </c>
      <c r="H30" s="8">
        <f t="shared" si="11"/>
        <v>26758</v>
      </c>
      <c r="I30" s="8">
        <f t="shared" si="12"/>
        <v>22035706</v>
      </c>
      <c r="J30" s="5" t="s">
        <v>18</v>
      </c>
      <c r="K30" s="81" t="s">
        <v>173</v>
      </c>
      <c r="L30" s="5" t="s">
        <v>13</v>
      </c>
      <c r="M30" s="74"/>
      <c r="N30" s="35">
        <f t="shared" si="13"/>
        <v>42006</v>
      </c>
      <c r="O30" s="95">
        <f>Rates!$S30</f>
        <v>0.16273000000000001</v>
      </c>
      <c r="P30" s="27">
        <f>Rates!$M30</f>
        <v>0.108</v>
      </c>
      <c r="Q30" s="29">
        <f t="shared" si="4"/>
        <v>769142.91038000025</v>
      </c>
      <c r="R30" s="99">
        <f>Rates!$T30</f>
        <v>0.15228</v>
      </c>
      <c r="S30" s="28">
        <f>Rates!$N30</f>
        <v>0.108</v>
      </c>
      <c r="T30" s="29">
        <f t="shared" si="5"/>
        <v>159075.50148000001</v>
      </c>
      <c r="U30" s="95">
        <f>Rates!$V30</f>
        <v>0.17488000000000001</v>
      </c>
      <c r="V30" s="28">
        <f>Rates!$O30</f>
        <v>0.108</v>
      </c>
      <c r="W30" s="29">
        <f t="shared" si="6"/>
        <v>293590.42592000007</v>
      </c>
      <c r="X30" s="120">
        <f t="shared" si="14"/>
        <v>1221808.8377800002</v>
      </c>
      <c r="Y30" s="120">
        <f t="shared" si="8"/>
        <v>606.77026035145286</v>
      </c>
    </row>
    <row r="31" spans="1:25" s="60" customFormat="1" x14ac:dyDescent="0.25">
      <c r="A31" s="61">
        <f>A32+31</f>
        <v>41975</v>
      </c>
      <c r="B31" s="84">
        <v>23437</v>
      </c>
      <c r="C31" s="84">
        <v>15125135</v>
      </c>
      <c r="D31" s="8">
        <v>3458</v>
      </c>
      <c r="E31" s="8">
        <v>3677167</v>
      </c>
      <c r="F31" s="8">
        <v>195</v>
      </c>
      <c r="G31" s="8">
        <v>4854567</v>
      </c>
      <c r="H31" s="8">
        <f t="shared" si="11"/>
        <v>27090</v>
      </c>
      <c r="I31" s="8">
        <f t="shared" si="12"/>
        <v>23656869</v>
      </c>
      <c r="J31" s="5" t="s">
        <v>18</v>
      </c>
      <c r="K31" s="81" t="s">
        <v>173</v>
      </c>
      <c r="L31" s="5" t="s">
        <v>13</v>
      </c>
      <c r="M31" s="74"/>
      <c r="N31" s="35">
        <f t="shared" si="13"/>
        <v>41975</v>
      </c>
      <c r="O31" s="95">
        <f>Rates!$S31</f>
        <v>0.16273000000000001</v>
      </c>
      <c r="P31" s="27">
        <f>Rates!$M31</f>
        <v>0.108</v>
      </c>
      <c r="Q31" s="29">
        <f t="shared" si="4"/>
        <v>827798.63855000027</v>
      </c>
      <c r="R31" s="99">
        <f>Rates!$T31</f>
        <v>0.15228</v>
      </c>
      <c r="S31" s="28">
        <f>Rates!$N31</f>
        <v>0.108</v>
      </c>
      <c r="T31" s="29">
        <f t="shared" si="5"/>
        <v>162824.95475999999</v>
      </c>
      <c r="U31" s="95">
        <f>Rates!$V31</f>
        <v>0.17488000000000001</v>
      </c>
      <c r="V31" s="28">
        <f>Rates!$O31</f>
        <v>0.108</v>
      </c>
      <c r="W31" s="29">
        <f t="shared" si="6"/>
        <v>324673.44096000004</v>
      </c>
      <c r="X31" s="120">
        <f t="shared" si="14"/>
        <v>1315297.0342700002</v>
      </c>
      <c r="Y31" s="120">
        <f t="shared" si="8"/>
        <v>645.35286086103167</v>
      </c>
    </row>
    <row r="32" spans="1:25" s="60" customFormat="1" x14ac:dyDescent="0.25">
      <c r="A32" s="61">
        <f>A33+31</f>
        <v>41944</v>
      </c>
      <c r="B32" s="84">
        <v>24396</v>
      </c>
      <c r="C32" s="84">
        <v>17540077</v>
      </c>
      <c r="D32" s="8">
        <v>3566</v>
      </c>
      <c r="E32" s="8">
        <v>4495305</v>
      </c>
      <c r="F32" s="8">
        <v>210</v>
      </c>
      <c r="G32" s="8">
        <v>6958453</v>
      </c>
      <c r="H32" s="8">
        <f>F32+D32+B32</f>
        <v>28172</v>
      </c>
      <c r="I32" s="8">
        <f>G32+E32+C32</f>
        <v>28993835</v>
      </c>
      <c r="J32" s="5" t="s">
        <v>18</v>
      </c>
      <c r="K32" s="81" t="s">
        <v>173</v>
      </c>
      <c r="L32" s="5" t="s">
        <v>13</v>
      </c>
      <c r="M32" s="74"/>
      <c r="N32" s="35">
        <f t="shared" ref="N32:N48" si="15">A32</f>
        <v>41944</v>
      </c>
      <c r="O32" s="95">
        <f>Rates!$S32</f>
        <v>0.16273000000000001</v>
      </c>
      <c r="P32" s="27">
        <f>Rates!$M32</f>
        <v>0.108</v>
      </c>
      <c r="Q32" s="29">
        <f t="shared" si="4"/>
        <v>959968.41421000031</v>
      </c>
      <c r="R32" s="99">
        <f>Rates!$T32</f>
        <v>0.15228</v>
      </c>
      <c r="S32" s="28">
        <f>Rates!$N32</f>
        <v>0.108</v>
      </c>
      <c r="T32" s="29">
        <f t="shared" si="5"/>
        <v>199052.1054</v>
      </c>
      <c r="U32" s="95">
        <f>Rates!$V32</f>
        <v>0.17488000000000001</v>
      </c>
      <c r="V32" s="28">
        <f>Rates!$O32</f>
        <v>0.108</v>
      </c>
      <c r="W32" s="29">
        <f t="shared" si="6"/>
        <v>465381.33664000005</v>
      </c>
      <c r="X32" s="120">
        <f t="shared" si="14"/>
        <v>1624401.8562500004</v>
      </c>
      <c r="Y32" s="120">
        <f t="shared" si="8"/>
        <v>718.97347925889494</v>
      </c>
    </row>
    <row r="33" spans="1:25" s="3" customFormat="1" x14ac:dyDescent="0.25">
      <c r="A33" s="61">
        <v>41913</v>
      </c>
      <c r="B33" s="84">
        <v>25104</v>
      </c>
      <c r="C33" s="84">
        <v>11406092</v>
      </c>
      <c r="D33" s="8">
        <v>3586</v>
      </c>
      <c r="E33" s="8">
        <v>3040832</v>
      </c>
      <c r="F33" s="8">
        <v>208</v>
      </c>
      <c r="G33" s="8">
        <v>5376635</v>
      </c>
      <c r="H33" s="8">
        <f>F33+D33+B33</f>
        <v>28898</v>
      </c>
      <c r="I33" s="8">
        <f>G33+E33+C33</f>
        <v>19823559</v>
      </c>
      <c r="J33" s="5" t="s">
        <v>18</v>
      </c>
      <c r="K33" s="81" t="s">
        <v>173</v>
      </c>
      <c r="L33" s="5" t="s">
        <v>13</v>
      </c>
      <c r="M33" s="74"/>
      <c r="N33" s="35">
        <f t="shared" si="15"/>
        <v>41913</v>
      </c>
      <c r="O33" s="95">
        <f>Rates!$S33</f>
        <v>8.2769999999999996E-2</v>
      </c>
      <c r="P33" s="27">
        <f>Rates!$M33</f>
        <v>0.108</v>
      </c>
      <c r="Q33" s="29">
        <f t="shared" si="4"/>
        <v>-287775.70116000006</v>
      </c>
      <c r="R33" s="99">
        <f>Rates!$T33</f>
        <v>7.7579999999999996E-2</v>
      </c>
      <c r="S33" s="28">
        <f>Rates!$N33</f>
        <v>0.108</v>
      </c>
      <c r="T33" s="29">
        <f t="shared" si="5"/>
        <v>-92502.109440000015</v>
      </c>
      <c r="U33" s="95">
        <f>Rates!$V33</f>
        <v>7.9000000000000001E-2</v>
      </c>
      <c r="V33" s="28">
        <f>Rates!$O33</f>
        <v>0.108</v>
      </c>
      <c r="W33" s="29">
        <f t="shared" si="6"/>
        <v>-155922.41499999998</v>
      </c>
      <c r="X33" s="120">
        <f t="shared" si="14"/>
        <v>-536200.22560000001</v>
      </c>
      <c r="Y33" s="120">
        <f t="shared" si="8"/>
        <v>454.35356915232632</v>
      </c>
    </row>
    <row r="34" spans="1:25" s="3" customFormat="1" hidden="1" x14ac:dyDescent="0.25">
      <c r="A34" s="16">
        <v>41883</v>
      </c>
      <c r="B34" s="84">
        <v>24966</v>
      </c>
      <c r="C34" s="84">
        <v>10832318</v>
      </c>
      <c r="D34" s="8">
        <v>3080</v>
      </c>
      <c r="E34" s="8">
        <v>3031659</v>
      </c>
      <c r="F34" s="8">
        <v>185</v>
      </c>
      <c r="G34" s="8">
        <v>6737106</v>
      </c>
      <c r="H34" s="8">
        <f t="shared" ref="H34:H39" si="16">F34+D34+B34</f>
        <v>28231</v>
      </c>
      <c r="I34" s="8">
        <f t="shared" ref="I34:I39" si="17">G34+E34+C34</f>
        <v>20601083</v>
      </c>
      <c r="J34" s="5" t="s">
        <v>45</v>
      </c>
      <c r="K34" s="81" t="s">
        <v>70</v>
      </c>
      <c r="L34" s="5" t="s">
        <v>13</v>
      </c>
      <c r="M34" s="74"/>
      <c r="N34" s="22">
        <f t="shared" si="15"/>
        <v>41883</v>
      </c>
      <c r="O34" s="95">
        <f>Rates!$S34</f>
        <v>8.2769999999999996E-2</v>
      </c>
      <c r="P34" s="27">
        <f>Rates!$M34</f>
        <v>7.8399999999999997E-2</v>
      </c>
      <c r="Q34" s="29">
        <f t="shared" si="4"/>
        <v>47337.22965999999</v>
      </c>
      <c r="R34" s="99">
        <f>Rates!$T34</f>
        <v>7.7579999999999996E-2</v>
      </c>
      <c r="S34" s="28">
        <f>Rates!$N34</f>
        <v>7.6700000000000004E-2</v>
      </c>
      <c r="T34" s="29">
        <f t="shared" si="5"/>
        <v>2667.8599199999753</v>
      </c>
      <c r="U34" s="95">
        <f>Rates!$V34</f>
        <v>7.9000000000000001E-2</v>
      </c>
      <c r="V34" s="28">
        <f>Rates!$O34</f>
        <v>7.9799999999999996E-2</v>
      </c>
      <c r="W34" s="29">
        <f t="shared" si="6"/>
        <v>-5389.6847999999673</v>
      </c>
      <c r="X34" s="120">
        <f t="shared" si="14"/>
        <v>44615.404779999997</v>
      </c>
      <c r="Y34" s="120">
        <f t="shared" si="8"/>
        <v>433.88280060882801</v>
      </c>
    </row>
    <row r="35" spans="1:25" s="3" customFormat="1" hidden="1" x14ac:dyDescent="0.25">
      <c r="A35" s="16">
        <v>41852</v>
      </c>
      <c r="B35" s="84">
        <v>26160</v>
      </c>
      <c r="C35" s="84">
        <v>15113374</v>
      </c>
      <c r="D35" s="8">
        <v>3326</v>
      </c>
      <c r="E35" s="8">
        <v>3929616</v>
      </c>
      <c r="F35" s="8">
        <v>210</v>
      </c>
      <c r="G35" s="8">
        <v>8975806</v>
      </c>
      <c r="H35" s="8">
        <f t="shared" si="16"/>
        <v>29696</v>
      </c>
      <c r="I35" s="8">
        <f t="shared" si="17"/>
        <v>28018796</v>
      </c>
      <c r="J35" s="5" t="s">
        <v>45</v>
      </c>
      <c r="K35" s="81" t="s">
        <v>70</v>
      </c>
      <c r="L35" s="5" t="s">
        <v>13</v>
      </c>
      <c r="M35" s="74"/>
      <c r="N35" s="22">
        <f t="shared" si="15"/>
        <v>41852</v>
      </c>
      <c r="O35" s="95">
        <f>Rates!$S35</f>
        <v>8.2769999999999996E-2</v>
      </c>
      <c r="P35" s="27">
        <f>Rates!$M35</f>
        <v>7.8399999999999997E-2</v>
      </c>
      <c r="Q35" s="29">
        <f t="shared" si="4"/>
        <v>66045.444379999986</v>
      </c>
      <c r="R35" s="99">
        <f>Rates!$T35</f>
        <v>7.7579999999999996E-2</v>
      </c>
      <c r="S35" s="28">
        <f>Rates!$N35</f>
        <v>7.6700000000000004E-2</v>
      </c>
      <c r="T35" s="29">
        <f t="shared" si="5"/>
        <v>3458.0620799999683</v>
      </c>
      <c r="U35" s="95">
        <f>Rates!$V35</f>
        <v>7.9000000000000001E-2</v>
      </c>
      <c r="V35" s="28">
        <f>Rates!$O35</f>
        <v>7.9799999999999996E-2</v>
      </c>
      <c r="W35" s="29">
        <f t="shared" si="6"/>
        <v>-7180.6447999999564</v>
      </c>
      <c r="X35" s="120">
        <f t="shared" si="14"/>
        <v>62322.861659999995</v>
      </c>
      <c r="Y35" s="120">
        <f t="shared" si="8"/>
        <v>577.72836391437306</v>
      </c>
    </row>
    <row r="36" spans="1:25" s="3" customFormat="1" hidden="1" x14ac:dyDescent="0.25">
      <c r="A36" s="16">
        <v>41821</v>
      </c>
      <c r="B36" s="84">
        <v>26239</v>
      </c>
      <c r="C36" s="84">
        <v>16510140</v>
      </c>
      <c r="D36" s="8">
        <v>3594</v>
      </c>
      <c r="E36" s="8">
        <v>4739490</v>
      </c>
      <c r="F36" s="8">
        <v>239</v>
      </c>
      <c r="G36" s="8">
        <v>10281815</v>
      </c>
      <c r="H36" s="8">
        <f t="shared" si="16"/>
        <v>30072</v>
      </c>
      <c r="I36" s="8">
        <f t="shared" si="17"/>
        <v>31531445</v>
      </c>
      <c r="J36" s="5" t="s">
        <v>45</v>
      </c>
      <c r="K36" s="81" t="s">
        <v>70</v>
      </c>
      <c r="L36" s="5" t="s">
        <v>13</v>
      </c>
      <c r="M36" s="74"/>
      <c r="N36" s="22">
        <f t="shared" si="15"/>
        <v>41821</v>
      </c>
      <c r="O36" s="95">
        <f>Rates!$S36</f>
        <v>8.2769999999999996E-2</v>
      </c>
      <c r="P36" s="27">
        <f>Rates!$M36</f>
        <v>7.8399999999999997E-2</v>
      </c>
      <c r="Q36" s="29">
        <f t="shared" si="4"/>
        <v>72149.311799999981</v>
      </c>
      <c r="R36" s="99">
        <f>Rates!$T36</f>
        <v>7.7579999999999996E-2</v>
      </c>
      <c r="S36" s="28">
        <f>Rates!$N36</f>
        <v>7.6700000000000004E-2</v>
      </c>
      <c r="T36" s="29">
        <f t="shared" si="5"/>
        <v>4170.7511999999615</v>
      </c>
      <c r="U36" s="95">
        <f>Rates!$V36</f>
        <v>9.1489999999999988E-2</v>
      </c>
      <c r="V36" s="28">
        <f>Rates!$O36</f>
        <v>7.9799999999999996E-2</v>
      </c>
      <c r="W36" s="29">
        <f t="shared" si="6"/>
        <v>120194.41734999992</v>
      </c>
      <c r="X36" s="120">
        <f t="shared" si="14"/>
        <v>196514.48034999985</v>
      </c>
      <c r="Y36" s="120">
        <f t="shared" si="8"/>
        <v>629.22138801021379</v>
      </c>
    </row>
    <row r="37" spans="1:25" s="3" customFormat="1" hidden="1" x14ac:dyDescent="0.25">
      <c r="A37" s="16">
        <v>41791</v>
      </c>
      <c r="B37" s="84">
        <v>26434</v>
      </c>
      <c r="C37" s="8">
        <v>16723689</v>
      </c>
      <c r="D37" s="8">
        <v>3719</v>
      </c>
      <c r="E37" s="8">
        <v>4052390</v>
      </c>
      <c r="F37" s="8">
        <v>225</v>
      </c>
      <c r="G37" s="8">
        <v>7122522</v>
      </c>
      <c r="H37" s="8">
        <f t="shared" si="16"/>
        <v>30378</v>
      </c>
      <c r="I37" s="8">
        <f t="shared" si="17"/>
        <v>27898601</v>
      </c>
      <c r="J37" s="5" t="s">
        <v>8</v>
      </c>
      <c r="K37" s="81" t="s">
        <v>70</v>
      </c>
      <c r="L37" s="5" t="s">
        <v>13</v>
      </c>
      <c r="M37" s="74"/>
      <c r="N37" s="22">
        <f t="shared" si="15"/>
        <v>41791</v>
      </c>
      <c r="O37" s="95">
        <f>Rates!$S37</f>
        <v>8.2769999999999996E-2</v>
      </c>
      <c r="P37" s="27">
        <f>Rates!$M37</f>
        <v>7.8399999999999997E-2</v>
      </c>
      <c r="Q37" s="29">
        <f t="shared" si="4"/>
        <v>73082.520929999984</v>
      </c>
      <c r="R37" s="99">
        <f>Rates!$T37</f>
        <v>7.7579999999999996E-2</v>
      </c>
      <c r="S37" s="28">
        <f>Rates!$N37</f>
        <v>7.6700000000000004E-2</v>
      </c>
      <c r="T37" s="29">
        <f t="shared" si="5"/>
        <v>3566.1031999999673</v>
      </c>
      <c r="U37" s="95">
        <f>Rates!$V37</f>
        <v>9.1489999999999988E-2</v>
      </c>
      <c r="V37" s="28">
        <f>Rates!$O37</f>
        <v>7.9799999999999996E-2</v>
      </c>
      <c r="W37" s="29">
        <f t="shared" si="6"/>
        <v>83262.282179999936</v>
      </c>
      <c r="X37" s="120">
        <f t="shared" si="14"/>
        <v>159910.90630999987</v>
      </c>
      <c r="Y37" s="120">
        <f t="shared" si="8"/>
        <v>632.65828100174019</v>
      </c>
    </row>
    <row r="38" spans="1:25" hidden="1" x14ac:dyDescent="0.25">
      <c r="A38" s="16">
        <v>41760</v>
      </c>
      <c r="B38" s="85">
        <v>27310</v>
      </c>
      <c r="C38" s="86">
        <v>11944861</v>
      </c>
      <c r="D38" s="8">
        <v>3772</v>
      </c>
      <c r="E38" s="8">
        <v>3541191</v>
      </c>
      <c r="F38" s="8">
        <v>228</v>
      </c>
      <c r="G38" s="8">
        <v>6547635</v>
      </c>
      <c r="H38" s="8">
        <f t="shared" si="16"/>
        <v>31310</v>
      </c>
      <c r="I38" s="8">
        <f t="shared" si="17"/>
        <v>22033687</v>
      </c>
      <c r="J38" s="5" t="s">
        <v>8</v>
      </c>
      <c r="K38" s="81" t="s">
        <v>70</v>
      </c>
      <c r="L38" s="5" t="s">
        <v>13</v>
      </c>
      <c r="M38" s="74"/>
      <c r="N38" s="22">
        <f t="shared" si="15"/>
        <v>41760</v>
      </c>
      <c r="O38" s="95">
        <f>Rates!$S38</f>
        <v>8.2769999999999996E-2</v>
      </c>
      <c r="P38" s="27">
        <f>Rates!$M38</f>
        <v>7.8399999999999997E-2</v>
      </c>
      <c r="Q38" s="29">
        <f t="shared" si="4"/>
        <v>52199.042569999983</v>
      </c>
      <c r="R38" s="99">
        <f>Rates!$T38</f>
        <v>7.7579999999999996E-2</v>
      </c>
      <c r="S38" s="28">
        <f>Rates!$N38</f>
        <v>7.6700000000000004E-2</v>
      </c>
      <c r="T38" s="29">
        <f t="shared" si="5"/>
        <v>3116.2480799999712</v>
      </c>
      <c r="U38" s="95">
        <f>Rates!$V38</f>
        <v>9.1489999999999988E-2</v>
      </c>
      <c r="V38" s="28">
        <f>Rates!$O38</f>
        <v>7.9799999999999996E-2</v>
      </c>
      <c r="W38" s="29">
        <f t="shared" si="6"/>
        <v>76541.853149999952</v>
      </c>
      <c r="X38" s="120">
        <f t="shared" si="14"/>
        <v>131857.1437999999</v>
      </c>
      <c r="Y38" s="120">
        <f t="shared" si="8"/>
        <v>437.38048333943613</v>
      </c>
    </row>
    <row r="39" spans="1:25" hidden="1" x14ac:dyDescent="0.25">
      <c r="A39" s="16">
        <v>41730</v>
      </c>
      <c r="B39" s="85">
        <v>27977</v>
      </c>
      <c r="C39" s="85">
        <v>12890310</v>
      </c>
      <c r="D39" s="8">
        <v>3755</v>
      </c>
      <c r="E39" s="8">
        <v>3506157</v>
      </c>
      <c r="F39" s="8">
        <v>220</v>
      </c>
      <c r="G39" s="8">
        <v>5890473</v>
      </c>
      <c r="H39" s="8">
        <f t="shared" si="16"/>
        <v>31952</v>
      </c>
      <c r="I39" s="8">
        <f t="shared" si="17"/>
        <v>22286940</v>
      </c>
      <c r="J39" s="5" t="s">
        <v>8</v>
      </c>
      <c r="K39" s="81" t="s">
        <v>70</v>
      </c>
      <c r="L39" s="5" t="s">
        <v>13</v>
      </c>
      <c r="M39" s="74"/>
      <c r="N39" s="22">
        <f t="shared" si="15"/>
        <v>41730</v>
      </c>
      <c r="O39" s="95">
        <f>Rates!$S39</f>
        <v>0.10025000000000001</v>
      </c>
      <c r="P39" s="27">
        <f>Rates!$M39</f>
        <v>7.8399999999999997E-2</v>
      </c>
      <c r="Q39" s="29">
        <f t="shared" si="4"/>
        <v>281653.27350000013</v>
      </c>
      <c r="R39" s="99">
        <f>Rates!$T39</f>
        <v>9.4480000000000008E-2</v>
      </c>
      <c r="S39" s="28">
        <f>Rates!$N39</f>
        <v>7.6700000000000004E-2</v>
      </c>
      <c r="T39" s="29">
        <f t="shared" si="5"/>
        <v>62339.471460000015</v>
      </c>
      <c r="U39" s="95">
        <f>Rates!$V39</f>
        <v>0.11403000000000001</v>
      </c>
      <c r="V39" s="28">
        <f>Rates!$O39</f>
        <v>7.9799999999999996E-2</v>
      </c>
      <c r="W39" s="29">
        <f t="shared" si="6"/>
        <v>201630.89079000006</v>
      </c>
      <c r="X39" s="120">
        <f t="shared" si="14"/>
        <v>545623.63575000013</v>
      </c>
      <c r="Y39" s="120">
        <f t="shared" si="8"/>
        <v>460.74668477678091</v>
      </c>
    </row>
    <row r="40" spans="1:25" s="209" customFormat="1" hidden="1" x14ac:dyDescent="0.25">
      <c r="A40" s="187">
        <v>41699</v>
      </c>
      <c r="B40" s="253"/>
      <c r="C40" s="201"/>
      <c r="D40" s="201"/>
      <c r="E40" s="201"/>
      <c r="F40" s="201"/>
      <c r="G40" s="201"/>
      <c r="H40" s="201"/>
      <c r="I40" s="201"/>
      <c r="J40" s="201"/>
      <c r="K40" s="255"/>
      <c r="L40" s="254"/>
      <c r="M40" s="73"/>
      <c r="N40" s="190">
        <f t="shared" si="15"/>
        <v>41699</v>
      </c>
      <c r="O40" s="268"/>
      <c r="P40" s="256"/>
      <c r="Q40" s="247"/>
      <c r="R40" s="269"/>
      <c r="S40" s="256"/>
      <c r="T40" s="247"/>
      <c r="U40" s="268"/>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15"/>
        <v>41671</v>
      </c>
      <c r="O41" s="268"/>
      <c r="P41" s="256"/>
      <c r="Q41" s="247"/>
      <c r="R41" s="269"/>
      <c r="S41" s="256"/>
      <c r="T41" s="247"/>
      <c r="U41" s="268"/>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15"/>
        <v>41640</v>
      </c>
      <c r="O42" s="268"/>
      <c r="P42" s="256"/>
      <c r="Q42" s="247"/>
      <c r="R42" s="269"/>
      <c r="S42" s="256"/>
      <c r="T42" s="247"/>
      <c r="U42" s="268"/>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15"/>
        <v>41609</v>
      </c>
      <c r="O43" s="268"/>
      <c r="P43" s="256"/>
      <c r="Q43" s="247"/>
      <c r="R43" s="269"/>
      <c r="S43" s="256"/>
      <c r="T43" s="247"/>
      <c r="U43" s="268"/>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15"/>
        <v>41579</v>
      </c>
      <c r="O44" s="268"/>
      <c r="P44" s="256"/>
      <c r="Q44" s="247"/>
      <c r="R44" s="269"/>
      <c r="S44" s="256"/>
      <c r="T44" s="247"/>
      <c r="U44" s="268"/>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15"/>
        <v>41548</v>
      </c>
      <c r="O45" s="268"/>
      <c r="P45" s="256"/>
      <c r="Q45" s="247"/>
      <c r="R45" s="269"/>
      <c r="S45" s="256"/>
      <c r="T45" s="247"/>
      <c r="U45" s="268"/>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15"/>
        <v>41518</v>
      </c>
      <c r="O46" s="268"/>
      <c r="P46" s="256"/>
      <c r="Q46" s="247"/>
      <c r="R46" s="269"/>
      <c r="S46" s="256"/>
      <c r="T46" s="247"/>
      <c r="U46" s="268"/>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15"/>
        <v>41487</v>
      </c>
      <c r="O47" s="268"/>
      <c r="P47" s="256"/>
      <c r="Q47" s="247"/>
      <c r="R47" s="269"/>
      <c r="S47" s="256"/>
      <c r="T47" s="247"/>
      <c r="U47" s="268"/>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15"/>
        <v>41456</v>
      </c>
      <c r="O48" s="249"/>
      <c r="P48" s="256"/>
      <c r="Q48" s="247"/>
      <c r="R48" s="202"/>
      <c r="S48" s="256"/>
      <c r="T48" s="247"/>
      <c r="U48" s="249"/>
      <c r="V48" s="256"/>
      <c r="W48" s="247"/>
      <c r="X48" s="197"/>
      <c r="Y48" s="197"/>
    </row>
    <row r="49" spans="1:25" s="67" customFormat="1" hidden="1" x14ac:dyDescent="0.25">
      <c r="A49" s="18"/>
      <c r="B49" s="24"/>
      <c r="C49" s="24"/>
      <c r="D49" s="24"/>
      <c r="E49" s="24"/>
      <c r="F49" s="24"/>
      <c r="G49" s="24"/>
      <c r="H49" s="24"/>
      <c r="I49" s="24"/>
      <c r="J49" s="24"/>
      <c r="K49" s="73"/>
      <c r="L49" s="73"/>
      <c r="M49" s="74"/>
      <c r="N49" s="18"/>
      <c r="O49" s="76"/>
      <c r="P49" s="12"/>
      <c r="Q49" s="77"/>
      <c r="R49" s="76"/>
      <c r="S49" s="12"/>
      <c r="T49" s="77"/>
      <c r="U49" s="76"/>
      <c r="V49" s="12"/>
      <c r="W49" s="78"/>
      <c r="X49" s="78"/>
      <c r="Y49" s="43"/>
    </row>
    <row r="50" spans="1:25" hidden="1" x14ac:dyDescent="0.25">
      <c r="B50" s="74"/>
      <c r="C50" s="64"/>
      <c r="D50" s="64"/>
      <c r="E50" s="64"/>
      <c r="F50" s="10"/>
      <c r="G50" s="10"/>
      <c r="H50" s="10"/>
      <c r="I50" s="10"/>
      <c r="J50" s="10"/>
      <c r="K50" s="10"/>
      <c r="L50" s="10"/>
      <c r="N50" s="10"/>
      <c r="O50" s="52" t="s">
        <v>62</v>
      </c>
      <c r="P50" s="44"/>
      <c r="Q50" s="45">
        <f>SUM(Q7:Q49)</f>
        <v>3658754.278140001</v>
      </c>
      <c r="R50" s="50"/>
      <c r="S50" s="51"/>
      <c r="T50" s="45">
        <f>SUM(T7:T49)</f>
        <v>536531.01349999988</v>
      </c>
      <c r="U50" s="50"/>
      <c r="V50" s="51"/>
      <c r="W50" s="45">
        <f>SUM(W7:W49)</f>
        <v>1082436.7441799999</v>
      </c>
      <c r="X50" s="121">
        <f>SUM(X7:X49)</f>
        <v>5277722.0358200008</v>
      </c>
      <c r="Y50" s="123"/>
    </row>
    <row r="51" spans="1:25" s="67" customFormat="1" x14ac:dyDescent="0.25">
      <c r="B51" s="74"/>
      <c r="C51" s="75"/>
      <c r="D51" s="75"/>
      <c r="E51" s="75"/>
      <c r="F51" s="74"/>
      <c r="G51" s="74"/>
      <c r="H51" s="74"/>
      <c r="I51" s="74"/>
      <c r="J51" s="74"/>
      <c r="K51" s="74"/>
      <c r="L51" s="74"/>
      <c r="M51" s="70"/>
      <c r="N51" s="74"/>
      <c r="O51"/>
      <c r="P51"/>
      <c r="Q51"/>
      <c r="R51"/>
      <c r="S51"/>
      <c r="T51"/>
      <c r="U51"/>
      <c r="V51"/>
      <c r="W51"/>
      <c r="X51"/>
      <c r="Y51"/>
    </row>
    <row r="52" spans="1:25" s="150" customFormat="1" x14ac:dyDescent="0.25">
      <c r="A52" s="150" t="s">
        <v>5</v>
      </c>
      <c r="M52" s="70"/>
      <c r="X52" s="17"/>
      <c r="Y52" s="17"/>
    </row>
    <row r="53" spans="1:25" s="150" customFormat="1" ht="41.2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row>
    <row r="54" spans="1:25" s="150" customFormat="1" x14ac:dyDescent="0.25">
      <c r="M54" s="70"/>
    </row>
    <row r="55" spans="1:25" s="150" customFormat="1" ht="43.5" customHeight="1" x14ac:dyDescent="0.25">
      <c r="A55" s="2" t="s">
        <v>13</v>
      </c>
      <c r="B55" s="318" t="s">
        <v>73</v>
      </c>
      <c r="C55" s="318"/>
      <c r="D55" s="318"/>
      <c r="E55" s="318"/>
      <c r="F55" s="318"/>
      <c r="G55" s="318"/>
      <c r="H55" s="318"/>
      <c r="I55" s="318"/>
      <c r="J55" s="318"/>
      <c r="K55" s="318"/>
      <c r="L55" s="318"/>
      <c r="M55" s="264"/>
      <c r="N55" s="171"/>
    </row>
    <row r="56" spans="1:25" s="150" customFormat="1" x14ac:dyDescent="0.25">
      <c r="M56" s="264"/>
    </row>
    <row r="57" spans="1:25" s="150" customFormat="1" x14ac:dyDescent="0.25">
      <c r="A57" s="1" t="s">
        <v>4</v>
      </c>
      <c r="M57" s="70"/>
    </row>
    <row r="58" spans="1:25" s="150" customFormat="1" x14ac:dyDescent="0.25">
      <c r="A58" s="313" t="s">
        <v>161</v>
      </c>
      <c r="B58" s="313"/>
      <c r="C58" s="313"/>
      <c r="D58" s="313"/>
      <c r="E58" s="313"/>
      <c r="F58" s="313"/>
      <c r="G58" s="313"/>
      <c r="H58" s="313"/>
      <c r="I58" s="313"/>
      <c r="J58" s="313"/>
      <c r="K58" s="313"/>
      <c r="L58" s="313"/>
      <c r="M58" s="70"/>
      <c r="N58" s="171"/>
      <c r="O58" s="171"/>
      <c r="P58" s="171"/>
      <c r="Q58" s="171"/>
      <c r="R58" s="171"/>
      <c r="S58" s="171"/>
      <c r="T58" s="171"/>
      <c r="U58" s="171"/>
      <c r="V58" s="171"/>
    </row>
    <row r="59" spans="1:25" s="150" customFormat="1" x14ac:dyDescent="0.25">
      <c r="A59" s="313"/>
      <c r="B59" s="313"/>
      <c r="C59" s="313"/>
      <c r="D59" s="313"/>
      <c r="E59" s="313"/>
      <c r="F59" s="313"/>
      <c r="G59" s="313"/>
      <c r="H59" s="313"/>
      <c r="I59" s="313"/>
      <c r="J59" s="313"/>
      <c r="K59" s="313"/>
      <c r="L59" s="313"/>
      <c r="M59" s="70"/>
      <c r="N59" s="171"/>
      <c r="O59" s="171"/>
      <c r="P59" s="171"/>
      <c r="Q59" s="171"/>
      <c r="R59" s="171"/>
      <c r="S59" s="171"/>
      <c r="T59" s="171"/>
      <c r="U59" s="171"/>
      <c r="V59" s="171"/>
    </row>
    <row r="60" spans="1:25" s="150" customFormat="1" x14ac:dyDescent="0.25">
      <c r="A60" s="1" t="s">
        <v>175</v>
      </c>
      <c r="B60" s="171"/>
      <c r="C60" s="171"/>
      <c r="D60" s="171"/>
      <c r="E60" s="171"/>
      <c r="F60" s="171"/>
      <c r="G60" s="171"/>
      <c r="H60" s="171"/>
      <c r="I60" s="171"/>
      <c r="J60" s="171"/>
      <c r="K60" s="171"/>
      <c r="L60" s="171"/>
      <c r="M60" s="70"/>
      <c r="N60" s="171"/>
      <c r="O60" s="171"/>
      <c r="P60" s="171"/>
      <c r="Q60" s="171"/>
      <c r="R60" s="171"/>
      <c r="S60" s="171"/>
      <c r="T60" s="171"/>
      <c r="U60" s="171"/>
      <c r="V60" s="171"/>
    </row>
    <row r="61" spans="1:25" s="150" customFormat="1" ht="49.5" customHeight="1" x14ac:dyDescent="0.25">
      <c r="A61" s="318" t="s">
        <v>176</v>
      </c>
      <c r="B61" s="318"/>
      <c r="C61" s="318"/>
      <c r="D61" s="318"/>
      <c r="E61" s="318"/>
      <c r="F61" s="318"/>
      <c r="G61" s="318"/>
      <c r="H61" s="318"/>
      <c r="I61" s="318"/>
      <c r="J61" s="318"/>
      <c r="K61" s="318"/>
      <c r="L61" s="318"/>
      <c r="M61" s="70"/>
      <c r="N61" s="171"/>
      <c r="O61" s="171"/>
      <c r="P61" s="171"/>
      <c r="Q61" s="171"/>
      <c r="R61" s="171"/>
      <c r="S61" s="171"/>
      <c r="T61" s="171"/>
      <c r="U61" s="171"/>
      <c r="V61" s="171"/>
    </row>
    <row r="62" spans="1:25" s="150" customFormat="1" x14ac:dyDescent="0.25">
      <c r="A62" s="174"/>
      <c r="B62" s="174"/>
      <c r="C62" s="174"/>
      <c r="D62" s="174"/>
      <c r="E62" s="174"/>
      <c r="F62" s="174"/>
      <c r="G62" s="174"/>
      <c r="H62" s="174"/>
      <c r="I62" s="174"/>
      <c r="J62" s="174"/>
      <c r="K62" s="174"/>
      <c r="L62" s="174"/>
      <c r="M62" s="70"/>
      <c r="N62" s="174"/>
      <c r="O62" s="174"/>
      <c r="P62" s="174"/>
      <c r="Q62" s="174"/>
      <c r="R62" s="174"/>
      <c r="S62" s="174"/>
      <c r="T62" s="174"/>
      <c r="U62" s="174"/>
      <c r="V62" s="174"/>
    </row>
    <row r="63" spans="1:25" hidden="1" x14ac:dyDescent="0.25">
      <c r="A63" t="s">
        <v>46</v>
      </c>
    </row>
    <row r="64" spans="1:25" hidden="1" x14ac:dyDescent="0.25">
      <c r="D64" s="11"/>
      <c r="O64" s="9"/>
      <c r="P64" s="9"/>
      <c r="Q64" s="9"/>
      <c r="R64" s="9"/>
      <c r="S64" s="9"/>
      <c r="T64" s="9"/>
      <c r="U64" s="9"/>
      <c r="V64" s="9"/>
    </row>
    <row r="65" spans="1:1" hidden="1" x14ac:dyDescent="0.25">
      <c r="A65" s="210" t="s">
        <v>85</v>
      </c>
    </row>
  </sheetData>
  <sheetProtection sheet="1" objects="1" scenarios="1"/>
  <sortState ref="A7:S18">
    <sortCondition descending="1" ref="A7:A18"/>
  </sortState>
  <mergeCells count="15">
    <mergeCell ref="A59:L59"/>
    <mergeCell ref="A61:L61"/>
    <mergeCell ref="N1:Y1"/>
    <mergeCell ref="N2:Y2"/>
    <mergeCell ref="N4:Y4"/>
    <mergeCell ref="Y5:Y6"/>
    <mergeCell ref="A1:L1"/>
    <mergeCell ref="A2:L2"/>
    <mergeCell ref="A4:L4"/>
    <mergeCell ref="B53:L53"/>
    <mergeCell ref="A58:L58"/>
    <mergeCell ref="R5:T5"/>
    <mergeCell ref="U5:W5"/>
    <mergeCell ref="B55:L55"/>
    <mergeCell ref="O5:Q5"/>
  </mergeCells>
  <printOptions horizontalCentered="1" verticalCentered="1"/>
  <pageMargins left="0.25" right="0.25" top="0.25" bottom="0.25" header="0.05" footer="0.05"/>
  <pageSetup scale="70" orientation="landscape" r:id="rId1"/>
  <colBreaks count="1" manualBreakCount="1">
    <brk id="13" max="1048575" man="1"/>
  </col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8"/>
  <sheetViews>
    <sheetView topLeftCell="A3" zoomScaleNormal="100" workbookViewId="0">
      <selection activeCell="A55" sqref="A55:XFD55"/>
    </sheetView>
  </sheetViews>
  <sheetFormatPr defaultRowHeight="15" x14ac:dyDescent="0.25"/>
  <cols>
    <col min="1" max="1" width="11.42578125" customWidth="1"/>
    <col min="2" max="3" width="11.5703125" bestFit="1" customWidth="1"/>
    <col min="4" max="5" width="12.28515625" bestFit="1" customWidth="1"/>
    <col min="6" max="7" width="16.7109375" bestFit="1" customWidth="1"/>
    <col min="8" max="8" width="9.7109375" hidden="1" customWidth="1"/>
    <col min="9" max="9" width="12.28515625" bestFit="1" customWidth="1"/>
    <col min="10" max="11" width="12.28515625" customWidth="1"/>
    <col min="12" max="12" width="12.28515625" bestFit="1" customWidth="1"/>
    <col min="13" max="13" width="20.85546875" customWidth="1"/>
    <col min="14" max="14" width="16.28515625" customWidth="1"/>
    <col min="15" max="15" width="2.85546875" style="70" customWidth="1"/>
    <col min="16" max="16" width="12.7109375" customWidth="1"/>
    <col min="17" max="18" width="10.42578125" customWidth="1"/>
    <col min="19" max="19" width="11.5703125" bestFit="1" customWidth="1"/>
    <col min="20" max="20" width="14.42578125" bestFit="1" customWidth="1"/>
    <col min="21" max="21" width="9.7109375" bestFit="1" customWidth="1"/>
    <col min="22" max="22" width="9.5703125" bestFit="1" customWidth="1"/>
    <col min="23" max="23" width="14.42578125" bestFit="1" customWidth="1"/>
    <col min="24" max="24" width="9.7109375" bestFit="1" customWidth="1"/>
    <col min="25" max="25" width="11.28515625" bestFit="1" customWidth="1"/>
    <col min="26" max="27" width="13" customWidth="1"/>
    <col min="28" max="28" width="14.28515625" style="150" customWidth="1"/>
  </cols>
  <sheetData>
    <row r="1" spans="1:28" ht="24" customHeight="1" x14ac:dyDescent="0.3">
      <c r="A1" s="311" t="s">
        <v>0</v>
      </c>
      <c r="B1" s="311"/>
      <c r="C1" s="311"/>
      <c r="D1" s="311"/>
      <c r="E1" s="311"/>
      <c r="F1" s="311"/>
      <c r="G1" s="311"/>
      <c r="H1" s="311"/>
      <c r="I1" s="311"/>
      <c r="J1" s="311"/>
      <c r="K1" s="311"/>
      <c r="L1" s="311"/>
      <c r="M1" s="311"/>
      <c r="N1" s="311"/>
      <c r="O1" s="261"/>
      <c r="P1" s="311" t="str">
        <f>A1</f>
        <v>D.P.U. Municipal Aggregation Annual Report</v>
      </c>
      <c r="Q1" s="311"/>
      <c r="R1" s="311"/>
      <c r="S1" s="311"/>
      <c r="T1" s="311"/>
      <c r="U1" s="311"/>
      <c r="V1" s="311"/>
      <c r="W1" s="311"/>
      <c r="X1" s="311"/>
      <c r="Y1" s="311"/>
      <c r="Z1" s="311"/>
      <c r="AA1" s="311"/>
      <c r="AB1" s="311"/>
    </row>
    <row r="2" spans="1:28" ht="24" customHeight="1" x14ac:dyDescent="0.3">
      <c r="A2" s="311" t="s">
        <v>11</v>
      </c>
      <c r="B2" s="311"/>
      <c r="C2" s="311"/>
      <c r="D2" s="311"/>
      <c r="E2" s="311"/>
      <c r="F2" s="311"/>
      <c r="G2" s="311"/>
      <c r="H2" s="311"/>
      <c r="I2" s="311"/>
      <c r="J2" s="311"/>
      <c r="K2" s="311"/>
      <c r="L2" s="311"/>
      <c r="M2" s="311"/>
      <c r="N2" s="311"/>
      <c r="O2" s="261"/>
      <c r="P2" s="311" t="str">
        <f>A2</f>
        <v>Town of Lunenburg</v>
      </c>
      <c r="Q2" s="311"/>
      <c r="R2" s="311"/>
      <c r="S2" s="311"/>
      <c r="T2" s="311"/>
      <c r="U2" s="311"/>
      <c r="V2" s="311"/>
      <c r="W2" s="311"/>
      <c r="X2" s="311"/>
      <c r="Y2" s="311"/>
      <c r="Z2" s="311"/>
      <c r="AA2" s="311"/>
      <c r="AB2" s="311"/>
    </row>
    <row r="3" spans="1:28" x14ac:dyDescent="0.25">
      <c r="P3" s="314"/>
      <c r="Q3" s="314"/>
      <c r="R3" s="314"/>
      <c r="S3" s="314"/>
      <c r="T3" s="314"/>
      <c r="U3" s="314"/>
      <c r="V3" s="314"/>
      <c r="W3" s="314"/>
      <c r="X3" s="314"/>
      <c r="Y3" s="314"/>
      <c r="Z3" s="314"/>
      <c r="AA3" s="173"/>
      <c r="AB3" s="32"/>
    </row>
    <row r="4" spans="1:28" ht="22.5" x14ac:dyDescent="0.3">
      <c r="A4" s="311">
        <v>2015</v>
      </c>
      <c r="B4" s="311"/>
      <c r="C4" s="311"/>
      <c r="D4" s="311"/>
      <c r="E4" s="311"/>
      <c r="F4" s="311"/>
      <c r="G4" s="311"/>
      <c r="H4" s="311"/>
      <c r="I4" s="311"/>
      <c r="J4" s="311"/>
      <c r="K4" s="311"/>
      <c r="L4" s="311"/>
      <c r="M4" s="311"/>
      <c r="N4" s="311"/>
      <c r="O4" s="261"/>
      <c r="P4" s="312">
        <f>A4</f>
        <v>2015</v>
      </c>
      <c r="Q4" s="312"/>
      <c r="R4" s="312"/>
      <c r="S4" s="312"/>
      <c r="T4" s="312"/>
      <c r="U4" s="312"/>
      <c r="V4" s="312"/>
      <c r="W4" s="312"/>
      <c r="X4" s="312"/>
      <c r="Y4" s="312"/>
      <c r="Z4" s="312"/>
      <c r="AA4" s="312"/>
      <c r="AB4" s="312"/>
    </row>
    <row r="5" spans="1:28" s="216" customFormat="1" x14ac:dyDescent="0.25">
      <c r="A5" s="211"/>
      <c r="B5" s="211"/>
      <c r="C5" s="211"/>
      <c r="D5" s="211"/>
      <c r="E5" s="211"/>
      <c r="F5" s="211"/>
      <c r="G5" s="211"/>
      <c r="H5" s="211"/>
      <c r="I5" s="211"/>
      <c r="J5" s="211"/>
      <c r="K5" s="211"/>
      <c r="L5" s="211"/>
      <c r="M5" s="211"/>
      <c r="N5" s="211"/>
      <c r="O5" s="70"/>
      <c r="P5" s="213"/>
      <c r="Q5" s="315" t="s">
        <v>27</v>
      </c>
      <c r="R5" s="316"/>
      <c r="S5" s="316"/>
      <c r="T5" s="315" t="s">
        <v>33</v>
      </c>
      <c r="U5" s="316"/>
      <c r="V5" s="317"/>
      <c r="W5" s="315" t="s">
        <v>34</v>
      </c>
      <c r="X5" s="316"/>
      <c r="Y5" s="317"/>
      <c r="Z5" s="214" t="s">
        <v>29</v>
      </c>
      <c r="AA5" s="214"/>
      <c r="AB5" s="320" t="s">
        <v>158</v>
      </c>
    </row>
    <row r="6" spans="1:28" s="226" customFormat="1" ht="45" x14ac:dyDescent="0.25">
      <c r="A6" s="217" t="s">
        <v>32</v>
      </c>
      <c r="B6" s="217" t="s">
        <v>6</v>
      </c>
      <c r="C6" s="217" t="s">
        <v>20</v>
      </c>
      <c r="D6" s="217" t="s">
        <v>35</v>
      </c>
      <c r="E6" s="217" t="s">
        <v>36</v>
      </c>
      <c r="F6" s="217" t="s">
        <v>38</v>
      </c>
      <c r="G6" s="217" t="s">
        <v>37</v>
      </c>
      <c r="H6" s="217" t="s">
        <v>41</v>
      </c>
      <c r="I6" s="217" t="s">
        <v>41</v>
      </c>
      <c r="J6" s="217" t="s">
        <v>89</v>
      </c>
      <c r="K6" s="217" t="s">
        <v>90</v>
      </c>
      <c r="L6" s="217" t="s">
        <v>7</v>
      </c>
      <c r="M6" s="217" t="s">
        <v>14</v>
      </c>
      <c r="N6" s="217" t="s">
        <v>9</v>
      </c>
      <c r="O6" s="257"/>
      <c r="P6" s="219" t="s">
        <v>32</v>
      </c>
      <c r="Q6" s="220" t="s">
        <v>23</v>
      </c>
      <c r="R6" s="221" t="s">
        <v>26</v>
      </c>
      <c r="S6" s="222" t="s">
        <v>24</v>
      </c>
      <c r="T6" s="220" t="s">
        <v>23</v>
      </c>
      <c r="U6" s="221" t="s">
        <v>26</v>
      </c>
      <c r="V6" s="223" t="s">
        <v>24</v>
      </c>
      <c r="W6" s="220" t="s">
        <v>23</v>
      </c>
      <c r="X6" s="221" t="s">
        <v>26</v>
      </c>
      <c r="Y6" s="223" t="s">
        <v>24</v>
      </c>
      <c r="Z6" s="224" t="s">
        <v>10</v>
      </c>
      <c r="AA6" s="224" t="s">
        <v>107</v>
      </c>
      <c r="AB6" s="321"/>
    </row>
    <row r="7" spans="1:28" s="60" customFormat="1" hidden="1" x14ac:dyDescent="0.25">
      <c r="A7" s="16">
        <f t="shared" ref="A7:A13" si="0">A8+31</f>
        <v>42719</v>
      </c>
      <c r="B7" s="90"/>
      <c r="C7" s="88"/>
      <c r="D7" s="88"/>
      <c r="E7" s="88"/>
      <c r="F7" s="88"/>
      <c r="G7" s="88"/>
      <c r="H7" s="89"/>
      <c r="I7" s="59"/>
      <c r="J7" s="8">
        <f t="shared" ref="J7:J13" si="1">F7+D7+B7</f>
        <v>0</v>
      </c>
      <c r="K7" s="8">
        <f t="shared" ref="K7:K13" si="2">G7+E7+C7</f>
        <v>0</v>
      </c>
      <c r="L7" s="59"/>
      <c r="M7" s="59"/>
      <c r="N7" s="59"/>
      <c r="O7" s="257"/>
      <c r="P7" s="22">
        <f t="shared" ref="P7:P19" si="3">A7</f>
        <v>42719</v>
      </c>
      <c r="Q7" s="26">
        <f>Rates!$AB7</f>
        <v>0</v>
      </c>
      <c r="R7" s="27">
        <f>Rates!$P7</f>
        <v>0</v>
      </c>
      <c r="S7" s="87">
        <f t="shared" ref="S7:S19" si="4">(Q7-R7)*C7</f>
        <v>0</v>
      </c>
      <c r="T7" s="26">
        <f>Rates!$AC7</f>
        <v>0</v>
      </c>
      <c r="U7" s="27">
        <f>Rates!$P7</f>
        <v>0</v>
      </c>
      <c r="V7" s="87">
        <f t="shared" ref="V7:V19" si="5">(T7-U7)*E7</f>
        <v>0</v>
      </c>
      <c r="W7" s="26">
        <f>Rates!$AD7</f>
        <v>0</v>
      </c>
      <c r="X7" s="27">
        <f>Rates!$P7</f>
        <v>0</v>
      </c>
      <c r="Y7" s="34">
        <f t="shared" ref="Y7:Y19" si="6">(W7-X7)*G7</f>
        <v>0</v>
      </c>
      <c r="Z7" s="21" t="s">
        <v>10</v>
      </c>
      <c r="AA7" s="122">
        <f>Y7+V7+S7</f>
        <v>0</v>
      </c>
      <c r="AB7" s="122" t="e">
        <f>C7/B7</f>
        <v>#DIV/0!</v>
      </c>
    </row>
    <row r="8" spans="1:28" s="60" customFormat="1" hidden="1" x14ac:dyDescent="0.25">
      <c r="A8" s="16">
        <f t="shared" si="0"/>
        <v>42688</v>
      </c>
      <c r="B8" s="90"/>
      <c r="C8" s="88"/>
      <c r="D8" s="88"/>
      <c r="E8" s="88"/>
      <c r="F8" s="88"/>
      <c r="G8" s="88"/>
      <c r="H8" s="89"/>
      <c r="I8" s="59"/>
      <c r="J8" s="8">
        <f t="shared" si="1"/>
        <v>0</v>
      </c>
      <c r="K8" s="8">
        <f t="shared" si="2"/>
        <v>0</v>
      </c>
      <c r="L8" s="59"/>
      <c r="M8" s="59"/>
      <c r="N8" s="59"/>
      <c r="O8" s="257"/>
      <c r="P8" s="22">
        <f t="shared" si="3"/>
        <v>42688</v>
      </c>
      <c r="Q8" s="26">
        <f>Rates!$AB8</f>
        <v>0</v>
      </c>
      <c r="R8" s="27">
        <f>Rates!$P8</f>
        <v>0</v>
      </c>
      <c r="S8" s="87">
        <f t="shared" si="4"/>
        <v>0</v>
      </c>
      <c r="T8" s="26">
        <f>Rates!$AC8</f>
        <v>0</v>
      </c>
      <c r="U8" s="27">
        <f>Rates!$P8</f>
        <v>0</v>
      </c>
      <c r="V8" s="87">
        <f t="shared" si="5"/>
        <v>0</v>
      </c>
      <c r="W8" s="26">
        <f>Rates!$AD8</f>
        <v>0</v>
      </c>
      <c r="X8" s="27">
        <f>Rates!$P8</f>
        <v>0</v>
      </c>
      <c r="Y8" s="34">
        <f t="shared" si="6"/>
        <v>0</v>
      </c>
      <c r="Z8" s="21" t="s">
        <v>10</v>
      </c>
      <c r="AA8" s="122">
        <f t="shared" ref="AA8:AA48" si="7">Y8+V8+S8</f>
        <v>0</v>
      </c>
      <c r="AB8" s="122" t="e">
        <f t="shared" ref="AB8:AB48" si="8">C8/B8</f>
        <v>#DIV/0!</v>
      </c>
    </row>
    <row r="9" spans="1:28" s="60" customFormat="1" hidden="1" x14ac:dyDescent="0.25">
      <c r="A9" s="16">
        <f t="shared" si="0"/>
        <v>42657</v>
      </c>
      <c r="B9" s="90"/>
      <c r="C9" s="88"/>
      <c r="D9" s="88"/>
      <c r="E9" s="88"/>
      <c r="F9" s="88"/>
      <c r="G9" s="88"/>
      <c r="H9" s="89"/>
      <c r="I9" s="59"/>
      <c r="J9" s="8">
        <f t="shared" si="1"/>
        <v>0</v>
      </c>
      <c r="K9" s="8">
        <f t="shared" si="2"/>
        <v>0</v>
      </c>
      <c r="L9" s="59"/>
      <c r="M9" s="59"/>
      <c r="N9" s="59"/>
      <c r="O9" s="257"/>
      <c r="P9" s="22">
        <f t="shared" si="3"/>
        <v>42657</v>
      </c>
      <c r="Q9" s="26">
        <f>Rates!$AB9</f>
        <v>0</v>
      </c>
      <c r="R9" s="27">
        <f>Rates!$P9</f>
        <v>8.8999999999999996E-2</v>
      </c>
      <c r="S9" s="87">
        <f t="shared" si="4"/>
        <v>0</v>
      </c>
      <c r="T9" s="26">
        <f>Rates!$AC9</f>
        <v>0</v>
      </c>
      <c r="U9" s="27">
        <f>Rates!$P9</f>
        <v>8.8999999999999996E-2</v>
      </c>
      <c r="V9" s="87">
        <f t="shared" si="5"/>
        <v>0</v>
      </c>
      <c r="W9" s="26">
        <f>Rates!$AD9</f>
        <v>0</v>
      </c>
      <c r="X9" s="27">
        <f>Rates!$P9</f>
        <v>8.8999999999999996E-2</v>
      </c>
      <c r="Y9" s="34">
        <f t="shared" si="6"/>
        <v>0</v>
      </c>
      <c r="Z9" s="21" t="s">
        <v>10</v>
      </c>
      <c r="AA9" s="122">
        <f t="shared" si="7"/>
        <v>0</v>
      </c>
      <c r="AB9" s="122" t="e">
        <f t="shared" si="8"/>
        <v>#DIV/0!</v>
      </c>
    </row>
    <row r="10" spans="1:28" s="60" customFormat="1" hidden="1" x14ac:dyDescent="0.25">
      <c r="A10" s="16">
        <f t="shared" si="0"/>
        <v>42626</v>
      </c>
      <c r="B10" s="90"/>
      <c r="C10" s="88"/>
      <c r="D10" s="88"/>
      <c r="E10" s="88"/>
      <c r="F10" s="88"/>
      <c r="G10" s="88"/>
      <c r="H10" s="89"/>
      <c r="I10" s="59"/>
      <c r="J10" s="8">
        <f t="shared" si="1"/>
        <v>0</v>
      </c>
      <c r="K10" s="8">
        <f t="shared" si="2"/>
        <v>0</v>
      </c>
      <c r="L10" s="59"/>
      <c r="M10" s="59"/>
      <c r="N10" s="59"/>
      <c r="O10" s="257"/>
      <c r="P10" s="22">
        <f t="shared" si="3"/>
        <v>42626</v>
      </c>
      <c r="Q10" s="26">
        <f>Rates!$AB10</f>
        <v>0</v>
      </c>
      <c r="R10" s="27">
        <f>Rates!$P10</f>
        <v>8.8999999999999996E-2</v>
      </c>
      <c r="S10" s="87">
        <f t="shared" si="4"/>
        <v>0</v>
      </c>
      <c r="T10" s="26">
        <f>Rates!$AC10</f>
        <v>0</v>
      </c>
      <c r="U10" s="27">
        <f>Rates!$P10</f>
        <v>8.8999999999999996E-2</v>
      </c>
      <c r="V10" s="87">
        <f t="shared" si="5"/>
        <v>0</v>
      </c>
      <c r="W10" s="26">
        <f>Rates!$AD10</f>
        <v>0</v>
      </c>
      <c r="X10" s="27">
        <f>Rates!$P10</f>
        <v>8.8999999999999996E-2</v>
      </c>
      <c r="Y10" s="34">
        <f t="shared" si="6"/>
        <v>0</v>
      </c>
      <c r="Z10" s="21" t="s">
        <v>10</v>
      </c>
      <c r="AA10" s="122">
        <f t="shared" si="7"/>
        <v>0</v>
      </c>
      <c r="AB10" s="122" t="e">
        <f t="shared" si="8"/>
        <v>#DIV/0!</v>
      </c>
    </row>
    <row r="11" spans="1:28" s="60" customFormat="1" hidden="1" x14ac:dyDescent="0.25">
      <c r="A11" s="16">
        <f t="shared" si="0"/>
        <v>42595</v>
      </c>
      <c r="B11" s="90"/>
      <c r="C11" s="88"/>
      <c r="D11" s="88"/>
      <c r="E11" s="88"/>
      <c r="F11" s="88"/>
      <c r="G11" s="88"/>
      <c r="H11" s="89"/>
      <c r="I11" s="59"/>
      <c r="J11" s="8">
        <f t="shared" si="1"/>
        <v>0</v>
      </c>
      <c r="K11" s="8">
        <f t="shared" si="2"/>
        <v>0</v>
      </c>
      <c r="L11" s="59"/>
      <c r="M11" s="59"/>
      <c r="N11" s="59"/>
      <c r="O11" s="257"/>
      <c r="P11" s="22">
        <f t="shared" si="3"/>
        <v>42595</v>
      </c>
      <c r="Q11" s="26">
        <f>Rates!$AB11</f>
        <v>0</v>
      </c>
      <c r="R11" s="27">
        <f>Rates!$P11</f>
        <v>8.8999999999999996E-2</v>
      </c>
      <c r="S11" s="87">
        <f t="shared" si="4"/>
        <v>0</v>
      </c>
      <c r="T11" s="26">
        <f>Rates!$AC11</f>
        <v>0</v>
      </c>
      <c r="U11" s="27">
        <f>Rates!$P11</f>
        <v>8.8999999999999996E-2</v>
      </c>
      <c r="V11" s="87">
        <f t="shared" si="5"/>
        <v>0</v>
      </c>
      <c r="W11" s="26">
        <f>Rates!$AD11</f>
        <v>0</v>
      </c>
      <c r="X11" s="27">
        <f>Rates!$P11</f>
        <v>8.8999999999999996E-2</v>
      </c>
      <c r="Y11" s="34">
        <f t="shared" si="6"/>
        <v>0</v>
      </c>
      <c r="Z11" s="21" t="s">
        <v>10</v>
      </c>
      <c r="AA11" s="122">
        <f t="shared" si="7"/>
        <v>0</v>
      </c>
      <c r="AB11" s="122" t="e">
        <f t="shared" si="8"/>
        <v>#DIV/0!</v>
      </c>
    </row>
    <row r="12" spans="1:28" s="60" customFormat="1" hidden="1" x14ac:dyDescent="0.25">
      <c r="A12" s="16">
        <f t="shared" si="0"/>
        <v>42564</v>
      </c>
      <c r="B12" s="90"/>
      <c r="C12" s="88"/>
      <c r="D12" s="88"/>
      <c r="E12" s="88"/>
      <c r="F12" s="88"/>
      <c r="G12" s="88"/>
      <c r="H12" s="89"/>
      <c r="I12" s="59"/>
      <c r="J12" s="8">
        <f t="shared" si="1"/>
        <v>0</v>
      </c>
      <c r="K12" s="8">
        <f t="shared" si="2"/>
        <v>0</v>
      </c>
      <c r="L12" s="59"/>
      <c r="M12" s="59"/>
      <c r="N12" s="59"/>
      <c r="O12" s="257"/>
      <c r="P12" s="22">
        <f t="shared" si="3"/>
        <v>42564</v>
      </c>
      <c r="Q12" s="26">
        <f>Rates!$AB12</f>
        <v>0</v>
      </c>
      <c r="R12" s="27">
        <f>Rates!$P12</f>
        <v>8.8999999999999996E-2</v>
      </c>
      <c r="S12" s="87">
        <f t="shared" si="4"/>
        <v>0</v>
      </c>
      <c r="T12" s="26">
        <f>Rates!$AC12</f>
        <v>0</v>
      </c>
      <c r="U12" s="27">
        <f>Rates!$P12</f>
        <v>8.8999999999999996E-2</v>
      </c>
      <c r="V12" s="87">
        <f t="shared" si="5"/>
        <v>0</v>
      </c>
      <c r="W12" s="26">
        <f>Rates!$AD12</f>
        <v>0</v>
      </c>
      <c r="X12" s="27">
        <f>Rates!$P12</f>
        <v>8.8999999999999996E-2</v>
      </c>
      <c r="Y12" s="34">
        <f t="shared" si="6"/>
        <v>0</v>
      </c>
      <c r="Z12" s="21" t="s">
        <v>10</v>
      </c>
      <c r="AA12" s="122">
        <f t="shared" si="7"/>
        <v>0</v>
      </c>
      <c r="AB12" s="122" t="e">
        <f t="shared" si="8"/>
        <v>#DIV/0!</v>
      </c>
    </row>
    <row r="13" spans="1:28" s="60" customFormat="1" hidden="1" x14ac:dyDescent="0.25">
      <c r="A13" s="16">
        <f t="shared" si="0"/>
        <v>42533</v>
      </c>
      <c r="B13" s="90"/>
      <c r="C13" s="88"/>
      <c r="D13" s="88"/>
      <c r="E13" s="88"/>
      <c r="F13" s="88"/>
      <c r="G13" s="103"/>
      <c r="H13" s="89"/>
      <c r="I13" s="59"/>
      <c r="J13" s="8">
        <f t="shared" si="1"/>
        <v>0</v>
      </c>
      <c r="K13" s="8">
        <f t="shared" si="2"/>
        <v>0</v>
      </c>
      <c r="L13" s="59"/>
      <c r="M13" s="59"/>
      <c r="N13" s="59"/>
      <c r="O13" s="257"/>
      <c r="P13" s="22">
        <f t="shared" si="3"/>
        <v>42533</v>
      </c>
      <c r="Q13" s="26">
        <f>Rates!$AB13</f>
        <v>0</v>
      </c>
      <c r="R13" s="27">
        <f>Rates!$P13</f>
        <v>8.8999999999999996E-2</v>
      </c>
      <c r="S13" s="87">
        <f t="shared" si="4"/>
        <v>0</v>
      </c>
      <c r="T13" s="26">
        <f>Rates!$AC13</f>
        <v>0</v>
      </c>
      <c r="U13" s="27">
        <f>Rates!$P13</f>
        <v>8.8999999999999996E-2</v>
      </c>
      <c r="V13" s="87">
        <f t="shared" si="5"/>
        <v>0</v>
      </c>
      <c r="W13" s="26">
        <f>Rates!$AD13</f>
        <v>0</v>
      </c>
      <c r="X13" s="27">
        <f>Rates!$P13</f>
        <v>8.8999999999999996E-2</v>
      </c>
      <c r="Y13" s="34">
        <f t="shared" si="6"/>
        <v>0</v>
      </c>
      <c r="Z13" s="21" t="s">
        <v>10</v>
      </c>
      <c r="AA13" s="122">
        <f t="shared" si="7"/>
        <v>0</v>
      </c>
      <c r="AB13" s="122" t="e">
        <f t="shared" si="8"/>
        <v>#DIV/0!</v>
      </c>
    </row>
    <row r="14" spans="1:28" s="60" customFormat="1" hidden="1" x14ac:dyDescent="0.25">
      <c r="A14" s="16">
        <f t="shared" ref="A14:A19" si="9">A15+31</f>
        <v>42502</v>
      </c>
      <c r="B14" s="102"/>
      <c r="C14" s="103"/>
      <c r="D14" s="103"/>
      <c r="E14" s="103"/>
      <c r="F14" s="103"/>
      <c r="G14" s="103"/>
      <c r="H14" s="89"/>
      <c r="I14" s="59"/>
      <c r="J14" s="8">
        <f>F14+D14+B14</f>
        <v>0</v>
      </c>
      <c r="K14" s="8">
        <f>G14+E14+C14</f>
        <v>0</v>
      </c>
      <c r="L14" s="59"/>
      <c r="M14" s="59"/>
      <c r="N14" s="59"/>
      <c r="O14" s="257"/>
      <c r="P14" s="22">
        <f t="shared" si="3"/>
        <v>42502</v>
      </c>
      <c r="Q14" s="26">
        <f>Rates!$AB14</f>
        <v>0.12239</v>
      </c>
      <c r="R14" s="27">
        <f>Rates!$P14</f>
        <v>8.8999999999999996E-2</v>
      </c>
      <c r="S14" s="87">
        <f t="shared" si="4"/>
        <v>0</v>
      </c>
      <c r="T14" s="26">
        <f>Rates!$AC14</f>
        <v>0.12239</v>
      </c>
      <c r="U14" s="27">
        <f>Rates!$P14</f>
        <v>8.8999999999999996E-2</v>
      </c>
      <c r="V14" s="87">
        <f t="shared" si="5"/>
        <v>0</v>
      </c>
      <c r="W14" s="26">
        <f>Rates!$AD14</f>
        <v>0.10863</v>
      </c>
      <c r="X14" s="27">
        <f>Rates!$P14</f>
        <v>8.8999999999999996E-2</v>
      </c>
      <c r="Y14" s="34">
        <f t="shared" si="6"/>
        <v>0</v>
      </c>
      <c r="Z14" s="21" t="s">
        <v>10</v>
      </c>
      <c r="AA14" s="122">
        <f t="shared" si="7"/>
        <v>0</v>
      </c>
      <c r="AB14" s="122" t="e">
        <f t="shared" si="8"/>
        <v>#DIV/0!</v>
      </c>
    </row>
    <row r="15" spans="1:28" s="60" customFormat="1" hidden="1" x14ac:dyDescent="0.25">
      <c r="A15" s="16">
        <f t="shared" si="9"/>
        <v>42471</v>
      </c>
      <c r="B15" s="102"/>
      <c r="C15" s="103"/>
      <c r="D15" s="103"/>
      <c r="E15" s="103"/>
      <c r="F15" s="103"/>
      <c r="G15" s="103"/>
      <c r="H15" s="89"/>
      <c r="I15" s="59"/>
      <c r="J15" s="8">
        <f t="shared" ref="J15:J29" si="10">F15+D15+B15</f>
        <v>0</v>
      </c>
      <c r="K15" s="8">
        <f t="shared" ref="K15:K29" si="11">G15+E15+C15</f>
        <v>0</v>
      </c>
      <c r="L15" s="59"/>
      <c r="M15" s="59"/>
      <c r="N15" s="59"/>
      <c r="O15" s="257"/>
      <c r="P15" s="22">
        <f t="shared" si="3"/>
        <v>42471</v>
      </c>
      <c r="Q15" s="26">
        <f>Rates!$AB15</f>
        <v>0.12239</v>
      </c>
      <c r="R15" s="27">
        <f>Rates!$P15</f>
        <v>0.1198</v>
      </c>
      <c r="S15" s="87">
        <f t="shared" si="4"/>
        <v>0</v>
      </c>
      <c r="T15" s="26">
        <f>Rates!$AC15</f>
        <v>0.12239</v>
      </c>
      <c r="U15" s="27">
        <f>Rates!$P15</f>
        <v>0.1198</v>
      </c>
      <c r="V15" s="87">
        <f t="shared" si="5"/>
        <v>0</v>
      </c>
      <c r="W15" s="26">
        <f>Rates!$AD15</f>
        <v>0.10863</v>
      </c>
      <c r="X15" s="27">
        <f>Rates!$P15</f>
        <v>0.1198</v>
      </c>
      <c r="Y15" s="34">
        <f t="shared" si="6"/>
        <v>0</v>
      </c>
      <c r="Z15" s="21" t="s">
        <v>10</v>
      </c>
      <c r="AA15" s="122">
        <f t="shared" si="7"/>
        <v>0</v>
      </c>
      <c r="AB15" s="122" t="e">
        <f t="shared" si="8"/>
        <v>#DIV/0!</v>
      </c>
    </row>
    <row r="16" spans="1:28" s="60" customFormat="1" hidden="1" x14ac:dyDescent="0.25">
      <c r="A16" s="16">
        <f t="shared" si="9"/>
        <v>42440</v>
      </c>
      <c r="B16" s="102"/>
      <c r="C16" s="103"/>
      <c r="D16" s="103"/>
      <c r="E16" s="103"/>
      <c r="F16" s="103"/>
      <c r="G16" s="103"/>
      <c r="H16" s="89"/>
      <c r="I16" s="59"/>
      <c r="J16" s="8">
        <f t="shared" si="10"/>
        <v>0</v>
      </c>
      <c r="K16" s="8">
        <f t="shared" si="11"/>
        <v>0</v>
      </c>
      <c r="L16" s="59"/>
      <c r="M16" s="59"/>
      <c r="N16" s="59"/>
      <c r="O16" s="257"/>
      <c r="P16" s="22">
        <f t="shared" si="3"/>
        <v>42440</v>
      </c>
      <c r="Q16" s="26">
        <f>Rates!$AB16</f>
        <v>0.12239</v>
      </c>
      <c r="R16" s="27">
        <f>Rates!$P16</f>
        <v>0.1198</v>
      </c>
      <c r="S16" s="87">
        <f t="shared" si="4"/>
        <v>0</v>
      </c>
      <c r="T16" s="26">
        <f>Rates!$AC16</f>
        <v>0.12239</v>
      </c>
      <c r="U16" s="27">
        <f>Rates!$P16</f>
        <v>0.1198</v>
      </c>
      <c r="V16" s="87">
        <f t="shared" si="5"/>
        <v>0</v>
      </c>
      <c r="W16" s="26">
        <f>Rates!$AD16</f>
        <v>0.10863</v>
      </c>
      <c r="X16" s="27">
        <f>Rates!$P16</f>
        <v>0.1198</v>
      </c>
      <c r="Y16" s="34">
        <f t="shared" si="6"/>
        <v>0</v>
      </c>
      <c r="Z16" s="21" t="s">
        <v>10</v>
      </c>
      <c r="AA16" s="122">
        <f t="shared" si="7"/>
        <v>0</v>
      </c>
      <c r="AB16" s="122" t="e">
        <f t="shared" si="8"/>
        <v>#DIV/0!</v>
      </c>
    </row>
    <row r="17" spans="1:28" s="60" customFormat="1" hidden="1" x14ac:dyDescent="0.25">
      <c r="A17" s="16">
        <f t="shared" si="9"/>
        <v>42409</v>
      </c>
      <c r="B17" s="102"/>
      <c r="C17" s="103"/>
      <c r="D17" s="103"/>
      <c r="E17" s="103"/>
      <c r="F17" s="103"/>
      <c r="G17" s="103"/>
      <c r="H17" s="89"/>
      <c r="I17" s="59"/>
      <c r="J17" s="8">
        <f t="shared" si="10"/>
        <v>0</v>
      </c>
      <c r="K17" s="8">
        <f t="shared" si="11"/>
        <v>0</v>
      </c>
      <c r="L17" s="59"/>
      <c r="M17" s="59"/>
      <c r="N17" s="59"/>
      <c r="O17" s="257"/>
      <c r="P17" s="22">
        <f t="shared" si="3"/>
        <v>42409</v>
      </c>
      <c r="Q17" s="26">
        <f>Rates!$AB17</f>
        <v>0.12239</v>
      </c>
      <c r="R17" s="27">
        <f>Rates!$P17</f>
        <v>0.1198</v>
      </c>
      <c r="S17" s="87">
        <f t="shared" si="4"/>
        <v>0</v>
      </c>
      <c r="T17" s="26">
        <f>Rates!$AC17</f>
        <v>0.12239</v>
      </c>
      <c r="U17" s="27">
        <f>Rates!$P17</f>
        <v>0.1198</v>
      </c>
      <c r="V17" s="87">
        <f t="shared" si="5"/>
        <v>0</v>
      </c>
      <c r="W17" s="26">
        <f>Rates!$AD17</f>
        <v>0.10863</v>
      </c>
      <c r="X17" s="27">
        <f>Rates!$P17</f>
        <v>0.1198</v>
      </c>
      <c r="Y17" s="34">
        <f t="shared" si="6"/>
        <v>0</v>
      </c>
      <c r="Z17" s="21" t="s">
        <v>10</v>
      </c>
      <c r="AA17" s="122">
        <f t="shared" si="7"/>
        <v>0</v>
      </c>
      <c r="AB17" s="122" t="e">
        <f t="shared" si="8"/>
        <v>#DIV/0!</v>
      </c>
    </row>
    <row r="18" spans="1:28" s="60" customFormat="1" hidden="1" x14ac:dyDescent="0.25">
      <c r="A18" s="16">
        <f t="shared" si="9"/>
        <v>42378</v>
      </c>
      <c r="B18" s="102"/>
      <c r="C18" s="103"/>
      <c r="D18" s="103"/>
      <c r="E18" s="103"/>
      <c r="F18" s="103"/>
      <c r="G18" s="103"/>
      <c r="H18" s="89"/>
      <c r="I18" s="59"/>
      <c r="J18" s="8">
        <f t="shared" si="10"/>
        <v>0</v>
      </c>
      <c r="K18" s="8">
        <f t="shared" si="11"/>
        <v>0</v>
      </c>
      <c r="L18" s="59"/>
      <c r="M18" s="59"/>
      <c r="N18" s="59"/>
      <c r="O18" s="257"/>
      <c r="P18" s="22">
        <f t="shared" si="3"/>
        <v>42378</v>
      </c>
      <c r="Q18" s="26">
        <f>Rates!$AB18</f>
        <v>0.12239</v>
      </c>
      <c r="R18" s="27">
        <f>Rates!$P18</f>
        <v>0.1198</v>
      </c>
      <c r="S18" s="87">
        <f t="shared" si="4"/>
        <v>0</v>
      </c>
      <c r="T18" s="26">
        <f>Rates!$AC18</f>
        <v>0.12239</v>
      </c>
      <c r="U18" s="27">
        <f>Rates!$P18</f>
        <v>0.1198</v>
      </c>
      <c r="V18" s="87">
        <f t="shared" si="5"/>
        <v>0</v>
      </c>
      <c r="W18" s="26">
        <f>Rates!$AD18</f>
        <v>0.10863</v>
      </c>
      <c r="X18" s="27">
        <f>Rates!$P18</f>
        <v>0.1198</v>
      </c>
      <c r="Y18" s="34">
        <f t="shared" si="6"/>
        <v>0</v>
      </c>
      <c r="Z18" s="21" t="s">
        <v>10</v>
      </c>
      <c r="AA18" s="122">
        <f t="shared" si="7"/>
        <v>0</v>
      </c>
      <c r="AB18" s="122" t="e">
        <f t="shared" si="8"/>
        <v>#DIV/0!</v>
      </c>
    </row>
    <row r="19" spans="1:28" s="60" customFormat="1" hidden="1" x14ac:dyDescent="0.25">
      <c r="A19" s="16">
        <f t="shared" si="9"/>
        <v>42347</v>
      </c>
      <c r="B19" s="102"/>
      <c r="C19" s="103"/>
      <c r="D19" s="103"/>
      <c r="E19" s="103"/>
      <c r="F19" s="103"/>
      <c r="G19" s="103"/>
      <c r="H19" s="89"/>
      <c r="I19" s="59"/>
      <c r="J19" s="8">
        <f t="shared" si="10"/>
        <v>0</v>
      </c>
      <c r="K19" s="8">
        <f t="shared" si="11"/>
        <v>0</v>
      </c>
      <c r="L19" s="59"/>
      <c r="M19" s="59"/>
      <c r="N19" s="59"/>
      <c r="O19" s="257"/>
      <c r="P19" s="22">
        <f t="shared" si="3"/>
        <v>42347</v>
      </c>
      <c r="Q19" s="26">
        <f>Rates!$AB19</f>
        <v>0.12239</v>
      </c>
      <c r="R19" s="27">
        <f>Rates!$P19</f>
        <v>0.1198</v>
      </c>
      <c r="S19" s="87">
        <f t="shared" si="4"/>
        <v>0</v>
      </c>
      <c r="T19" s="26">
        <f>Rates!$AC19</f>
        <v>0.12239</v>
      </c>
      <c r="U19" s="27">
        <f>Rates!$P19</f>
        <v>0.1198</v>
      </c>
      <c r="V19" s="87">
        <f t="shared" si="5"/>
        <v>0</v>
      </c>
      <c r="W19" s="26">
        <f>Rates!$AD19</f>
        <v>0.10863</v>
      </c>
      <c r="X19" s="27">
        <f>Rates!$P19</f>
        <v>0.1198</v>
      </c>
      <c r="Y19" s="34">
        <f t="shared" si="6"/>
        <v>0</v>
      </c>
      <c r="Z19" s="21" t="s">
        <v>10</v>
      </c>
      <c r="AA19" s="122">
        <f t="shared" si="7"/>
        <v>0</v>
      </c>
      <c r="AB19" s="122" t="e">
        <f t="shared" si="8"/>
        <v>#DIV/0!</v>
      </c>
    </row>
    <row r="20" spans="1:28" s="60" customFormat="1" hidden="1" x14ac:dyDescent="0.25">
      <c r="A20" s="16">
        <f t="shared" ref="A20:A30" si="12">A21+31</f>
        <v>42316</v>
      </c>
      <c r="B20" s="102"/>
      <c r="C20" s="103"/>
      <c r="D20" s="103"/>
      <c r="E20" s="103"/>
      <c r="F20" s="103"/>
      <c r="G20" s="103"/>
      <c r="H20" s="89"/>
      <c r="I20" s="59"/>
      <c r="J20" s="8">
        <f t="shared" si="10"/>
        <v>0</v>
      </c>
      <c r="K20" s="8">
        <f t="shared" si="11"/>
        <v>0</v>
      </c>
      <c r="L20" s="59"/>
      <c r="M20" s="4"/>
      <c r="N20" s="4"/>
      <c r="O20" s="257"/>
      <c r="P20" s="22">
        <f t="shared" ref="P20:P31" si="13">A20</f>
        <v>42316</v>
      </c>
      <c r="Q20" s="26">
        <f>Rates!$AB20</f>
        <v>0.11191</v>
      </c>
      <c r="R20" s="27">
        <f>Rates!$P20</f>
        <v>0.1198</v>
      </c>
      <c r="S20" s="87">
        <f t="shared" ref="S20:S31" si="14">(Q20-R20)*C20</f>
        <v>0</v>
      </c>
      <c r="T20" s="26">
        <f>Rates!$AC20</f>
        <v>0.11191</v>
      </c>
      <c r="U20" s="27">
        <f>Rates!$P20</f>
        <v>0.1198</v>
      </c>
      <c r="V20" s="87">
        <f t="shared" ref="V20:V31" si="15">(T20-U20)*E20</f>
        <v>0</v>
      </c>
      <c r="W20" s="26">
        <f>Rates!$AD20</f>
        <v>0.10006</v>
      </c>
      <c r="X20" s="27">
        <f>Rates!$P20</f>
        <v>0.1198</v>
      </c>
      <c r="Y20" s="34">
        <f t="shared" ref="Y20:Y31" si="16">(W20-X20)*G20</f>
        <v>0</v>
      </c>
      <c r="Z20" s="21" t="s">
        <v>10</v>
      </c>
      <c r="AA20" s="122">
        <f t="shared" si="7"/>
        <v>0</v>
      </c>
      <c r="AB20" s="122" t="e">
        <f t="shared" si="8"/>
        <v>#DIV/0!</v>
      </c>
    </row>
    <row r="21" spans="1:28" s="60" customFormat="1" hidden="1" x14ac:dyDescent="0.25">
      <c r="A21" s="16">
        <f t="shared" si="12"/>
        <v>42285</v>
      </c>
      <c r="B21" s="102"/>
      <c r="C21" s="103"/>
      <c r="D21" s="103"/>
      <c r="E21" s="103"/>
      <c r="F21" s="103"/>
      <c r="G21" s="103"/>
      <c r="H21" s="89"/>
      <c r="I21" s="59"/>
      <c r="J21" s="8">
        <f t="shared" si="10"/>
        <v>0</v>
      </c>
      <c r="K21" s="8">
        <f t="shared" si="11"/>
        <v>0</v>
      </c>
      <c r="L21" s="5" t="s">
        <v>88</v>
      </c>
      <c r="M21" s="4" t="s">
        <v>169</v>
      </c>
      <c r="N21" s="4" t="s">
        <v>12</v>
      </c>
      <c r="O21" s="74"/>
      <c r="P21" s="22">
        <f t="shared" si="13"/>
        <v>42285</v>
      </c>
      <c r="Q21" s="26">
        <f>Rates!$AB21</f>
        <v>0.11191</v>
      </c>
      <c r="R21" s="27">
        <f>Rates!$P21</f>
        <v>0.113</v>
      </c>
      <c r="S21" s="87">
        <f t="shared" si="14"/>
        <v>0</v>
      </c>
      <c r="T21" s="26">
        <f>Rates!$AC21</f>
        <v>0.11191</v>
      </c>
      <c r="U21" s="27">
        <f>Rates!$P21</f>
        <v>0.113</v>
      </c>
      <c r="V21" s="87">
        <f t="shared" si="15"/>
        <v>0</v>
      </c>
      <c r="W21" s="26">
        <f>Rates!$AD21</f>
        <v>0.10006</v>
      </c>
      <c r="X21" s="27">
        <f>Rates!$P21</f>
        <v>0.113</v>
      </c>
      <c r="Y21" s="34">
        <f t="shared" si="16"/>
        <v>0</v>
      </c>
      <c r="Z21" s="21" t="s">
        <v>10</v>
      </c>
      <c r="AA21" s="122">
        <f t="shared" si="7"/>
        <v>0</v>
      </c>
      <c r="AB21" s="122" t="e">
        <f t="shared" si="8"/>
        <v>#DIV/0!</v>
      </c>
    </row>
    <row r="22" spans="1:28" s="60" customFormat="1" x14ac:dyDescent="0.25">
      <c r="A22" s="16">
        <f t="shared" si="12"/>
        <v>42254</v>
      </c>
      <c r="B22" s="323" t="s">
        <v>177</v>
      </c>
      <c r="C22" s="324"/>
      <c r="D22" s="324"/>
      <c r="E22" s="324"/>
      <c r="F22" s="324"/>
      <c r="G22" s="324"/>
      <c r="H22" s="324"/>
      <c r="I22" s="324"/>
      <c r="J22" s="324"/>
      <c r="K22" s="325"/>
      <c r="L22" s="5" t="s">
        <v>88</v>
      </c>
      <c r="M22" s="4" t="s">
        <v>169</v>
      </c>
      <c r="N22" s="4" t="s">
        <v>12</v>
      </c>
      <c r="O22" s="74"/>
      <c r="P22" s="22">
        <f t="shared" si="13"/>
        <v>42254</v>
      </c>
      <c r="Q22" s="26">
        <f>Rates!$AB22</f>
        <v>0.11191</v>
      </c>
      <c r="R22" s="27">
        <f>Rates!$P22</f>
        <v>0.113</v>
      </c>
      <c r="S22" s="87">
        <f t="shared" si="14"/>
        <v>0</v>
      </c>
      <c r="T22" s="26">
        <f>Rates!$AC22</f>
        <v>0.11191</v>
      </c>
      <c r="U22" s="27">
        <f>Rates!$P22</f>
        <v>0.113</v>
      </c>
      <c r="V22" s="87">
        <f t="shared" si="15"/>
        <v>0</v>
      </c>
      <c r="W22" s="26">
        <f>Rates!$AD22</f>
        <v>0.10006</v>
      </c>
      <c r="X22" s="27">
        <f>Rates!$P22</f>
        <v>0.113</v>
      </c>
      <c r="Y22" s="34">
        <f t="shared" si="16"/>
        <v>0</v>
      </c>
      <c r="Z22" s="21" t="s">
        <v>10</v>
      </c>
      <c r="AA22" s="122">
        <f t="shared" si="7"/>
        <v>0</v>
      </c>
      <c r="AB22" s="122"/>
    </row>
    <row r="23" spans="1:28" s="60" customFormat="1" x14ac:dyDescent="0.25">
      <c r="A23" s="16">
        <f t="shared" si="12"/>
        <v>42223</v>
      </c>
      <c r="B23" s="299">
        <v>3476</v>
      </c>
      <c r="C23" s="299">
        <v>2588526</v>
      </c>
      <c r="D23" s="299">
        <v>151</v>
      </c>
      <c r="E23" s="299">
        <v>34918</v>
      </c>
      <c r="F23" s="299">
        <v>118</v>
      </c>
      <c r="G23" s="299">
        <v>410065</v>
      </c>
      <c r="H23" s="113"/>
      <c r="I23" s="113"/>
      <c r="J23" s="8">
        <f t="shared" si="10"/>
        <v>3745</v>
      </c>
      <c r="K23" s="8">
        <f t="shared" si="11"/>
        <v>3033509</v>
      </c>
      <c r="L23" s="5" t="s">
        <v>88</v>
      </c>
      <c r="M23" s="4" t="s">
        <v>169</v>
      </c>
      <c r="N23" s="4" t="s">
        <v>12</v>
      </c>
      <c r="O23" s="74"/>
      <c r="P23" s="22">
        <f t="shared" si="13"/>
        <v>42223</v>
      </c>
      <c r="Q23" s="26">
        <f>Rates!$AB23</f>
        <v>0.11191</v>
      </c>
      <c r="R23" s="27">
        <f>Rates!$P23</f>
        <v>0.113</v>
      </c>
      <c r="S23" s="87">
        <f t="shared" si="14"/>
        <v>-2821.4933400000195</v>
      </c>
      <c r="T23" s="26">
        <f>Rates!$AC23</f>
        <v>0.11191</v>
      </c>
      <c r="U23" s="27">
        <f>Rates!$P23</f>
        <v>0.113</v>
      </c>
      <c r="V23" s="87">
        <f t="shared" si="15"/>
        <v>-38.060620000000263</v>
      </c>
      <c r="W23" s="26">
        <f>Rates!$AD23</f>
        <v>0.10006</v>
      </c>
      <c r="X23" s="27">
        <f>Rates!$P23</f>
        <v>0.113</v>
      </c>
      <c r="Y23" s="34">
        <f t="shared" si="16"/>
        <v>-5306.2411000000029</v>
      </c>
      <c r="Z23" s="21" t="s">
        <v>10</v>
      </c>
      <c r="AA23" s="122">
        <f t="shared" si="7"/>
        <v>-8165.7950600000222</v>
      </c>
      <c r="AB23" s="122">
        <f t="shared" si="8"/>
        <v>744.68527042577671</v>
      </c>
    </row>
    <row r="24" spans="1:28" s="60" customFormat="1" x14ac:dyDescent="0.25">
      <c r="A24" s="16">
        <f t="shared" si="12"/>
        <v>42192</v>
      </c>
      <c r="B24" s="299">
        <v>3530</v>
      </c>
      <c r="C24" s="299">
        <v>3047639</v>
      </c>
      <c r="D24" s="299">
        <v>152</v>
      </c>
      <c r="E24" s="299">
        <v>36900</v>
      </c>
      <c r="F24" s="299">
        <v>120</v>
      </c>
      <c r="G24" s="299">
        <v>454441</v>
      </c>
      <c r="H24" s="113"/>
      <c r="I24" s="8">
        <v>0</v>
      </c>
      <c r="J24" s="8">
        <f t="shared" si="10"/>
        <v>3802</v>
      </c>
      <c r="K24" s="8">
        <f t="shared" si="11"/>
        <v>3538980</v>
      </c>
      <c r="L24" s="5" t="s">
        <v>88</v>
      </c>
      <c r="M24" s="4" t="s">
        <v>169</v>
      </c>
      <c r="N24" s="4" t="s">
        <v>12</v>
      </c>
      <c r="O24" s="74"/>
      <c r="P24" s="22">
        <f t="shared" si="13"/>
        <v>42192</v>
      </c>
      <c r="Q24" s="26">
        <f>Rates!$AB24</f>
        <v>0.11191</v>
      </c>
      <c r="R24" s="27">
        <f>Rates!$P24</f>
        <v>0.113</v>
      </c>
      <c r="S24" s="87">
        <f>(Q24-R24)*C24</f>
        <v>-3321.9265100000234</v>
      </c>
      <c r="T24" s="26">
        <f>Rates!$AC24</f>
        <v>0.11191</v>
      </c>
      <c r="U24" s="27">
        <f>Rates!$P24</f>
        <v>0.113</v>
      </c>
      <c r="V24" s="87">
        <f t="shared" si="15"/>
        <v>-40.221000000000281</v>
      </c>
      <c r="W24" s="26">
        <f>Rates!$AD24</f>
        <v>0.10006</v>
      </c>
      <c r="X24" s="27">
        <f>Rates!$P24</f>
        <v>0.113</v>
      </c>
      <c r="Y24" s="34">
        <f t="shared" si="16"/>
        <v>-5880.4665400000031</v>
      </c>
      <c r="Z24" s="21" t="s">
        <v>10</v>
      </c>
      <c r="AA24" s="122">
        <f t="shared" si="7"/>
        <v>-9242.6140500000274</v>
      </c>
      <c r="AB24" s="122">
        <f t="shared" si="8"/>
        <v>863.35382436260625</v>
      </c>
    </row>
    <row r="25" spans="1:28" s="60" customFormat="1" x14ac:dyDescent="0.25">
      <c r="A25" s="16">
        <f t="shared" si="12"/>
        <v>42161</v>
      </c>
      <c r="B25" s="299">
        <v>3571</v>
      </c>
      <c r="C25" s="299">
        <v>2692456</v>
      </c>
      <c r="D25" s="299">
        <v>150</v>
      </c>
      <c r="E25" s="299">
        <v>32942</v>
      </c>
      <c r="F25" s="299">
        <v>120</v>
      </c>
      <c r="G25" s="299">
        <v>407292</v>
      </c>
      <c r="H25" s="113"/>
      <c r="I25" s="8">
        <v>0</v>
      </c>
      <c r="J25" s="8">
        <f t="shared" si="10"/>
        <v>3841</v>
      </c>
      <c r="K25" s="8">
        <f t="shared" si="11"/>
        <v>3132690</v>
      </c>
      <c r="L25" s="5" t="s">
        <v>88</v>
      </c>
      <c r="M25" s="4" t="s">
        <v>169</v>
      </c>
      <c r="N25" s="4" t="s">
        <v>12</v>
      </c>
      <c r="O25" s="74"/>
      <c r="P25" s="22">
        <f t="shared" si="13"/>
        <v>42161</v>
      </c>
      <c r="Q25" s="26">
        <f>Rates!$AB25</f>
        <v>0.11191</v>
      </c>
      <c r="R25" s="27">
        <f>Rates!$P25</f>
        <v>0.113</v>
      </c>
      <c r="S25" s="87">
        <f t="shared" si="14"/>
        <v>-2934.7770400000204</v>
      </c>
      <c r="T25" s="26">
        <f>Rates!$AC25</f>
        <v>0.11191</v>
      </c>
      <c r="U25" s="27">
        <f>Rates!$P25</f>
        <v>0.113</v>
      </c>
      <c r="V25" s="87">
        <f t="shared" si="15"/>
        <v>-35.906780000000253</v>
      </c>
      <c r="W25" s="26">
        <f>Rates!$AD25</f>
        <v>0.10006</v>
      </c>
      <c r="X25" s="27">
        <f>Rates!$P25</f>
        <v>0.113</v>
      </c>
      <c r="Y25" s="34">
        <f t="shared" si="16"/>
        <v>-5270.3584800000026</v>
      </c>
      <c r="Z25" s="21" t="s">
        <v>10</v>
      </c>
      <c r="AA25" s="122">
        <f t="shared" si="7"/>
        <v>-8241.0423000000228</v>
      </c>
      <c r="AB25" s="122">
        <f t="shared" si="8"/>
        <v>753.9781573788855</v>
      </c>
    </row>
    <row r="26" spans="1:28" s="60" customFormat="1" x14ac:dyDescent="0.25">
      <c r="A26" s="16">
        <f t="shared" si="12"/>
        <v>42130</v>
      </c>
      <c r="B26" s="299">
        <v>3627</v>
      </c>
      <c r="C26" s="299">
        <v>2632198</v>
      </c>
      <c r="D26" s="299">
        <v>157</v>
      </c>
      <c r="E26" s="299">
        <v>33291</v>
      </c>
      <c r="F26" s="299">
        <v>123</v>
      </c>
      <c r="G26" s="299">
        <v>425184</v>
      </c>
      <c r="H26" s="113"/>
      <c r="I26" s="8">
        <v>0</v>
      </c>
      <c r="J26" s="8">
        <f t="shared" si="10"/>
        <v>3907</v>
      </c>
      <c r="K26" s="8">
        <f t="shared" si="11"/>
        <v>3090673</v>
      </c>
      <c r="L26" s="5" t="s">
        <v>88</v>
      </c>
      <c r="M26" s="4" t="s">
        <v>169</v>
      </c>
      <c r="N26" s="4" t="s">
        <v>12</v>
      </c>
      <c r="O26" s="74"/>
      <c r="P26" s="22">
        <f t="shared" si="13"/>
        <v>42130</v>
      </c>
      <c r="Q26" s="26">
        <f>Rates!$AB26</f>
        <v>0.14327999999999999</v>
      </c>
      <c r="R26" s="27">
        <f>Rates!$P26</f>
        <v>0.113</v>
      </c>
      <c r="S26" s="87">
        <f t="shared" si="14"/>
        <v>79702.955439999962</v>
      </c>
      <c r="T26" s="26">
        <f>Rates!$AC26</f>
        <v>0.14327999999999999</v>
      </c>
      <c r="U26" s="27">
        <f>Rates!$P26</f>
        <v>0.113</v>
      </c>
      <c r="V26" s="87">
        <f t="shared" si="15"/>
        <v>1008.0514799999996</v>
      </c>
      <c r="W26" s="26">
        <f>Rates!$AD26</f>
        <v>0.15192</v>
      </c>
      <c r="X26" s="27">
        <f>Rates!$P26</f>
        <v>0.113</v>
      </c>
      <c r="Y26" s="34">
        <f t="shared" si="16"/>
        <v>16548.161279999997</v>
      </c>
      <c r="Z26" s="21" t="s">
        <v>10</v>
      </c>
      <c r="AA26" s="122">
        <f t="shared" si="7"/>
        <v>97259.168199999956</v>
      </c>
      <c r="AB26" s="122">
        <f t="shared" si="8"/>
        <v>725.72318720705823</v>
      </c>
    </row>
    <row r="27" spans="1:28" s="60" customFormat="1" x14ac:dyDescent="0.25">
      <c r="A27" s="16">
        <f t="shared" si="12"/>
        <v>42099</v>
      </c>
      <c r="B27" s="299">
        <v>3616</v>
      </c>
      <c r="C27" s="299">
        <v>1984053</v>
      </c>
      <c r="D27" s="299">
        <v>162</v>
      </c>
      <c r="E27" s="299">
        <v>28967</v>
      </c>
      <c r="F27" s="299">
        <v>122</v>
      </c>
      <c r="G27" s="299">
        <v>349376</v>
      </c>
      <c r="H27" s="113"/>
      <c r="I27" s="8">
        <v>0</v>
      </c>
      <c r="J27" s="8">
        <f t="shared" si="10"/>
        <v>3900</v>
      </c>
      <c r="K27" s="8">
        <f t="shared" si="11"/>
        <v>2362396</v>
      </c>
      <c r="L27" s="5" t="s">
        <v>88</v>
      </c>
      <c r="M27" s="4" t="s">
        <v>69</v>
      </c>
      <c r="N27" s="4" t="s">
        <v>12</v>
      </c>
      <c r="O27" s="74"/>
      <c r="P27" s="22">
        <f t="shared" si="13"/>
        <v>42099</v>
      </c>
      <c r="Q27" s="26">
        <f>Rates!$AB27</f>
        <v>0.14327999999999999</v>
      </c>
      <c r="R27" s="27">
        <f>Rates!$P27</f>
        <v>0.1399</v>
      </c>
      <c r="S27" s="87">
        <f t="shared" si="14"/>
        <v>6706.0991399999884</v>
      </c>
      <c r="T27" s="26">
        <f>Rates!$AC27</f>
        <v>0.14327999999999999</v>
      </c>
      <c r="U27" s="27">
        <f>Rates!$P27</f>
        <v>0.1399</v>
      </c>
      <c r="V27" s="87">
        <f t="shared" si="15"/>
        <v>97.908459999999835</v>
      </c>
      <c r="W27" s="26">
        <f>Rates!$AD27</f>
        <v>0.15192</v>
      </c>
      <c r="X27" s="27">
        <f>Rates!$P27</f>
        <v>0.1399</v>
      </c>
      <c r="Y27" s="34">
        <f t="shared" si="16"/>
        <v>4199.4995200000012</v>
      </c>
      <c r="Z27" s="21" t="s">
        <v>10</v>
      </c>
      <c r="AA27" s="122">
        <f t="shared" si="7"/>
        <v>11003.507119999989</v>
      </c>
      <c r="AB27" s="122">
        <f t="shared" si="8"/>
        <v>548.68722345132744</v>
      </c>
    </row>
    <row r="28" spans="1:28" s="60" customFormat="1" x14ac:dyDescent="0.25">
      <c r="A28" s="16">
        <f t="shared" si="12"/>
        <v>42068</v>
      </c>
      <c r="B28" s="299">
        <v>3675</v>
      </c>
      <c r="C28" s="299">
        <v>2176292</v>
      </c>
      <c r="D28" s="299">
        <v>161</v>
      </c>
      <c r="E28" s="299">
        <v>35171</v>
      </c>
      <c r="F28" s="299">
        <v>130</v>
      </c>
      <c r="G28" s="299">
        <v>389024</v>
      </c>
      <c r="H28" s="113"/>
      <c r="I28" s="8">
        <v>0</v>
      </c>
      <c r="J28" s="8">
        <f t="shared" si="10"/>
        <v>3966</v>
      </c>
      <c r="K28" s="8">
        <f t="shared" si="11"/>
        <v>2600487</v>
      </c>
      <c r="L28" s="5" t="s">
        <v>88</v>
      </c>
      <c r="M28" s="4" t="s">
        <v>69</v>
      </c>
      <c r="N28" s="4" t="s">
        <v>12</v>
      </c>
      <c r="O28" s="74"/>
      <c r="P28" s="22">
        <f t="shared" si="13"/>
        <v>42068</v>
      </c>
      <c r="Q28" s="26">
        <f>Rates!$AB28</f>
        <v>0.14327999999999999</v>
      </c>
      <c r="R28" s="27">
        <f>Rates!$P28</f>
        <v>0.1399</v>
      </c>
      <c r="S28" s="87">
        <f t="shared" si="14"/>
        <v>7355.8669599999876</v>
      </c>
      <c r="T28" s="26">
        <f>Rates!$AC28</f>
        <v>0.14327999999999999</v>
      </c>
      <c r="U28" s="27">
        <f>Rates!$P28</f>
        <v>0.1399</v>
      </c>
      <c r="V28" s="87">
        <f t="shared" si="15"/>
        <v>118.87797999999979</v>
      </c>
      <c r="W28" s="26">
        <f>Rates!$AD28</f>
        <v>0.15192</v>
      </c>
      <c r="X28" s="27">
        <f>Rates!$P28</f>
        <v>0.1399</v>
      </c>
      <c r="Y28" s="34">
        <f t="shared" si="16"/>
        <v>4676.0684800000008</v>
      </c>
      <c r="Z28" s="21" t="s">
        <v>10</v>
      </c>
      <c r="AA28" s="122">
        <f t="shared" si="7"/>
        <v>12150.813419999988</v>
      </c>
      <c r="AB28" s="122">
        <f t="shared" si="8"/>
        <v>592.18829931972789</v>
      </c>
    </row>
    <row r="29" spans="1:28" s="60" customFormat="1" x14ac:dyDescent="0.25">
      <c r="A29" s="16">
        <f t="shared" si="12"/>
        <v>42037</v>
      </c>
      <c r="B29" s="299">
        <v>3751</v>
      </c>
      <c r="C29" s="299">
        <v>3050242</v>
      </c>
      <c r="D29" s="299">
        <v>162</v>
      </c>
      <c r="E29" s="299">
        <v>50711</v>
      </c>
      <c r="F29" s="299">
        <v>134</v>
      </c>
      <c r="G29" s="299">
        <v>494904</v>
      </c>
      <c r="H29" s="113"/>
      <c r="I29" s="8">
        <v>0</v>
      </c>
      <c r="J29" s="8">
        <f t="shared" si="10"/>
        <v>4047</v>
      </c>
      <c r="K29" s="8">
        <f t="shared" si="11"/>
        <v>3595857</v>
      </c>
      <c r="L29" s="5" t="s">
        <v>88</v>
      </c>
      <c r="M29" s="4" t="s">
        <v>69</v>
      </c>
      <c r="N29" s="4" t="s">
        <v>12</v>
      </c>
      <c r="O29" s="74"/>
      <c r="P29" s="22">
        <f t="shared" si="13"/>
        <v>42037</v>
      </c>
      <c r="Q29" s="26">
        <f>Rates!$AB29</f>
        <v>0.14327999999999999</v>
      </c>
      <c r="R29" s="27">
        <f>Rates!$P29</f>
        <v>0.1399</v>
      </c>
      <c r="S29" s="87">
        <f t="shared" si="14"/>
        <v>10309.817959999982</v>
      </c>
      <c r="T29" s="26">
        <f>Rates!$AC29</f>
        <v>0.14327999999999999</v>
      </c>
      <c r="U29" s="27">
        <f>Rates!$P29</f>
        <v>0.1399</v>
      </c>
      <c r="V29" s="87">
        <f t="shared" si="15"/>
        <v>171.40317999999971</v>
      </c>
      <c r="W29" s="26">
        <f>Rates!$AD29</f>
        <v>0.15192</v>
      </c>
      <c r="X29" s="27">
        <f>Rates!$P29</f>
        <v>0.1399</v>
      </c>
      <c r="Y29" s="34">
        <f t="shared" si="16"/>
        <v>5948.7460800000017</v>
      </c>
      <c r="Z29" s="21" t="s">
        <v>10</v>
      </c>
      <c r="AA29" s="122">
        <f t="shared" si="7"/>
        <v>16429.967219999984</v>
      </c>
      <c r="AB29" s="122">
        <f t="shared" si="8"/>
        <v>813.18101839509461</v>
      </c>
    </row>
    <row r="30" spans="1:28" s="60" customFormat="1" x14ac:dyDescent="0.25">
      <c r="A30" s="16">
        <f t="shared" si="12"/>
        <v>42006</v>
      </c>
      <c r="B30" s="299">
        <v>3781</v>
      </c>
      <c r="C30" s="299">
        <v>2801787</v>
      </c>
      <c r="D30" s="299">
        <v>163</v>
      </c>
      <c r="E30" s="299">
        <v>44282</v>
      </c>
      <c r="F30" s="299">
        <v>136</v>
      </c>
      <c r="G30" s="299">
        <v>450585</v>
      </c>
      <c r="H30" s="113"/>
      <c r="I30" s="8">
        <v>0</v>
      </c>
      <c r="J30" s="8">
        <f t="shared" ref="J30:J48" si="17">F30+D30+B30</f>
        <v>4080</v>
      </c>
      <c r="K30" s="8">
        <f t="shared" ref="K30:K48" si="18">G30+E30+C30</f>
        <v>3296654</v>
      </c>
      <c r="L30" s="5" t="s">
        <v>88</v>
      </c>
      <c r="M30" s="4" t="s">
        <v>69</v>
      </c>
      <c r="N30" s="4" t="s">
        <v>12</v>
      </c>
      <c r="O30" s="74"/>
      <c r="P30" s="22">
        <f t="shared" si="13"/>
        <v>42006</v>
      </c>
      <c r="Q30" s="26">
        <f>Rates!$AB30</f>
        <v>0.14327999999999999</v>
      </c>
      <c r="R30" s="27">
        <f>Rates!$P30</f>
        <v>0.1399</v>
      </c>
      <c r="S30" s="87">
        <f t="shared" si="14"/>
        <v>9470.040059999983</v>
      </c>
      <c r="T30" s="26">
        <f>Rates!$AC30</f>
        <v>0.14327999999999999</v>
      </c>
      <c r="U30" s="27">
        <f>Rates!$P30</f>
        <v>0.1399</v>
      </c>
      <c r="V30" s="87">
        <f t="shared" si="15"/>
        <v>149.67315999999974</v>
      </c>
      <c r="W30" s="26">
        <f>Rates!$AD30</f>
        <v>0.15192</v>
      </c>
      <c r="X30" s="27">
        <f>Rates!$P30</f>
        <v>0.1399</v>
      </c>
      <c r="Y30" s="34">
        <f t="shared" si="16"/>
        <v>5416.0317000000014</v>
      </c>
      <c r="Z30" s="21" t="s">
        <v>10</v>
      </c>
      <c r="AA30" s="122">
        <f t="shared" si="7"/>
        <v>15035.744919999983</v>
      </c>
      <c r="AB30" s="122">
        <f t="shared" si="8"/>
        <v>741.0174556995504</v>
      </c>
    </row>
    <row r="31" spans="1:28" s="60" customFormat="1" x14ac:dyDescent="0.25">
      <c r="A31" s="16">
        <f>A32+31</f>
        <v>41975</v>
      </c>
      <c r="B31" s="299">
        <v>3802</v>
      </c>
      <c r="C31" s="299">
        <v>3280480</v>
      </c>
      <c r="D31" s="299">
        <v>167</v>
      </c>
      <c r="E31" s="299">
        <v>48744</v>
      </c>
      <c r="F31" s="299">
        <v>139</v>
      </c>
      <c r="G31" s="299">
        <v>499070</v>
      </c>
      <c r="H31" s="113"/>
      <c r="I31" s="8">
        <v>0</v>
      </c>
      <c r="J31" s="8">
        <f t="shared" si="17"/>
        <v>4108</v>
      </c>
      <c r="K31" s="8">
        <f t="shared" si="18"/>
        <v>3828294</v>
      </c>
      <c r="L31" s="5" t="s">
        <v>88</v>
      </c>
      <c r="M31" s="4" t="s">
        <v>69</v>
      </c>
      <c r="N31" s="4" t="s">
        <v>12</v>
      </c>
      <c r="O31" s="74"/>
      <c r="P31" s="22">
        <f t="shared" si="13"/>
        <v>41975</v>
      </c>
      <c r="Q31" s="26">
        <f>Rates!$AB31</f>
        <v>0.14327999999999999</v>
      </c>
      <c r="R31" s="27">
        <f>Rates!$P31</f>
        <v>0.1399</v>
      </c>
      <c r="S31" s="87">
        <f t="shared" si="14"/>
        <v>11088.02239999998</v>
      </c>
      <c r="T31" s="26">
        <f>Rates!$AC31</f>
        <v>0.14327999999999999</v>
      </c>
      <c r="U31" s="27">
        <f>Rates!$P31</f>
        <v>0.1399</v>
      </c>
      <c r="V31" s="87">
        <f t="shared" si="15"/>
        <v>164.75471999999971</v>
      </c>
      <c r="W31" s="26">
        <f>Rates!$AD31</f>
        <v>0.15192</v>
      </c>
      <c r="X31" s="27">
        <f>Rates!$P31</f>
        <v>0.1399</v>
      </c>
      <c r="Y31" s="34">
        <f t="shared" si="16"/>
        <v>5998.8214000000016</v>
      </c>
      <c r="Z31" s="21" t="s">
        <v>10</v>
      </c>
      <c r="AA31" s="122">
        <f t="shared" si="7"/>
        <v>17251.598519999981</v>
      </c>
      <c r="AB31" s="122">
        <f t="shared" si="8"/>
        <v>862.83008942661752</v>
      </c>
    </row>
    <row r="32" spans="1:28" s="60" customFormat="1" x14ac:dyDescent="0.25">
      <c r="A32" s="16">
        <v>41944</v>
      </c>
      <c r="B32" s="299">
        <v>3475</v>
      </c>
      <c r="C32" s="299">
        <v>2796824</v>
      </c>
      <c r="D32" s="299">
        <v>149</v>
      </c>
      <c r="E32" s="299">
        <v>38798</v>
      </c>
      <c r="F32" s="299">
        <v>130</v>
      </c>
      <c r="G32" s="299">
        <v>442881</v>
      </c>
      <c r="H32" s="299"/>
      <c r="I32" s="8">
        <v>0</v>
      </c>
      <c r="J32" s="8">
        <f t="shared" si="17"/>
        <v>3754</v>
      </c>
      <c r="K32" s="8">
        <f t="shared" si="18"/>
        <v>3278503</v>
      </c>
      <c r="L32" s="5" t="s">
        <v>88</v>
      </c>
      <c r="M32" s="4" t="s">
        <v>69</v>
      </c>
      <c r="N32" s="4" t="s">
        <v>12</v>
      </c>
      <c r="O32" s="74"/>
      <c r="P32" s="22">
        <f>A32</f>
        <v>41944</v>
      </c>
      <c r="Q32" s="26">
        <f>Rates!$AB32</f>
        <v>8.4849999999999995E-2</v>
      </c>
      <c r="R32" s="27">
        <f>Rates!$P32</f>
        <v>0.1399</v>
      </c>
      <c r="S32" s="38">
        <f>(Q32-R32)*C32</f>
        <v>-153965.1612</v>
      </c>
      <c r="T32" s="26">
        <f>Rates!$AC32</f>
        <v>8.4849999999999995E-2</v>
      </c>
      <c r="U32" s="27">
        <f>Rates!$P32</f>
        <v>0.1399</v>
      </c>
      <c r="V32" s="38">
        <f>(T32-U32)*E32</f>
        <v>-2135.8299000000002</v>
      </c>
      <c r="W32" s="26">
        <f>Rates!$AD32</f>
        <v>7.9560000000000006E-2</v>
      </c>
      <c r="X32" s="27">
        <f>Rates!$P32</f>
        <v>0.1399</v>
      </c>
      <c r="Y32" s="34">
        <f>(W32-X32)*G32</f>
        <v>-26723.439539999996</v>
      </c>
      <c r="Z32" s="21" t="s">
        <v>10</v>
      </c>
      <c r="AA32" s="122">
        <f t="shared" si="7"/>
        <v>-182824.43064000001</v>
      </c>
      <c r="AB32" s="122">
        <f t="shared" si="8"/>
        <v>804.84143884892092</v>
      </c>
    </row>
    <row r="33" spans="1:28" s="3" customFormat="1" x14ac:dyDescent="0.25">
      <c r="A33" s="16">
        <v>41913</v>
      </c>
      <c r="B33" s="299">
        <v>3503</v>
      </c>
      <c r="C33" s="299">
        <v>2233478</v>
      </c>
      <c r="D33" s="299">
        <v>148</v>
      </c>
      <c r="E33" s="299">
        <v>29783</v>
      </c>
      <c r="F33" s="299">
        <v>131</v>
      </c>
      <c r="G33" s="299">
        <v>399227</v>
      </c>
      <c r="H33" s="299"/>
      <c r="I33" s="8">
        <v>0</v>
      </c>
      <c r="J33" s="8">
        <f t="shared" si="17"/>
        <v>3782</v>
      </c>
      <c r="K33" s="8">
        <f t="shared" si="18"/>
        <v>2662488</v>
      </c>
      <c r="L33" s="5" t="s">
        <v>50</v>
      </c>
      <c r="M33" s="4" t="s">
        <v>68</v>
      </c>
      <c r="N33" s="4" t="s">
        <v>12</v>
      </c>
      <c r="O33" s="74"/>
      <c r="P33" s="22">
        <f t="shared" ref="P33:P48" si="19">A33</f>
        <v>41913</v>
      </c>
      <c r="Q33" s="26">
        <f>Rates!$AB33</f>
        <v>8.4849999999999995E-2</v>
      </c>
      <c r="R33" s="27">
        <f>Rates!$P33</f>
        <v>7.6999999999999999E-2</v>
      </c>
      <c r="S33" s="38">
        <f>(Q33-R33)*C33</f>
        <v>17532.802299999992</v>
      </c>
      <c r="T33" s="26">
        <f>Rates!$AC33</f>
        <v>8.4849999999999995E-2</v>
      </c>
      <c r="U33" s="27">
        <f>Rates!$P33</f>
        <v>7.6999999999999999E-2</v>
      </c>
      <c r="V33" s="38">
        <f>(T33-U33)*E33</f>
        <v>233.79654999999988</v>
      </c>
      <c r="W33" s="26">
        <f>Rates!$AD33</f>
        <v>7.9560000000000006E-2</v>
      </c>
      <c r="X33" s="27">
        <f>Rates!$P33</f>
        <v>7.6999999999999999E-2</v>
      </c>
      <c r="Y33" s="34">
        <f>(W33-X33)*G33</f>
        <v>1022.0211200000027</v>
      </c>
      <c r="Z33" s="21" t="s">
        <v>10</v>
      </c>
      <c r="AA33" s="122">
        <f t="shared" si="7"/>
        <v>18788.619969999996</v>
      </c>
      <c r="AB33" s="122">
        <f t="shared" si="8"/>
        <v>637.59006565800746</v>
      </c>
    </row>
    <row r="34" spans="1:28" s="3" customFormat="1" hidden="1" x14ac:dyDescent="0.25">
      <c r="A34" s="16">
        <v>41883</v>
      </c>
      <c r="B34" s="8">
        <v>3567</v>
      </c>
      <c r="C34" s="8">
        <v>2634006</v>
      </c>
      <c r="D34" s="8">
        <v>161</v>
      </c>
      <c r="E34" s="8">
        <v>32870</v>
      </c>
      <c r="F34" s="8">
        <v>132</v>
      </c>
      <c r="G34" s="8">
        <v>491733</v>
      </c>
      <c r="H34" s="8"/>
      <c r="I34" s="8">
        <v>0</v>
      </c>
      <c r="J34" s="8">
        <f t="shared" si="17"/>
        <v>3860</v>
      </c>
      <c r="K34" s="8">
        <f t="shared" si="18"/>
        <v>3158609</v>
      </c>
      <c r="L34" s="5" t="s">
        <v>50</v>
      </c>
      <c r="M34" s="4" t="s">
        <v>68</v>
      </c>
      <c r="N34" s="4" t="s">
        <v>12</v>
      </c>
      <c r="O34" s="74"/>
      <c r="P34" s="22">
        <f t="shared" si="19"/>
        <v>41883</v>
      </c>
      <c r="Q34" s="26">
        <f>Rates!$AB34</f>
        <v>8.4849999999999995E-2</v>
      </c>
      <c r="R34" s="27">
        <f>Rates!$P34</f>
        <v>7.6999999999999999E-2</v>
      </c>
      <c r="S34" s="38">
        <f>(Q34-R34)*C34</f>
        <v>20676.94709999999</v>
      </c>
      <c r="T34" s="26">
        <f>Rates!$AC34</f>
        <v>8.4849999999999995E-2</v>
      </c>
      <c r="U34" s="27">
        <f>Rates!$P34</f>
        <v>7.6999999999999999E-2</v>
      </c>
      <c r="V34" s="38">
        <f t="shared" ref="V34:V48" si="20">(T34-U34)*E34</f>
        <v>258.02949999999987</v>
      </c>
      <c r="W34" s="26">
        <f>Rates!$AD34</f>
        <v>7.9560000000000006E-2</v>
      </c>
      <c r="X34" s="27">
        <f>Rates!$P34</f>
        <v>7.6999999999999999E-2</v>
      </c>
      <c r="Y34" s="34">
        <f>(W34-X34)*G34</f>
        <v>1258.8364800000033</v>
      </c>
      <c r="Z34" s="21" t="s">
        <v>10</v>
      </c>
      <c r="AA34" s="122">
        <f t="shared" si="7"/>
        <v>22193.813079999993</v>
      </c>
      <c r="AB34" s="122">
        <f t="shared" si="8"/>
        <v>738.4373423044575</v>
      </c>
    </row>
    <row r="35" spans="1:28" s="3" customFormat="1" hidden="1" x14ac:dyDescent="0.25">
      <c r="A35" s="16">
        <v>41852</v>
      </c>
      <c r="B35" s="8">
        <v>3590</v>
      </c>
      <c r="C35" s="8">
        <v>2830846</v>
      </c>
      <c r="D35" s="8">
        <v>150</v>
      </c>
      <c r="E35" s="8">
        <v>33510</v>
      </c>
      <c r="F35" s="8">
        <v>131</v>
      </c>
      <c r="G35" s="8">
        <v>539973</v>
      </c>
      <c r="H35" s="8"/>
      <c r="I35" s="8">
        <v>0</v>
      </c>
      <c r="J35" s="8">
        <f t="shared" si="17"/>
        <v>3871</v>
      </c>
      <c r="K35" s="8">
        <f t="shared" si="18"/>
        <v>3404329</v>
      </c>
      <c r="L35" s="5" t="s">
        <v>50</v>
      </c>
      <c r="M35" s="4" t="s">
        <v>68</v>
      </c>
      <c r="N35" s="4" t="s">
        <v>12</v>
      </c>
      <c r="O35" s="74"/>
      <c r="P35" s="22">
        <f t="shared" si="19"/>
        <v>41852</v>
      </c>
      <c r="Q35" s="26">
        <f>Rates!$AB35</f>
        <v>8.4849999999999995E-2</v>
      </c>
      <c r="R35" s="27">
        <f>Rates!$P35</f>
        <v>7.6999999999999999E-2</v>
      </c>
      <c r="S35" s="38">
        <f t="shared" ref="S35:S48" si="21">(Q35-R35)*C35</f>
        <v>22222.14109999999</v>
      </c>
      <c r="T35" s="26">
        <f>Rates!$AC35</f>
        <v>8.4849999999999995E-2</v>
      </c>
      <c r="U35" s="27">
        <f>Rates!$P35</f>
        <v>7.6999999999999999E-2</v>
      </c>
      <c r="V35" s="38">
        <f t="shared" si="20"/>
        <v>263.05349999999987</v>
      </c>
      <c r="W35" s="26">
        <f>Rates!$AD35</f>
        <v>7.9560000000000006E-2</v>
      </c>
      <c r="X35" s="27">
        <f>Rates!$P35</f>
        <v>7.6999999999999999E-2</v>
      </c>
      <c r="Y35" s="34">
        <f t="shared" ref="Y35:Y48" si="22">(W35-X35)*G35</f>
        <v>1382.3308800000036</v>
      </c>
      <c r="Z35" s="21" t="s">
        <v>10</v>
      </c>
      <c r="AA35" s="122">
        <f t="shared" si="7"/>
        <v>23867.525479999993</v>
      </c>
      <c r="AB35" s="122">
        <f t="shared" si="8"/>
        <v>788.53649025069637</v>
      </c>
    </row>
    <row r="36" spans="1:28" s="3" customFormat="1" hidden="1" x14ac:dyDescent="0.25">
      <c r="A36" s="16">
        <v>41821</v>
      </c>
      <c r="B36" s="8">
        <v>3685</v>
      </c>
      <c r="C36" s="8">
        <v>3385759</v>
      </c>
      <c r="D36" s="8">
        <v>158</v>
      </c>
      <c r="E36" s="8">
        <v>37370</v>
      </c>
      <c r="F36" s="8">
        <v>136</v>
      </c>
      <c r="G36" s="8">
        <v>591316</v>
      </c>
      <c r="H36" s="8"/>
      <c r="I36" s="8">
        <v>0</v>
      </c>
      <c r="J36" s="8">
        <f t="shared" si="17"/>
        <v>3979</v>
      </c>
      <c r="K36" s="8">
        <f t="shared" si="18"/>
        <v>4014445</v>
      </c>
      <c r="L36" s="5" t="s">
        <v>50</v>
      </c>
      <c r="M36" s="4" t="s">
        <v>68</v>
      </c>
      <c r="N36" s="4" t="s">
        <v>12</v>
      </c>
      <c r="O36" s="74"/>
      <c r="P36" s="22">
        <f t="shared" si="19"/>
        <v>41821</v>
      </c>
      <c r="Q36" s="26">
        <f>Rates!$AB36</f>
        <v>8.4849999999999995E-2</v>
      </c>
      <c r="R36" s="27">
        <f>Rates!$P36</f>
        <v>7.6999999999999999E-2</v>
      </c>
      <c r="S36" s="38">
        <f t="shared" si="21"/>
        <v>26578.208149999988</v>
      </c>
      <c r="T36" s="26">
        <f>Rates!$AC36</f>
        <v>8.4849999999999995E-2</v>
      </c>
      <c r="U36" s="27">
        <f>Rates!$P36</f>
        <v>7.6999999999999999E-2</v>
      </c>
      <c r="V36" s="38">
        <f t="shared" si="20"/>
        <v>293.35449999999986</v>
      </c>
      <c r="W36" s="26">
        <f>Rates!$AD36</f>
        <v>7.9560000000000006E-2</v>
      </c>
      <c r="X36" s="27">
        <f>Rates!$P36</f>
        <v>7.6999999999999999E-2</v>
      </c>
      <c r="Y36" s="34">
        <f t="shared" si="22"/>
        <v>1513.768960000004</v>
      </c>
      <c r="Z36" s="21" t="s">
        <v>10</v>
      </c>
      <c r="AA36" s="122">
        <f t="shared" si="7"/>
        <v>28385.33160999999</v>
      </c>
      <c r="AB36" s="122">
        <f t="shared" si="8"/>
        <v>918.79484396200814</v>
      </c>
    </row>
    <row r="37" spans="1:28" s="3" customFormat="1" hidden="1" x14ac:dyDescent="0.25">
      <c r="A37" s="16">
        <v>41791</v>
      </c>
      <c r="B37" s="8">
        <v>3659</v>
      </c>
      <c r="C37" s="8">
        <v>2318165</v>
      </c>
      <c r="D37" s="8">
        <v>165</v>
      </c>
      <c r="E37" s="8">
        <v>69501</v>
      </c>
      <c r="F37" s="8">
        <v>140</v>
      </c>
      <c r="G37" s="8">
        <v>596836</v>
      </c>
      <c r="H37" s="7"/>
      <c r="I37" s="8">
        <v>0</v>
      </c>
      <c r="J37" s="8">
        <f t="shared" si="17"/>
        <v>3964</v>
      </c>
      <c r="K37" s="8">
        <f t="shared" si="18"/>
        <v>2984502</v>
      </c>
      <c r="L37" s="5" t="s">
        <v>8</v>
      </c>
      <c r="M37" s="4" t="s">
        <v>68</v>
      </c>
      <c r="N37" s="4" t="s">
        <v>12</v>
      </c>
      <c r="O37" s="74"/>
      <c r="P37" s="22">
        <f t="shared" si="19"/>
        <v>41791</v>
      </c>
      <c r="Q37" s="26">
        <f>Rates!$AB37</f>
        <v>8.4849999999999995E-2</v>
      </c>
      <c r="R37" s="27">
        <f>Rates!$P37</f>
        <v>7.6999999999999999E-2</v>
      </c>
      <c r="S37" s="38">
        <f t="shared" si="21"/>
        <v>18197.595249999991</v>
      </c>
      <c r="T37" s="26">
        <f>Rates!$AC37</f>
        <v>8.4849999999999995E-2</v>
      </c>
      <c r="U37" s="27">
        <f>Rates!$P37</f>
        <v>7.6999999999999999E-2</v>
      </c>
      <c r="V37" s="38">
        <f t="shared" si="20"/>
        <v>545.58284999999967</v>
      </c>
      <c r="W37" s="26">
        <f>Rates!$AD37</f>
        <v>7.9560000000000006E-2</v>
      </c>
      <c r="X37" s="27">
        <f>Rates!$P37</f>
        <v>7.6999999999999999E-2</v>
      </c>
      <c r="Y37" s="34">
        <f t="shared" si="22"/>
        <v>1527.900160000004</v>
      </c>
      <c r="Z37" s="21" t="s">
        <v>10</v>
      </c>
      <c r="AA37" s="122">
        <f t="shared" si="7"/>
        <v>20271.078259999995</v>
      </c>
      <c r="AB37" s="122">
        <f t="shared" si="8"/>
        <v>633.55151680787105</v>
      </c>
    </row>
    <row r="38" spans="1:28" s="3" customFormat="1" hidden="1" x14ac:dyDescent="0.25">
      <c r="A38" s="16">
        <v>41760</v>
      </c>
      <c r="B38" s="8">
        <v>3683</v>
      </c>
      <c r="C38" s="8">
        <v>2268997</v>
      </c>
      <c r="D38" s="8">
        <v>171</v>
      </c>
      <c r="E38" s="8">
        <v>82132</v>
      </c>
      <c r="F38" s="8">
        <v>139</v>
      </c>
      <c r="G38" s="8">
        <v>471130</v>
      </c>
      <c r="H38" s="7"/>
      <c r="I38" s="8">
        <v>0</v>
      </c>
      <c r="J38" s="8">
        <f t="shared" si="17"/>
        <v>3993</v>
      </c>
      <c r="K38" s="8">
        <f t="shared" si="18"/>
        <v>2822259</v>
      </c>
      <c r="L38" s="5" t="s">
        <v>8</v>
      </c>
      <c r="M38" s="4" t="s">
        <v>66</v>
      </c>
      <c r="N38" s="4" t="s">
        <v>12</v>
      </c>
      <c r="O38" s="74"/>
      <c r="P38" s="22">
        <f t="shared" si="19"/>
        <v>41760</v>
      </c>
      <c r="Q38" s="26">
        <f>Rates!$AB38</f>
        <v>9.2759999999999995E-2</v>
      </c>
      <c r="R38" s="27">
        <f>Rates!$P38</f>
        <v>9.2149999999999996E-2</v>
      </c>
      <c r="S38" s="38">
        <f t="shared" si="21"/>
        <v>1384.0881699999986</v>
      </c>
      <c r="T38" s="26">
        <f>Rates!$AC38</f>
        <v>9.2759999999999995E-2</v>
      </c>
      <c r="U38" s="27">
        <f>Rates!$P38</f>
        <v>9.2149999999999996E-2</v>
      </c>
      <c r="V38" s="38">
        <f t="shared" si="20"/>
        <v>50.100519999999953</v>
      </c>
      <c r="W38" s="26">
        <f>Rates!$AD38</f>
        <v>9.2240000000000003E-2</v>
      </c>
      <c r="X38" s="27">
        <f>Rates!$P38</f>
        <v>9.2149999999999996E-2</v>
      </c>
      <c r="Y38" s="34">
        <f t="shared" si="22"/>
        <v>42.401700000003174</v>
      </c>
      <c r="Z38" s="21" t="s">
        <v>10</v>
      </c>
      <c r="AA38" s="122">
        <f t="shared" si="7"/>
        <v>1476.5903900000017</v>
      </c>
      <c r="AB38" s="122">
        <f t="shared" si="8"/>
        <v>616.07303828400757</v>
      </c>
    </row>
    <row r="39" spans="1:28" s="3" customFormat="1" ht="15" hidden="1" customHeight="1" x14ac:dyDescent="0.25">
      <c r="A39" s="16">
        <v>41730</v>
      </c>
      <c r="B39" s="8">
        <v>3694</v>
      </c>
      <c r="C39" s="8">
        <v>2438636</v>
      </c>
      <c r="D39" s="8">
        <v>166</v>
      </c>
      <c r="E39" s="8">
        <v>75888</v>
      </c>
      <c r="F39" s="8">
        <v>139</v>
      </c>
      <c r="G39" s="8">
        <v>437647</v>
      </c>
      <c r="H39" s="7"/>
      <c r="I39" s="8">
        <v>0</v>
      </c>
      <c r="J39" s="8">
        <f t="shared" si="17"/>
        <v>3999</v>
      </c>
      <c r="K39" s="8">
        <f t="shared" si="18"/>
        <v>2952171</v>
      </c>
      <c r="L39" s="5" t="s">
        <v>8</v>
      </c>
      <c r="M39" s="4" t="s">
        <v>66</v>
      </c>
      <c r="N39" s="4" t="s">
        <v>12</v>
      </c>
      <c r="O39" s="74"/>
      <c r="P39" s="22">
        <f t="shared" si="19"/>
        <v>41730</v>
      </c>
      <c r="Q39" s="26">
        <f>Rates!$AB39</f>
        <v>9.2759999999999995E-2</v>
      </c>
      <c r="R39" s="27">
        <f>Rates!$P39</f>
        <v>9.2149999999999996E-2</v>
      </c>
      <c r="S39" s="38">
        <f t="shared" si="21"/>
        <v>1487.5679599999987</v>
      </c>
      <c r="T39" s="26">
        <f>Rates!$AC39</f>
        <v>9.2759999999999995E-2</v>
      </c>
      <c r="U39" s="27">
        <f>Rates!$P39</f>
        <v>9.2149999999999996E-2</v>
      </c>
      <c r="V39" s="38">
        <f t="shared" si="20"/>
        <v>46.291679999999957</v>
      </c>
      <c r="W39" s="26">
        <f>Rates!$AD39</f>
        <v>9.2240000000000003E-2</v>
      </c>
      <c r="X39" s="27">
        <f>Rates!$P39</f>
        <v>9.2149999999999996E-2</v>
      </c>
      <c r="Y39" s="34">
        <f t="shared" si="22"/>
        <v>39.388230000002949</v>
      </c>
      <c r="Z39" s="21" t="s">
        <v>10</v>
      </c>
      <c r="AA39" s="122">
        <f t="shared" si="7"/>
        <v>1573.2478700000015</v>
      </c>
      <c r="AB39" s="122">
        <f t="shared" si="8"/>
        <v>660.161342717921</v>
      </c>
    </row>
    <row r="40" spans="1:28" s="3" customFormat="1" ht="15" hidden="1" customHeight="1" x14ac:dyDescent="0.25">
      <c r="A40" s="16">
        <v>41699</v>
      </c>
      <c r="B40" s="7">
        <v>3729</v>
      </c>
      <c r="C40" s="7">
        <v>2839754</v>
      </c>
      <c r="D40" s="7">
        <v>162</v>
      </c>
      <c r="E40" s="7">
        <v>80782</v>
      </c>
      <c r="F40" s="7">
        <v>140</v>
      </c>
      <c r="G40" s="7">
        <v>491413</v>
      </c>
      <c r="H40" s="7"/>
      <c r="I40" s="8">
        <v>0</v>
      </c>
      <c r="J40" s="8">
        <f t="shared" si="17"/>
        <v>4031</v>
      </c>
      <c r="K40" s="8">
        <f t="shared" si="18"/>
        <v>3411949</v>
      </c>
      <c r="L40" s="5" t="s">
        <v>8</v>
      </c>
      <c r="M40" s="4" t="s">
        <v>66</v>
      </c>
      <c r="N40" s="4" t="s">
        <v>12</v>
      </c>
      <c r="O40" s="73"/>
      <c r="P40" s="22">
        <f t="shared" si="19"/>
        <v>41699</v>
      </c>
      <c r="Q40" s="26">
        <f>Rates!$AB40</f>
        <v>9.2759999999999995E-2</v>
      </c>
      <c r="R40" s="27">
        <f>Rates!$P40</f>
        <v>9.2149999999999996E-2</v>
      </c>
      <c r="S40" s="38">
        <f t="shared" si="21"/>
        <v>1732.2499399999983</v>
      </c>
      <c r="T40" s="26">
        <f>Rates!$AC40</f>
        <v>9.2759999999999995E-2</v>
      </c>
      <c r="U40" s="27">
        <f>Rates!$P40</f>
        <v>9.2149999999999996E-2</v>
      </c>
      <c r="V40" s="38">
        <f t="shared" si="20"/>
        <v>49.277019999999951</v>
      </c>
      <c r="W40" s="26">
        <f>Rates!$AD40</f>
        <v>9.2240000000000003E-2</v>
      </c>
      <c r="X40" s="27">
        <f>Rates!$P40</f>
        <v>9.2149999999999996E-2</v>
      </c>
      <c r="Y40" s="34">
        <f t="shared" si="22"/>
        <v>44.227170000003312</v>
      </c>
      <c r="Z40" s="21" t="s">
        <v>10</v>
      </c>
      <c r="AA40" s="122">
        <f t="shared" si="7"/>
        <v>1825.7541300000016</v>
      </c>
      <c r="AB40" s="122">
        <f t="shared" si="8"/>
        <v>761.5323142933762</v>
      </c>
    </row>
    <row r="41" spans="1:28" s="3" customFormat="1" ht="15" hidden="1" customHeight="1" x14ac:dyDescent="0.25">
      <c r="A41" s="16">
        <v>41671</v>
      </c>
      <c r="B41" s="7">
        <v>3755</v>
      </c>
      <c r="C41" s="7">
        <v>3271978</v>
      </c>
      <c r="D41" s="7">
        <v>169</v>
      </c>
      <c r="E41" s="7">
        <v>88178</v>
      </c>
      <c r="F41" s="7">
        <v>141</v>
      </c>
      <c r="G41" s="7">
        <v>531026</v>
      </c>
      <c r="H41" s="7"/>
      <c r="I41" s="8">
        <v>0</v>
      </c>
      <c r="J41" s="8">
        <f t="shared" si="17"/>
        <v>4065</v>
      </c>
      <c r="K41" s="8">
        <f t="shared" si="18"/>
        <v>3891182</v>
      </c>
      <c r="L41" s="5" t="s">
        <v>8</v>
      </c>
      <c r="M41" s="4" t="s">
        <v>66</v>
      </c>
      <c r="N41" s="4" t="s">
        <v>12</v>
      </c>
      <c r="O41" s="73"/>
      <c r="P41" s="22">
        <f t="shared" si="19"/>
        <v>41671</v>
      </c>
      <c r="Q41" s="26">
        <f>Rates!$AB41</f>
        <v>9.2759999999999995E-2</v>
      </c>
      <c r="R41" s="27">
        <f>Rates!$P41</f>
        <v>9.2149999999999996E-2</v>
      </c>
      <c r="S41" s="38">
        <f t="shared" si="21"/>
        <v>1995.906579999998</v>
      </c>
      <c r="T41" s="26">
        <f>Rates!$AC41</f>
        <v>9.2759999999999995E-2</v>
      </c>
      <c r="U41" s="27">
        <f>Rates!$P41</f>
        <v>9.2149999999999996E-2</v>
      </c>
      <c r="V41" s="38">
        <f t="shared" si="20"/>
        <v>53.788579999999953</v>
      </c>
      <c r="W41" s="26">
        <f>Rates!$AD41</f>
        <v>9.2240000000000003E-2</v>
      </c>
      <c r="X41" s="27">
        <f>Rates!$P41</f>
        <v>9.2149999999999996E-2</v>
      </c>
      <c r="Y41" s="34">
        <f t="shared" si="22"/>
        <v>47.792340000003577</v>
      </c>
      <c r="Z41" s="21" t="s">
        <v>10</v>
      </c>
      <c r="AA41" s="122">
        <f t="shared" si="7"/>
        <v>2097.4875000000015</v>
      </c>
      <c r="AB41" s="122">
        <f t="shared" si="8"/>
        <v>871.36564580559252</v>
      </c>
    </row>
    <row r="42" spans="1:28" s="3" customFormat="1" ht="15" hidden="1" customHeight="1" x14ac:dyDescent="0.25">
      <c r="A42" s="16">
        <v>41640</v>
      </c>
      <c r="B42" s="7">
        <v>3771</v>
      </c>
      <c r="C42" s="7">
        <v>3522985</v>
      </c>
      <c r="D42" s="7">
        <v>160</v>
      </c>
      <c r="E42" s="7">
        <v>92092</v>
      </c>
      <c r="F42" s="7">
        <v>146</v>
      </c>
      <c r="G42" s="7">
        <v>556880</v>
      </c>
      <c r="H42" s="7"/>
      <c r="I42" s="8">
        <v>0</v>
      </c>
      <c r="J42" s="8">
        <f t="shared" si="17"/>
        <v>4077</v>
      </c>
      <c r="K42" s="8">
        <f t="shared" si="18"/>
        <v>4171957</v>
      </c>
      <c r="L42" s="5" t="s">
        <v>8</v>
      </c>
      <c r="M42" s="4" t="s">
        <v>66</v>
      </c>
      <c r="N42" s="4" t="s">
        <v>12</v>
      </c>
      <c r="O42" s="73"/>
      <c r="P42" s="22">
        <f t="shared" si="19"/>
        <v>41640</v>
      </c>
      <c r="Q42" s="26">
        <f>Rates!$AB42</f>
        <v>9.2759999999999995E-2</v>
      </c>
      <c r="R42" s="27">
        <f>Rates!$P42</f>
        <v>9.2149999999999996E-2</v>
      </c>
      <c r="S42" s="38">
        <f t="shared" si="21"/>
        <v>2149.0208499999981</v>
      </c>
      <c r="T42" s="26">
        <f>Rates!$AC42</f>
        <v>9.2759999999999995E-2</v>
      </c>
      <c r="U42" s="27">
        <f>Rates!$P42</f>
        <v>9.2149999999999996E-2</v>
      </c>
      <c r="V42" s="38">
        <f t="shared" si="20"/>
        <v>56.176119999999948</v>
      </c>
      <c r="W42" s="26">
        <f>Rates!$AD42</f>
        <v>9.2240000000000003E-2</v>
      </c>
      <c r="X42" s="27">
        <f>Rates!$P42</f>
        <v>9.2149999999999996E-2</v>
      </c>
      <c r="Y42" s="34">
        <f t="shared" si="22"/>
        <v>50.119200000003751</v>
      </c>
      <c r="Z42" s="21" t="s">
        <v>10</v>
      </c>
      <c r="AA42" s="122">
        <f t="shared" si="7"/>
        <v>2255.3161700000019</v>
      </c>
      <c r="AB42" s="122">
        <f t="shared" si="8"/>
        <v>934.23097321665341</v>
      </c>
    </row>
    <row r="43" spans="1:28" s="3" customFormat="1" ht="15" hidden="1" customHeight="1" x14ac:dyDescent="0.25">
      <c r="A43" s="16">
        <v>41609</v>
      </c>
      <c r="B43" s="7">
        <v>3828</v>
      </c>
      <c r="C43" s="7">
        <v>3008726</v>
      </c>
      <c r="D43" s="7">
        <v>166</v>
      </c>
      <c r="E43" s="7">
        <v>85198</v>
      </c>
      <c r="F43" s="7">
        <v>148</v>
      </c>
      <c r="G43" s="7">
        <v>488262</v>
      </c>
      <c r="H43" s="7"/>
      <c r="I43" s="8">
        <v>0</v>
      </c>
      <c r="J43" s="8">
        <f t="shared" si="17"/>
        <v>4142</v>
      </c>
      <c r="K43" s="8">
        <f t="shared" si="18"/>
        <v>3582186</v>
      </c>
      <c r="L43" s="5" t="s">
        <v>8</v>
      </c>
      <c r="M43" s="4" t="s">
        <v>66</v>
      </c>
      <c r="N43" s="4" t="s">
        <v>12</v>
      </c>
      <c r="O43" s="73"/>
      <c r="P43" s="22">
        <f t="shared" si="19"/>
        <v>41609</v>
      </c>
      <c r="Q43" s="26">
        <f>Rates!$AB43</f>
        <v>9.2759999999999995E-2</v>
      </c>
      <c r="R43" s="27">
        <f>Rates!$P43</f>
        <v>9.2149999999999996E-2</v>
      </c>
      <c r="S43" s="38">
        <f t="shared" si="21"/>
        <v>1835.3228599999984</v>
      </c>
      <c r="T43" s="26">
        <f>Rates!$AC43</f>
        <v>9.2759999999999995E-2</v>
      </c>
      <c r="U43" s="27">
        <f>Rates!$P43</f>
        <v>9.2149999999999996E-2</v>
      </c>
      <c r="V43" s="38">
        <f t="shared" si="20"/>
        <v>51.970779999999948</v>
      </c>
      <c r="W43" s="26">
        <f>Rates!$AD43</f>
        <v>9.2240000000000003E-2</v>
      </c>
      <c r="X43" s="27">
        <f>Rates!$P43</f>
        <v>9.2149999999999996E-2</v>
      </c>
      <c r="Y43" s="34">
        <f t="shared" si="22"/>
        <v>43.943580000003294</v>
      </c>
      <c r="Z43" s="21" t="s">
        <v>10</v>
      </c>
      <c r="AA43" s="122">
        <f t="shared" si="7"/>
        <v>1931.2372200000016</v>
      </c>
      <c r="AB43" s="122">
        <f t="shared" si="8"/>
        <v>785.97857889237196</v>
      </c>
    </row>
    <row r="44" spans="1:28" s="3" customFormat="1" ht="15" hidden="1" customHeight="1" x14ac:dyDescent="0.25">
      <c r="A44" s="16">
        <v>41579</v>
      </c>
      <c r="B44" s="7">
        <v>3846</v>
      </c>
      <c r="C44" s="7">
        <v>2593974</v>
      </c>
      <c r="D44" s="7">
        <f>D59</f>
        <v>167.49488847583643</v>
      </c>
      <c r="E44" s="7">
        <f>E59</f>
        <v>75543.463025369158</v>
      </c>
      <c r="F44" s="7">
        <f>F59</f>
        <v>143.50511152416357</v>
      </c>
      <c r="G44" s="7">
        <f>G59</f>
        <v>470451.53697463084</v>
      </c>
      <c r="H44" s="7"/>
      <c r="I44" s="8">
        <v>0</v>
      </c>
      <c r="J44" s="8">
        <f t="shared" si="17"/>
        <v>4157</v>
      </c>
      <c r="K44" s="8">
        <f t="shared" si="18"/>
        <v>3139969</v>
      </c>
      <c r="L44" s="5" t="s">
        <v>8</v>
      </c>
      <c r="M44" s="4" t="s">
        <v>67</v>
      </c>
      <c r="N44" s="4" t="s">
        <v>12</v>
      </c>
      <c r="O44" s="73"/>
      <c r="P44" s="22">
        <f t="shared" si="19"/>
        <v>41579</v>
      </c>
      <c r="Q44" s="26">
        <f>Rates!$AB44</f>
        <v>7.8509999999999996E-2</v>
      </c>
      <c r="R44" s="27">
        <f>Rates!$P44</f>
        <v>7.7499999999999999E-2</v>
      </c>
      <c r="S44" s="38">
        <f t="shared" si="21"/>
        <v>2619.9137399999922</v>
      </c>
      <c r="T44" s="26">
        <f>Rates!$AC44</f>
        <v>7.8509999999999996E-2</v>
      </c>
      <c r="U44" s="27">
        <f>Rates!$P44</f>
        <v>7.7499999999999999E-2</v>
      </c>
      <c r="V44" s="38">
        <f t="shared" si="20"/>
        <v>76.298897655622625</v>
      </c>
      <c r="W44" s="26">
        <f>Rates!$AD44</f>
        <v>7.2230000000000003E-2</v>
      </c>
      <c r="X44" s="27">
        <f>Rates!$P44</f>
        <v>7.7499999999999999E-2</v>
      </c>
      <c r="Y44" s="34">
        <f t="shared" si="22"/>
        <v>-2479.2795998563029</v>
      </c>
      <c r="Z44" s="21" t="s">
        <v>10</v>
      </c>
      <c r="AA44" s="122">
        <f t="shared" si="7"/>
        <v>216.93303779931193</v>
      </c>
      <c r="AB44" s="122">
        <f t="shared" si="8"/>
        <v>674.4602184087363</v>
      </c>
    </row>
    <row r="45" spans="1:28" s="3" customFormat="1" ht="15" hidden="1" customHeight="1" x14ac:dyDescent="0.25">
      <c r="A45" s="16">
        <v>41548</v>
      </c>
      <c r="B45" s="7">
        <v>3903</v>
      </c>
      <c r="C45" s="7">
        <v>2227146</v>
      </c>
      <c r="D45" s="7">
        <f t="shared" ref="D45:E48" si="23">D60</f>
        <v>172.88057620817844</v>
      </c>
      <c r="E45" s="7">
        <f t="shared" si="23"/>
        <v>73335.80270607541</v>
      </c>
      <c r="F45" s="7">
        <f t="shared" ref="F45:G48" si="24">F60</f>
        <v>148.11942379182156</v>
      </c>
      <c r="G45" s="7">
        <f t="shared" si="24"/>
        <v>456703.19729392458</v>
      </c>
      <c r="H45" s="7"/>
      <c r="I45" s="8">
        <v>0</v>
      </c>
      <c r="J45" s="8">
        <f t="shared" si="17"/>
        <v>4224</v>
      </c>
      <c r="K45" s="8">
        <f t="shared" si="18"/>
        <v>2757185</v>
      </c>
      <c r="L45" s="5" t="s">
        <v>8</v>
      </c>
      <c r="M45" s="4" t="s">
        <v>67</v>
      </c>
      <c r="N45" s="4" t="s">
        <v>12</v>
      </c>
      <c r="O45" s="73"/>
      <c r="P45" s="22">
        <f t="shared" si="19"/>
        <v>41548</v>
      </c>
      <c r="Q45" s="26">
        <f>Rates!$AB45</f>
        <v>7.8509999999999996E-2</v>
      </c>
      <c r="R45" s="27">
        <f>Rates!$P45</f>
        <v>7.7499999999999999E-2</v>
      </c>
      <c r="S45" s="38">
        <f t="shared" si="21"/>
        <v>2249.4174599999933</v>
      </c>
      <c r="T45" s="26">
        <f>Rates!$AC45</f>
        <v>7.8509999999999996E-2</v>
      </c>
      <c r="U45" s="27">
        <f>Rates!$P45</f>
        <v>7.7499999999999999E-2</v>
      </c>
      <c r="V45" s="38">
        <f t="shared" si="20"/>
        <v>74.069160733135945</v>
      </c>
      <c r="W45" s="26">
        <f>Rates!$AD45</f>
        <v>7.2230000000000003E-2</v>
      </c>
      <c r="X45" s="27">
        <f>Rates!$P45</f>
        <v>7.7499999999999999E-2</v>
      </c>
      <c r="Y45" s="34">
        <f t="shared" si="22"/>
        <v>-2406.8258497389811</v>
      </c>
      <c r="Z45" s="21" t="s">
        <v>10</v>
      </c>
      <c r="AA45" s="122">
        <f t="shared" si="7"/>
        <v>-83.339229005851848</v>
      </c>
      <c r="AB45" s="122">
        <f t="shared" si="8"/>
        <v>570.62413528055345</v>
      </c>
    </row>
    <row r="46" spans="1:28" s="3" customFormat="1" ht="15" hidden="1" customHeight="1" x14ac:dyDescent="0.25">
      <c r="A46" s="16">
        <v>41518</v>
      </c>
      <c r="B46" s="7">
        <v>3933</v>
      </c>
      <c r="C46" s="7">
        <v>3098862</v>
      </c>
      <c r="D46" s="7">
        <f t="shared" si="23"/>
        <v>171.26486988847583</v>
      </c>
      <c r="E46" s="7">
        <f t="shared" si="23"/>
        <v>88646.499827705324</v>
      </c>
      <c r="F46" s="7">
        <f t="shared" si="24"/>
        <v>146.73513011152414</v>
      </c>
      <c r="G46" s="7">
        <f t="shared" si="24"/>
        <v>552051.50017229468</v>
      </c>
      <c r="H46" s="7"/>
      <c r="I46" s="8">
        <v>0</v>
      </c>
      <c r="J46" s="8">
        <f t="shared" si="17"/>
        <v>4251</v>
      </c>
      <c r="K46" s="8">
        <f t="shared" si="18"/>
        <v>3739560</v>
      </c>
      <c r="L46" s="5" t="s">
        <v>8</v>
      </c>
      <c r="M46" s="4" t="s">
        <v>67</v>
      </c>
      <c r="N46" s="4" t="s">
        <v>12</v>
      </c>
      <c r="O46" s="73"/>
      <c r="P46" s="22">
        <f t="shared" si="19"/>
        <v>41518</v>
      </c>
      <c r="Q46" s="26">
        <f>Rates!$AB46</f>
        <v>7.8509999999999996E-2</v>
      </c>
      <c r="R46" s="27">
        <f>Rates!$P46</f>
        <v>7.7499999999999999E-2</v>
      </c>
      <c r="S46" s="38">
        <f t="shared" si="21"/>
        <v>3129.8506199999906</v>
      </c>
      <c r="T46" s="26">
        <f>Rates!$AC46</f>
        <v>7.8509999999999996E-2</v>
      </c>
      <c r="U46" s="27">
        <f>Rates!$P46</f>
        <v>7.7499999999999999E-2</v>
      </c>
      <c r="V46" s="38">
        <f t="shared" si="20"/>
        <v>89.532964825982106</v>
      </c>
      <c r="W46" s="26">
        <f>Rates!$AD46</f>
        <v>7.2230000000000003E-2</v>
      </c>
      <c r="X46" s="27">
        <f>Rates!$P46</f>
        <v>7.7499999999999999E-2</v>
      </c>
      <c r="Y46" s="34">
        <f t="shared" si="22"/>
        <v>-2909.3114059079912</v>
      </c>
      <c r="Z46" s="21" t="s">
        <v>10</v>
      </c>
      <c r="AA46" s="122">
        <f t="shared" si="7"/>
        <v>310.07217891798155</v>
      </c>
      <c r="AB46" s="122">
        <f t="shared" si="8"/>
        <v>787.91304347826087</v>
      </c>
    </row>
    <row r="47" spans="1:28" s="3" customFormat="1" ht="15" hidden="1" customHeight="1" x14ac:dyDescent="0.25">
      <c r="A47" s="16">
        <v>41487</v>
      </c>
      <c r="B47" s="7">
        <v>3969</v>
      </c>
      <c r="C47" s="7">
        <v>3387404</v>
      </c>
      <c r="D47" s="7">
        <f t="shared" si="23"/>
        <v>168.57202602230481</v>
      </c>
      <c r="E47" s="7">
        <f t="shared" si="23"/>
        <v>91115.935862974482</v>
      </c>
      <c r="F47" s="7">
        <f t="shared" si="24"/>
        <v>144.42797397769516</v>
      </c>
      <c r="G47" s="7">
        <f t="shared" si="24"/>
        <v>567430.0641370255</v>
      </c>
      <c r="H47" s="7"/>
      <c r="I47" s="8">
        <v>0</v>
      </c>
      <c r="J47" s="8">
        <f t="shared" si="17"/>
        <v>4282</v>
      </c>
      <c r="K47" s="8">
        <f t="shared" si="18"/>
        <v>4045950</v>
      </c>
      <c r="L47" s="5" t="s">
        <v>8</v>
      </c>
      <c r="M47" s="4" t="s">
        <v>67</v>
      </c>
      <c r="N47" s="4" t="s">
        <v>12</v>
      </c>
      <c r="O47" s="73"/>
      <c r="P47" s="22">
        <f t="shared" si="19"/>
        <v>41487</v>
      </c>
      <c r="Q47" s="26">
        <f>Rates!$AB47</f>
        <v>7.8509999999999996E-2</v>
      </c>
      <c r="R47" s="27">
        <f>Rates!$P47</f>
        <v>7.7499999999999999E-2</v>
      </c>
      <c r="S47" s="38">
        <f t="shared" si="21"/>
        <v>3421.2780399999897</v>
      </c>
      <c r="T47" s="26">
        <f>Rates!$AC47</f>
        <v>7.8509999999999996E-2</v>
      </c>
      <c r="U47" s="27">
        <f>Rates!$P47</f>
        <v>7.7499999999999999E-2</v>
      </c>
      <c r="V47" s="38">
        <f t="shared" si="20"/>
        <v>92.027095221603957</v>
      </c>
      <c r="W47" s="26">
        <f>Rates!$AD47</f>
        <v>7.2230000000000003E-2</v>
      </c>
      <c r="X47" s="27">
        <f>Rates!$P47</f>
        <v>7.7499999999999999E-2</v>
      </c>
      <c r="Y47" s="34">
        <f t="shared" si="22"/>
        <v>-2990.3564380021226</v>
      </c>
      <c r="Z47" s="21" t="s">
        <v>10</v>
      </c>
      <c r="AA47" s="122">
        <f t="shared" si="7"/>
        <v>522.94869721947089</v>
      </c>
      <c r="AB47" s="122">
        <f t="shared" si="8"/>
        <v>853.46535651297552</v>
      </c>
    </row>
    <row r="48" spans="1:28" ht="15" hidden="1" customHeight="1" x14ac:dyDescent="0.25">
      <c r="A48" s="16">
        <v>41456</v>
      </c>
      <c r="B48" s="7">
        <v>2442</v>
      </c>
      <c r="C48" s="7">
        <v>2173409</v>
      </c>
      <c r="D48" s="7">
        <f t="shared" si="23"/>
        <v>92.633828996282517</v>
      </c>
      <c r="E48" s="7">
        <f t="shared" si="23"/>
        <v>48000.14719294713</v>
      </c>
      <c r="F48" s="7">
        <f t="shared" si="24"/>
        <v>79.366171003717469</v>
      </c>
      <c r="G48" s="7">
        <f t="shared" si="24"/>
        <v>298923.85280705284</v>
      </c>
      <c r="H48" s="7"/>
      <c r="I48" s="8">
        <v>0</v>
      </c>
      <c r="J48" s="8">
        <f t="shared" si="17"/>
        <v>2614</v>
      </c>
      <c r="K48" s="8">
        <f t="shared" si="18"/>
        <v>2520333</v>
      </c>
      <c r="L48" s="5" t="s">
        <v>8</v>
      </c>
      <c r="M48" s="4" t="s">
        <v>67</v>
      </c>
      <c r="N48" s="4" t="s">
        <v>12</v>
      </c>
      <c r="O48" s="73"/>
      <c r="P48" s="23">
        <f t="shared" si="19"/>
        <v>41456</v>
      </c>
      <c r="Q48" s="26">
        <f>Rates!$AB48</f>
        <v>7.8509999999999996E-2</v>
      </c>
      <c r="R48" s="27">
        <f>Rates!$P48</f>
        <v>7.7499999999999999E-2</v>
      </c>
      <c r="S48" s="38">
        <f t="shared" si="21"/>
        <v>2195.1430899999937</v>
      </c>
      <c r="T48" s="26">
        <f>Rates!$AC48</f>
        <v>7.8509999999999996E-2</v>
      </c>
      <c r="U48" s="27">
        <f>Rates!$P48</f>
        <v>7.7499999999999999E-2</v>
      </c>
      <c r="V48" s="38">
        <f t="shared" si="20"/>
        <v>48.480148664876459</v>
      </c>
      <c r="W48" s="26">
        <f>Rates!$AD48</f>
        <v>7.2230000000000003E-2</v>
      </c>
      <c r="X48" s="27">
        <f>Rates!$P48</f>
        <v>7.7499999999999999E-2</v>
      </c>
      <c r="Y48" s="34">
        <f t="shared" si="22"/>
        <v>-1575.3287042931674</v>
      </c>
      <c r="Z48" s="21" t="s">
        <v>10</v>
      </c>
      <c r="AA48" s="122">
        <f t="shared" si="7"/>
        <v>668.29453437170264</v>
      </c>
      <c r="AB48" s="122">
        <f t="shared" si="8"/>
        <v>890.01187551187547</v>
      </c>
    </row>
    <row r="49" spans="1:29" hidden="1" x14ac:dyDescent="0.25">
      <c r="O49" s="74"/>
      <c r="Q49" s="42"/>
      <c r="R49" s="32"/>
      <c r="S49" s="32"/>
      <c r="T49" s="42"/>
      <c r="U49" s="32"/>
      <c r="V49" s="56"/>
      <c r="W49" s="42"/>
      <c r="X49" s="32"/>
      <c r="Y49" s="43"/>
      <c r="Z49" s="54"/>
      <c r="AA49" s="54"/>
      <c r="AB49" s="54"/>
    </row>
    <row r="50" spans="1:29" hidden="1" x14ac:dyDescent="0.25">
      <c r="Q50" s="52" t="s">
        <v>62</v>
      </c>
      <c r="R50" s="44"/>
      <c r="S50" s="51">
        <f>SUM(S7:S49)</f>
        <v>90996.897079999733</v>
      </c>
      <c r="T50" s="50"/>
      <c r="U50" s="51"/>
      <c r="V50" s="51">
        <f>SUM(V7:V49)</f>
        <v>1742.4805471012176</v>
      </c>
      <c r="W50" s="50"/>
      <c r="X50" s="51"/>
      <c r="Y50" s="51">
        <f>SUM(Y7:Y49)</f>
        <v>-5781.5493777985284</v>
      </c>
      <c r="Z50" s="55" t="s">
        <v>10</v>
      </c>
      <c r="AA50" s="121">
        <f>SUM(AA7:AA49)</f>
        <v>86957.828249302416</v>
      </c>
      <c r="AB50" s="121"/>
      <c r="AC50" s="53"/>
    </row>
    <row r="52" spans="1:29" s="150" customFormat="1" x14ac:dyDescent="0.25">
      <c r="A52" s="150" t="s">
        <v>5</v>
      </c>
      <c r="O52" s="70"/>
      <c r="AA52" s="17"/>
    </row>
    <row r="53" spans="1:29" s="150" customFormat="1" ht="45.75" customHeight="1" x14ac:dyDescent="0.25">
      <c r="A53" s="2" t="s">
        <v>12</v>
      </c>
      <c r="B53" s="318" t="s">
        <v>159</v>
      </c>
      <c r="C53" s="318"/>
      <c r="D53" s="318"/>
      <c r="E53" s="318"/>
      <c r="F53" s="318"/>
      <c r="G53" s="318"/>
      <c r="H53" s="318"/>
      <c r="I53" s="318"/>
      <c r="J53" s="318"/>
      <c r="K53" s="318"/>
      <c r="L53" s="318"/>
      <c r="M53" s="66"/>
      <c r="N53" s="66"/>
      <c r="O53" s="263"/>
      <c r="P53" s="171"/>
      <c r="Q53" s="171"/>
      <c r="R53" s="171"/>
      <c r="S53" s="171"/>
      <c r="T53" s="171"/>
      <c r="U53" s="171"/>
      <c r="V53" s="171"/>
    </row>
    <row r="54" spans="1:29" s="150" customFormat="1" x14ac:dyDescent="0.25">
      <c r="O54" s="70"/>
    </row>
    <row r="55" spans="1:29" s="150" customFormat="1" ht="43.5" customHeight="1" x14ac:dyDescent="0.25">
      <c r="A55" s="2" t="s">
        <v>13</v>
      </c>
      <c r="B55" s="318" t="s">
        <v>160</v>
      </c>
      <c r="C55" s="318"/>
      <c r="D55" s="318"/>
      <c r="E55" s="318"/>
      <c r="F55" s="318"/>
      <c r="G55" s="318"/>
      <c r="H55" s="318"/>
      <c r="I55" s="318"/>
      <c r="J55" s="318"/>
      <c r="K55" s="318"/>
      <c r="L55" s="318"/>
      <c r="M55" s="171"/>
      <c r="N55" s="171"/>
      <c r="O55" s="264"/>
      <c r="P55" s="171"/>
      <c r="Q55" s="171"/>
      <c r="R55" s="171"/>
      <c r="S55" s="171"/>
      <c r="T55" s="171"/>
      <c r="U55" s="171"/>
      <c r="V55" s="171"/>
    </row>
    <row r="56" spans="1:29" s="150" customFormat="1" ht="15" customHeight="1" x14ac:dyDescent="0.25">
      <c r="A56" s="65"/>
      <c r="B56" s="172"/>
      <c r="C56" s="172"/>
      <c r="D56" s="172"/>
      <c r="E56" s="172"/>
      <c r="F56" s="172"/>
      <c r="G56" s="172"/>
      <c r="H56" s="172"/>
      <c r="I56" s="172"/>
      <c r="J56" s="172"/>
      <c r="K56" s="172"/>
      <c r="L56" s="172"/>
      <c r="M56" s="171"/>
      <c r="N56" s="171"/>
      <c r="O56" s="264"/>
      <c r="P56" s="171"/>
      <c r="Q56" s="171"/>
      <c r="R56" s="171"/>
      <c r="S56" s="171"/>
      <c r="T56" s="171"/>
      <c r="U56" s="171"/>
      <c r="V56" s="171"/>
    </row>
    <row r="57" spans="1:29" s="150" customFormat="1" x14ac:dyDescent="0.25">
      <c r="A57" s="1" t="s">
        <v>4</v>
      </c>
      <c r="O57" s="70"/>
    </row>
    <row r="58" spans="1:29" s="150" customFormat="1" ht="15" customHeight="1" x14ac:dyDescent="0.25">
      <c r="A58" s="313" t="s">
        <v>161</v>
      </c>
      <c r="B58" s="313"/>
      <c r="C58" s="313"/>
      <c r="D58" s="313"/>
      <c r="E58" s="313"/>
      <c r="F58" s="313"/>
      <c r="G58" s="313"/>
      <c r="H58" s="313"/>
      <c r="I58" s="313"/>
      <c r="J58" s="313"/>
      <c r="K58" s="313"/>
      <c r="L58" s="313"/>
      <c r="M58" s="171"/>
      <c r="N58" s="171"/>
      <c r="O58" s="70"/>
      <c r="P58" s="171"/>
      <c r="Q58" s="171"/>
      <c r="R58" s="171"/>
      <c r="S58" s="171"/>
      <c r="T58" s="171"/>
      <c r="U58" s="171"/>
      <c r="V58" s="171"/>
    </row>
    <row r="59" spans="1:29" hidden="1" x14ac:dyDescent="0.25">
      <c r="A59" s="16">
        <v>41579</v>
      </c>
      <c r="B59" s="7"/>
      <c r="C59" s="7"/>
      <c r="D59" s="7">
        <f>$D$65/$I$65*I59</f>
        <v>167.49488847583643</v>
      </c>
      <c r="E59" s="7">
        <f>$E$65/$L$65*L59</f>
        <v>75543.463025369158</v>
      </c>
      <c r="F59" s="17">
        <f>$F$65/$I$65*I59</f>
        <v>143.50511152416357</v>
      </c>
      <c r="G59" s="17">
        <f>$G$65/$M$65*M59</f>
        <v>470451.53697463084</v>
      </c>
      <c r="H59" s="17"/>
      <c r="I59" s="7">
        <v>311</v>
      </c>
      <c r="J59" s="7"/>
      <c r="K59" s="7"/>
      <c r="L59" s="7">
        <v>545995</v>
      </c>
      <c r="M59" s="7">
        <v>545995</v>
      </c>
    </row>
    <row r="60" spans="1:29" hidden="1" x14ac:dyDescent="0.25">
      <c r="A60" s="16">
        <v>41548</v>
      </c>
      <c r="B60" s="7"/>
      <c r="C60" s="7"/>
      <c r="D60" s="7">
        <f>$D$65/$I$65*I60</f>
        <v>172.88057620817844</v>
      </c>
      <c r="E60" s="7">
        <f>$E$65/$L$65*L60</f>
        <v>73335.80270607541</v>
      </c>
      <c r="F60" s="17">
        <f>$F$65/$I$65*I60</f>
        <v>148.11942379182156</v>
      </c>
      <c r="G60" s="17">
        <f>$G$65/$M$65*M60</f>
        <v>456703.19729392458</v>
      </c>
      <c r="H60" s="17"/>
      <c r="I60" s="7">
        <v>321</v>
      </c>
      <c r="J60" s="7"/>
      <c r="K60" s="7"/>
      <c r="L60" s="7">
        <v>530039</v>
      </c>
      <c r="M60" s="7">
        <v>530039</v>
      </c>
    </row>
    <row r="61" spans="1:29" hidden="1" x14ac:dyDescent="0.25">
      <c r="A61" s="16">
        <v>41518</v>
      </c>
      <c r="B61" s="7"/>
      <c r="C61" s="7"/>
      <c r="D61" s="7">
        <f>$D$65/$I$65*I61</f>
        <v>171.26486988847583</v>
      </c>
      <c r="E61" s="7">
        <f>$E$65/$L$65*L61</f>
        <v>88646.499827705324</v>
      </c>
      <c r="F61" s="17">
        <f>$F$65/$I$65*I61</f>
        <v>146.73513011152414</v>
      </c>
      <c r="G61" s="17">
        <f>$G$65/$M$65*M61</f>
        <v>552051.50017229468</v>
      </c>
      <c r="H61" s="17"/>
      <c r="I61" s="7">
        <v>318</v>
      </c>
      <c r="J61" s="7"/>
      <c r="K61" s="7"/>
      <c r="L61" s="7">
        <v>640698</v>
      </c>
      <c r="M61" s="7">
        <v>640698</v>
      </c>
    </row>
    <row r="62" spans="1:29" hidden="1" x14ac:dyDescent="0.25">
      <c r="A62" s="16">
        <v>41487</v>
      </c>
      <c r="B62" s="7"/>
      <c r="C62" s="7"/>
      <c r="D62" s="7">
        <f>$D$65/$I$65*I62</f>
        <v>168.57202602230481</v>
      </c>
      <c r="E62" s="7">
        <f>$E$65/$L$65*L62</f>
        <v>91115.935862974482</v>
      </c>
      <c r="F62" s="17">
        <f>$F$65/$I$65*I62</f>
        <v>144.42797397769516</v>
      </c>
      <c r="G62" s="17">
        <f>$G$65/$M$65*M62</f>
        <v>567430.0641370255</v>
      </c>
      <c r="H62" s="17"/>
      <c r="I62" s="7">
        <v>313</v>
      </c>
      <c r="J62" s="7"/>
      <c r="K62" s="7"/>
      <c r="L62" s="7">
        <v>658546</v>
      </c>
      <c r="M62" s="7">
        <v>658546</v>
      </c>
    </row>
    <row r="63" spans="1:29" hidden="1" x14ac:dyDescent="0.25">
      <c r="A63" s="16">
        <v>41456</v>
      </c>
      <c r="B63" s="7"/>
      <c r="C63" s="7"/>
      <c r="D63" s="7">
        <f>$D$65/$I$65*I63</f>
        <v>92.633828996282517</v>
      </c>
      <c r="E63" s="7">
        <f>$E$65/$L$65*L63</f>
        <v>48000.14719294713</v>
      </c>
      <c r="F63" s="17">
        <f>$F$65/$I$65*I63</f>
        <v>79.366171003717469</v>
      </c>
      <c r="G63" s="17">
        <f>$G$65/$M$65*M63</f>
        <v>298923.85280705284</v>
      </c>
      <c r="H63" s="17"/>
      <c r="I63" s="7">
        <v>172</v>
      </c>
      <c r="J63" s="7"/>
      <c r="K63" s="7"/>
      <c r="L63" s="7">
        <v>346924</v>
      </c>
      <c r="M63" s="7">
        <v>346924</v>
      </c>
    </row>
    <row r="64" spans="1:29" hidden="1" x14ac:dyDescent="0.25">
      <c r="A64" s="18"/>
      <c r="B64" s="19"/>
      <c r="C64" s="19"/>
      <c r="D64" s="19"/>
      <c r="E64" s="19"/>
    </row>
    <row r="65" spans="1:13" hidden="1" x14ac:dyDescent="0.25">
      <c r="A65" t="s">
        <v>39</v>
      </c>
      <c r="D65" s="17">
        <f>SUM(D37:D43)</f>
        <v>1159</v>
      </c>
      <c r="E65" s="17">
        <f>SUM(E37:E43)</f>
        <v>573771</v>
      </c>
      <c r="F65" s="17">
        <f>SUM(F37:F43)</f>
        <v>993</v>
      </c>
      <c r="G65" s="17">
        <f>SUM(G37:G43)</f>
        <v>3573194</v>
      </c>
      <c r="H65" s="17"/>
      <c r="I65" s="17">
        <f>F65+D65</f>
        <v>2152</v>
      </c>
      <c r="J65" s="17"/>
      <c r="K65" s="17"/>
      <c r="L65" s="17">
        <f>G65+E65</f>
        <v>4146965</v>
      </c>
      <c r="M65" s="17">
        <f>E65+G65</f>
        <v>4146965</v>
      </c>
    </row>
    <row r="67" spans="1:13" x14ac:dyDescent="0.25">
      <c r="A67" t="s">
        <v>47</v>
      </c>
    </row>
    <row r="68" spans="1:13" x14ac:dyDescent="0.25">
      <c r="A68" s="150"/>
    </row>
  </sheetData>
  <sheetProtection sheet="1" objects="1" scenarios="1"/>
  <sortState ref="A40:J44">
    <sortCondition descending="1" ref="A40:A44"/>
  </sortState>
  <mergeCells count="15">
    <mergeCell ref="A58:L58"/>
    <mergeCell ref="Q5:S5"/>
    <mergeCell ref="T5:V5"/>
    <mergeCell ref="A1:N1"/>
    <mergeCell ref="A2:N2"/>
    <mergeCell ref="A4:N4"/>
    <mergeCell ref="P3:Z3"/>
    <mergeCell ref="B53:L53"/>
    <mergeCell ref="B55:L55"/>
    <mergeCell ref="AB5:AB6"/>
    <mergeCell ref="B22:K22"/>
    <mergeCell ref="P1:AB1"/>
    <mergeCell ref="P2:AB2"/>
    <mergeCell ref="P4:AB4"/>
    <mergeCell ref="W5:Y5"/>
  </mergeCells>
  <printOptions horizontalCentered="1" verticalCentered="1"/>
  <pageMargins left="0.25" right="0.25" top="0.25" bottom="0.25" header="0.05" footer="0.05"/>
  <pageSetup scale="70" fitToWidth="2" orientation="landscape" r:id="rId1"/>
  <colBreaks count="1" manualBreakCount="1">
    <brk id="15"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A55" sqref="A55:XFD55"/>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2" width="15.42578125" customWidth="1"/>
    <col min="23" max="24" width="11.28515625" bestFit="1" customWidth="1"/>
    <col min="25" max="25" width="14.28515625" customWidth="1"/>
    <col min="26" max="16384" width="9.140625" style="67"/>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86</v>
      </c>
      <c r="B2" s="311"/>
      <c r="C2" s="311"/>
      <c r="D2" s="311"/>
      <c r="E2" s="311"/>
      <c r="F2" s="311"/>
      <c r="G2" s="311"/>
      <c r="H2" s="311"/>
      <c r="I2" s="311"/>
      <c r="J2" s="311"/>
      <c r="K2" s="311"/>
      <c r="L2" s="311"/>
      <c r="M2" s="261"/>
      <c r="N2" s="311" t="str">
        <f>A2</f>
        <v>City of Marlborough</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9"/>
      <c r="M4" s="261"/>
      <c r="N4" s="312">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1"/>
      <c r="L5" s="211"/>
      <c r="M5" s="70"/>
      <c r="N5" s="229"/>
      <c r="O5" s="315"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7" t="s">
        <v>14</v>
      </c>
      <c r="L6" s="217" t="s">
        <v>9</v>
      </c>
      <c r="M6" s="257"/>
      <c r="N6" s="219" t="s">
        <v>32</v>
      </c>
      <c r="O6" s="220"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13" si="0">A8+31</f>
        <v>42719</v>
      </c>
      <c r="B7" s="89"/>
      <c r="C7" s="89"/>
      <c r="D7" s="59"/>
      <c r="E7" s="59"/>
      <c r="F7" s="59"/>
      <c r="G7" s="59"/>
      <c r="H7" s="119"/>
      <c r="I7" s="119"/>
      <c r="J7" s="59"/>
      <c r="K7" s="59"/>
      <c r="L7" s="59"/>
      <c r="M7" s="257"/>
      <c r="N7" s="22">
        <f t="shared" ref="N7:N19" si="1">A7</f>
        <v>42719</v>
      </c>
      <c r="O7" s="97">
        <f>Rates!$S7</f>
        <v>0</v>
      </c>
      <c r="P7" s="92">
        <f>Rates!$Q7</f>
        <v>0</v>
      </c>
      <c r="Q7" s="29">
        <f t="shared" ref="Q7:Q19" si="2">(O7-P7)*C7</f>
        <v>0</v>
      </c>
      <c r="R7" s="97">
        <f>Rates!$T7</f>
        <v>0</v>
      </c>
      <c r="S7" s="92">
        <f>Rates!$Q7</f>
        <v>0</v>
      </c>
      <c r="T7" s="29">
        <f t="shared" ref="T7:T19" si="3">(R7-S7)*E7</f>
        <v>0</v>
      </c>
      <c r="U7" s="97">
        <f>Rates!$V7</f>
        <v>0</v>
      </c>
      <c r="V7" s="92">
        <f>Rates!$Q7</f>
        <v>0</v>
      </c>
      <c r="W7" s="29">
        <f t="shared" ref="W7:W19" si="4">(U7-V7)*G7</f>
        <v>0</v>
      </c>
      <c r="X7" s="120">
        <f>W7+T7+Q7</f>
        <v>0</v>
      </c>
      <c r="Y7" s="120" t="e">
        <f>C7/B7</f>
        <v>#DIV/0!</v>
      </c>
    </row>
    <row r="8" spans="1:26" s="60" customFormat="1" hidden="1" x14ac:dyDescent="0.25">
      <c r="A8" s="16">
        <f t="shared" si="0"/>
        <v>42688</v>
      </c>
      <c r="B8" s="89"/>
      <c r="C8" s="89"/>
      <c r="D8" s="59"/>
      <c r="E8" s="59"/>
      <c r="F8" s="59"/>
      <c r="G8" s="59"/>
      <c r="H8" s="119"/>
      <c r="I8" s="119"/>
      <c r="J8" s="59"/>
      <c r="K8" s="59"/>
      <c r="L8" s="59"/>
      <c r="M8" s="257"/>
      <c r="N8" s="22">
        <f t="shared" si="1"/>
        <v>42688</v>
      </c>
      <c r="O8" s="97">
        <f>Rates!$S8</f>
        <v>0</v>
      </c>
      <c r="P8" s="92">
        <f>Rates!$Q8</f>
        <v>0</v>
      </c>
      <c r="Q8" s="29">
        <f t="shared" si="2"/>
        <v>0</v>
      </c>
      <c r="R8" s="97">
        <f>Rates!$T8</f>
        <v>0</v>
      </c>
      <c r="S8" s="92">
        <f>Rates!$Q8</f>
        <v>0</v>
      </c>
      <c r="T8" s="29">
        <f t="shared" si="3"/>
        <v>0</v>
      </c>
      <c r="U8" s="97">
        <f>Rates!$V8</f>
        <v>0</v>
      </c>
      <c r="V8" s="92">
        <f>Rates!$Q8</f>
        <v>0</v>
      </c>
      <c r="W8" s="29">
        <f t="shared" si="4"/>
        <v>0</v>
      </c>
      <c r="X8" s="120">
        <f t="shared" ref="X8:X19" si="5">W8+T8+Q8</f>
        <v>0</v>
      </c>
      <c r="Y8" s="120" t="e">
        <f t="shared" ref="Y8:Y32" si="6">C8/B8</f>
        <v>#DIV/0!</v>
      </c>
    </row>
    <row r="9" spans="1:26" s="60" customFormat="1" hidden="1" x14ac:dyDescent="0.25">
      <c r="A9" s="16">
        <f t="shared" si="0"/>
        <v>42657</v>
      </c>
      <c r="B9" s="89"/>
      <c r="C9" s="89"/>
      <c r="D9" s="59"/>
      <c r="E9" s="59"/>
      <c r="F9" s="59"/>
      <c r="G9" s="59"/>
      <c r="H9" s="119"/>
      <c r="I9" s="119"/>
      <c r="J9" s="59"/>
      <c r="K9" s="59"/>
      <c r="L9" s="59"/>
      <c r="M9" s="257"/>
      <c r="N9" s="22">
        <f t="shared" si="1"/>
        <v>42657</v>
      </c>
      <c r="O9" s="97">
        <f>Rates!$S9</f>
        <v>0</v>
      </c>
      <c r="P9" s="92">
        <f>Rates!$Q9</f>
        <v>0</v>
      </c>
      <c r="Q9" s="29">
        <f t="shared" si="2"/>
        <v>0</v>
      </c>
      <c r="R9" s="97">
        <f>Rates!$T9</f>
        <v>0</v>
      </c>
      <c r="S9" s="92">
        <f>Rates!$Q9</f>
        <v>0</v>
      </c>
      <c r="T9" s="29">
        <f t="shared" si="3"/>
        <v>0</v>
      </c>
      <c r="U9" s="97">
        <f>Rates!$V9</f>
        <v>0</v>
      </c>
      <c r="V9" s="92">
        <f>Rates!$Q9</f>
        <v>0</v>
      </c>
      <c r="W9" s="29">
        <f t="shared" si="4"/>
        <v>0</v>
      </c>
      <c r="X9" s="120">
        <f t="shared" si="5"/>
        <v>0</v>
      </c>
      <c r="Y9" s="120" t="e">
        <f t="shared" si="6"/>
        <v>#DIV/0!</v>
      </c>
    </row>
    <row r="10" spans="1:26" s="60" customFormat="1" hidden="1" x14ac:dyDescent="0.25">
      <c r="A10" s="16">
        <f t="shared" si="0"/>
        <v>42626</v>
      </c>
      <c r="B10" s="89"/>
      <c r="C10" s="89"/>
      <c r="D10" s="59"/>
      <c r="E10" s="59"/>
      <c r="F10" s="59"/>
      <c r="G10" s="59"/>
      <c r="H10" s="119"/>
      <c r="I10" s="119"/>
      <c r="J10" s="59"/>
      <c r="K10" s="59"/>
      <c r="L10" s="59"/>
      <c r="M10" s="257"/>
      <c r="N10" s="22">
        <f t="shared" si="1"/>
        <v>42626</v>
      </c>
      <c r="O10" s="97">
        <f>Rates!$S10</f>
        <v>0</v>
      </c>
      <c r="P10" s="92">
        <f>Rates!$Q10</f>
        <v>0</v>
      </c>
      <c r="Q10" s="29">
        <f t="shared" si="2"/>
        <v>0</v>
      </c>
      <c r="R10" s="97">
        <f>Rates!$T10</f>
        <v>0</v>
      </c>
      <c r="S10" s="92">
        <f>Rates!$Q10</f>
        <v>0</v>
      </c>
      <c r="T10" s="29">
        <f t="shared" si="3"/>
        <v>0</v>
      </c>
      <c r="U10" s="97">
        <f>Rates!$V10</f>
        <v>0</v>
      </c>
      <c r="V10" s="92">
        <f>Rates!$Q10</f>
        <v>0</v>
      </c>
      <c r="W10" s="29">
        <f t="shared" si="4"/>
        <v>0</v>
      </c>
      <c r="X10" s="120">
        <f t="shared" si="5"/>
        <v>0</v>
      </c>
      <c r="Y10" s="120" t="e">
        <f t="shared" si="6"/>
        <v>#DIV/0!</v>
      </c>
    </row>
    <row r="11" spans="1:26" s="60" customFormat="1" hidden="1" x14ac:dyDescent="0.25">
      <c r="A11" s="16">
        <f t="shared" si="0"/>
        <v>42595</v>
      </c>
      <c r="B11" s="89"/>
      <c r="C11" s="89"/>
      <c r="D11" s="59"/>
      <c r="E11" s="59"/>
      <c r="F11" s="59"/>
      <c r="G11" s="59"/>
      <c r="H11" s="119"/>
      <c r="I11" s="119"/>
      <c r="J11" s="59"/>
      <c r="K11" s="59"/>
      <c r="L11" s="59"/>
      <c r="M11" s="257"/>
      <c r="N11" s="22">
        <f t="shared" si="1"/>
        <v>42595</v>
      </c>
      <c r="O11" s="97">
        <f>Rates!$S11</f>
        <v>0</v>
      </c>
      <c r="P11" s="92">
        <f>Rates!$Q11</f>
        <v>0</v>
      </c>
      <c r="Q11" s="29">
        <f t="shared" si="2"/>
        <v>0</v>
      </c>
      <c r="R11" s="97">
        <f>Rates!$T11</f>
        <v>0</v>
      </c>
      <c r="S11" s="92">
        <f>Rates!$Q11</f>
        <v>0</v>
      </c>
      <c r="T11" s="29">
        <f t="shared" si="3"/>
        <v>0</v>
      </c>
      <c r="U11" s="97">
        <f>Rates!$V11</f>
        <v>0</v>
      </c>
      <c r="V11" s="92">
        <f>Rates!$Q11</f>
        <v>0</v>
      </c>
      <c r="W11" s="29">
        <f t="shared" si="4"/>
        <v>0</v>
      </c>
      <c r="X11" s="120">
        <f t="shared" si="5"/>
        <v>0</v>
      </c>
      <c r="Y11" s="120" t="e">
        <f t="shared" si="6"/>
        <v>#DIV/0!</v>
      </c>
    </row>
    <row r="12" spans="1:26" s="60" customFormat="1" hidden="1" x14ac:dyDescent="0.25">
      <c r="A12" s="16">
        <f t="shared" si="0"/>
        <v>42564</v>
      </c>
      <c r="B12" s="89"/>
      <c r="C12" s="89"/>
      <c r="D12" s="59"/>
      <c r="E12" s="59"/>
      <c r="F12" s="59"/>
      <c r="G12" s="59"/>
      <c r="H12" s="119"/>
      <c r="I12" s="119"/>
      <c r="J12" s="59"/>
      <c r="K12" s="59"/>
      <c r="L12" s="59"/>
      <c r="M12" s="257"/>
      <c r="N12" s="22">
        <f t="shared" si="1"/>
        <v>42564</v>
      </c>
      <c r="O12" s="97">
        <f>Rates!$S12</f>
        <v>0</v>
      </c>
      <c r="P12" s="92">
        <f>Rates!$Q12</f>
        <v>0</v>
      </c>
      <c r="Q12" s="29">
        <f t="shared" si="2"/>
        <v>0</v>
      </c>
      <c r="R12" s="97">
        <f>Rates!$T12</f>
        <v>0</v>
      </c>
      <c r="S12" s="92">
        <f>Rates!$Q12</f>
        <v>0</v>
      </c>
      <c r="T12" s="29">
        <f t="shared" si="3"/>
        <v>0</v>
      </c>
      <c r="U12" s="97">
        <f>Rates!$V12</f>
        <v>0</v>
      </c>
      <c r="V12" s="92">
        <f>Rates!$Q12</f>
        <v>0</v>
      </c>
      <c r="W12" s="29">
        <f t="shared" si="4"/>
        <v>0</v>
      </c>
      <c r="X12" s="120">
        <f t="shared" si="5"/>
        <v>0</v>
      </c>
      <c r="Y12" s="120" t="e">
        <f t="shared" si="6"/>
        <v>#DIV/0!</v>
      </c>
    </row>
    <row r="13" spans="1:26" s="60" customFormat="1" hidden="1" x14ac:dyDescent="0.25">
      <c r="A13" s="16">
        <f t="shared" si="0"/>
        <v>42533</v>
      </c>
      <c r="B13" s="89"/>
      <c r="C13" s="89"/>
      <c r="D13" s="59"/>
      <c r="E13" s="59"/>
      <c r="F13" s="59"/>
      <c r="G13" s="59"/>
      <c r="H13" s="119"/>
      <c r="I13" s="119"/>
      <c r="J13" s="59"/>
      <c r="K13" s="59"/>
      <c r="L13" s="59"/>
      <c r="M13" s="257"/>
      <c r="N13" s="22">
        <f t="shared" si="1"/>
        <v>42533</v>
      </c>
      <c r="O13" s="97">
        <f>Rates!$S13</f>
        <v>0</v>
      </c>
      <c r="P13" s="92">
        <f>Rates!$Q13</f>
        <v>0</v>
      </c>
      <c r="Q13" s="29">
        <f t="shared" si="2"/>
        <v>0</v>
      </c>
      <c r="R13" s="97">
        <f>Rates!$T13</f>
        <v>0</v>
      </c>
      <c r="S13" s="92">
        <f>Rates!$Q13</f>
        <v>0</v>
      </c>
      <c r="T13" s="29">
        <f t="shared" si="3"/>
        <v>0</v>
      </c>
      <c r="U13" s="97">
        <f>Rates!$V13</f>
        <v>0</v>
      </c>
      <c r="V13" s="92">
        <f>Rates!$Q13</f>
        <v>0</v>
      </c>
      <c r="W13" s="29">
        <f t="shared" si="4"/>
        <v>0</v>
      </c>
      <c r="X13" s="120">
        <f t="shared" si="5"/>
        <v>0</v>
      </c>
      <c r="Y13" s="120" t="e">
        <f t="shared" si="6"/>
        <v>#DIV/0!</v>
      </c>
    </row>
    <row r="14" spans="1:26" s="60" customFormat="1" hidden="1" x14ac:dyDescent="0.25">
      <c r="A14" s="16">
        <f t="shared" ref="A14:A19" si="7">A15+31</f>
        <v>42502</v>
      </c>
      <c r="B14" s="118"/>
      <c r="C14" s="118"/>
      <c r="D14" s="119"/>
      <c r="E14" s="119"/>
      <c r="F14" s="119"/>
      <c r="G14" s="119"/>
      <c r="H14" s="119"/>
      <c r="I14" s="119"/>
      <c r="J14" s="59"/>
      <c r="K14" s="59"/>
      <c r="L14" s="59"/>
      <c r="M14" s="257"/>
      <c r="N14" s="22">
        <f t="shared" si="1"/>
        <v>42502</v>
      </c>
      <c r="O14" s="97">
        <f>Rates!$S14</f>
        <v>0</v>
      </c>
      <c r="P14" s="92">
        <f>Rates!$Q14</f>
        <v>0</v>
      </c>
      <c r="Q14" s="29">
        <f t="shared" si="2"/>
        <v>0</v>
      </c>
      <c r="R14" s="97">
        <f>Rates!$T14</f>
        <v>0</v>
      </c>
      <c r="S14" s="92">
        <f>Rates!$Q14</f>
        <v>0</v>
      </c>
      <c r="T14" s="29">
        <f t="shared" si="3"/>
        <v>0</v>
      </c>
      <c r="U14" s="97">
        <f>Rates!$V14</f>
        <v>0</v>
      </c>
      <c r="V14" s="92">
        <f>Rates!$Q14</f>
        <v>0</v>
      </c>
      <c r="W14" s="29">
        <f t="shared" si="4"/>
        <v>0</v>
      </c>
      <c r="X14" s="120">
        <f t="shared" si="5"/>
        <v>0</v>
      </c>
      <c r="Y14" s="120" t="e">
        <f t="shared" si="6"/>
        <v>#DIV/0!</v>
      </c>
    </row>
    <row r="15" spans="1:26" s="60" customFormat="1" hidden="1" x14ac:dyDescent="0.25">
      <c r="A15" s="16">
        <f t="shared" si="7"/>
        <v>42471</v>
      </c>
      <c r="B15" s="118"/>
      <c r="C15" s="118"/>
      <c r="D15" s="119"/>
      <c r="E15" s="119"/>
      <c r="F15" s="119"/>
      <c r="G15" s="119"/>
      <c r="H15" s="119"/>
      <c r="I15" s="119"/>
      <c r="J15" s="59"/>
      <c r="K15" s="59"/>
      <c r="L15" s="59"/>
      <c r="M15" s="257"/>
      <c r="N15" s="22">
        <f t="shared" si="1"/>
        <v>42471</v>
      </c>
      <c r="O15" s="97">
        <f>Rates!$S15</f>
        <v>0.13038</v>
      </c>
      <c r="P15" s="92">
        <f>Rates!$Q15</f>
        <v>0</v>
      </c>
      <c r="Q15" s="29">
        <f t="shared" si="2"/>
        <v>0</v>
      </c>
      <c r="R15" s="97">
        <f>Rates!$T15</f>
        <v>0.12619</v>
      </c>
      <c r="S15" s="92">
        <f>Rates!$Q15</f>
        <v>0</v>
      </c>
      <c r="T15" s="29">
        <f t="shared" si="3"/>
        <v>0</v>
      </c>
      <c r="U15" s="97">
        <f>Rates!$V15</f>
        <v>0</v>
      </c>
      <c r="V15" s="92">
        <f>Rates!$Q15</f>
        <v>0</v>
      </c>
      <c r="W15" s="29">
        <f t="shared" si="4"/>
        <v>0</v>
      </c>
      <c r="X15" s="120">
        <f t="shared" si="5"/>
        <v>0</v>
      </c>
      <c r="Y15" s="120" t="e">
        <f t="shared" si="6"/>
        <v>#DIV/0!</v>
      </c>
    </row>
    <row r="16" spans="1:26" s="60" customFormat="1" hidden="1" x14ac:dyDescent="0.25">
      <c r="A16" s="16">
        <f t="shared" si="7"/>
        <v>42440</v>
      </c>
      <c r="B16" s="118"/>
      <c r="C16" s="118"/>
      <c r="D16" s="119"/>
      <c r="E16" s="119"/>
      <c r="F16" s="119"/>
      <c r="G16" s="119"/>
      <c r="H16" s="119"/>
      <c r="I16" s="119"/>
      <c r="J16" s="59"/>
      <c r="K16" s="59"/>
      <c r="L16" s="59"/>
      <c r="M16" s="257"/>
      <c r="N16" s="22">
        <f t="shared" si="1"/>
        <v>42440</v>
      </c>
      <c r="O16" s="97">
        <f>Rates!$S16</f>
        <v>0.13038</v>
      </c>
      <c r="P16" s="92">
        <f>Rates!$Q16</f>
        <v>0</v>
      </c>
      <c r="Q16" s="29">
        <f t="shared" si="2"/>
        <v>0</v>
      </c>
      <c r="R16" s="97">
        <f>Rates!$T16</f>
        <v>0.12619</v>
      </c>
      <c r="S16" s="92">
        <f>Rates!$Q16</f>
        <v>0</v>
      </c>
      <c r="T16" s="29">
        <f t="shared" si="3"/>
        <v>0</v>
      </c>
      <c r="U16" s="97">
        <f>Rates!$V16</f>
        <v>0</v>
      </c>
      <c r="V16" s="92">
        <f>Rates!$Q16</f>
        <v>0</v>
      </c>
      <c r="W16" s="29">
        <f t="shared" si="4"/>
        <v>0</v>
      </c>
      <c r="X16" s="120">
        <f t="shared" si="5"/>
        <v>0</v>
      </c>
      <c r="Y16" s="120" t="e">
        <f t="shared" si="6"/>
        <v>#DIV/0!</v>
      </c>
    </row>
    <row r="17" spans="1:25" s="60" customFormat="1" hidden="1" x14ac:dyDescent="0.25">
      <c r="A17" s="16">
        <f t="shared" si="7"/>
        <v>42409</v>
      </c>
      <c r="B17" s="118"/>
      <c r="C17" s="118"/>
      <c r="D17" s="119"/>
      <c r="E17" s="119"/>
      <c r="F17" s="119"/>
      <c r="G17" s="119"/>
      <c r="H17" s="119"/>
      <c r="I17" s="119"/>
      <c r="J17" s="59"/>
      <c r="K17" s="59"/>
      <c r="L17" s="59"/>
      <c r="M17" s="257"/>
      <c r="N17" s="22">
        <f t="shared" si="1"/>
        <v>42409</v>
      </c>
      <c r="O17" s="97">
        <f>Rates!$S17</f>
        <v>0.13038</v>
      </c>
      <c r="P17" s="92">
        <f>Rates!$Q17</f>
        <v>0</v>
      </c>
      <c r="Q17" s="29">
        <f t="shared" si="2"/>
        <v>0</v>
      </c>
      <c r="R17" s="97">
        <f>Rates!$T17</f>
        <v>0.12619</v>
      </c>
      <c r="S17" s="92">
        <f>Rates!$Q17</f>
        <v>0</v>
      </c>
      <c r="T17" s="29">
        <f t="shared" si="3"/>
        <v>0</v>
      </c>
      <c r="U17" s="97">
        <f>Rates!$V17</f>
        <v>0</v>
      </c>
      <c r="V17" s="92">
        <f>Rates!$Q17</f>
        <v>0</v>
      </c>
      <c r="W17" s="29">
        <f t="shared" si="4"/>
        <v>0</v>
      </c>
      <c r="X17" s="120">
        <f t="shared" si="5"/>
        <v>0</v>
      </c>
      <c r="Y17" s="120" t="e">
        <f t="shared" si="6"/>
        <v>#DIV/0!</v>
      </c>
    </row>
    <row r="18" spans="1:25" s="60" customFormat="1" hidden="1" x14ac:dyDescent="0.25">
      <c r="A18" s="16">
        <f t="shared" si="7"/>
        <v>42378</v>
      </c>
      <c r="B18" s="118"/>
      <c r="C18" s="118"/>
      <c r="D18" s="119"/>
      <c r="E18" s="119"/>
      <c r="F18" s="119"/>
      <c r="G18" s="119"/>
      <c r="H18" s="119"/>
      <c r="I18" s="119"/>
      <c r="J18" s="59"/>
      <c r="K18" s="59"/>
      <c r="L18" s="59"/>
      <c r="M18" s="257"/>
      <c r="N18" s="22">
        <f t="shared" si="1"/>
        <v>42378</v>
      </c>
      <c r="O18" s="97">
        <f>Rates!$S18</f>
        <v>0.13038</v>
      </c>
      <c r="P18" s="92">
        <f>Rates!$Q18</f>
        <v>0</v>
      </c>
      <c r="Q18" s="29">
        <f t="shared" si="2"/>
        <v>0</v>
      </c>
      <c r="R18" s="97">
        <f>Rates!$T18</f>
        <v>0.12619</v>
      </c>
      <c r="S18" s="92">
        <f>Rates!$Q18</f>
        <v>0</v>
      </c>
      <c r="T18" s="29">
        <f t="shared" si="3"/>
        <v>0</v>
      </c>
      <c r="U18" s="97">
        <f>Rates!$V18</f>
        <v>0.12074</v>
      </c>
      <c r="V18" s="92">
        <f>Rates!$Q18</f>
        <v>0</v>
      </c>
      <c r="W18" s="29">
        <f t="shared" si="4"/>
        <v>0</v>
      </c>
      <c r="X18" s="120">
        <f t="shared" si="5"/>
        <v>0</v>
      </c>
      <c r="Y18" s="120" t="e">
        <f t="shared" si="6"/>
        <v>#DIV/0!</v>
      </c>
    </row>
    <row r="19" spans="1:25" s="60" customFormat="1" hidden="1" x14ac:dyDescent="0.25">
      <c r="A19" s="16">
        <f t="shared" si="7"/>
        <v>42347</v>
      </c>
      <c r="B19" s="118"/>
      <c r="C19" s="118"/>
      <c r="D19" s="119"/>
      <c r="E19" s="119"/>
      <c r="F19" s="119"/>
      <c r="G19" s="119"/>
      <c r="H19" s="119"/>
      <c r="I19" s="119"/>
      <c r="J19" s="59"/>
      <c r="K19" s="59"/>
      <c r="L19" s="59"/>
      <c r="M19" s="257"/>
      <c r="N19" s="22">
        <f t="shared" si="1"/>
        <v>42347</v>
      </c>
      <c r="O19" s="97">
        <f>Rates!$S19</f>
        <v>0.13038</v>
      </c>
      <c r="P19" s="92">
        <f>Rates!$Q19</f>
        <v>0</v>
      </c>
      <c r="Q19" s="29">
        <f t="shared" si="2"/>
        <v>0</v>
      </c>
      <c r="R19" s="97">
        <f>Rates!$T19</f>
        <v>0.12619</v>
      </c>
      <c r="S19" s="92">
        <f>Rates!$Q19</f>
        <v>0</v>
      </c>
      <c r="T19" s="29">
        <f t="shared" si="3"/>
        <v>0</v>
      </c>
      <c r="U19" s="97">
        <f>Rates!$V19</f>
        <v>0.12074</v>
      </c>
      <c r="V19" s="92">
        <f>Rates!$Q19</f>
        <v>0</v>
      </c>
      <c r="W19" s="29">
        <f t="shared" si="4"/>
        <v>0</v>
      </c>
      <c r="X19" s="120">
        <f t="shared" si="5"/>
        <v>0</v>
      </c>
      <c r="Y19" s="120" t="e">
        <f t="shared" si="6"/>
        <v>#DIV/0!</v>
      </c>
    </row>
    <row r="20" spans="1:25" s="60" customFormat="1" hidden="1" x14ac:dyDescent="0.25">
      <c r="A20" s="16">
        <f t="shared" ref="A20:A30" si="8">A21+31</f>
        <v>42316</v>
      </c>
      <c r="B20" s="106"/>
      <c r="C20" s="106"/>
      <c r="D20" s="107"/>
      <c r="E20" s="107"/>
      <c r="F20" s="107"/>
      <c r="G20" s="107"/>
      <c r="H20" s="107">
        <f t="shared" ref="H20:H31" si="9">F20+D20+B20</f>
        <v>0</v>
      </c>
      <c r="I20" s="107">
        <f t="shared" ref="I20:I31" si="10">G20+E20+C20</f>
        <v>0</v>
      </c>
      <c r="J20" s="91" t="s">
        <v>18</v>
      </c>
      <c r="K20" s="4" t="s">
        <v>87</v>
      </c>
      <c r="L20" s="91" t="s">
        <v>12</v>
      </c>
      <c r="M20" s="257"/>
      <c r="N20" s="22">
        <f t="shared" ref="N20:N31" si="11">A20</f>
        <v>42316</v>
      </c>
      <c r="O20" s="97">
        <f>Rates!$S20</f>
        <v>0.13038</v>
      </c>
      <c r="P20" s="92">
        <f>Rates!$Q20</f>
        <v>0.12858</v>
      </c>
      <c r="Q20" s="29">
        <f t="shared" ref="Q20:Q30" si="12">(O20-P20)*C20</f>
        <v>0</v>
      </c>
      <c r="R20" s="97">
        <f>Rates!$T20</f>
        <v>0.12619</v>
      </c>
      <c r="S20" s="92">
        <f>Rates!$Q20</f>
        <v>0.12858</v>
      </c>
      <c r="T20" s="29">
        <f t="shared" ref="T20:T30" si="13">(R20-S20)*E20</f>
        <v>0</v>
      </c>
      <c r="U20" s="97">
        <f>Rates!$V20</f>
        <v>0.12074</v>
      </c>
      <c r="V20" s="92">
        <f>Rates!$Q20</f>
        <v>0.12858</v>
      </c>
      <c r="W20" s="29">
        <f t="shared" ref="W20:W30" si="14">(U20-V20)*G20</f>
        <v>0</v>
      </c>
      <c r="X20" s="120">
        <f>W20+T20+Q20</f>
        <v>0</v>
      </c>
      <c r="Y20" s="120" t="e">
        <f t="shared" si="6"/>
        <v>#DIV/0!</v>
      </c>
    </row>
    <row r="21" spans="1:25" s="60" customFormat="1" hidden="1" x14ac:dyDescent="0.25">
      <c r="A21" s="16">
        <f t="shared" si="8"/>
        <v>42285</v>
      </c>
      <c r="B21" s="106"/>
      <c r="C21" s="106"/>
      <c r="D21" s="107"/>
      <c r="E21" s="107"/>
      <c r="F21" s="107"/>
      <c r="G21" s="107"/>
      <c r="H21" s="107">
        <f t="shared" si="9"/>
        <v>0</v>
      </c>
      <c r="I21" s="107">
        <f t="shared" si="10"/>
        <v>0</v>
      </c>
      <c r="J21" s="91" t="s">
        <v>18</v>
      </c>
      <c r="K21" s="4" t="s">
        <v>87</v>
      </c>
      <c r="L21" s="91" t="s">
        <v>12</v>
      </c>
      <c r="M21" s="74"/>
      <c r="N21" s="22">
        <f t="shared" si="11"/>
        <v>42285</v>
      </c>
      <c r="O21" s="97">
        <f>Rates!$S21</f>
        <v>9.257E-2</v>
      </c>
      <c r="P21" s="92">
        <f>Rates!$Q21</f>
        <v>0.12858</v>
      </c>
      <c r="Q21" s="29">
        <f t="shared" si="12"/>
        <v>0</v>
      </c>
      <c r="R21" s="97">
        <f>Rates!$T21</f>
        <v>8.6400000000000005E-2</v>
      </c>
      <c r="S21" s="92">
        <f>Rates!$Q21</f>
        <v>0.12858</v>
      </c>
      <c r="T21" s="29">
        <f t="shared" si="13"/>
        <v>0</v>
      </c>
      <c r="U21" s="97">
        <f>Rates!$V21</f>
        <v>7.2789999999999994E-2</v>
      </c>
      <c r="V21" s="92">
        <f>Rates!$Q21</f>
        <v>0.12858</v>
      </c>
      <c r="W21" s="29">
        <f t="shared" si="14"/>
        <v>0</v>
      </c>
      <c r="X21" s="120">
        <f t="shared" ref="X21:X32" si="15">W21+T21+Q21</f>
        <v>0</v>
      </c>
      <c r="Y21" s="120" t="e">
        <f t="shared" si="6"/>
        <v>#DIV/0!</v>
      </c>
    </row>
    <row r="22" spans="1:25" s="60" customFormat="1" x14ac:dyDescent="0.25">
      <c r="A22" s="16">
        <f t="shared" si="8"/>
        <v>42254</v>
      </c>
      <c r="B22" s="106">
        <v>9661</v>
      </c>
      <c r="C22" s="106">
        <v>4374193</v>
      </c>
      <c r="D22" s="107">
        <v>1557</v>
      </c>
      <c r="E22" s="107">
        <v>1463160</v>
      </c>
      <c r="F22" s="107">
        <v>102</v>
      </c>
      <c r="G22" s="107">
        <v>2064482</v>
      </c>
      <c r="H22" s="107">
        <f t="shared" si="9"/>
        <v>11320</v>
      </c>
      <c r="I22" s="107">
        <f t="shared" si="10"/>
        <v>7901835</v>
      </c>
      <c r="J22" s="91" t="s">
        <v>18</v>
      </c>
      <c r="K22" s="4" t="s">
        <v>87</v>
      </c>
      <c r="L22" s="91" t="s">
        <v>12</v>
      </c>
      <c r="M22" s="74"/>
      <c r="N22" s="22">
        <f t="shared" si="11"/>
        <v>42254</v>
      </c>
      <c r="O22" s="97">
        <f>Rates!$S22</f>
        <v>9.257E-2</v>
      </c>
      <c r="P22" s="92">
        <f>Rates!$Q22</f>
        <v>0.12858</v>
      </c>
      <c r="Q22" s="29">
        <f t="shared" si="12"/>
        <v>-157514.68992999999</v>
      </c>
      <c r="R22" s="97">
        <f>Rates!$T22</f>
        <v>8.6400000000000005E-2</v>
      </c>
      <c r="S22" s="92">
        <f>Rates!$Q22</f>
        <v>0.12858</v>
      </c>
      <c r="T22" s="29">
        <f t="shared" si="13"/>
        <v>-61716.08879999999</v>
      </c>
      <c r="U22" s="97">
        <f>Rates!$V22</f>
        <v>7.2789999999999994E-2</v>
      </c>
      <c r="V22" s="92">
        <f>Rates!$Q22</f>
        <v>0.12858</v>
      </c>
      <c r="W22" s="29">
        <f t="shared" si="14"/>
        <v>-115177.45078000001</v>
      </c>
      <c r="X22" s="120">
        <f t="shared" si="15"/>
        <v>-334408.22950999998</v>
      </c>
      <c r="Y22" s="120">
        <f t="shared" si="6"/>
        <v>452.76813994410514</v>
      </c>
    </row>
    <row r="23" spans="1:25" s="60" customFormat="1" x14ac:dyDescent="0.25">
      <c r="A23" s="16">
        <f t="shared" si="8"/>
        <v>42223</v>
      </c>
      <c r="B23" s="106">
        <v>9923</v>
      </c>
      <c r="C23" s="106">
        <v>6731792</v>
      </c>
      <c r="D23" s="107">
        <v>1545</v>
      </c>
      <c r="E23" s="107">
        <v>1886911</v>
      </c>
      <c r="F23" s="107">
        <v>101</v>
      </c>
      <c r="G23" s="107">
        <v>2552294</v>
      </c>
      <c r="H23" s="107">
        <f t="shared" si="9"/>
        <v>11569</v>
      </c>
      <c r="I23" s="107">
        <f t="shared" si="10"/>
        <v>11170997</v>
      </c>
      <c r="J23" s="91" t="s">
        <v>18</v>
      </c>
      <c r="K23" s="4" t="s">
        <v>87</v>
      </c>
      <c r="L23" s="91" t="s">
        <v>12</v>
      </c>
      <c r="M23" s="74"/>
      <c r="N23" s="22">
        <f t="shared" si="11"/>
        <v>42223</v>
      </c>
      <c r="O23" s="97">
        <f>Rates!$S23</f>
        <v>9.257E-2</v>
      </c>
      <c r="P23" s="92">
        <f>Rates!$Q23</f>
        <v>0.12858</v>
      </c>
      <c r="Q23" s="29">
        <f t="shared" si="12"/>
        <v>-242411.82991999999</v>
      </c>
      <c r="R23" s="97">
        <f>Rates!$T23</f>
        <v>8.6400000000000005E-2</v>
      </c>
      <c r="S23" s="92">
        <f>Rates!$Q23</f>
        <v>0.12858</v>
      </c>
      <c r="T23" s="29">
        <f t="shared" si="13"/>
        <v>-79589.905979999996</v>
      </c>
      <c r="U23" s="97">
        <f>Rates!$V23</f>
        <v>7.2789999999999994E-2</v>
      </c>
      <c r="V23" s="92">
        <f>Rates!$Q23</f>
        <v>0.12858</v>
      </c>
      <c r="W23" s="29">
        <f t="shared" si="14"/>
        <v>-142392.48226000002</v>
      </c>
      <c r="X23" s="120">
        <f t="shared" si="15"/>
        <v>-464394.21815999999</v>
      </c>
      <c r="Y23" s="120">
        <f t="shared" si="6"/>
        <v>678.40290234808026</v>
      </c>
    </row>
    <row r="24" spans="1:25" s="60" customFormat="1" x14ac:dyDescent="0.25">
      <c r="A24" s="16">
        <f t="shared" si="8"/>
        <v>42192</v>
      </c>
      <c r="B24" s="106">
        <v>10205</v>
      </c>
      <c r="C24" s="106">
        <v>8056644</v>
      </c>
      <c r="D24" s="107">
        <v>1570</v>
      </c>
      <c r="E24" s="107">
        <v>2077847</v>
      </c>
      <c r="F24" s="107">
        <v>102</v>
      </c>
      <c r="G24" s="107">
        <v>3119270</v>
      </c>
      <c r="H24" s="107">
        <f t="shared" si="9"/>
        <v>11877</v>
      </c>
      <c r="I24" s="107">
        <f t="shared" si="10"/>
        <v>13253761</v>
      </c>
      <c r="J24" s="91" t="s">
        <v>18</v>
      </c>
      <c r="K24" s="4" t="s">
        <v>87</v>
      </c>
      <c r="L24" s="91" t="s">
        <v>12</v>
      </c>
      <c r="M24" s="74"/>
      <c r="N24" s="22">
        <f t="shared" si="11"/>
        <v>42192</v>
      </c>
      <c r="O24" s="97">
        <f>Rates!$S24</f>
        <v>9.257E-2</v>
      </c>
      <c r="P24" s="92">
        <f>Rates!$Q24</f>
        <v>0.12858</v>
      </c>
      <c r="Q24" s="29">
        <f t="shared" si="12"/>
        <v>-290119.75043999997</v>
      </c>
      <c r="R24" s="97">
        <f>Rates!$T24</f>
        <v>8.6400000000000005E-2</v>
      </c>
      <c r="S24" s="92">
        <f>Rates!$Q24</f>
        <v>0.12858</v>
      </c>
      <c r="T24" s="29">
        <f t="shared" si="13"/>
        <v>-87643.586459999991</v>
      </c>
      <c r="U24" s="97">
        <f>Rates!$V24</f>
        <v>8.2879999999999995E-2</v>
      </c>
      <c r="V24" s="92">
        <f>Rates!$Q24</f>
        <v>0.12858</v>
      </c>
      <c r="W24" s="29">
        <f t="shared" si="14"/>
        <v>-142550.63900000002</v>
      </c>
      <c r="X24" s="120">
        <f t="shared" si="15"/>
        <v>-520313.97589999996</v>
      </c>
      <c r="Y24" s="120">
        <f t="shared" si="6"/>
        <v>789.4800587947085</v>
      </c>
    </row>
    <row r="25" spans="1:25" s="60" customFormat="1" x14ac:dyDescent="0.25">
      <c r="A25" s="16">
        <f t="shared" si="8"/>
        <v>42161</v>
      </c>
      <c r="B25" s="106">
        <v>10659</v>
      </c>
      <c r="C25" s="106">
        <v>7405477</v>
      </c>
      <c r="D25" s="107">
        <v>1617</v>
      </c>
      <c r="E25" s="107">
        <v>2114449</v>
      </c>
      <c r="F25" s="107">
        <v>104</v>
      </c>
      <c r="G25" s="107">
        <v>3095891</v>
      </c>
      <c r="H25" s="107">
        <f t="shared" si="9"/>
        <v>12380</v>
      </c>
      <c r="I25" s="107">
        <f t="shared" si="10"/>
        <v>12615817</v>
      </c>
      <c r="J25" s="91" t="s">
        <v>18</v>
      </c>
      <c r="K25" s="4" t="s">
        <v>87</v>
      </c>
      <c r="L25" s="91" t="s">
        <v>12</v>
      </c>
      <c r="M25" s="74"/>
      <c r="N25" s="22">
        <f t="shared" si="11"/>
        <v>42161</v>
      </c>
      <c r="O25" s="97">
        <f>Rates!$S25</f>
        <v>9.257E-2</v>
      </c>
      <c r="P25" s="92">
        <f>Rates!$Q25</f>
        <v>0.12858</v>
      </c>
      <c r="Q25" s="29">
        <f t="shared" si="12"/>
        <v>-266671.22677000001</v>
      </c>
      <c r="R25" s="97">
        <f>Rates!$T25</f>
        <v>8.6400000000000005E-2</v>
      </c>
      <c r="S25" s="92">
        <f>Rates!$Q25</f>
        <v>0.12858</v>
      </c>
      <c r="T25" s="29">
        <f t="shared" si="13"/>
        <v>-89187.458819999985</v>
      </c>
      <c r="U25" s="97">
        <f>Rates!$V25</f>
        <v>8.2879999999999995E-2</v>
      </c>
      <c r="V25" s="92">
        <f>Rates!$Q25</f>
        <v>0.12858</v>
      </c>
      <c r="W25" s="29">
        <f t="shared" si="14"/>
        <v>-141482.21870000003</v>
      </c>
      <c r="X25" s="120">
        <f t="shared" si="15"/>
        <v>-497340.90429000003</v>
      </c>
      <c r="Y25" s="120">
        <f t="shared" si="6"/>
        <v>694.76282953372731</v>
      </c>
    </row>
    <row r="26" spans="1:25" s="60" customFormat="1" x14ac:dyDescent="0.25">
      <c r="A26" s="16">
        <f t="shared" si="8"/>
        <v>42130</v>
      </c>
      <c r="B26" s="106">
        <v>10983</v>
      </c>
      <c r="C26" s="106">
        <v>6778176</v>
      </c>
      <c r="D26" s="107">
        <v>1629</v>
      </c>
      <c r="E26" s="107">
        <v>1958686</v>
      </c>
      <c r="F26" s="107">
        <v>107</v>
      </c>
      <c r="G26" s="107">
        <v>2833274</v>
      </c>
      <c r="H26" s="107">
        <f t="shared" si="9"/>
        <v>12719</v>
      </c>
      <c r="I26" s="107">
        <f t="shared" si="10"/>
        <v>11570136</v>
      </c>
      <c r="J26" s="91" t="s">
        <v>18</v>
      </c>
      <c r="K26" s="4" t="s">
        <v>87</v>
      </c>
      <c r="L26" s="91" t="s">
        <v>12</v>
      </c>
      <c r="M26" s="74"/>
      <c r="N26" s="22">
        <f t="shared" si="11"/>
        <v>42130</v>
      </c>
      <c r="O26" s="97">
        <f>Rates!$S26</f>
        <v>9.257E-2</v>
      </c>
      <c r="P26" s="92">
        <f>Rates!$Q26</f>
        <v>0.12858</v>
      </c>
      <c r="Q26" s="29">
        <f t="shared" si="12"/>
        <v>-244082.11775999999</v>
      </c>
      <c r="R26" s="97">
        <f>Rates!$T26</f>
        <v>8.6400000000000005E-2</v>
      </c>
      <c r="S26" s="92">
        <f>Rates!$Q26</f>
        <v>0.12858</v>
      </c>
      <c r="T26" s="29">
        <f t="shared" si="13"/>
        <v>-82617.375479999988</v>
      </c>
      <c r="U26" s="97">
        <f>Rates!$V26</f>
        <v>8.2879999999999995E-2</v>
      </c>
      <c r="V26" s="92">
        <f>Rates!$Q26</f>
        <v>0.12858</v>
      </c>
      <c r="W26" s="29">
        <f t="shared" si="14"/>
        <v>-129480.62180000001</v>
      </c>
      <c r="X26" s="120">
        <f t="shared" si="15"/>
        <v>-456180.11504</v>
      </c>
      <c r="Y26" s="120">
        <f t="shared" si="6"/>
        <v>617.1515979240645</v>
      </c>
    </row>
    <row r="27" spans="1:25" s="60" customFormat="1" x14ac:dyDescent="0.25">
      <c r="A27" s="16">
        <f t="shared" si="8"/>
        <v>42099</v>
      </c>
      <c r="B27" s="106">
        <v>11348</v>
      </c>
      <c r="C27" s="106">
        <v>5154815</v>
      </c>
      <c r="D27" s="107">
        <v>1688</v>
      </c>
      <c r="E27" s="107">
        <v>1950378</v>
      </c>
      <c r="F27" s="107">
        <v>107</v>
      </c>
      <c r="G27" s="107">
        <v>2866741</v>
      </c>
      <c r="H27" s="107">
        <f t="shared" si="9"/>
        <v>13143</v>
      </c>
      <c r="I27" s="107">
        <f t="shared" si="10"/>
        <v>9971934</v>
      </c>
      <c r="J27" s="91" t="s">
        <v>18</v>
      </c>
      <c r="K27" s="4" t="s">
        <v>87</v>
      </c>
      <c r="L27" s="91" t="s">
        <v>12</v>
      </c>
      <c r="M27" s="74"/>
      <c r="N27" s="22">
        <f t="shared" si="11"/>
        <v>42099</v>
      </c>
      <c r="O27" s="97">
        <f>Rates!$S27</f>
        <v>0.16273000000000001</v>
      </c>
      <c r="P27" s="92">
        <f>Rates!$Q27</f>
        <v>0.12858</v>
      </c>
      <c r="Q27" s="29">
        <f t="shared" si="12"/>
        <v>176036.93225000007</v>
      </c>
      <c r="R27" s="97">
        <f>Rates!$T27</f>
        <v>0.15228</v>
      </c>
      <c r="S27" s="92">
        <f>Rates!$Q27</f>
        <v>0.12858</v>
      </c>
      <c r="T27" s="29">
        <f t="shared" si="13"/>
        <v>46223.958599999998</v>
      </c>
      <c r="U27" s="97">
        <f>Rates!$V27</f>
        <v>0.13569999999999999</v>
      </c>
      <c r="V27" s="92">
        <f>Rates!$Q27</f>
        <v>0.12858</v>
      </c>
      <c r="W27" s="29">
        <f t="shared" si="14"/>
        <v>20411.195919999966</v>
      </c>
      <c r="X27" s="120">
        <f t="shared" si="15"/>
        <v>242672.08677000005</v>
      </c>
      <c r="Y27" s="120">
        <f t="shared" si="6"/>
        <v>454.24876630243216</v>
      </c>
    </row>
    <row r="28" spans="1:25" s="60" customFormat="1" x14ac:dyDescent="0.25">
      <c r="A28" s="16">
        <f t="shared" si="8"/>
        <v>42068</v>
      </c>
      <c r="B28" s="106">
        <v>11709</v>
      </c>
      <c r="C28" s="106">
        <v>6292459</v>
      </c>
      <c r="D28" s="107">
        <v>1700</v>
      </c>
      <c r="E28" s="107">
        <v>2048796</v>
      </c>
      <c r="F28" s="107">
        <v>113</v>
      </c>
      <c r="G28" s="107">
        <v>2775433</v>
      </c>
      <c r="H28" s="107">
        <f t="shared" si="9"/>
        <v>13522</v>
      </c>
      <c r="I28" s="107">
        <f t="shared" si="10"/>
        <v>11116688</v>
      </c>
      <c r="J28" s="91" t="s">
        <v>18</v>
      </c>
      <c r="K28" s="4" t="s">
        <v>87</v>
      </c>
      <c r="L28" s="91" t="s">
        <v>12</v>
      </c>
      <c r="M28" s="74"/>
      <c r="N28" s="22">
        <f t="shared" si="11"/>
        <v>42068</v>
      </c>
      <c r="O28" s="97">
        <f>Rates!$S28</f>
        <v>0.16273000000000001</v>
      </c>
      <c r="P28" s="92">
        <f>Rates!$Q28</f>
        <v>0.12858</v>
      </c>
      <c r="Q28" s="29">
        <f t="shared" si="12"/>
        <v>214887.47485000009</v>
      </c>
      <c r="R28" s="97">
        <f>Rates!$T28</f>
        <v>0.15228</v>
      </c>
      <c r="S28" s="92">
        <f>Rates!$Q28</f>
        <v>0.12858</v>
      </c>
      <c r="T28" s="29">
        <f t="shared" si="13"/>
        <v>48556.465199999999</v>
      </c>
      <c r="U28" s="97">
        <f>Rates!$V28</f>
        <v>0.13569999999999999</v>
      </c>
      <c r="V28" s="92">
        <f>Rates!$Q28</f>
        <v>0.12858</v>
      </c>
      <c r="W28" s="29">
        <f t="shared" si="14"/>
        <v>19761.082959999963</v>
      </c>
      <c r="X28" s="120">
        <f t="shared" si="15"/>
        <v>283205.02301000006</v>
      </c>
      <c r="Y28" s="120">
        <f t="shared" si="6"/>
        <v>537.40362114612697</v>
      </c>
    </row>
    <row r="29" spans="1:25" s="60" customFormat="1" x14ac:dyDescent="0.25">
      <c r="A29" s="16">
        <f t="shared" si="8"/>
        <v>42037</v>
      </c>
      <c r="B29" s="106">
        <f>145+11907</f>
        <v>12052</v>
      </c>
      <c r="C29" s="106">
        <f>102096+8995451</f>
        <v>9097547</v>
      </c>
      <c r="D29" s="107">
        <v>1785</v>
      </c>
      <c r="E29" s="107">
        <v>2554104</v>
      </c>
      <c r="F29" s="107">
        <v>121</v>
      </c>
      <c r="G29" s="107">
        <v>3598090</v>
      </c>
      <c r="H29" s="107">
        <f t="shared" si="9"/>
        <v>13958</v>
      </c>
      <c r="I29" s="107">
        <f t="shared" si="10"/>
        <v>15249741</v>
      </c>
      <c r="J29" s="91" t="s">
        <v>18</v>
      </c>
      <c r="K29" s="4" t="s">
        <v>87</v>
      </c>
      <c r="L29" s="91" t="s">
        <v>12</v>
      </c>
      <c r="M29" s="74"/>
      <c r="N29" s="22">
        <f t="shared" si="11"/>
        <v>42037</v>
      </c>
      <c r="O29" s="97">
        <f>Rates!$S29</f>
        <v>0.16273000000000001</v>
      </c>
      <c r="P29" s="92">
        <f>Rates!$Q29</f>
        <v>0.12858</v>
      </c>
      <c r="Q29" s="29">
        <f t="shared" si="12"/>
        <v>310681.23005000013</v>
      </c>
      <c r="R29" s="97">
        <f>Rates!$T29</f>
        <v>0.15228</v>
      </c>
      <c r="S29" s="92">
        <f>Rates!$Q29</f>
        <v>0.12858</v>
      </c>
      <c r="T29" s="29">
        <f t="shared" si="13"/>
        <v>60532.264799999997</v>
      </c>
      <c r="U29" s="97">
        <f>Rates!$V29</f>
        <v>0.13569999999999999</v>
      </c>
      <c r="V29" s="92">
        <f>Rates!$Q29</f>
        <v>0.12858</v>
      </c>
      <c r="W29" s="29">
        <f t="shared" si="14"/>
        <v>25618.400799999956</v>
      </c>
      <c r="X29" s="120">
        <f t="shared" si="15"/>
        <v>396831.89565000008</v>
      </c>
      <c r="Y29" s="120">
        <f t="shared" si="6"/>
        <v>754.85786591437102</v>
      </c>
    </row>
    <row r="30" spans="1:25" s="60" customFormat="1" x14ac:dyDescent="0.25">
      <c r="A30" s="16">
        <f t="shared" si="8"/>
        <v>42006</v>
      </c>
      <c r="B30" s="106">
        <f>151+12276</f>
        <v>12427</v>
      </c>
      <c r="C30" s="106">
        <f>9519446+74605</f>
        <v>9594051</v>
      </c>
      <c r="D30" s="107">
        <v>1785</v>
      </c>
      <c r="E30" s="107">
        <v>2702170</v>
      </c>
      <c r="F30" s="107">
        <v>126</v>
      </c>
      <c r="G30" s="107">
        <v>5091480</v>
      </c>
      <c r="H30" s="107">
        <f t="shared" si="9"/>
        <v>14338</v>
      </c>
      <c r="I30" s="107">
        <f t="shared" si="10"/>
        <v>17387701</v>
      </c>
      <c r="J30" s="91" t="s">
        <v>18</v>
      </c>
      <c r="K30" s="4" t="s">
        <v>87</v>
      </c>
      <c r="L30" s="91" t="s">
        <v>12</v>
      </c>
      <c r="M30" s="74"/>
      <c r="N30" s="22">
        <f t="shared" si="11"/>
        <v>42006</v>
      </c>
      <c r="O30" s="97">
        <f>Rates!$S30</f>
        <v>0.16273000000000001</v>
      </c>
      <c r="P30" s="92">
        <f>Rates!$Q30</f>
        <v>0.12858</v>
      </c>
      <c r="Q30" s="29">
        <f t="shared" si="12"/>
        <v>327636.84165000013</v>
      </c>
      <c r="R30" s="97">
        <f>Rates!$T30</f>
        <v>0.15228</v>
      </c>
      <c r="S30" s="92">
        <f>Rates!$Q30</f>
        <v>0.12858</v>
      </c>
      <c r="T30" s="29">
        <f t="shared" si="13"/>
        <v>64041.428999999996</v>
      </c>
      <c r="U30" s="97">
        <f>Rates!$V30</f>
        <v>0.17488000000000001</v>
      </c>
      <c r="V30" s="92">
        <f>Rates!$Q30</f>
        <v>0.12858</v>
      </c>
      <c r="W30" s="29">
        <f t="shared" si="14"/>
        <v>235735.52400000003</v>
      </c>
      <c r="X30" s="120">
        <f t="shared" si="15"/>
        <v>627413.79465000017</v>
      </c>
      <c r="Y30" s="120">
        <f t="shared" si="6"/>
        <v>772.03275126740164</v>
      </c>
    </row>
    <row r="31" spans="1:25" s="60" customFormat="1" x14ac:dyDescent="0.25">
      <c r="A31" s="16">
        <f>A32+31</f>
        <v>41975</v>
      </c>
      <c r="B31" s="106">
        <f>6+12462</f>
        <v>12468</v>
      </c>
      <c r="C31" s="106">
        <f>9658607+6</f>
        <v>9658613</v>
      </c>
      <c r="D31" s="107">
        <v>1821</v>
      </c>
      <c r="E31" s="107">
        <v>2888064</v>
      </c>
      <c r="F31" s="107">
        <v>132</v>
      </c>
      <c r="G31" s="107">
        <v>5300251</v>
      </c>
      <c r="H31" s="107">
        <f t="shared" si="9"/>
        <v>14421</v>
      </c>
      <c r="I31" s="107">
        <f t="shared" si="10"/>
        <v>17846928</v>
      </c>
      <c r="J31" s="91" t="s">
        <v>18</v>
      </c>
      <c r="K31" s="4" t="s">
        <v>87</v>
      </c>
      <c r="L31" s="91" t="s">
        <v>12</v>
      </c>
      <c r="M31" s="74"/>
      <c r="N31" s="22">
        <f t="shared" si="11"/>
        <v>41975</v>
      </c>
      <c r="O31" s="95">
        <f>Rates!$S31</f>
        <v>0.16273000000000001</v>
      </c>
      <c r="P31" s="92">
        <f>Rates!$Q31</f>
        <v>0.12858</v>
      </c>
      <c r="Q31" s="29">
        <f>(O31-P31)*C31</f>
        <v>329841.6339500001</v>
      </c>
      <c r="R31" s="105">
        <f>Rates!$T31</f>
        <v>0.15228</v>
      </c>
      <c r="S31" s="92">
        <f>Rates!$Q31</f>
        <v>0.12858</v>
      </c>
      <c r="T31" s="29">
        <f>(R31-S31)*E31</f>
        <v>68447.116800000003</v>
      </c>
      <c r="U31" s="95">
        <f>Rates!$V31</f>
        <v>0.17488000000000001</v>
      </c>
      <c r="V31" s="92">
        <f>Rates!$Q31</f>
        <v>0.12858</v>
      </c>
      <c r="W31" s="29">
        <f>(U31-V31)*G31</f>
        <v>245401.62130000003</v>
      </c>
      <c r="X31" s="120">
        <f t="shared" si="15"/>
        <v>643690.37205000012</v>
      </c>
      <c r="Y31" s="120">
        <f t="shared" si="6"/>
        <v>774.67220083413542</v>
      </c>
    </row>
    <row r="32" spans="1:25" s="339" customFormat="1" x14ac:dyDescent="0.25">
      <c r="A32" s="327">
        <v>41944</v>
      </c>
      <c r="B32" s="328">
        <v>12468</v>
      </c>
      <c r="C32" s="328">
        <v>9658613</v>
      </c>
      <c r="D32" s="329">
        <v>1821</v>
      </c>
      <c r="E32" s="329">
        <v>2888064</v>
      </c>
      <c r="F32" s="329">
        <v>132</v>
      </c>
      <c r="G32" s="329">
        <v>5300251</v>
      </c>
      <c r="H32" s="329">
        <f>F32+D32+B32</f>
        <v>14421</v>
      </c>
      <c r="I32" s="329">
        <f>G32+E32+C32</f>
        <v>17846928</v>
      </c>
      <c r="J32" s="330" t="s">
        <v>106</v>
      </c>
      <c r="K32" s="331"/>
      <c r="L32" s="332"/>
      <c r="M32" s="74"/>
      <c r="N32" s="333">
        <f t="shared" ref="N32:N48" si="16">A32</f>
        <v>41944</v>
      </c>
      <c r="O32" s="334">
        <f>Rates!$S32</f>
        <v>0.16273000000000001</v>
      </c>
      <c r="P32" s="335">
        <v>0.10492</v>
      </c>
      <c r="Q32" s="336">
        <f>(O32-P32)*C32</f>
        <v>558364.41753000009</v>
      </c>
      <c r="R32" s="337">
        <f>Rates!$T32</f>
        <v>0.15228</v>
      </c>
      <c r="S32" s="335">
        <v>9.9460000000000007E-2</v>
      </c>
      <c r="T32" s="336">
        <f>(R32-S32)*E32</f>
        <v>152547.54047999997</v>
      </c>
      <c r="U32" s="334">
        <f>Rates!$V32</f>
        <v>0.17488000000000001</v>
      </c>
      <c r="V32" s="335">
        <v>9.2560000000000003E-2</v>
      </c>
      <c r="W32" s="336">
        <f>(U32-V32)*G32</f>
        <v>436316.66232</v>
      </c>
      <c r="X32" s="338">
        <f t="shared" si="15"/>
        <v>1147228.6203300001</v>
      </c>
      <c r="Y32" s="338">
        <f t="shared" si="6"/>
        <v>774.67220083413542</v>
      </c>
    </row>
    <row r="33" spans="1:25" s="207" customFormat="1" x14ac:dyDescent="0.25">
      <c r="A33" s="242">
        <v>41913</v>
      </c>
      <c r="B33" s="243"/>
      <c r="C33" s="243"/>
      <c r="D33" s="244"/>
      <c r="E33" s="244"/>
      <c r="F33" s="244"/>
      <c r="G33" s="244"/>
      <c r="H33" s="244"/>
      <c r="I33" s="244"/>
      <c r="J33" s="236"/>
      <c r="K33" s="201"/>
      <c r="L33" s="236"/>
      <c r="M33" s="74"/>
      <c r="N33" s="245">
        <f t="shared" si="16"/>
        <v>41913</v>
      </c>
      <c r="O33" s="268"/>
      <c r="P33" s="203"/>
      <c r="Q33" s="247"/>
      <c r="R33" s="269"/>
      <c r="S33" s="203"/>
      <c r="T33" s="247"/>
      <c r="U33" s="268"/>
      <c r="V33" s="203"/>
      <c r="W33" s="247"/>
      <c r="X33" s="197"/>
      <c r="Y33" s="197"/>
    </row>
    <row r="34" spans="1:25" s="207" customFormat="1" hidden="1" x14ac:dyDescent="0.25">
      <c r="A34" s="187">
        <v>41883</v>
      </c>
      <c r="B34" s="243"/>
      <c r="C34" s="243"/>
      <c r="D34" s="244"/>
      <c r="E34" s="244"/>
      <c r="F34" s="244"/>
      <c r="G34" s="244"/>
      <c r="H34" s="244"/>
      <c r="I34" s="244"/>
      <c r="J34" s="236"/>
      <c r="K34" s="201"/>
      <c r="L34" s="236"/>
      <c r="M34" s="74"/>
      <c r="N34" s="190">
        <f t="shared" si="16"/>
        <v>41883</v>
      </c>
      <c r="O34" s="268"/>
      <c r="P34" s="203"/>
      <c r="Q34" s="247"/>
      <c r="R34" s="269"/>
      <c r="S34" s="203"/>
      <c r="T34" s="247"/>
      <c r="U34" s="268"/>
      <c r="V34" s="203"/>
      <c r="W34" s="247"/>
      <c r="X34" s="197"/>
      <c r="Y34" s="197"/>
    </row>
    <row r="35" spans="1:25" s="207" customFormat="1" hidden="1" x14ac:dyDescent="0.25">
      <c r="A35" s="187">
        <v>41852</v>
      </c>
      <c r="B35" s="243"/>
      <c r="C35" s="243"/>
      <c r="D35" s="244"/>
      <c r="E35" s="244"/>
      <c r="F35" s="244"/>
      <c r="G35" s="244"/>
      <c r="H35" s="244"/>
      <c r="I35" s="244"/>
      <c r="J35" s="236"/>
      <c r="K35" s="201"/>
      <c r="L35" s="236"/>
      <c r="M35" s="74"/>
      <c r="N35" s="190">
        <f t="shared" si="16"/>
        <v>41852</v>
      </c>
      <c r="O35" s="268"/>
      <c r="P35" s="203"/>
      <c r="Q35" s="247"/>
      <c r="R35" s="269"/>
      <c r="S35" s="203"/>
      <c r="T35" s="247"/>
      <c r="U35" s="268"/>
      <c r="V35" s="203"/>
      <c r="W35" s="247"/>
      <c r="X35" s="197"/>
      <c r="Y35" s="197"/>
    </row>
    <row r="36" spans="1:25" s="207" customFormat="1" hidden="1" x14ac:dyDescent="0.25">
      <c r="A36" s="187">
        <v>41821</v>
      </c>
      <c r="B36" s="243"/>
      <c r="C36" s="243"/>
      <c r="D36" s="244"/>
      <c r="E36" s="244"/>
      <c r="F36" s="244"/>
      <c r="G36" s="244"/>
      <c r="H36" s="244"/>
      <c r="I36" s="244"/>
      <c r="J36" s="236"/>
      <c r="K36" s="201"/>
      <c r="L36" s="236"/>
      <c r="M36" s="74"/>
      <c r="N36" s="190">
        <f t="shared" si="16"/>
        <v>41821</v>
      </c>
      <c r="O36" s="268"/>
      <c r="P36" s="203"/>
      <c r="Q36" s="247"/>
      <c r="R36" s="269"/>
      <c r="S36" s="203"/>
      <c r="T36" s="247"/>
      <c r="U36" s="268"/>
      <c r="V36" s="203"/>
      <c r="W36" s="247"/>
      <c r="X36" s="197"/>
      <c r="Y36" s="197"/>
    </row>
    <row r="37" spans="1:25" s="207" customFormat="1" hidden="1" x14ac:dyDescent="0.25">
      <c r="A37" s="187">
        <v>41791</v>
      </c>
      <c r="B37" s="243"/>
      <c r="C37" s="244"/>
      <c r="D37" s="244"/>
      <c r="E37" s="244"/>
      <c r="F37" s="244"/>
      <c r="G37" s="244"/>
      <c r="H37" s="244"/>
      <c r="I37" s="244"/>
      <c r="J37" s="236"/>
      <c r="K37" s="201"/>
      <c r="L37" s="236"/>
      <c r="M37" s="74"/>
      <c r="N37" s="190">
        <f t="shared" si="16"/>
        <v>41791</v>
      </c>
      <c r="O37" s="268"/>
      <c r="P37" s="203"/>
      <c r="Q37" s="247"/>
      <c r="R37" s="269"/>
      <c r="S37" s="250"/>
      <c r="T37" s="247"/>
      <c r="U37" s="268"/>
      <c r="V37" s="250"/>
      <c r="W37" s="247"/>
      <c r="X37" s="197"/>
      <c r="Y37" s="197"/>
    </row>
    <row r="38" spans="1:25" s="209" customFormat="1" hidden="1" x14ac:dyDescent="0.25">
      <c r="A38" s="187">
        <v>41760</v>
      </c>
      <c r="B38" s="251"/>
      <c r="C38" s="252"/>
      <c r="D38" s="244"/>
      <c r="E38" s="244"/>
      <c r="F38" s="244"/>
      <c r="G38" s="244"/>
      <c r="H38" s="244"/>
      <c r="I38" s="244"/>
      <c r="J38" s="236"/>
      <c r="K38" s="201"/>
      <c r="L38" s="236"/>
      <c r="M38" s="74"/>
      <c r="N38" s="190">
        <f t="shared" si="16"/>
        <v>41760</v>
      </c>
      <c r="O38" s="268"/>
      <c r="P38" s="203"/>
      <c r="Q38" s="247"/>
      <c r="R38" s="269"/>
      <c r="S38" s="250"/>
      <c r="T38" s="247"/>
      <c r="U38" s="268"/>
      <c r="V38" s="250"/>
      <c r="W38" s="247"/>
      <c r="X38" s="197"/>
      <c r="Y38" s="197"/>
    </row>
    <row r="39" spans="1:25" s="209" customFormat="1" hidden="1" x14ac:dyDescent="0.25">
      <c r="A39" s="187">
        <v>41730</v>
      </c>
      <c r="B39" s="251"/>
      <c r="C39" s="251"/>
      <c r="D39" s="244"/>
      <c r="E39" s="244"/>
      <c r="F39" s="244"/>
      <c r="G39" s="244"/>
      <c r="H39" s="244"/>
      <c r="I39" s="244"/>
      <c r="J39" s="236"/>
      <c r="K39" s="201"/>
      <c r="L39" s="236"/>
      <c r="M39" s="74"/>
      <c r="N39" s="190">
        <f t="shared" si="16"/>
        <v>41730</v>
      </c>
      <c r="O39" s="268"/>
      <c r="P39" s="203"/>
      <c r="Q39" s="247"/>
      <c r="R39" s="269"/>
      <c r="S39" s="250"/>
      <c r="T39" s="247"/>
      <c r="U39" s="268"/>
      <c r="V39" s="250"/>
      <c r="W39" s="247"/>
      <c r="X39" s="197"/>
      <c r="Y39" s="197"/>
    </row>
    <row r="40" spans="1:25" s="209" customFormat="1" hidden="1" x14ac:dyDescent="0.25">
      <c r="A40" s="187">
        <v>41699</v>
      </c>
      <c r="B40" s="253"/>
      <c r="C40" s="201"/>
      <c r="D40" s="201"/>
      <c r="E40" s="201"/>
      <c r="F40" s="201"/>
      <c r="G40" s="201"/>
      <c r="H40" s="201"/>
      <c r="I40" s="201"/>
      <c r="J40" s="201"/>
      <c r="K40" s="254"/>
      <c r="L40" s="254"/>
      <c r="M40" s="73"/>
      <c r="N40" s="190">
        <f t="shared" si="16"/>
        <v>41699</v>
      </c>
      <c r="O40" s="268"/>
      <c r="P40" s="256"/>
      <c r="Q40" s="247"/>
      <c r="R40" s="269"/>
      <c r="S40" s="256"/>
      <c r="T40" s="247"/>
      <c r="U40" s="268"/>
      <c r="V40" s="256"/>
      <c r="W40" s="247"/>
      <c r="X40" s="197"/>
      <c r="Y40" s="197"/>
    </row>
    <row r="41" spans="1:25" s="209" customFormat="1" hidden="1" x14ac:dyDescent="0.25">
      <c r="A41" s="187">
        <v>41671</v>
      </c>
      <c r="B41" s="253"/>
      <c r="C41" s="201"/>
      <c r="D41" s="201"/>
      <c r="E41" s="201"/>
      <c r="F41" s="201"/>
      <c r="G41" s="201"/>
      <c r="H41" s="201"/>
      <c r="I41" s="201"/>
      <c r="J41" s="201"/>
      <c r="K41" s="254"/>
      <c r="L41" s="254"/>
      <c r="M41" s="73"/>
      <c r="N41" s="190">
        <f t="shared" si="16"/>
        <v>41671</v>
      </c>
      <c r="O41" s="268"/>
      <c r="P41" s="256"/>
      <c r="Q41" s="247"/>
      <c r="R41" s="269"/>
      <c r="S41" s="256"/>
      <c r="T41" s="247"/>
      <c r="U41" s="268"/>
      <c r="V41" s="256"/>
      <c r="W41" s="247"/>
      <c r="X41" s="197"/>
      <c r="Y41" s="197"/>
    </row>
    <row r="42" spans="1:25" s="209" customFormat="1" hidden="1" x14ac:dyDescent="0.25">
      <c r="A42" s="187">
        <v>41640</v>
      </c>
      <c r="B42" s="253"/>
      <c r="C42" s="201"/>
      <c r="D42" s="201"/>
      <c r="E42" s="201"/>
      <c r="F42" s="201"/>
      <c r="G42" s="201"/>
      <c r="H42" s="201"/>
      <c r="I42" s="201"/>
      <c r="J42" s="201"/>
      <c r="K42" s="254"/>
      <c r="L42" s="254"/>
      <c r="M42" s="73"/>
      <c r="N42" s="190">
        <f t="shared" si="16"/>
        <v>41640</v>
      </c>
      <c r="O42" s="268"/>
      <c r="P42" s="256"/>
      <c r="Q42" s="247"/>
      <c r="R42" s="269"/>
      <c r="S42" s="256"/>
      <c r="T42" s="247"/>
      <c r="U42" s="268"/>
      <c r="V42" s="256"/>
      <c r="W42" s="247"/>
      <c r="X42" s="197"/>
      <c r="Y42" s="197"/>
    </row>
    <row r="43" spans="1:25" s="209" customFormat="1" hidden="1" x14ac:dyDescent="0.25">
      <c r="A43" s="187">
        <v>41609</v>
      </c>
      <c r="B43" s="253"/>
      <c r="C43" s="201"/>
      <c r="D43" s="201"/>
      <c r="E43" s="201"/>
      <c r="F43" s="201"/>
      <c r="G43" s="201"/>
      <c r="H43" s="201"/>
      <c r="I43" s="201"/>
      <c r="J43" s="201"/>
      <c r="K43" s="254"/>
      <c r="L43" s="254"/>
      <c r="M43" s="73"/>
      <c r="N43" s="190">
        <f t="shared" si="16"/>
        <v>41609</v>
      </c>
      <c r="O43" s="268"/>
      <c r="P43" s="256"/>
      <c r="Q43" s="247"/>
      <c r="R43" s="269"/>
      <c r="S43" s="256"/>
      <c r="T43" s="247"/>
      <c r="U43" s="268"/>
      <c r="V43" s="256"/>
      <c r="W43" s="247"/>
      <c r="X43" s="197"/>
      <c r="Y43" s="197"/>
    </row>
    <row r="44" spans="1:25" s="209" customFormat="1" hidden="1" x14ac:dyDescent="0.25">
      <c r="A44" s="187">
        <v>41579</v>
      </c>
      <c r="B44" s="253"/>
      <c r="C44" s="201"/>
      <c r="D44" s="201"/>
      <c r="E44" s="201"/>
      <c r="F44" s="201"/>
      <c r="G44" s="201"/>
      <c r="H44" s="201"/>
      <c r="I44" s="201"/>
      <c r="J44" s="201"/>
      <c r="K44" s="254"/>
      <c r="L44" s="254"/>
      <c r="M44" s="73"/>
      <c r="N44" s="190">
        <f t="shared" si="16"/>
        <v>41579</v>
      </c>
      <c r="O44" s="268"/>
      <c r="P44" s="256"/>
      <c r="Q44" s="247"/>
      <c r="R44" s="269"/>
      <c r="S44" s="256"/>
      <c r="T44" s="247"/>
      <c r="U44" s="268"/>
      <c r="V44" s="256"/>
      <c r="W44" s="247"/>
      <c r="X44" s="197"/>
      <c r="Y44" s="197"/>
    </row>
    <row r="45" spans="1:25" s="209" customFormat="1" hidden="1" x14ac:dyDescent="0.25">
      <c r="A45" s="187">
        <v>41548</v>
      </c>
      <c r="B45" s="253"/>
      <c r="C45" s="201"/>
      <c r="D45" s="201"/>
      <c r="E45" s="201"/>
      <c r="F45" s="201"/>
      <c r="G45" s="201"/>
      <c r="H45" s="201"/>
      <c r="I45" s="201"/>
      <c r="J45" s="201"/>
      <c r="K45" s="254"/>
      <c r="L45" s="254"/>
      <c r="M45" s="73"/>
      <c r="N45" s="190">
        <f t="shared" si="16"/>
        <v>41548</v>
      </c>
      <c r="O45" s="268"/>
      <c r="P45" s="256"/>
      <c r="Q45" s="247"/>
      <c r="R45" s="269"/>
      <c r="S45" s="256"/>
      <c r="T45" s="247"/>
      <c r="U45" s="268"/>
      <c r="V45" s="256"/>
      <c r="W45" s="247"/>
      <c r="X45" s="197"/>
      <c r="Y45" s="197"/>
    </row>
    <row r="46" spans="1:25" s="209" customFormat="1" hidden="1" x14ac:dyDescent="0.25">
      <c r="A46" s="187">
        <v>41518</v>
      </c>
      <c r="B46" s="253"/>
      <c r="C46" s="201"/>
      <c r="D46" s="201"/>
      <c r="E46" s="201"/>
      <c r="F46" s="201"/>
      <c r="G46" s="201"/>
      <c r="H46" s="201"/>
      <c r="I46" s="201"/>
      <c r="J46" s="201"/>
      <c r="K46" s="254"/>
      <c r="L46" s="254"/>
      <c r="M46" s="73"/>
      <c r="N46" s="190">
        <f t="shared" si="16"/>
        <v>41518</v>
      </c>
      <c r="O46" s="268"/>
      <c r="P46" s="256"/>
      <c r="Q46" s="247"/>
      <c r="R46" s="269"/>
      <c r="S46" s="256"/>
      <c r="T46" s="247"/>
      <c r="U46" s="268"/>
      <c r="V46" s="256"/>
      <c r="W46" s="247"/>
      <c r="X46" s="197"/>
      <c r="Y46" s="197"/>
    </row>
    <row r="47" spans="1:25" s="209" customFormat="1" hidden="1" x14ac:dyDescent="0.25">
      <c r="A47" s="187">
        <v>41487</v>
      </c>
      <c r="B47" s="253"/>
      <c r="C47" s="201"/>
      <c r="D47" s="201"/>
      <c r="E47" s="201"/>
      <c r="F47" s="201"/>
      <c r="G47" s="201"/>
      <c r="H47" s="201"/>
      <c r="I47" s="201"/>
      <c r="J47" s="201"/>
      <c r="K47" s="254"/>
      <c r="L47" s="254"/>
      <c r="M47" s="73"/>
      <c r="N47" s="190">
        <f t="shared" si="16"/>
        <v>41487</v>
      </c>
      <c r="O47" s="268"/>
      <c r="P47" s="256"/>
      <c r="Q47" s="247"/>
      <c r="R47" s="269"/>
      <c r="S47" s="256"/>
      <c r="T47" s="247"/>
      <c r="U47" s="268"/>
      <c r="V47" s="256"/>
      <c r="W47" s="247"/>
      <c r="X47" s="197"/>
      <c r="Y47" s="197"/>
    </row>
    <row r="48" spans="1:25" s="209" customFormat="1" hidden="1" x14ac:dyDescent="0.25">
      <c r="A48" s="187">
        <v>41456</v>
      </c>
      <c r="B48" s="253"/>
      <c r="C48" s="201"/>
      <c r="D48" s="201"/>
      <c r="E48" s="201"/>
      <c r="F48" s="201"/>
      <c r="G48" s="201"/>
      <c r="H48" s="201"/>
      <c r="I48" s="201"/>
      <c r="J48" s="201"/>
      <c r="K48" s="254"/>
      <c r="L48" s="254"/>
      <c r="M48" s="73"/>
      <c r="N48" s="190">
        <f t="shared" si="16"/>
        <v>41456</v>
      </c>
      <c r="O48" s="268"/>
      <c r="P48" s="256"/>
      <c r="Q48" s="247"/>
      <c r="R48" s="269"/>
      <c r="S48" s="256"/>
      <c r="T48" s="247"/>
      <c r="U48" s="268"/>
      <c r="V48" s="256"/>
      <c r="W48" s="247"/>
      <c r="X48" s="197"/>
      <c r="Y48" s="197"/>
    </row>
    <row r="49" spans="1:25" hidden="1" x14ac:dyDescent="0.25">
      <c r="A49" s="14"/>
      <c r="B49" s="10"/>
      <c r="C49" s="64"/>
      <c r="D49" s="64"/>
      <c r="E49" s="64"/>
      <c r="F49" s="10"/>
      <c r="G49" s="10"/>
      <c r="H49" s="10"/>
      <c r="I49" s="10"/>
      <c r="J49" s="10"/>
      <c r="K49" s="10"/>
      <c r="L49" s="10"/>
      <c r="M49" s="74"/>
      <c r="N49" s="10"/>
      <c r="O49" s="62"/>
      <c r="P49" s="12"/>
      <c r="Q49" s="63"/>
      <c r="R49" s="62"/>
      <c r="S49" s="12"/>
      <c r="T49" s="63"/>
      <c r="U49" s="62"/>
      <c r="V49" s="12"/>
      <c r="W49" s="43"/>
      <c r="X49" s="54"/>
      <c r="Y49" s="54"/>
    </row>
    <row r="50" spans="1:25" hidden="1" x14ac:dyDescent="0.25">
      <c r="O50" s="52" t="s">
        <v>62</v>
      </c>
      <c r="P50" s="44"/>
      <c r="Q50" s="45">
        <f>SUM(Q7:Q49)</f>
        <v>716648.91546000063</v>
      </c>
      <c r="R50" s="50"/>
      <c r="S50" s="51"/>
      <c r="T50" s="45">
        <f>SUM(T7:T49)</f>
        <v>39594.35934000001</v>
      </c>
      <c r="U50" s="50"/>
      <c r="V50" s="51"/>
      <c r="W50" s="45">
        <f>SUM(W7:W49)</f>
        <v>312161.07475999987</v>
      </c>
      <c r="X50" s="121">
        <f>SUM(X7:X49)</f>
        <v>1068404.3495600009</v>
      </c>
      <c r="Y50" s="121"/>
    </row>
    <row r="51" spans="1:25" x14ac:dyDescent="0.25">
      <c r="D51" s="11"/>
    </row>
    <row r="52" spans="1:25" s="150" customFormat="1" x14ac:dyDescent="0.25">
      <c r="A52" s="150" t="s">
        <v>5</v>
      </c>
      <c r="M52" s="70"/>
    </row>
    <row r="53" spans="1:25" s="150" customFormat="1" ht="45.7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c r="X53" s="17"/>
    </row>
    <row r="54" spans="1:25" s="150" customFormat="1" x14ac:dyDescent="0.25">
      <c r="M54" s="70"/>
    </row>
    <row r="55" spans="1:25" s="150" customFormat="1" ht="43.5" customHeight="1" x14ac:dyDescent="0.25">
      <c r="A55" s="2" t="s">
        <v>13</v>
      </c>
      <c r="B55" s="318" t="s">
        <v>160</v>
      </c>
      <c r="C55" s="318"/>
      <c r="D55" s="318"/>
      <c r="E55" s="318"/>
      <c r="F55" s="318"/>
      <c r="G55" s="318"/>
      <c r="H55" s="318"/>
      <c r="I55" s="318"/>
      <c r="J55" s="318"/>
      <c r="K55" s="318"/>
      <c r="L55" s="318"/>
      <c r="M55" s="264"/>
      <c r="N55" s="171"/>
      <c r="O55" s="171"/>
      <c r="P55" s="171"/>
      <c r="Q55" s="171"/>
      <c r="R55" s="171"/>
      <c r="S55" s="171"/>
      <c r="T55" s="171"/>
      <c r="U55" s="171"/>
      <c r="V55" s="171"/>
    </row>
    <row r="56" spans="1:25" s="150" customFormat="1" ht="15" customHeight="1" x14ac:dyDescent="0.25">
      <c r="A56" s="65"/>
      <c r="B56" s="172"/>
      <c r="C56" s="172"/>
      <c r="D56" s="172"/>
      <c r="E56" s="172"/>
      <c r="F56" s="172"/>
      <c r="G56" s="172"/>
      <c r="H56" s="172"/>
      <c r="I56" s="172"/>
      <c r="J56" s="172"/>
      <c r="K56" s="172"/>
      <c r="L56" s="172"/>
      <c r="M56" s="264"/>
      <c r="N56" s="171"/>
      <c r="O56" s="171"/>
      <c r="P56" s="171"/>
      <c r="Q56" s="171"/>
      <c r="R56" s="171"/>
      <c r="S56" s="171"/>
      <c r="T56" s="171"/>
      <c r="U56" s="171"/>
      <c r="V56" s="171"/>
    </row>
    <row r="57" spans="1:25" s="150" customFormat="1" x14ac:dyDescent="0.25">
      <c r="A57" s="1" t="s">
        <v>4</v>
      </c>
      <c r="M57" s="70"/>
    </row>
    <row r="58" spans="1:25" s="150" customFormat="1" ht="15" customHeight="1" x14ac:dyDescent="0.25">
      <c r="A58" s="313" t="s">
        <v>161</v>
      </c>
      <c r="B58" s="313"/>
      <c r="C58" s="313"/>
      <c r="D58" s="313"/>
      <c r="E58" s="313"/>
      <c r="F58" s="313"/>
      <c r="G58" s="313"/>
      <c r="H58" s="313"/>
      <c r="I58" s="313"/>
      <c r="J58" s="313"/>
      <c r="K58" s="313"/>
      <c r="L58" s="313"/>
      <c r="M58" s="70"/>
      <c r="N58" s="171"/>
      <c r="O58" s="171"/>
      <c r="P58" s="171"/>
      <c r="Q58" s="171"/>
      <c r="R58" s="171"/>
      <c r="S58" s="171"/>
      <c r="T58" s="171"/>
      <c r="U58" s="171"/>
      <c r="V58" s="171"/>
    </row>
    <row r="60" spans="1:25" x14ac:dyDescent="0.25">
      <c r="A60" s="210" t="s">
        <v>85</v>
      </c>
    </row>
  </sheetData>
  <sheetProtection sheet="1" objects="1" scenarios="1"/>
  <mergeCells count="14">
    <mergeCell ref="A58:L58"/>
    <mergeCell ref="O5:Q5"/>
    <mergeCell ref="R5:T5"/>
    <mergeCell ref="U5:W5"/>
    <mergeCell ref="B53:L53"/>
    <mergeCell ref="J32:L32"/>
    <mergeCell ref="B55:L55"/>
    <mergeCell ref="Y5:Y6"/>
    <mergeCell ref="N1:Y1"/>
    <mergeCell ref="N2:Y2"/>
    <mergeCell ref="N4:Y4"/>
    <mergeCell ref="A1:L1"/>
    <mergeCell ref="A2:L2"/>
    <mergeCell ref="A4:L4"/>
  </mergeCells>
  <printOptions horizontalCentered="1" verticalCentered="1"/>
  <pageMargins left="0.25" right="0.25" top="0.25" bottom="0.25" header="0.05" footer="0.05"/>
  <pageSetup scale="70" fitToWidth="2" orientation="landscape" r:id="rId1"/>
  <colBreaks count="1" manualBreakCount="1">
    <brk id="13" max="1048575"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A55" sqref="A55:XFD55"/>
    </sheetView>
  </sheetViews>
  <sheetFormatPr defaultRowHeight="15" x14ac:dyDescent="0.25"/>
  <cols>
    <col min="1" max="1" width="10.7109375" style="150" customWidth="1"/>
    <col min="2" max="2" width="12" style="150" customWidth="1"/>
    <col min="3" max="3" width="14.42578125" style="150" customWidth="1"/>
    <col min="4" max="5" width="15" style="150" customWidth="1"/>
    <col min="6" max="6" width="10.5703125" style="150" customWidth="1"/>
    <col min="7" max="9" width="14.140625" style="150" customWidth="1"/>
    <col min="10" max="10" width="20.5703125" style="150" bestFit="1" customWidth="1"/>
    <col min="11" max="11" width="25" style="150" customWidth="1"/>
    <col min="12" max="12" width="15" style="150" customWidth="1"/>
    <col min="13" max="13" width="2.85546875" style="70" customWidth="1"/>
    <col min="14" max="14" width="11.28515625" style="150" customWidth="1"/>
    <col min="15" max="22" width="15.42578125" style="150" customWidth="1"/>
    <col min="23" max="24" width="11.28515625" style="150" bestFit="1" customWidth="1"/>
    <col min="25" max="25" width="14.28515625" style="150" customWidth="1"/>
    <col min="26" max="16384" width="9.140625" style="150"/>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178</v>
      </c>
      <c r="B2" s="311"/>
      <c r="C2" s="311"/>
      <c r="D2" s="311"/>
      <c r="E2" s="311"/>
      <c r="F2" s="311"/>
      <c r="G2" s="311"/>
      <c r="H2" s="311"/>
      <c r="I2" s="311"/>
      <c r="J2" s="311"/>
      <c r="K2" s="311"/>
      <c r="L2" s="311"/>
      <c r="M2" s="261"/>
      <c r="N2" s="311" t="str">
        <f>A2</f>
        <v>Town of Monterey</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1"/>
      <c r="M4" s="261"/>
      <c r="N4" s="311">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6"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58" t="s">
        <v>9</v>
      </c>
      <c r="M6" s="257"/>
      <c r="N6" s="291" t="s">
        <v>32</v>
      </c>
      <c r="O6" s="228"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30" si="0">A8+31</f>
        <v>42719</v>
      </c>
      <c r="B7" s="90"/>
      <c r="C7" s="88"/>
      <c r="D7" s="88"/>
      <c r="E7" s="88"/>
      <c r="F7" s="103">
        <v>0</v>
      </c>
      <c r="G7" s="104">
        <v>0</v>
      </c>
      <c r="H7" s="104">
        <f t="shared" ref="H7:I21" si="1">F7+D7+B7</f>
        <v>0</v>
      </c>
      <c r="I7" s="104">
        <f t="shared" si="1"/>
        <v>0</v>
      </c>
      <c r="J7" s="5"/>
      <c r="K7" s="81"/>
      <c r="L7" s="259"/>
      <c r="M7" s="257"/>
      <c r="N7" s="22">
        <f t="shared" ref="N7:N31" si="2">A7</f>
        <v>42719</v>
      </c>
      <c r="O7" s="96">
        <f>Rates!$S7</f>
        <v>0</v>
      </c>
      <c r="P7" s="27"/>
      <c r="Q7" s="29">
        <f t="shared" ref="Q7:Q21" si="3">(O7-P7)*C7</f>
        <v>0</v>
      </c>
      <c r="R7" s="100">
        <f>Rates!$T7</f>
        <v>0</v>
      </c>
      <c r="S7" s="27"/>
      <c r="T7" s="29">
        <f t="shared" ref="T7:T21" si="4">(R7-S7)*E7</f>
        <v>0</v>
      </c>
      <c r="U7" s="100">
        <f>Rates!$V7</f>
        <v>0</v>
      </c>
      <c r="V7" s="27"/>
      <c r="W7" s="29">
        <f t="shared" ref="W7:W21" si="5">(U7-V7)*G7</f>
        <v>0</v>
      </c>
      <c r="X7" s="120">
        <f t="shared" ref="X7:X19" si="6">W7+T7+Q7</f>
        <v>0</v>
      </c>
      <c r="Y7" s="120"/>
    </row>
    <row r="8" spans="1:26" s="60" customFormat="1" hidden="1" x14ac:dyDescent="0.25">
      <c r="A8" s="16">
        <f t="shared" si="0"/>
        <v>42688</v>
      </c>
      <c r="B8" s="90"/>
      <c r="C8" s="88"/>
      <c r="D8" s="88"/>
      <c r="E8" s="88"/>
      <c r="F8" s="103">
        <v>0</v>
      </c>
      <c r="G8" s="104">
        <v>0</v>
      </c>
      <c r="H8" s="104">
        <f t="shared" si="1"/>
        <v>0</v>
      </c>
      <c r="I8" s="104">
        <f t="shared" si="1"/>
        <v>0</v>
      </c>
      <c r="J8" s="5"/>
      <c r="K8" s="81"/>
      <c r="L8" s="259"/>
      <c r="M8" s="257"/>
      <c r="N8" s="22">
        <f t="shared" si="2"/>
        <v>42688</v>
      </c>
      <c r="O8" s="96">
        <f>Rates!$S8</f>
        <v>0</v>
      </c>
      <c r="P8" s="27"/>
      <c r="Q8" s="29">
        <f t="shared" si="3"/>
        <v>0</v>
      </c>
      <c r="R8" s="100">
        <f>Rates!$T8</f>
        <v>0</v>
      </c>
      <c r="S8" s="27"/>
      <c r="T8" s="29">
        <f t="shared" si="4"/>
        <v>0</v>
      </c>
      <c r="U8" s="100">
        <f>Rates!$V8</f>
        <v>0</v>
      </c>
      <c r="V8" s="27"/>
      <c r="W8" s="29">
        <f t="shared" si="5"/>
        <v>0</v>
      </c>
      <c r="X8" s="120">
        <f t="shared" si="6"/>
        <v>0</v>
      </c>
      <c r="Y8" s="120"/>
    </row>
    <row r="9" spans="1:26" s="60" customFormat="1" hidden="1" x14ac:dyDescent="0.25">
      <c r="A9" s="16">
        <f t="shared" si="0"/>
        <v>42657</v>
      </c>
      <c r="B9" s="90"/>
      <c r="C9" s="88"/>
      <c r="D9" s="88"/>
      <c r="E9" s="88"/>
      <c r="F9" s="103">
        <v>0</v>
      </c>
      <c r="G9" s="104">
        <v>0</v>
      </c>
      <c r="H9" s="104">
        <f t="shared" si="1"/>
        <v>0</v>
      </c>
      <c r="I9" s="104">
        <f t="shared" si="1"/>
        <v>0</v>
      </c>
      <c r="J9" s="5"/>
      <c r="K9" s="81"/>
      <c r="L9" s="2"/>
      <c r="M9" s="257"/>
      <c r="N9" s="22">
        <f t="shared" si="2"/>
        <v>42657</v>
      </c>
      <c r="O9" s="96">
        <f>Rates!$S9</f>
        <v>0</v>
      </c>
      <c r="P9" s="27"/>
      <c r="Q9" s="29">
        <f t="shared" si="3"/>
        <v>0</v>
      </c>
      <c r="R9" s="100">
        <f>Rates!$T9</f>
        <v>0</v>
      </c>
      <c r="S9" s="27"/>
      <c r="T9" s="29">
        <f t="shared" si="4"/>
        <v>0</v>
      </c>
      <c r="U9" s="100">
        <f>Rates!$V9</f>
        <v>0</v>
      </c>
      <c r="V9" s="27"/>
      <c r="W9" s="29">
        <f t="shared" si="5"/>
        <v>0</v>
      </c>
      <c r="X9" s="120">
        <f t="shared" si="6"/>
        <v>0</v>
      </c>
      <c r="Y9" s="120"/>
    </row>
    <row r="10" spans="1:26" s="60" customFormat="1" hidden="1" x14ac:dyDescent="0.25">
      <c r="A10" s="16">
        <f t="shared" si="0"/>
        <v>42626</v>
      </c>
      <c r="B10" s="90"/>
      <c r="C10" s="88"/>
      <c r="D10" s="88"/>
      <c r="E10" s="88"/>
      <c r="F10" s="103">
        <v>0</v>
      </c>
      <c r="G10" s="104">
        <v>0</v>
      </c>
      <c r="H10" s="104">
        <f t="shared" si="1"/>
        <v>0</v>
      </c>
      <c r="I10" s="104">
        <f t="shared" si="1"/>
        <v>0</v>
      </c>
      <c r="J10" s="5"/>
      <c r="K10" s="81"/>
      <c r="L10" s="2"/>
      <c r="M10" s="257"/>
      <c r="N10" s="22">
        <f t="shared" si="2"/>
        <v>42626</v>
      </c>
      <c r="O10" s="96">
        <f>Rates!$S10</f>
        <v>0</v>
      </c>
      <c r="P10" s="27"/>
      <c r="Q10" s="29">
        <f t="shared" si="3"/>
        <v>0</v>
      </c>
      <c r="R10" s="100">
        <f>Rates!$T10</f>
        <v>0</v>
      </c>
      <c r="S10" s="27"/>
      <c r="T10" s="29">
        <f t="shared" si="4"/>
        <v>0</v>
      </c>
      <c r="U10" s="100">
        <f>Rates!$V10</f>
        <v>0</v>
      </c>
      <c r="V10" s="27"/>
      <c r="W10" s="29">
        <f t="shared" si="5"/>
        <v>0</v>
      </c>
      <c r="X10" s="120">
        <f t="shared" si="6"/>
        <v>0</v>
      </c>
      <c r="Y10" s="120"/>
    </row>
    <row r="11" spans="1:26" s="60" customFormat="1" hidden="1" x14ac:dyDescent="0.25">
      <c r="A11" s="16">
        <f t="shared" si="0"/>
        <v>42595</v>
      </c>
      <c r="B11" s="90"/>
      <c r="C11" s="88"/>
      <c r="D11" s="88"/>
      <c r="E11" s="88"/>
      <c r="F11" s="103">
        <v>0</v>
      </c>
      <c r="G11" s="104">
        <v>0</v>
      </c>
      <c r="H11" s="104">
        <f t="shared" si="1"/>
        <v>0</v>
      </c>
      <c r="I11" s="104">
        <f t="shared" si="1"/>
        <v>0</v>
      </c>
      <c r="J11" s="5"/>
      <c r="K11" s="81"/>
      <c r="L11" s="2"/>
      <c r="M11" s="257"/>
      <c r="N11" s="22">
        <f t="shared" si="2"/>
        <v>42595</v>
      </c>
      <c r="O11" s="96">
        <f>Rates!$S11</f>
        <v>0</v>
      </c>
      <c r="P11" s="27"/>
      <c r="Q11" s="29">
        <f t="shared" si="3"/>
        <v>0</v>
      </c>
      <c r="R11" s="100">
        <f>Rates!$T11</f>
        <v>0</v>
      </c>
      <c r="S11" s="27"/>
      <c r="T11" s="29">
        <f t="shared" si="4"/>
        <v>0</v>
      </c>
      <c r="U11" s="100">
        <f>Rates!$V11</f>
        <v>0</v>
      </c>
      <c r="V11" s="27"/>
      <c r="W11" s="29">
        <f t="shared" si="5"/>
        <v>0</v>
      </c>
      <c r="X11" s="120">
        <f t="shared" si="6"/>
        <v>0</v>
      </c>
      <c r="Y11" s="120"/>
    </row>
    <row r="12" spans="1:26" s="60" customFormat="1" hidden="1" x14ac:dyDescent="0.25">
      <c r="A12" s="16">
        <f t="shared" si="0"/>
        <v>42564</v>
      </c>
      <c r="B12" s="90"/>
      <c r="C12" s="88"/>
      <c r="D12" s="88"/>
      <c r="E12" s="88"/>
      <c r="F12" s="103">
        <v>0</v>
      </c>
      <c r="G12" s="104">
        <v>0</v>
      </c>
      <c r="H12" s="104">
        <f t="shared" si="1"/>
        <v>0</v>
      </c>
      <c r="I12" s="104">
        <f t="shared" si="1"/>
        <v>0</v>
      </c>
      <c r="J12" s="5"/>
      <c r="K12" s="81"/>
      <c r="L12" s="2"/>
      <c r="M12" s="257"/>
      <c r="N12" s="22">
        <f t="shared" si="2"/>
        <v>42564</v>
      </c>
      <c r="O12" s="96">
        <f>Rates!$S12</f>
        <v>0</v>
      </c>
      <c r="P12" s="27"/>
      <c r="Q12" s="29">
        <f t="shared" si="3"/>
        <v>0</v>
      </c>
      <c r="R12" s="100">
        <f>Rates!$T12</f>
        <v>0</v>
      </c>
      <c r="S12" s="27"/>
      <c r="T12" s="29">
        <f t="shared" si="4"/>
        <v>0</v>
      </c>
      <c r="U12" s="100">
        <f>Rates!$V12</f>
        <v>0</v>
      </c>
      <c r="V12" s="27"/>
      <c r="W12" s="29">
        <f t="shared" si="5"/>
        <v>0</v>
      </c>
      <c r="X12" s="120">
        <f t="shared" si="6"/>
        <v>0</v>
      </c>
      <c r="Y12" s="120"/>
    </row>
    <row r="13" spans="1:26" s="60" customFormat="1" hidden="1" x14ac:dyDescent="0.25">
      <c r="A13" s="16">
        <f t="shared" si="0"/>
        <v>42533</v>
      </c>
      <c r="B13" s="90"/>
      <c r="C13" s="88"/>
      <c r="D13" s="88"/>
      <c r="E13" s="88"/>
      <c r="F13" s="103">
        <v>0</v>
      </c>
      <c r="G13" s="104">
        <v>0</v>
      </c>
      <c r="H13" s="104">
        <f t="shared" si="1"/>
        <v>0</v>
      </c>
      <c r="I13" s="104">
        <f t="shared" si="1"/>
        <v>0</v>
      </c>
      <c r="J13" s="5"/>
      <c r="K13" s="81"/>
      <c r="L13" s="2"/>
      <c r="M13" s="257"/>
      <c r="N13" s="22">
        <f t="shared" si="2"/>
        <v>42533</v>
      </c>
      <c r="O13" s="96">
        <f>Rates!$S13</f>
        <v>0</v>
      </c>
      <c r="P13" s="27"/>
      <c r="Q13" s="29">
        <f t="shared" si="3"/>
        <v>0</v>
      </c>
      <c r="R13" s="100">
        <f>Rates!$T13</f>
        <v>0</v>
      </c>
      <c r="S13" s="27"/>
      <c r="T13" s="29">
        <f t="shared" si="4"/>
        <v>0</v>
      </c>
      <c r="U13" s="100">
        <f>Rates!$V13</f>
        <v>0</v>
      </c>
      <c r="V13" s="27"/>
      <c r="W13" s="29">
        <f t="shared" si="5"/>
        <v>0</v>
      </c>
      <c r="X13" s="120">
        <f t="shared" si="6"/>
        <v>0</v>
      </c>
      <c r="Y13" s="120"/>
    </row>
    <row r="14" spans="1:26" s="60" customFormat="1" hidden="1" x14ac:dyDescent="0.25">
      <c r="A14" s="16">
        <f t="shared" si="0"/>
        <v>42502</v>
      </c>
      <c r="B14" s="90"/>
      <c r="C14" s="88"/>
      <c r="D14" s="88"/>
      <c r="E14" s="88"/>
      <c r="F14" s="103">
        <v>0</v>
      </c>
      <c r="G14" s="104">
        <v>0</v>
      </c>
      <c r="H14" s="104">
        <f t="shared" si="1"/>
        <v>0</v>
      </c>
      <c r="I14" s="104">
        <f t="shared" si="1"/>
        <v>0</v>
      </c>
      <c r="J14" s="5"/>
      <c r="K14" s="81"/>
      <c r="L14" s="2"/>
      <c r="M14" s="257"/>
      <c r="N14" s="22">
        <f t="shared" si="2"/>
        <v>42502</v>
      </c>
      <c r="O14" s="96">
        <f>Rates!$S14</f>
        <v>0</v>
      </c>
      <c r="P14" s="27"/>
      <c r="Q14" s="29">
        <f t="shared" si="3"/>
        <v>0</v>
      </c>
      <c r="R14" s="100">
        <f>Rates!$T14</f>
        <v>0</v>
      </c>
      <c r="S14" s="27"/>
      <c r="T14" s="29">
        <f t="shared" si="4"/>
        <v>0</v>
      </c>
      <c r="U14" s="100">
        <f>Rates!$V14</f>
        <v>0</v>
      </c>
      <c r="V14" s="27"/>
      <c r="W14" s="29">
        <f t="shared" si="5"/>
        <v>0</v>
      </c>
      <c r="X14" s="120">
        <f t="shared" si="6"/>
        <v>0</v>
      </c>
      <c r="Y14" s="120"/>
    </row>
    <row r="15" spans="1:26" s="60" customFormat="1" hidden="1" x14ac:dyDescent="0.25">
      <c r="A15" s="16">
        <f t="shared" si="0"/>
        <v>42471</v>
      </c>
      <c r="B15" s="90"/>
      <c r="C15" s="88"/>
      <c r="D15" s="88"/>
      <c r="E15" s="88"/>
      <c r="F15" s="103">
        <v>0</v>
      </c>
      <c r="G15" s="104">
        <v>0</v>
      </c>
      <c r="H15" s="104">
        <f t="shared" si="1"/>
        <v>0</v>
      </c>
      <c r="I15" s="104">
        <f t="shared" si="1"/>
        <v>0</v>
      </c>
      <c r="J15" s="5"/>
      <c r="K15" s="81"/>
      <c r="L15" s="2"/>
      <c r="M15" s="257"/>
      <c r="N15" s="22">
        <f t="shared" si="2"/>
        <v>42471</v>
      </c>
      <c r="O15" s="96">
        <f>Rates!$S15</f>
        <v>0.13038</v>
      </c>
      <c r="P15" s="27"/>
      <c r="Q15" s="29">
        <f t="shared" si="3"/>
        <v>0</v>
      </c>
      <c r="R15" s="100">
        <f>Rates!$T15</f>
        <v>0.12619</v>
      </c>
      <c r="S15" s="27"/>
      <c r="T15" s="29">
        <f t="shared" si="4"/>
        <v>0</v>
      </c>
      <c r="U15" s="100">
        <f>Rates!$V15</f>
        <v>0</v>
      </c>
      <c r="V15" s="27"/>
      <c r="W15" s="29">
        <f t="shared" si="5"/>
        <v>0</v>
      </c>
      <c r="X15" s="120">
        <f t="shared" si="6"/>
        <v>0</v>
      </c>
      <c r="Y15" s="120"/>
    </row>
    <row r="16" spans="1:26" s="60" customFormat="1" hidden="1" x14ac:dyDescent="0.25">
      <c r="A16" s="16">
        <f t="shared" si="0"/>
        <v>42440</v>
      </c>
      <c r="B16" s="90"/>
      <c r="C16" s="88"/>
      <c r="D16" s="88"/>
      <c r="E16" s="88"/>
      <c r="F16" s="103">
        <v>0</v>
      </c>
      <c r="G16" s="104">
        <v>0</v>
      </c>
      <c r="H16" s="104">
        <f t="shared" si="1"/>
        <v>0</v>
      </c>
      <c r="I16" s="104">
        <f t="shared" si="1"/>
        <v>0</v>
      </c>
      <c r="J16" s="5"/>
      <c r="K16" s="81"/>
      <c r="L16" s="2"/>
      <c r="M16" s="257"/>
      <c r="N16" s="22">
        <f t="shared" si="2"/>
        <v>42440</v>
      </c>
      <c r="O16" s="96">
        <f>Rates!$S16</f>
        <v>0.13038</v>
      </c>
      <c r="P16" s="27"/>
      <c r="Q16" s="29">
        <f t="shared" si="3"/>
        <v>0</v>
      </c>
      <c r="R16" s="100">
        <f>Rates!$T16</f>
        <v>0.12619</v>
      </c>
      <c r="S16" s="27"/>
      <c r="T16" s="29">
        <f t="shared" si="4"/>
        <v>0</v>
      </c>
      <c r="U16" s="100">
        <f>Rates!$V16</f>
        <v>0</v>
      </c>
      <c r="V16" s="27"/>
      <c r="W16" s="29">
        <f t="shared" si="5"/>
        <v>0</v>
      </c>
      <c r="X16" s="120">
        <f t="shared" si="6"/>
        <v>0</v>
      </c>
      <c r="Y16" s="120"/>
    </row>
    <row r="17" spans="1:25" s="60" customFormat="1" hidden="1" x14ac:dyDescent="0.25">
      <c r="A17" s="16">
        <f t="shared" si="0"/>
        <v>42409</v>
      </c>
      <c r="B17" s="90"/>
      <c r="C17" s="88"/>
      <c r="D17" s="88"/>
      <c r="E17" s="88"/>
      <c r="F17" s="103">
        <v>0</v>
      </c>
      <c r="G17" s="104">
        <v>0</v>
      </c>
      <c r="H17" s="104">
        <f t="shared" si="1"/>
        <v>0</v>
      </c>
      <c r="I17" s="104">
        <f t="shared" si="1"/>
        <v>0</v>
      </c>
      <c r="J17" s="5"/>
      <c r="K17" s="81"/>
      <c r="L17" s="2"/>
      <c r="M17" s="257"/>
      <c r="N17" s="22">
        <f t="shared" si="2"/>
        <v>42409</v>
      </c>
      <c r="O17" s="96">
        <f>Rates!$S17</f>
        <v>0.13038</v>
      </c>
      <c r="P17" s="27"/>
      <c r="Q17" s="29">
        <f t="shared" si="3"/>
        <v>0</v>
      </c>
      <c r="R17" s="100">
        <f>Rates!$T17</f>
        <v>0.12619</v>
      </c>
      <c r="S17" s="27"/>
      <c r="T17" s="29">
        <f t="shared" si="4"/>
        <v>0</v>
      </c>
      <c r="U17" s="100">
        <f>Rates!$V17</f>
        <v>0</v>
      </c>
      <c r="V17" s="27"/>
      <c r="W17" s="29">
        <f t="shared" si="5"/>
        <v>0</v>
      </c>
      <c r="X17" s="120">
        <f t="shared" si="6"/>
        <v>0</v>
      </c>
      <c r="Y17" s="120"/>
    </row>
    <row r="18" spans="1:25" s="60" customFormat="1" hidden="1" x14ac:dyDescent="0.25">
      <c r="A18" s="16">
        <f t="shared" si="0"/>
        <v>42378</v>
      </c>
      <c r="B18" s="90"/>
      <c r="C18" s="88"/>
      <c r="D18" s="88"/>
      <c r="E18" s="88"/>
      <c r="F18" s="103">
        <v>0</v>
      </c>
      <c r="G18" s="104">
        <v>0</v>
      </c>
      <c r="H18" s="104">
        <f t="shared" si="1"/>
        <v>0</v>
      </c>
      <c r="I18" s="104">
        <f t="shared" si="1"/>
        <v>0</v>
      </c>
      <c r="J18" s="5"/>
      <c r="K18" s="81"/>
      <c r="L18" s="2"/>
      <c r="M18" s="257"/>
      <c r="N18" s="22">
        <f t="shared" si="2"/>
        <v>42378</v>
      </c>
      <c r="O18" s="96">
        <f>Rates!$S18</f>
        <v>0.13038</v>
      </c>
      <c r="P18" s="27"/>
      <c r="Q18" s="29">
        <f t="shared" si="3"/>
        <v>0</v>
      </c>
      <c r="R18" s="100">
        <f>Rates!$T18</f>
        <v>0.12619</v>
      </c>
      <c r="S18" s="27"/>
      <c r="T18" s="29">
        <f t="shared" si="4"/>
        <v>0</v>
      </c>
      <c r="U18" s="100">
        <f>Rates!$V18</f>
        <v>0.12074</v>
      </c>
      <c r="V18" s="27"/>
      <c r="W18" s="29">
        <f t="shared" si="5"/>
        <v>0</v>
      </c>
      <c r="X18" s="120">
        <f t="shared" si="6"/>
        <v>0</v>
      </c>
      <c r="Y18" s="120"/>
    </row>
    <row r="19" spans="1:25" s="60" customFormat="1" hidden="1" x14ac:dyDescent="0.25">
      <c r="A19" s="16">
        <f t="shared" si="0"/>
        <v>42347</v>
      </c>
      <c r="B19" s="90"/>
      <c r="C19" s="88"/>
      <c r="D19" s="88"/>
      <c r="E19" s="88"/>
      <c r="F19" s="103">
        <v>0</v>
      </c>
      <c r="G19" s="104">
        <v>0</v>
      </c>
      <c r="H19" s="104">
        <f t="shared" si="1"/>
        <v>0</v>
      </c>
      <c r="I19" s="104">
        <f t="shared" si="1"/>
        <v>0</v>
      </c>
      <c r="J19" s="5"/>
      <c r="K19" s="81"/>
      <c r="L19" s="2"/>
      <c r="M19" s="257"/>
      <c r="N19" s="22">
        <f t="shared" si="2"/>
        <v>42347</v>
      </c>
      <c r="O19" s="96">
        <f>Rates!$S19</f>
        <v>0.13038</v>
      </c>
      <c r="P19" s="27"/>
      <c r="Q19" s="29">
        <f t="shared" si="3"/>
        <v>0</v>
      </c>
      <c r="R19" s="100">
        <f>Rates!$T19</f>
        <v>0.12619</v>
      </c>
      <c r="S19" s="27"/>
      <c r="T19" s="29">
        <f t="shared" si="4"/>
        <v>0</v>
      </c>
      <c r="U19" s="100">
        <f>Rates!$V19</f>
        <v>0.12074</v>
      </c>
      <c r="V19" s="27"/>
      <c r="W19" s="29">
        <f t="shared" si="5"/>
        <v>0</v>
      </c>
      <c r="X19" s="120">
        <f t="shared" si="6"/>
        <v>0</v>
      </c>
      <c r="Y19" s="120"/>
    </row>
    <row r="20" spans="1:25" s="60" customFormat="1" hidden="1" x14ac:dyDescent="0.25">
      <c r="A20" s="16">
        <f t="shared" si="0"/>
        <v>42316</v>
      </c>
      <c r="B20" s="102"/>
      <c r="C20" s="103"/>
      <c r="D20" s="103"/>
      <c r="E20" s="103"/>
      <c r="F20" s="103">
        <v>0</v>
      </c>
      <c r="G20" s="104">
        <v>0</v>
      </c>
      <c r="H20" s="104">
        <f t="shared" si="1"/>
        <v>0</v>
      </c>
      <c r="I20" s="104">
        <f t="shared" si="1"/>
        <v>0</v>
      </c>
      <c r="J20" s="5"/>
      <c r="K20" s="81"/>
      <c r="L20" s="2"/>
      <c r="M20" s="257"/>
      <c r="N20" s="22">
        <f t="shared" si="2"/>
        <v>42316</v>
      </c>
      <c r="O20" s="96">
        <f>Rates!$S20</f>
        <v>0.13038</v>
      </c>
      <c r="P20" s="27"/>
      <c r="Q20" s="29">
        <f t="shared" si="3"/>
        <v>0</v>
      </c>
      <c r="R20" s="100">
        <f>Rates!$T20</f>
        <v>0.12619</v>
      </c>
      <c r="S20" s="27"/>
      <c r="T20" s="29">
        <f t="shared" si="4"/>
        <v>0</v>
      </c>
      <c r="U20" s="100">
        <f>Rates!$V20</f>
        <v>0.12074</v>
      </c>
      <c r="V20" s="27"/>
      <c r="W20" s="29">
        <f t="shared" si="5"/>
        <v>0</v>
      </c>
      <c r="X20" s="120">
        <f>W20+T20+Q20</f>
        <v>0</v>
      </c>
      <c r="Y20" s="120"/>
    </row>
    <row r="21" spans="1:25" s="60" customFormat="1" hidden="1" x14ac:dyDescent="0.25">
      <c r="A21" s="16">
        <f t="shared" si="0"/>
        <v>42285</v>
      </c>
      <c r="B21" s="102"/>
      <c r="C21" s="103"/>
      <c r="D21" s="103"/>
      <c r="E21" s="103"/>
      <c r="F21" s="103">
        <v>0</v>
      </c>
      <c r="G21" s="104">
        <v>0</v>
      </c>
      <c r="H21" s="104">
        <f t="shared" si="1"/>
        <v>0</v>
      </c>
      <c r="I21" s="104">
        <f t="shared" si="1"/>
        <v>0</v>
      </c>
      <c r="J21" s="5"/>
      <c r="K21" s="81"/>
      <c r="L21" s="260"/>
      <c r="M21" s="74"/>
      <c r="N21" s="22">
        <f t="shared" si="2"/>
        <v>42285</v>
      </c>
      <c r="O21" s="96">
        <f>Rates!$S21</f>
        <v>9.257E-2</v>
      </c>
      <c r="P21" s="27"/>
      <c r="Q21" s="29">
        <f t="shared" si="3"/>
        <v>0</v>
      </c>
      <c r="R21" s="100">
        <f>Rates!$T21</f>
        <v>8.6400000000000005E-2</v>
      </c>
      <c r="S21" s="27"/>
      <c r="T21" s="29">
        <f t="shared" si="4"/>
        <v>0</v>
      </c>
      <c r="U21" s="100">
        <f>Rates!$V21</f>
        <v>7.2789999999999994E-2</v>
      </c>
      <c r="V21" s="27"/>
      <c r="W21" s="29">
        <f t="shared" si="5"/>
        <v>0</v>
      </c>
      <c r="X21" s="120">
        <f t="shared" ref="X21" si="7">W21+T21+Q21</f>
        <v>0</v>
      </c>
      <c r="Y21" s="120"/>
    </row>
    <row r="22" spans="1:25" s="198" customFormat="1" x14ac:dyDescent="0.25">
      <c r="A22" s="187">
        <f t="shared" si="0"/>
        <v>42254</v>
      </c>
      <c r="B22" s="306"/>
      <c r="C22" s="306"/>
      <c r="D22" s="306"/>
      <c r="E22" s="306"/>
      <c r="F22" s="306"/>
      <c r="G22" s="306"/>
      <c r="H22" s="306"/>
      <c r="I22" s="306"/>
      <c r="J22" s="236"/>
      <c r="K22" s="201"/>
      <c r="L22" s="201"/>
      <c r="M22" s="74"/>
      <c r="N22" s="190">
        <f t="shared" si="2"/>
        <v>42254</v>
      </c>
      <c r="O22" s="253"/>
      <c r="P22" s="203"/>
      <c r="Q22" s="247"/>
      <c r="R22" s="249"/>
      <c r="S22" s="203"/>
      <c r="T22" s="247"/>
      <c r="U22" s="307"/>
      <c r="V22" s="203"/>
      <c r="W22" s="247"/>
      <c r="X22" s="197"/>
      <c r="Y22" s="197"/>
    </row>
    <row r="23" spans="1:25" s="198" customFormat="1" x14ac:dyDescent="0.25">
      <c r="A23" s="187">
        <f t="shared" si="0"/>
        <v>42223</v>
      </c>
      <c r="B23" s="306"/>
      <c r="C23" s="306"/>
      <c r="D23" s="306"/>
      <c r="E23" s="306"/>
      <c r="F23" s="306"/>
      <c r="G23" s="306"/>
      <c r="H23" s="306"/>
      <c r="I23" s="306"/>
      <c r="J23" s="236"/>
      <c r="K23" s="201"/>
      <c r="L23" s="201"/>
      <c r="M23" s="74"/>
      <c r="N23" s="190">
        <f t="shared" si="2"/>
        <v>42223</v>
      </c>
      <c r="O23" s="253"/>
      <c r="P23" s="203"/>
      <c r="Q23" s="247"/>
      <c r="R23" s="249"/>
      <c r="S23" s="203"/>
      <c r="T23" s="247"/>
      <c r="U23" s="307"/>
      <c r="V23" s="203"/>
      <c r="W23" s="247"/>
      <c r="X23" s="197"/>
      <c r="Y23" s="197"/>
    </row>
    <row r="24" spans="1:25" s="198" customFormat="1" x14ac:dyDescent="0.25">
      <c r="A24" s="187">
        <f t="shared" si="0"/>
        <v>42192</v>
      </c>
      <c r="B24" s="306"/>
      <c r="C24" s="306"/>
      <c r="D24" s="306"/>
      <c r="E24" s="306"/>
      <c r="F24" s="306"/>
      <c r="G24" s="306"/>
      <c r="H24" s="306"/>
      <c r="I24" s="306"/>
      <c r="J24" s="236"/>
      <c r="K24" s="201"/>
      <c r="L24" s="201"/>
      <c r="M24" s="74"/>
      <c r="N24" s="190">
        <f t="shared" si="2"/>
        <v>42192</v>
      </c>
      <c r="O24" s="253"/>
      <c r="P24" s="203"/>
      <c r="Q24" s="247"/>
      <c r="R24" s="249"/>
      <c r="S24" s="203"/>
      <c r="T24" s="247"/>
      <c r="U24" s="307"/>
      <c r="V24" s="203"/>
      <c r="W24" s="247"/>
      <c r="X24" s="197"/>
      <c r="Y24" s="197"/>
    </row>
    <row r="25" spans="1:25" s="198" customFormat="1" x14ac:dyDescent="0.25">
      <c r="A25" s="187">
        <f t="shared" si="0"/>
        <v>42161</v>
      </c>
      <c r="B25" s="306"/>
      <c r="C25" s="306"/>
      <c r="D25" s="306"/>
      <c r="E25" s="306"/>
      <c r="F25" s="306"/>
      <c r="G25" s="306"/>
      <c r="H25" s="306"/>
      <c r="I25" s="306"/>
      <c r="J25" s="236"/>
      <c r="K25" s="201"/>
      <c r="L25" s="201"/>
      <c r="M25" s="74"/>
      <c r="N25" s="190">
        <f t="shared" si="2"/>
        <v>42161</v>
      </c>
      <c r="O25" s="253"/>
      <c r="P25" s="203"/>
      <c r="Q25" s="247"/>
      <c r="R25" s="249"/>
      <c r="S25" s="203"/>
      <c r="T25" s="247"/>
      <c r="U25" s="307"/>
      <c r="V25" s="203"/>
      <c r="W25" s="247"/>
      <c r="X25" s="197"/>
      <c r="Y25" s="197"/>
    </row>
    <row r="26" spans="1:25" s="198" customFormat="1" x14ac:dyDescent="0.25">
      <c r="A26" s="187">
        <f t="shared" si="0"/>
        <v>42130</v>
      </c>
      <c r="B26" s="306"/>
      <c r="C26" s="306"/>
      <c r="D26" s="306"/>
      <c r="E26" s="306"/>
      <c r="F26" s="306"/>
      <c r="G26" s="306"/>
      <c r="H26" s="306"/>
      <c r="I26" s="306"/>
      <c r="J26" s="236"/>
      <c r="K26" s="201"/>
      <c r="L26" s="201"/>
      <c r="M26" s="74"/>
      <c r="N26" s="190">
        <f t="shared" si="2"/>
        <v>42130</v>
      </c>
      <c r="O26" s="253"/>
      <c r="P26" s="203"/>
      <c r="Q26" s="247"/>
      <c r="R26" s="249"/>
      <c r="S26" s="203"/>
      <c r="T26" s="247"/>
      <c r="U26" s="307"/>
      <c r="V26" s="203"/>
      <c r="W26" s="247"/>
      <c r="X26" s="197"/>
      <c r="Y26" s="197"/>
    </row>
    <row r="27" spans="1:25" s="198" customFormat="1" x14ac:dyDescent="0.25">
      <c r="A27" s="187">
        <f t="shared" si="0"/>
        <v>42099</v>
      </c>
      <c r="B27" s="306"/>
      <c r="C27" s="306"/>
      <c r="D27" s="306"/>
      <c r="E27" s="306"/>
      <c r="F27" s="306"/>
      <c r="G27" s="306"/>
      <c r="H27" s="306"/>
      <c r="I27" s="306"/>
      <c r="J27" s="236"/>
      <c r="K27" s="201"/>
      <c r="L27" s="201"/>
      <c r="M27" s="74"/>
      <c r="N27" s="190">
        <f t="shared" si="2"/>
        <v>42099</v>
      </c>
      <c r="O27" s="253"/>
      <c r="P27" s="203"/>
      <c r="Q27" s="247"/>
      <c r="R27" s="307"/>
      <c r="S27" s="203"/>
      <c r="T27" s="247"/>
      <c r="U27" s="249"/>
      <c r="V27" s="203"/>
      <c r="W27" s="247"/>
      <c r="X27" s="197"/>
      <c r="Y27" s="197"/>
    </row>
    <row r="28" spans="1:25" s="198" customFormat="1" x14ac:dyDescent="0.25">
      <c r="A28" s="187">
        <f t="shared" si="0"/>
        <v>42068</v>
      </c>
      <c r="B28" s="306"/>
      <c r="C28" s="306"/>
      <c r="D28" s="306"/>
      <c r="E28" s="306"/>
      <c r="F28" s="306"/>
      <c r="G28" s="306"/>
      <c r="H28" s="306"/>
      <c r="I28" s="306"/>
      <c r="J28" s="236"/>
      <c r="K28" s="201"/>
      <c r="L28" s="201"/>
      <c r="M28" s="74"/>
      <c r="N28" s="190">
        <f t="shared" si="2"/>
        <v>42068</v>
      </c>
      <c r="O28" s="253"/>
      <c r="P28" s="203"/>
      <c r="Q28" s="247"/>
      <c r="R28" s="307"/>
      <c r="S28" s="203"/>
      <c r="T28" s="247"/>
      <c r="U28" s="249"/>
      <c r="V28" s="203"/>
      <c r="W28" s="247"/>
      <c r="X28" s="197"/>
      <c r="Y28" s="197"/>
    </row>
    <row r="29" spans="1:25" s="198" customFormat="1" x14ac:dyDescent="0.25">
      <c r="A29" s="187">
        <f t="shared" si="0"/>
        <v>42037</v>
      </c>
      <c r="B29" s="306"/>
      <c r="C29" s="306"/>
      <c r="D29" s="306"/>
      <c r="E29" s="306"/>
      <c r="F29" s="306"/>
      <c r="G29" s="306"/>
      <c r="H29" s="306"/>
      <c r="I29" s="306"/>
      <c r="J29" s="236"/>
      <c r="K29" s="201"/>
      <c r="L29" s="201"/>
      <c r="M29" s="74"/>
      <c r="N29" s="190">
        <f t="shared" si="2"/>
        <v>42037</v>
      </c>
      <c r="O29" s="253"/>
      <c r="P29" s="203"/>
      <c r="Q29" s="247"/>
      <c r="R29" s="307"/>
      <c r="S29" s="203"/>
      <c r="T29" s="247"/>
      <c r="U29" s="249"/>
      <c r="V29" s="203"/>
      <c r="W29" s="247"/>
      <c r="X29" s="197"/>
      <c r="Y29" s="197"/>
    </row>
    <row r="30" spans="1:25" s="198" customFormat="1" x14ac:dyDescent="0.25">
      <c r="A30" s="187">
        <f t="shared" si="0"/>
        <v>42006</v>
      </c>
      <c r="B30" s="306"/>
      <c r="C30" s="306"/>
      <c r="D30" s="306"/>
      <c r="E30" s="306"/>
      <c r="F30" s="306"/>
      <c r="G30" s="306"/>
      <c r="H30" s="306"/>
      <c r="I30" s="306"/>
      <c r="J30" s="236"/>
      <c r="K30" s="201"/>
      <c r="L30" s="201"/>
      <c r="M30" s="74"/>
      <c r="N30" s="190">
        <f t="shared" si="2"/>
        <v>42006</v>
      </c>
      <c r="O30" s="253"/>
      <c r="P30" s="203"/>
      <c r="Q30" s="247"/>
      <c r="R30" s="307"/>
      <c r="S30" s="203"/>
      <c r="T30" s="247"/>
      <c r="U30" s="307"/>
      <c r="V30" s="203"/>
      <c r="W30" s="247"/>
      <c r="X30" s="197"/>
      <c r="Y30" s="197"/>
    </row>
    <row r="31" spans="1:25" s="198" customFormat="1" x14ac:dyDescent="0.25">
      <c r="A31" s="187">
        <f>A32+31</f>
        <v>41975</v>
      </c>
      <c r="B31" s="306"/>
      <c r="C31" s="306"/>
      <c r="D31" s="306"/>
      <c r="E31" s="306"/>
      <c r="F31" s="306"/>
      <c r="G31" s="306"/>
      <c r="H31" s="306"/>
      <c r="I31" s="306"/>
      <c r="J31" s="236"/>
      <c r="K31" s="201"/>
      <c r="L31" s="201"/>
      <c r="M31" s="74"/>
      <c r="N31" s="190">
        <f t="shared" si="2"/>
        <v>41975</v>
      </c>
      <c r="O31" s="253"/>
      <c r="P31" s="203"/>
      <c r="Q31" s="247"/>
      <c r="R31" s="307"/>
      <c r="S31" s="203"/>
      <c r="T31" s="247"/>
      <c r="U31" s="307"/>
      <c r="V31" s="203"/>
      <c r="W31" s="247"/>
      <c r="X31" s="197"/>
      <c r="Y31" s="197"/>
    </row>
    <row r="32" spans="1:25" s="198" customFormat="1" x14ac:dyDescent="0.25">
      <c r="A32" s="187">
        <v>41944</v>
      </c>
      <c r="B32" s="306"/>
      <c r="C32" s="306"/>
      <c r="D32" s="306"/>
      <c r="E32" s="306"/>
      <c r="F32" s="306"/>
      <c r="G32" s="306"/>
      <c r="H32" s="306"/>
      <c r="I32" s="306"/>
      <c r="J32" s="236"/>
      <c r="K32" s="201"/>
      <c r="L32" s="201"/>
      <c r="M32" s="74"/>
      <c r="N32" s="190">
        <f>A32</f>
        <v>41944</v>
      </c>
      <c r="O32" s="246"/>
      <c r="P32" s="203"/>
      <c r="Q32" s="247"/>
      <c r="R32" s="248"/>
      <c r="S32" s="203"/>
      <c r="T32" s="247"/>
      <c r="U32" s="249"/>
      <c r="V32" s="203"/>
      <c r="W32" s="247"/>
      <c r="X32" s="197"/>
      <c r="Y32" s="197"/>
    </row>
    <row r="33" spans="1:25" s="207" customFormat="1" x14ac:dyDescent="0.25">
      <c r="A33" s="242">
        <v>41913</v>
      </c>
      <c r="B33" s="243"/>
      <c r="C33" s="243"/>
      <c r="D33" s="244"/>
      <c r="E33" s="244"/>
      <c r="F33" s="244"/>
      <c r="G33" s="244"/>
      <c r="H33" s="244"/>
      <c r="I33" s="244"/>
      <c r="J33" s="236"/>
      <c r="K33" s="237"/>
      <c r="L33" s="201"/>
      <c r="M33" s="74"/>
      <c r="N33" s="245">
        <f t="shared" ref="N33:N48" si="8">A33</f>
        <v>41913</v>
      </c>
      <c r="O33" s="246"/>
      <c r="P33" s="203"/>
      <c r="Q33" s="247"/>
      <c r="R33" s="248"/>
      <c r="S33" s="203"/>
      <c r="T33" s="247"/>
      <c r="U33" s="249"/>
      <c r="V33" s="203"/>
      <c r="W33" s="247"/>
      <c r="X33" s="197"/>
      <c r="Y33" s="197"/>
    </row>
    <row r="34" spans="1:25" s="207" customFormat="1" hidden="1" x14ac:dyDescent="0.25">
      <c r="A34" s="187">
        <v>41883</v>
      </c>
      <c r="B34" s="243"/>
      <c r="C34" s="243"/>
      <c r="D34" s="244"/>
      <c r="E34" s="244"/>
      <c r="F34" s="244"/>
      <c r="G34" s="244"/>
      <c r="H34" s="244"/>
      <c r="I34" s="244"/>
      <c r="J34" s="236"/>
      <c r="K34" s="237"/>
      <c r="L34" s="201"/>
      <c r="M34" s="74"/>
      <c r="N34" s="190">
        <f t="shared" si="8"/>
        <v>41883</v>
      </c>
      <c r="O34" s="246"/>
      <c r="P34" s="203"/>
      <c r="Q34" s="247"/>
      <c r="R34" s="248"/>
      <c r="S34" s="203"/>
      <c r="T34" s="247"/>
      <c r="U34" s="249"/>
      <c r="V34" s="203"/>
      <c r="W34" s="247"/>
      <c r="X34" s="197"/>
      <c r="Y34" s="197"/>
    </row>
    <row r="35" spans="1:25" s="207" customFormat="1" hidden="1" x14ac:dyDescent="0.25">
      <c r="A35" s="187">
        <v>41852</v>
      </c>
      <c r="B35" s="243"/>
      <c r="C35" s="243"/>
      <c r="D35" s="244"/>
      <c r="E35" s="244"/>
      <c r="F35" s="244"/>
      <c r="G35" s="244"/>
      <c r="H35" s="244"/>
      <c r="I35" s="244"/>
      <c r="J35" s="236"/>
      <c r="K35" s="237"/>
      <c r="L35" s="201"/>
      <c r="M35" s="74"/>
      <c r="N35" s="190">
        <f t="shared" si="8"/>
        <v>41852</v>
      </c>
      <c r="O35" s="246"/>
      <c r="P35" s="203"/>
      <c r="Q35" s="247"/>
      <c r="R35" s="248"/>
      <c r="S35" s="203"/>
      <c r="T35" s="247"/>
      <c r="U35" s="249"/>
      <c r="V35" s="203"/>
      <c r="W35" s="247"/>
      <c r="X35" s="197"/>
      <c r="Y35" s="197"/>
    </row>
    <row r="36" spans="1:25" s="207" customFormat="1" hidden="1" x14ac:dyDescent="0.25">
      <c r="A36" s="187">
        <v>41821</v>
      </c>
      <c r="B36" s="243"/>
      <c r="C36" s="243"/>
      <c r="D36" s="244"/>
      <c r="E36" s="244"/>
      <c r="F36" s="244"/>
      <c r="G36" s="244"/>
      <c r="H36" s="244"/>
      <c r="I36" s="244"/>
      <c r="J36" s="236"/>
      <c r="K36" s="237"/>
      <c r="L36" s="201"/>
      <c r="M36" s="74"/>
      <c r="N36" s="190">
        <f t="shared" si="8"/>
        <v>41821</v>
      </c>
      <c r="O36" s="246"/>
      <c r="P36" s="203"/>
      <c r="Q36" s="247"/>
      <c r="R36" s="248"/>
      <c r="S36" s="203"/>
      <c r="T36" s="247"/>
      <c r="U36" s="249"/>
      <c r="V36" s="203"/>
      <c r="W36" s="247"/>
      <c r="X36" s="197"/>
      <c r="Y36" s="197"/>
    </row>
    <row r="37" spans="1:25" s="207" customFormat="1" hidden="1" x14ac:dyDescent="0.25">
      <c r="A37" s="187">
        <v>41791</v>
      </c>
      <c r="B37" s="243"/>
      <c r="C37" s="244"/>
      <c r="D37" s="244"/>
      <c r="E37" s="244"/>
      <c r="F37" s="244"/>
      <c r="G37" s="244"/>
      <c r="H37" s="244"/>
      <c r="I37" s="244"/>
      <c r="J37" s="236"/>
      <c r="K37" s="237"/>
      <c r="L37" s="201"/>
      <c r="M37" s="74"/>
      <c r="N37" s="190">
        <f t="shared" si="8"/>
        <v>41791</v>
      </c>
      <c r="O37" s="246"/>
      <c r="P37" s="203"/>
      <c r="Q37" s="247"/>
      <c r="R37" s="248"/>
      <c r="S37" s="250"/>
      <c r="T37" s="247"/>
      <c r="U37" s="249"/>
      <c r="V37" s="250"/>
      <c r="W37" s="247"/>
      <c r="X37" s="197"/>
      <c r="Y37" s="197"/>
    </row>
    <row r="38" spans="1:25" s="209" customFormat="1" hidden="1" x14ac:dyDescent="0.25">
      <c r="A38" s="187">
        <v>41760</v>
      </c>
      <c r="B38" s="251"/>
      <c r="C38" s="252"/>
      <c r="D38" s="244"/>
      <c r="E38" s="244"/>
      <c r="F38" s="244"/>
      <c r="G38" s="244"/>
      <c r="H38" s="244"/>
      <c r="I38" s="244"/>
      <c r="J38" s="236"/>
      <c r="K38" s="237"/>
      <c r="L38" s="201"/>
      <c r="M38" s="74"/>
      <c r="N38" s="190">
        <f t="shared" si="8"/>
        <v>41760</v>
      </c>
      <c r="O38" s="246"/>
      <c r="P38" s="203"/>
      <c r="Q38" s="247"/>
      <c r="R38" s="248"/>
      <c r="S38" s="250"/>
      <c r="T38" s="247"/>
      <c r="U38" s="249"/>
      <c r="V38" s="250"/>
      <c r="W38" s="247"/>
      <c r="X38" s="197"/>
      <c r="Y38" s="197"/>
    </row>
    <row r="39" spans="1:25" s="209" customFormat="1" hidden="1" x14ac:dyDescent="0.25">
      <c r="A39" s="187">
        <v>41730</v>
      </c>
      <c r="B39" s="251"/>
      <c r="C39" s="251"/>
      <c r="D39" s="244"/>
      <c r="E39" s="244"/>
      <c r="F39" s="244"/>
      <c r="G39" s="244"/>
      <c r="H39" s="244"/>
      <c r="I39" s="244"/>
      <c r="J39" s="236"/>
      <c r="K39" s="237"/>
      <c r="L39" s="201"/>
      <c r="M39" s="74"/>
      <c r="N39" s="190">
        <f t="shared" si="8"/>
        <v>41730</v>
      </c>
      <c r="O39" s="246"/>
      <c r="P39" s="203"/>
      <c r="Q39" s="247"/>
      <c r="R39" s="248"/>
      <c r="S39" s="250"/>
      <c r="T39" s="247"/>
      <c r="U39" s="249"/>
      <c r="V39" s="250"/>
      <c r="W39" s="247"/>
      <c r="X39" s="197"/>
      <c r="Y39" s="197"/>
    </row>
    <row r="40" spans="1:25" s="209" customFormat="1" hidden="1" x14ac:dyDescent="0.25">
      <c r="A40" s="187">
        <v>41699</v>
      </c>
      <c r="B40" s="253"/>
      <c r="C40" s="201"/>
      <c r="D40" s="201"/>
      <c r="E40" s="201"/>
      <c r="F40" s="201"/>
      <c r="G40" s="201"/>
      <c r="H40" s="201"/>
      <c r="I40" s="201"/>
      <c r="J40" s="201"/>
      <c r="K40" s="255"/>
      <c r="L40" s="254"/>
      <c r="M40" s="73"/>
      <c r="N40" s="190">
        <f t="shared" si="8"/>
        <v>41699</v>
      </c>
      <c r="O40" s="246"/>
      <c r="P40" s="256"/>
      <c r="Q40" s="247"/>
      <c r="R40" s="248"/>
      <c r="S40" s="256"/>
      <c r="T40" s="247"/>
      <c r="U40" s="249"/>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8"/>
        <v>41671</v>
      </c>
      <c r="O41" s="246"/>
      <c r="P41" s="256"/>
      <c r="Q41" s="247"/>
      <c r="R41" s="248"/>
      <c r="S41" s="256"/>
      <c r="T41" s="247"/>
      <c r="U41" s="249"/>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8"/>
        <v>41640</v>
      </c>
      <c r="O42" s="246"/>
      <c r="P42" s="256"/>
      <c r="Q42" s="247"/>
      <c r="R42" s="248"/>
      <c r="S42" s="256"/>
      <c r="T42" s="247"/>
      <c r="U42" s="249"/>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8"/>
        <v>41609</v>
      </c>
      <c r="O43" s="246"/>
      <c r="P43" s="256"/>
      <c r="Q43" s="247"/>
      <c r="R43" s="248"/>
      <c r="S43" s="256"/>
      <c r="T43" s="247"/>
      <c r="U43" s="249"/>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8"/>
        <v>41579</v>
      </c>
      <c r="O44" s="246"/>
      <c r="P44" s="256"/>
      <c r="Q44" s="247"/>
      <c r="R44" s="248"/>
      <c r="S44" s="256"/>
      <c r="T44" s="247"/>
      <c r="U44" s="249"/>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8"/>
        <v>41548</v>
      </c>
      <c r="O45" s="246"/>
      <c r="P45" s="256"/>
      <c r="Q45" s="247"/>
      <c r="R45" s="248"/>
      <c r="S45" s="256"/>
      <c r="T45" s="247"/>
      <c r="U45" s="249"/>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8"/>
        <v>41518</v>
      </c>
      <c r="O46" s="246"/>
      <c r="P46" s="256"/>
      <c r="Q46" s="247"/>
      <c r="R46" s="248"/>
      <c r="S46" s="256"/>
      <c r="T46" s="247"/>
      <c r="U46" s="249"/>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8"/>
        <v>41487</v>
      </c>
      <c r="O47" s="246"/>
      <c r="P47" s="256"/>
      <c r="Q47" s="247"/>
      <c r="R47" s="248"/>
      <c r="S47" s="256"/>
      <c r="T47" s="247"/>
      <c r="U47" s="249"/>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8"/>
        <v>41456</v>
      </c>
      <c r="O48" s="246"/>
      <c r="P48" s="256"/>
      <c r="Q48" s="247"/>
      <c r="R48" s="202"/>
      <c r="S48" s="256"/>
      <c r="T48" s="247"/>
      <c r="U48" s="249"/>
      <c r="V48" s="256"/>
      <c r="W48" s="247"/>
      <c r="X48" s="197"/>
      <c r="Y48" s="197"/>
    </row>
    <row r="49" spans="1:25" hidden="1" x14ac:dyDescent="0.25">
      <c r="A49" s="14"/>
      <c r="B49" s="296"/>
      <c r="C49" s="64"/>
      <c r="D49" s="64"/>
      <c r="E49" s="64"/>
      <c r="F49" s="296"/>
      <c r="G49" s="296"/>
      <c r="H49" s="296"/>
      <c r="I49" s="296"/>
      <c r="J49" s="296"/>
      <c r="K49" s="296"/>
      <c r="L49" s="296"/>
      <c r="M49" s="74"/>
      <c r="N49" s="296"/>
      <c r="O49" s="295"/>
      <c r="P49" s="12"/>
      <c r="Q49" s="297"/>
      <c r="R49" s="295"/>
      <c r="S49" s="12"/>
      <c r="T49" s="297"/>
      <c r="U49" s="295"/>
      <c r="V49" s="12"/>
      <c r="W49" s="43"/>
      <c r="X49" s="54"/>
      <c r="Y49" s="54"/>
    </row>
    <row r="50" spans="1:25" hidden="1" x14ac:dyDescent="0.25">
      <c r="O50" s="52" t="s">
        <v>62</v>
      </c>
      <c r="P50" s="44"/>
      <c r="Q50" s="45">
        <f>SUM(Q7:Q49)</f>
        <v>0</v>
      </c>
      <c r="R50" s="50"/>
      <c r="S50" s="51"/>
      <c r="T50" s="45">
        <f>SUM(T7:T49)</f>
        <v>0</v>
      </c>
      <c r="U50" s="50"/>
      <c r="V50" s="51"/>
      <c r="W50" s="45">
        <f>SUM(W7:W49)</f>
        <v>0</v>
      </c>
      <c r="X50" s="121">
        <f>SUM(X7:X49)</f>
        <v>0</v>
      </c>
      <c r="Y50" s="121"/>
    </row>
    <row r="51" spans="1:25" x14ac:dyDescent="0.25">
      <c r="D51" s="11"/>
    </row>
    <row r="52" spans="1:25" x14ac:dyDescent="0.25">
      <c r="A52" s="150" t="s">
        <v>5</v>
      </c>
    </row>
    <row r="53" spans="1:25" ht="45.75" customHeight="1" x14ac:dyDescent="0.25">
      <c r="A53" s="2" t="s">
        <v>12</v>
      </c>
      <c r="B53" s="318" t="s">
        <v>159</v>
      </c>
      <c r="C53" s="318"/>
      <c r="D53" s="318"/>
      <c r="E53" s="318"/>
      <c r="F53" s="318"/>
      <c r="G53" s="318"/>
      <c r="H53" s="318"/>
      <c r="I53" s="318"/>
      <c r="J53" s="318"/>
      <c r="K53" s="318"/>
      <c r="L53" s="318"/>
      <c r="M53" s="263"/>
      <c r="N53" s="66"/>
      <c r="O53" s="66"/>
      <c r="P53" s="292"/>
      <c r="Q53" s="292"/>
      <c r="R53" s="292"/>
      <c r="S53" s="292"/>
      <c r="T53" s="292"/>
      <c r="U53" s="292"/>
      <c r="V53" s="292"/>
      <c r="X53" s="17"/>
    </row>
    <row r="55" spans="1:25" ht="43.5" customHeight="1" x14ac:dyDescent="0.25">
      <c r="A55" s="2" t="s">
        <v>13</v>
      </c>
      <c r="B55" s="318" t="s">
        <v>160</v>
      </c>
      <c r="C55" s="318"/>
      <c r="D55" s="318"/>
      <c r="E55" s="318"/>
      <c r="F55" s="318"/>
      <c r="G55" s="318"/>
      <c r="H55" s="318"/>
      <c r="I55" s="318"/>
      <c r="J55" s="318"/>
      <c r="K55" s="318"/>
      <c r="L55" s="318"/>
      <c r="M55" s="264"/>
      <c r="N55" s="292"/>
      <c r="O55" s="292"/>
      <c r="P55" s="292"/>
      <c r="Q55" s="292"/>
      <c r="R55" s="292"/>
      <c r="S55" s="292"/>
      <c r="T55" s="292"/>
      <c r="U55" s="292"/>
      <c r="V55" s="292"/>
    </row>
    <row r="56" spans="1:25" ht="15" customHeight="1" x14ac:dyDescent="0.25">
      <c r="A56" s="65"/>
      <c r="B56" s="294"/>
      <c r="C56" s="294"/>
      <c r="D56" s="294"/>
      <c r="E56" s="294"/>
      <c r="F56" s="294"/>
      <c r="G56" s="294"/>
      <c r="H56" s="294"/>
      <c r="I56" s="294"/>
      <c r="J56" s="294"/>
      <c r="K56" s="294"/>
      <c r="L56" s="294"/>
      <c r="M56" s="264"/>
      <c r="N56" s="292"/>
      <c r="O56" s="292"/>
      <c r="P56" s="292"/>
      <c r="Q56" s="292"/>
      <c r="R56" s="292"/>
      <c r="S56" s="292"/>
      <c r="T56" s="292"/>
      <c r="U56" s="292"/>
      <c r="V56" s="292"/>
    </row>
    <row r="57" spans="1:25" x14ac:dyDescent="0.25">
      <c r="A57" s="1" t="s">
        <v>4</v>
      </c>
    </row>
    <row r="58" spans="1:25" x14ac:dyDescent="0.25">
      <c r="A58" s="150" t="s">
        <v>161</v>
      </c>
    </row>
    <row r="60" spans="1:25" x14ac:dyDescent="0.25">
      <c r="A60" s="210" t="s">
        <v>85</v>
      </c>
    </row>
  </sheetData>
  <sheetProtection sheet="1" objects="1" scenarios="1"/>
  <mergeCells count="12">
    <mergeCell ref="B55:L55"/>
    <mergeCell ref="A1:L1"/>
    <mergeCell ref="N1:Y1"/>
    <mergeCell ref="A2:L2"/>
    <mergeCell ref="N2:Y2"/>
    <mergeCell ref="A4:L4"/>
    <mergeCell ref="N4:Y4"/>
    <mergeCell ref="O5:Q5"/>
    <mergeCell ref="R5:T5"/>
    <mergeCell ref="U5:W5"/>
    <mergeCell ref="Y5:Y6"/>
    <mergeCell ref="B53:L53"/>
  </mergeCells>
  <printOptions horizontalCentered="1" verticalCentered="1"/>
  <pageMargins left="0.25" right="0.25" top="0.25" bottom="0.25" header="0.05" footer="0.05"/>
  <pageSetup scale="70" fitToWidth="2" orientation="landscape" r:id="rId1"/>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A55" sqref="A55:XFD55"/>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3" width="14.140625" customWidth="1"/>
    <col min="24" max="24" width="11.28515625" bestFit="1" customWidth="1"/>
    <col min="25" max="25" width="14.28515625" customWidth="1"/>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78</v>
      </c>
      <c r="B2" s="311"/>
      <c r="C2" s="311"/>
      <c r="D2" s="311"/>
      <c r="E2" s="311"/>
      <c r="F2" s="311"/>
      <c r="G2" s="311"/>
      <c r="H2" s="311"/>
      <c r="I2" s="311"/>
      <c r="J2" s="311"/>
      <c r="K2" s="311"/>
      <c r="L2" s="311"/>
      <c r="M2" s="261"/>
      <c r="N2" s="311" t="str">
        <f>A2</f>
        <v>Town of New Marlborough</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9"/>
      <c r="M4" s="261"/>
      <c r="N4" s="312">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5"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17" t="s">
        <v>9</v>
      </c>
      <c r="M6" s="257"/>
      <c r="N6" s="219" t="s">
        <v>32</v>
      </c>
      <c r="O6" s="220"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13" si="0">A8+31</f>
        <v>42719</v>
      </c>
      <c r="B7" s="90"/>
      <c r="C7" s="88"/>
      <c r="D7" s="88"/>
      <c r="E7" s="88"/>
      <c r="F7" s="88"/>
      <c r="G7" s="89"/>
      <c r="H7" s="89"/>
      <c r="I7" s="89"/>
      <c r="J7" s="5" t="s">
        <v>18</v>
      </c>
      <c r="K7" s="81" t="s">
        <v>171</v>
      </c>
      <c r="L7" s="4"/>
      <c r="M7" s="257"/>
      <c r="N7" s="22">
        <f t="shared" ref="N7:N19" si="1">A7</f>
        <v>42719</v>
      </c>
      <c r="O7" s="97">
        <f>Rates!$S7</f>
        <v>0</v>
      </c>
      <c r="P7" s="27">
        <f>Rates!$E7</f>
        <v>0</v>
      </c>
      <c r="Q7" s="29">
        <f>(O7-P7)*C7</f>
        <v>0</v>
      </c>
      <c r="R7" s="97">
        <f>Rates!$T7</f>
        <v>0</v>
      </c>
      <c r="S7" s="27">
        <f>Rates!$E7</f>
        <v>0</v>
      </c>
      <c r="T7" s="29">
        <f>(R7-S7)*E7</f>
        <v>0</v>
      </c>
      <c r="U7" s="97">
        <f>Rates!$V7</f>
        <v>0</v>
      </c>
      <c r="V7" s="27">
        <f>Rates!$E7</f>
        <v>0</v>
      </c>
      <c r="W7" s="29">
        <f>(U7-V7)*G7</f>
        <v>0</v>
      </c>
      <c r="X7" s="120">
        <f>W7+T7+Q7</f>
        <v>0</v>
      </c>
      <c r="Y7" s="120" t="e">
        <f t="shared" ref="Y7:Y21" si="2">C7/B7</f>
        <v>#DIV/0!</v>
      </c>
    </row>
    <row r="8" spans="1:26" s="60" customFormat="1" hidden="1" x14ac:dyDescent="0.25">
      <c r="A8" s="16">
        <f t="shared" si="0"/>
        <v>42688</v>
      </c>
      <c r="B8" s="90"/>
      <c r="C8" s="88"/>
      <c r="D8" s="88"/>
      <c r="E8" s="88"/>
      <c r="F8" s="88"/>
      <c r="G8" s="89"/>
      <c r="H8" s="89"/>
      <c r="I8" s="89"/>
      <c r="J8" s="5" t="s">
        <v>18</v>
      </c>
      <c r="K8" s="81" t="s">
        <v>171</v>
      </c>
      <c r="L8" s="4"/>
      <c r="M8" s="257"/>
      <c r="N8" s="22">
        <f t="shared" si="1"/>
        <v>42688</v>
      </c>
      <c r="O8" s="97">
        <f>Rates!$S8</f>
        <v>0</v>
      </c>
      <c r="P8" s="27">
        <f>Rates!$E8</f>
        <v>0</v>
      </c>
      <c r="Q8" s="29">
        <f t="shared" ref="Q8:Q32" si="3">(O8-P8)*C8</f>
        <v>0</v>
      </c>
      <c r="R8" s="97">
        <f>Rates!$T8</f>
        <v>0</v>
      </c>
      <c r="S8" s="27">
        <f>Rates!$E8</f>
        <v>0</v>
      </c>
      <c r="T8" s="29">
        <f t="shared" ref="T8:T32" si="4">(R8-S8)*E8</f>
        <v>0</v>
      </c>
      <c r="U8" s="97">
        <f>Rates!$V8</f>
        <v>0</v>
      </c>
      <c r="V8" s="27">
        <f>Rates!$E8</f>
        <v>0</v>
      </c>
      <c r="W8" s="29">
        <f t="shared" ref="W8:W32" si="5">(U8-V8)*G8</f>
        <v>0</v>
      </c>
      <c r="X8" s="120">
        <f t="shared" ref="X8:X32" si="6">W8+T8+Q8</f>
        <v>0</v>
      </c>
      <c r="Y8" s="120" t="e">
        <f t="shared" si="2"/>
        <v>#DIV/0!</v>
      </c>
    </row>
    <row r="9" spans="1:26" s="60" customFormat="1" hidden="1" x14ac:dyDescent="0.25">
      <c r="A9" s="16">
        <f t="shared" si="0"/>
        <v>42657</v>
      </c>
      <c r="B9" s="90"/>
      <c r="C9" s="88"/>
      <c r="D9" s="88"/>
      <c r="E9" s="88"/>
      <c r="F9" s="88"/>
      <c r="G9" s="89"/>
      <c r="H9" s="89"/>
      <c r="I9" s="89"/>
      <c r="J9" s="5" t="s">
        <v>18</v>
      </c>
      <c r="K9" s="81" t="s">
        <v>170</v>
      </c>
      <c r="L9" s="4" t="s">
        <v>13</v>
      </c>
      <c r="M9" s="257"/>
      <c r="N9" s="22">
        <f t="shared" si="1"/>
        <v>42657</v>
      </c>
      <c r="O9" s="97">
        <f>Rates!$S9</f>
        <v>0</v>
      </c>
      <c r="P9" s="27">
        <f>Rates!$E9</f>
        <v>0.104</v>
      </c>
      <c r="Q9" s="29">
        <f t="shared" si="3"/>
        <v>0</v>
      </c>
      <c r="R9" s="97">
        <f>Rates!$T9</f>
        <v>0</v>
      </c>
      <c r="S9" s="27">
        <f>Rates!$E9</f>
        <v>0.104</v>
      </c>
      <c r="T9" s="29">
        <f t="shared" si="4"/>
        <v>0</v>
      </c>
      <c r="U9" s="97">
        <f>Rates!$V9</f>
        <v>0</v>
      </c>
      <c r="V9" s="27">
        <f>Rates!$E9</f>
        <v>0.104</v>
      </c>
      <c r="W9" s="29">
        <f t="shared" si="5"/>
        <v>0</v>
      </c>
      <c r="X9" s="120">
        <f t="shared" si="6"/>
        <v>0</v>
      </c>
      <c r="Y9" s="120" t="e">
        <f t="shared" si="2"/>
        <v>#DIV/0!</v>
      </c>
    </row>
    <row r="10" spans="1:26" s="60" customFormat="1" hidden="1" x14ac:dyDescent="0.25">
      <c r="A10" s="16">
        <f t="shared" si="0"/>
        <v>42626</v>
      </c>
      <c r="B10" s="90"/>
      <c r="C10" s="88"/>
      <c r="D10" s="88"/>
      <c r="E10" s="88"/>
      <c r="F10" s="88"/>
      <c r="G10" s="89"/>
      <c r="H10" s="89"/>
      <c r="I10" s="89"/>
      <c r="J10" s="5" t="s">
        <v>18</v>
      </c>
      <c r="K10" s="81" t="s">
        <v>170</v>
      </c>
      <c r="L10" s="4" t="s">
        <v>13</v>
      </c>
      <c r="M10" s="257"/>
      <c r="N10" s="22">
        <f t="shared" si="1"/>
        <v>42626</v>
      </c>
      <c r="O10" s="97">
        <f>Rates!$S10</f>
        <v>0</v>
      </c>
      <c r="P10" s="27">
        <f>Rates!$E10</f>
        <v>0.104</v>
      </c>
      <c r="Q10" s="29">
        <f t="shared" si="3"/>
        <v>0</v>
      </c>
      <c r="R10" s="97">
        <f>Rates!$T10</f>
        <v>0</v>
      </c>
      <c r="S10" s="27">
        <f>Rates!$E10</f>
        <v>0.104</v>
      </c>
      <c r="T10" s="29">
        <f t="shared" si="4"/>
        <v>0</v>
      </c>
      <c r="U10" s="97">
        <f>Rates!$V10</f>
        <v>0</v>
      </c>
      <c r="V10" s="27">
        <f>Rates!$E10</f>
        <v>0.104</v>
      </c>
      <c r="W10" s="29">
        <f t="shared" si="5"/>
        <v>0</v>
      </c>
      <c r="X10" s="120">
        <f t="shared" si="6"/>
        <v>0</v>
      </c>
      <c r="Y10" s="120" t="e">
        <f t="shared" si="2"/>
        <v>#DIV/0!</v>
      </c>
    </row>
    <row r="11" spans="1:26" s="60" customFormat="1" hidden="1" x14ac:dyDescent="0.25">
      <c r="A11" s="16">
        <f t="shared" si="0"/>
        <v>42595</v>
      </c>
      <c r="B11" s="90"/>
      <c r="C11" s="88"/>
      <c r="D11" s="88"/>
      <c r="E11" s="88"/>
      <c r="F11" s="88"/>
      <c r="G11" s="89"/>
      <c r="H11" s="89"/>
      <c r="I11" s="89"/>
      <c r="J11" s="5" t="s">
        <v>18</v>
      </c>
      <c r="K11" s="81" t="s">
        <v>170</v>
      </c>
      <c r="L11" s="4" t="s">
        <v>13</v>
      </c>
      <c r="M11" s="257"/>
      <c r="N11" s="22">
        <f t="shared" si="1"/>
        <v>42595</v>
      </c>
      <c r="O11" s="97">
        <f>Rates!$S11</f>
        <v>0</v>
      </c>
      <c r="P11" s="27">
        <f>Rates!$E11</f>
        <v>0.104</v>
      </c>
      <c r="Q11" s="29">
        <f t="shared" si="3"/>
        <v>0</v>
      </c>
      <c r="R11" s="97">
        <f>Rates!$T11</f>
        <v>0</v>
      </c>
      <c r="S11" s="27">
        <f>Rates!$E11</f>
        <v>0.104</v>
      </c>
      <c r="T11" s="29">
        <f t="shared" si="4"/>
        <v>0</v>
      </c>
      <c r="U11" s="97">
        <f>Rates!$V11</f>
        <v>0</v>
      </c>
      <c r="V11" s="27">
        <f>Rates!$E11</f>
        <v>0.104</v>
      </c>
      <c r="W11" s="29">
        <f t="shared" si="5"/>
        <v>0</v>
      </c>
      <c r="X11" s="120">
        <f t="shared" si="6"/>
        <v>0</v>
      </c>
      <c r="Y11" s="120" t="e">
        <f t="shared" si="2"/>
        <v>#DIV/0!</v>
      </c>
    </row>
    <row r="12" spans="1:26" s="60" customFormat="1" hidden="1" x14ac:dyDescent="0.25">
      <c r="A12" s="16">
        <f t="shared" si="0"/>
        <v>42564</v>
      </c>
      <c r="B12" s="90"/>
      <c r="C12" s="88"/>
      <c r="D12" s="88"/>
      <c r="E12" s="88"/>
      <c r="F12" s="88"/>
      <c r="G12" s="89"/>
      <c r="H12" s="89"/>
      <c r="I12" s="89"/>
      <c r="J12" s="5" t="s">
        <v>18</v>
      </c>
      <c r="K12" s="81" t="s">
        <v>170</v>
      </c>
      <c r="L12" s="4" t="s">
        <v>13</v>
      </c>
      <c r="M12" s="257"/>
      <c r="N12" s="22">
        <f t="shared" si="1"/>
        <v>42564</v>
      </c>
      <c r="O12" s="97">
        <f>Rates!$S12</f>
        <v>0</v>
      </c>
      <c r="P12" s="27">
        <f>Rates!$E12</f>
        <v>0.104</v>
      </c>
      <c r="Q12" s="29">
        <f t="shared" si="3"/>
        <v>0</v>
      </c>
      <c r="R12" s="97">
        <f>Rates!$T12</f>
        <v>0</v>
      </c>
      <c r="S12" s="27">
        <f>Rates!$E12</f>
        <v>0.104</v>
      </c>
      <c r="T12" s="29">
        <f t="shared" si="4"/>
        <v>0</v>
      </c>
      <c r="U12" s="97">
        <f>Rates!$V12</f>
        <v>0</v>
      </c>
      <c r="V12" s="27">
        <f>Rates!$E12</f>
        <v>0.104</v>
      </c>
      <c r="W12" s="29">
        <f t="shared" si="5"/>
        <v>0</v>
      </c>
      <c r="X12" s="120">
        <f t="shared" si="6"/>
        <v>0</v>
      </c>
      <c r="Y12" s="120" t="e">
        <f t="shared" si="2"/>
        <v>#DIV/0!</v>
      </c>
    </row>
    <row r="13" spans="1:26" s="60" customFormat="1" hidden="1" x14ac:dyDescent="0.25">
      <c r="A13" s="16">
        <f t="shared" si="0"/>
        <v>42533</v>
      </c>
      <c r="B13" s="90"/>
      <c r="C13" s="88"/>
      <c r="D13" s="88"/>
      <c r="E13" s="88"/>
      <c r="F13" s="88"/>
      <c r="G13" s="89"/>
      <c r="H13" s="89"/>
      <c r="I13" s="89"/>
      <c r="J13" s="5" t="s">
        <v>18</v>
      </c>
      <c r="K13" s="81" t="s">
        <v>170</v>
      </c>
      <c r="L13" s="4" t="s">
        <v>13</v>
      </c>
      <c r="M13" s="257"/>
      <c r="N13" s="22">
        <f t="shared" si="1"/>
        <v>42533</v>
      </c>
      <c r="O13" s="97">
        <f>Rates!$S13</f>
        <v>0</v>
      </c>
      <c r="P13" s="27">
        <f>Rates!$E13</f>
        <v>0.104</v>
      </c>
      <c r="Q13" s="29">
        <f t="shared" si="3"/>
        <v>0</v>
      </c>
      <c r="R13" s="97">
        <f>Rates!$T13</f>
        <v>0</v>
      </c>
      <c r="S13" s="27">
        <f>Rates!$E13</f>
        <v>0.104</v>
      </c>
      <c r="T13" s="29">
        <f t="shared" si="4"/>
        <v>0</v>
      </c>
      <c r="U13" s="97">
        <f>Rates!$V13</f>
        <v>0</v>
      </c>
      <c r="V13" s="27">
        <f>Rates!$E13</f>
        <v>0.104</v>
      </c>
      <c r="W13" s="29">
        <f t="shared" si="5"/>
        <v>0</v>
      </c>
      <c r="X13" s="120">
        <f t="shared" si="6"/>
        <v>0</v>
      </c>
      <c r="Y13" s="120" t="e">
        <f t="shared" si="2"/>
        <v>#DIV/0!</v>
      </c>
    </row>
    <row r="14" spans="1:26" s="60" customFormat="1" hidden="1" x14ac:dyDescent="0.25">
      <c r="A14" s="16">
        <f t="shared" ref="A14:A19" si="7">A15+31</f>
        <v>42502</v>
      </c>
      <c r="B14" s="90"/>
      <c r="C14" s="88"/>
      <c r="D14" s="88"/>
      <c r="E14" s="88"/>
      <c r="F14" s="88"/>
      <c r="G14" s="89"/>
      <c r="H14" s="89"/>
      <c r="I14" s="89"/>
      <c r="J14" s="5" t="s">
        <v>18</v>
      </c>
      <c r="K14" s="81" t="s">
        <v>170</v>
      </c>
      <c r="L14" s="4" t="s">
        <v>13</v>
      </c>
      <c r="M14" s="257"/>
      <c r="N14" s="22">
        <f t="shared" si="1"/>
        <v>42502</v>
      </c>
      <c r="O14" s="97">
        <f>Rates!$S14</f>
        <v>0</v>
      </c>
      <c r="P14" s="27">
        <f>Rates!$E14</f>
        <v>0.104</v>
      </c>
      <c r="Q14" s="29">
        <f t="shared" si="3"/>
        <v>0</v>
      </c>
      <c r="R14" s="97">
        <f>Rates!$T14</f>
        <v>0</v>
      </c>
      <c r="S14" s="27">
        <f>Rates!$E14</f>
        <v>0.104</v>
      </c>
      <c r="T14" s="29">
        <f t="shared" si="4"/>
        <v>0</v>
      </c>
      <c r="U14" s="97">
        <f>Rates!$V14</f>
        <v>0</v>
      </c>
      <c r="V14" s="27">
        <f>Rates!$E14</f>
        <v>0.104</v>
      </c>
      <c r="W14" s="29">
        <f t="shared" si="5"/>
        <v>0</v>
      </c>
      <c r="X14" s="120">
        <f t="shared" si="6"/>
        <v>0</v>
      </c>
      <c r="Y14" s="120" t="e">
        <f t="shared" si="2"/>
        <v>#DIV/0!</v>
      </c>
    </row>
    <row r="15" spans="1:26" s="60" customFormat="1" hidden="1" x14ac:dyDescent="0.25">
      <c r="A15" s="16">
        <f t="shared" si="7"/>
        <v>42471</v>
      </c>
      <c r="B15" s="90"/>
      <c r="C15" s="88"/>
      <c r="D15" s="88"/>
      <c r="E15" s="88"/>
      <c r="F15" s="88"/>
      <c r="G15" s="89"/>
      <c r="H15" s="89"/>
      <c r="I15" s="89"/>
      <c r="J15" s="5" t="s">
        <v>18</v>
      </c>
      <c r="K15" s="81" t="s">
        <v>170</v>
      </c>
      <c r="L15" s="4" t="s">
        <v>13</v>
      </c>
      <c r="M15" s="257"/>
      <c r="N15" s="22">
        <f t="shared" si="1"/>
        <v>42471</v>
      </c>
      <c r="O15" s="97">
        <f>Rates!$S15</f>
        <v>0.13038</v>
      </c>
      <c r="P15" s="27">
        <f>Rates!$E15</f>
        <v>0.104</v>
      </c>
      <c r="Q15" s="29">
        <f t="shared" si="3"/>
        <v>0</v>
      </c>
      <c r="R15" s="97">
        <f>Rates!$T15</f>
        <v>0.12619</v>
      </c>
      <c r="S15" s="27">
        <f>Rates!$E15</f>
        <v>0.104</v>
      </c>
      <c r="T15" s="29">
        <f t="shared" si="4"/>
        <v>0</v>
      </c>
      <c r="U15" s="97">
        <f>Rates!$V15</f>
        <v>0</v>
      </c>
      <c r="V15" s="27">
        <f>Rates!$E15</f>
        <v>0.104</v>
      </c>
      <c r="W15" s="29">
        <f t="shared" si="5"/>
        <v>0</v>
      </c>
      <c r="X15" s="120">
        <f t="shared" si="6"/>
        <v>0</v>
      </c>
      <c r="Y15" s="120" t="e">
        <f t="shared" si="2"/>
        <v>#DIV/0!</v>
      </c>
    </row>
    <row r="16" spans="1:26" s="60" customFormat="1" hidden="1" x14ac:dyDescent="0.25">
      <c r="A16" s="16">
        <f t="shared" si="7"/>
        <v>42440</v>
      </c>
      <c r="B16" s="90"/>
      <c r="C16" s="88"/>
      <c r="D16" s="88"/>
      <c r="E16" s="88"/>
      <c r="F16" s="88"/>
      <c r="G16" s="89"/>
      <c r="H16" s="89"/>
      <c r="I16" s="89"/>
      <c r="J16" s="5" t="s">
        <v>18</v>
      </c>
      <c r="K16" s="81" t="s">
        <v>170</v>
      </c>
      <c r="L16" s="4" t="s">
        <v>13</v>
      </c>
      <c r="M16" s="257"/>
      <c r="N16" s="22">
        <f t="shared" si="1"/>
        <v>42440</v>
      </c>
      <c r="O16" s="97">
        <f>Rates!$S16</f>
        <v>0.13038</v>
      </c>
      <c r="P16" s="27">
        <f>Rates!$E16</f>
        <v>0.104</v>
      </c>
      <c r="Q16" s="29">
        <f t="shared" si="3"/>
        <v>0</v>
      </c>
      <c r="R16" s="97">
        <f>Rates!$T16</f>
        <v>0.12619</v>
      </c>
      <c r="S16" s="27">
        <f>Rates!$E16</f>
        <v>0.104</v>
      </c>
      <c r="T16" s="29">
        <f t="shared" si="4"/>
        <v>0</v>
      </c>
      <c r="U16" s="97">
        <f>Rates!$V16</f>
        <v>0</v>
      </c>
      <c r="V16" s="27">
        <f>Rates!$E16</f>
        <v>0.104</v>
      </c>
      <c r="W16" s="29">
        <f t="shared" si="5"/>
        <v>0</v>
      </c>
      <c r="X16" s="120">
        <f t="shared" si="6"/>
        <v>0</v>
      </c>
      <c r="Y16" s="120" t="e">
        <f t="shared" si="2"/>
        <v>#DIV/0!</v>
      </c>
    </row>
    <row r="17" spans="1:25" s="60" customFormat="1" hidden="1" x14ac:dyDescent="0.25">
      <c r="A17" s="16">
        <f t="shared" si="7"/>
        <v>42409</v>
      </c>
      <c r="B17" s="90"/>
      <c r="C17" s="88"/>
      <c r="D17" s="88"/>
      <c r="E17" s="88"/>
      <c r="F17" s="88"/>
      <c r="G17" s="89"/>
      <c r="H17" s="89"/>
      <c r="I17" s="89"/>
      <c r="J17" s="5" t="s">
        <v>18</v>
      </c>
      <c r="K17" s="81" t="s">
        <v>170</v>
      </c>
      <c r="L17" s="4" t="s">
        <v>13</v>
      </c>
      <c r="M17" s="257"/>
      <c r="N17" s="22">
        <f t="shared" si="1"/>
        <v>42409</v>
      </c>
      <c r="O17" s="97">
        <f>Rates!$S17</f>
        <v>0.13038</v>
      </c>
      <c r="P17" s="27">
        <f>Rates!$E17</f>
        <v>0.104</v>
      </c>
      <c r="Q17" s="29">
        <f t="shared" si="3"/>
        <v>0</v>
      </c>
      <c r="R17" s="97">
        <f>Rates!$T17</f>
        <v>0.12619</v>
      </c>
      <c r="S17" s="27">
        <f>Rates!$E17</f>
        <v>0.104</v>
      </c>
      <c r="T17" s="29">
        <f t="shared" si="4"/>
        <v>0</v>
      </c>
      <c r="U17" s="97">
        <f>Rates!$V17</f>
        <v>0</v>
      </c>
      <c r="V17" s="27">
        <f>Rates!$E17</f>
        <v>0.104</v>
      </c>
      <c r="W17" s="29">
        <f t="shared" si="5"/>
        <v>0</v>
      </c>
      <c r="X17" s="120">
        <f t="shared" si="6"/>
        <v>0</v>
      </c>
      <c r="Y17" s="120" t="e">
        <f t="shared" si="2"/>
        <v>#DIV/0!</v>
      </c>
    </row>
    <row r="18" spans="1:25" s="60" customFormat="1" hidden="1" x14ac:dyDescent="0.25">
      <c r="A18" s="16">
        <f t="shared" si="7"/>
        <v>42378</v>
      </c>
      <c r="B18" s="90"/>
      <c r="C18" s="88"/>
      <c r="D18" s="88"/>
      <c r="E18" s="88"/>
      <c r="F18" s="88"/>
      <c r="G18" s="89"/>
      <c r="H18" s="89"/>
      <c r="I18" s="89"/>
      <c r="J18" s="5" t="s">
        <v>18</v>
      </c>
      <c r="K18" s="81" t="s">
        <v>170</v>
      </c>
      <c r="L18" s="4" t="s">
        <v>13</v>
      </c>
      <c r="M18" s="257"/>
      <c r="N18" s="22">
        <f t="shared" si="1"/>
        <v>42378</v>
      </c>
      <c r="O18" s="97">
        <f>Rates!$S18</f>
        <v>0.13038</v>
      </c>
      <c r="P18" s="27">
        <f>Rates!$E18</f>
        <v>0.104</v>
      </c>
      <c r="Q18" s="29">
        <f t="shared" si="3"/>
        <v>0</v>
      </c>
      <c r="R18" s="97">
        <f>Rates!$T18</f>
        <v>0.12619</v>
      </c>
      <c r="S18" s="27">
        <f>Rates!$E18</f>
        <v>0.104</v>
      </c>
      <c r="T18" s="29">
        <f t="shared" si="4"/>
        <v>0</v>
      </c>
      <c r="U18" s="97">
        <f>Rates!$V18</f>
        <v>0.12074</v>
      </c>
      <c r="V18" s="27">
        <f>Rates!$E18</f>
        <v>0.104</v>
      </c>
      <c r="W18" s="29">
        <f t="shared" si="5"/>
        <v>0</v>
      </c>
      <c r="X18" s="120">
        <f t="shared" si="6"/>
        <v>0</v>
      </c>
      <c r="Y18" s="120" t="e">
        <f t="shared" si="2"/>
        <v>#DIV/0!</v>
      </c>
    </row>
    <row r="19" spans="1:25" s="60" customFormat="1" hidden="1" x14ac:dyDescent="0.25">
      <c r="A19" s="16">
        <f t="shared" si="7"/>
        <v>42347</v>
      </c>
      <c r="B19" s="90"/>
      <c r="C19" s="88"/>
      <c r="D19" s="88"/>
      <c r="E19" s="88"/>
      <c r="F19" s="88"/>
      <c r="G19" s="89"/>
      <c r="H19" s="89"/>
      <c r="I19" s="89"/>
      <c r="J19" s="5" t="s">
        <v>18</v>
      </c>
      <c r="K19" s="81" t="s">
        <v>170</v>
      </c>
      <c r="L19" s="4" t="s">
        <v>13</v>
      </c>
      <c r="M19" s="257"/>
      <c r="N19" s="22">
        <f t="shared" si="1"/>
        <v>42347</v>
      </c>
      <c r="O19" s="97">
        <f>Rates!$S19</f>
        <v>0.13038</v>
      </c>
      <c r="P19" s="27">
        <f>Rates!$E19</f>
        <v>0.104</v>
      </c>
      <c r="Q19" s="29">
        <f t="shared" si="3"/>
        <v>0</v>
      </c>
      <c r="R19" s="97">
        <f>Rates!$T19</f>
        <v>0.12619</v>
      </c>
      <c r="S19" s="27">
        <f>Rates!$E19</f>
        <v>0.104</v>
      </c>
      <c r="T19" s="29">
        <f t="shared" si="4"/>
        <v>0</v>
      </c>
      <c r="U19" s="97">
        <f>Rates!$V19</f>
        <v>0.12074</v>
      </c>
      <c r="V19" s="27">
        <f>Rates!$E19</f>
        <v>0.104</v>
      </c>
      <c r="W19" s="29">
        <f t="shared" si="5"/>
        <v>0</v>
      </c>
      <c r="X19" s="120">
        <f t="shared" si="6"/>
        <v>0</v>
      </c>
      <c r="Y19" s="120" t="e">
        <f t="shared" si="2"/>
        <v>#DIV/0!</v>
      </c>
    </row>
    <row r="20" spans="1:25" s="60" customFormat="1" hidden="1" x14ac:dyDescent="0.25">
      <c r="A20" s="16">
        <f t="shared" ref="A20:A30" si="8">A21+31</f>
        <v>42316</v>
      </c>
      <c r="B20" s="102"/>
      <c r="C20" s="103"/>
      <c r="D20" s="103"/>
      <c r="E20" s="103"/>
      <c r="F20" s="103"/>
      <c r="G20" s="104"/>
      <c r="H20" s="104">
        <f t="shared" ref="H20:H31" si="9">F20+D20+B20</f>
        <v>0</v>
      </c>
      <c r="I20" s="104">
        <f t="shared" ref="I20:I31" si="10">G20+E20+C20</f>
        <v>0</v>
      </c>
      <c r="J20" s="5" t="s">
        <v>18</v>
      </c>
      <c r="K20" s="81" t="s">
        <v>170</v>
      </c>
      <c r="L20" s="4" t="s">
        <v>13</v>
      </c>
      <c r="M20" s="257"/>
      <c r="N20" s="22">
        <f t="shared" ref="N20:N31" si="11">A20</f>
        <v>42316</v>
      </c>
      <c r="O20" s="97">
        <f>Rates!$S20</f>
        <v>0.13038</v>
      </c>
      <c r="P20" s="27">
        <f>Rates!$E20</f>
        <v>0.104</v>
      </c>
      <c r="Q20" s="29">
        <f t="shared" si="3"/>
        <v>0</v>
      </c>
      <c r="R20" s="97">
        <f>Rates!$T20</f>
        <v>0.12619</v>
      </c>
      <c r="S20" s="27">
        <f>Rates!$E20</f>
        <v>0.104</v>
      </c>
      <c r="T20" s="29">
        <f t="shared" si="4"/>
        <v>0</v>
      </c>
      <c r="U20" s="97">
        <f>Rates!$V20</f>
        <v>0.12074</v>
      </c>
      <c r="V20" s="27">
        <f>Rates!$E20</f>
        <v>0.104</v>
      </c>
      <c r="W20" s="29">
        <f t="shared" si="5"/>
        <v>0</v>
      </c>
      <c r="X20" s="120">
        <f t="shared" si="6"/>
        <v>0</v>
      </c>
      <c r="Y20" s="120" t="e">
        <f t="shared" si="2"/>
        <v>#DIV/0!</v>
      </c>
    </row>
    <row r="21" spans="1:25" s="60" customFormat="1" hidden="1" x14ac:dyDescent="0.25">
      <c r="A21" s="16">
        <f t="shared" si="8"/>
        <v>42285</v>
      </c>
      <c r="B21" s="102"/>
      <c r="C21" s="103"/>
      <c r="D21" s="103"/>
      <c r="E21" s="103"/>
      <c r="F21" s="103"/>
      <c r="G21" s="104"/>
      <c r="H21" s="104">
        <f t="shared" si="9"/>
        <v>0</v>
      </c>
      <c r="I21" s="104">
        <f t="shared" si="10"/>
        <v>0</v>
      </c>
      <c r="J21" s="5" t="s">
        <v>18</v>
      </c>
      <c r="K21" s="81" t="s">
        <v>74</v>
      </c>
      <c r="L21" s="4" t="s">
        <v>12</v>
      </c>
      <c r="M21" s="74"/>
      <c r="N21" s="22">
        <f t="shared" si="11"/>
        <v>42285</v>
      </c>
      <c r="O21" s="97">
        <f>Rates!$S21</f>
        <v>9.257E-2</v>
      </c>
      <c r="P21" s="27">
        <f>Rates!$E21</f>
        <v>0.12191</v>
      </c>
      <c r="Q21" s="29">
        <f t="shared" si="3"/>
        <v>0</v>
      </c>
      <c r="R21" s="97">
        <f>Rates!$T21</f>
        <v>8.6400000000000005E-2</v>
      </c>
      <c r="S21" s="27">
        <f>Rates!$E21</f>
        <v>0.12191</v>
      </c>
      <c r="T21" s="29">
        <f t="shared" si="4"/>
        <v>0</v>
      </c>
      <c r="U21" s="97">
        <f>Rates!$V21</f>
        <v>7.2789999999999994E-2</v>
      </c>
      <c r="V21" s="27">
        <f>Rates!$E21</f>
        <v>0.12191</v>
      </c>
      <c r="W21" s="29">
        <f t="shared" si="5"/>
        <v>0</v>
      </c>
      <c r="X21" s="120">
        <f t="shared" si="6"/>
        <v>0</v>
      </c>
      <c r="Y21" s="120" t="e">
        <f t="shared" si="2"/>
        <v>#DIV/0!</v>
      </c>
    </row>
    <row r="22" spans="1:25" s="60" customFormat="1" x14ac:dyDescent="0.25">
      <c r="A22" s="16">
        <f t="shared" si="8"/>
        <v>42254</v>
      </c>
      <c r="B22" s="102">
        <v>842</v>
      </c>
      <c r="C22" s="103">
        <v>434980</v>
      </c>
      <c r="D22" s="103">
        <v>56</v>
      </c>
      <c r="E22" s="103">
        <v>43553</v>
      </c>
      <c r="F22" s="103">
        <v>1</v>
      </c>
      <c r="G22" s="104">
        <v>13280</v>
      </c>
      <c r="H22" s="104">
        <f t="shared" si="9"/>
        <v>899</v>
      </c>
      <c r="I22" s="104">
        <f t="shared" si="10"/>
        <v>491813</v>
      </c>
      <c r="J22" s="5" t="s">
        <v>18</v>
      </c>
      <c r="K22" s="81" t="s">
        <v>74</v>
      </c>
      <c r="L22" s="4" t="s">
        <v>12</v>
      </c>
      <c r="M22" s="74"/>
      <c r="N22" s="22">
        <f t="shared" si="11"/>
        <v>42254</v>
      </c>
      <c r="O22" s="97">
        <f>Rates!$S22</f>
        <v>9.257E-2</v>
      </c>
      <c r="P22" s="27">
        <f>Rates!$E22</f>
        <v>0.12191</v>
      </c>
      <c r="Q22" s="29">
        <f t="shared" si="3"/>
        <v>-12762.313200000002</v>
      </c>
      <c r="R22" s="95">
        <f>Rates!$T22</f>
        <v>8.6400000000000005E-2</v>
      </c>
      <c r="S22" s="27">
        <f>Rates!$E22</f>
        <v>0.12191</v>
      </c>
      <c r="T22" s="29">
        <f t="shared" si="4"/>
        <v>-1546.5670299999999</v>
      </c>
      <c r="U22" s="97">
        <f>Rates!$V22</f>
        <v>7.2789999999999994E-2</v>
      </c>
      <c r="V22" s="27">
        <f>Rates!$E22</f>
        <v>0.12191</v>
      </c>
      <c r="W22" s="29">
        <f t="shared" si="5"/>
        <v>-652.31360000000018</v>
      </c>
      <c r="X22" s="120">
        <f t="shared" si="6"/>
        <v>-14961.193830000002</v>
      </c>
      <c r="Y22" s="120">
        <f t="shared" ref="Y22:Y32" si="12">C22/B22</f>
        <v>516.60332541567698</v>
      </c>
    </row>
    <row r="23" spans="1:25" s="60" customFormat="1" x14ac:dyDescent="0.25">
      <c r="A23" s="16">
        <f t="shared" si="8"/>
        <v>42223</v>
      </c>
      <c r="B23" s="102">
        <v>851</v>
      </c>
      <c r="C23" s="103">
        <v>520563</v>
      </c>
      <c r="D23" s="103">
        <v>57</v>
      </c>
      <c r="E23" s="103">
        <v>49992</v>
      </c>
      <c r="F23" s="103">
        <v>1</v>
      </c>
      <c r="G23" s="104">
        <v>11680</v>
      </c>
      <c r="H23" s="104">
        <f t="shared" si="9"/>
        <v>909</v>
      </c>
      <c r="I23" s="104">
        <f t="shared" si="10"/>
        <v>582235</v>
      </c>
      <c r="J23" s="5" t="s">
        <v>18</v>
      </c>
      <c r="K23" s="81" t="s">
        <v>74</v>
      </c>
      <c r="L23" s="4" t="s">
        <v>12</v>
      </c>
      <c r="M23" s="74"/>
      <c r="N23" s="22">
        <f t="shared" si="11"/>
        <v>42223</v>
      </c>
      <c r="O23" s="97">
        <f>Rates!$S23</f>
        <v>9.257E-2</v>
      </c>
      <c r="P23" s="27">
        <f>Rates!$E23</f>
        <v>0.12191</v>
      </c>
      <c r="Q23" s="29">
        <f t="shared" si="3"/>
        <v>-15273.318420000003</v>
      </c>
      <c r="R23" s="95">
        <f>Rates!$T23</f>
        <v>8.6400000000000005E-2</v>
      </c>
      <c r="S23" s="27">
        <f>Rates!$E23</f>
        <v>0.12191</v>
      </c>
      <c r="T23" s="29">
        <f t="shared" si="4"/>
        <v>-1775.2159200000001</v>
      </c>
      <c r="U23" s="97">
        <f>Rates!$V23</f>
        <v>7.2789999999999994E-2</v>
      </c>
      <c r="V23" s="27">
        <f>Rates!$E23</f>
        <v>0.12191</v>
      </c>
      <c r="W23" s="29">
        <f t="shared" si="5"/>
        <v>-573.72160000000008</v>
      </c>
      <c r="X23" s="120">
        <f t="shared" si="6"/>
        <v>-17622.255940000003</v>
      </c>
      <c r="Y23" s="120">
        <f t="shared" si="12"/>
        <v>611.70740305522918</v>
      </c>
    </row>
    <row r="24" spans="1:25" s="60" customFormat="1" x14ac:dyDescent="0.25">
      <c r="A24" s="16">
        <f t="shared" si="8"/>
        <v>42192</v>
      </c>
      <c r="B24" s="102">
        <v>857</v>
      </c>
      <c r="C24" s="103">
        <v>627648</v>
      </c>
      <c r="D24" s="103">
        <v>57</v>
      </c>
      <c r="E24" s="103">
        <v>58552</v>
      </c>
      <c r="F24" s="103">
        <v>1</v>
      </c>
      <c r="G24" s="104">
        <v>14640</v>
      </c>
      <c r="H24" s="104">
        <f t="shared" si="9"/>
        <v>915</v>
      </c>
      <c r="I24" s="104">
        <f t="shared" si="10"/>
        <v>700840</v>
      </c>
      <c r="J24" s="5" t="s">
        <v>18</v>
      </c>
      <c r="K24" s="81" t="s">
        <v>74</v>
      </c>
      <c r="L24" s="4" t="s">
        <v>12</v>
      </c>
      <c r="M24" s="74"/>
      <c r="N24" s="22">
        <f t="shared" si="11"/>
        <v>42192</v>
      </c>
      <c r="O24" s="97">
        <f>Rates!$S24</f>
        <v>9.257E-2</v>
      </c>
      <c r="P24" s="27">
        <f>Rates!$E24</f>
        <v>0.12191</v>
      </c>
      <c r="Q24" s="29">
        <f t="shared" si="3"/>
        <v>-18415.192320000002</v>
      </c>
      <c r="R24" s="95">
        <f>Rates!$T24</f>
        <v>8.6400000000000005E-2</v>
      </c>
      <c r="S24" s="27">
        <f>Rates!$E24</f>
        <v>0.12191</v>
      </c>
      <c r="T24" s="29">
        <f t="shared" si="4"/>
        <v>-2079.1815200000001</v>
      </c>
      <c r="U24" s="97">
        <f>Rates!$V24</f>
        <v>8.2879999999999995E-2</v>
      </c>
      <c r="V24" s="27">
        <f>Rates!$E24</f>
        <v>0.12191</v>
      </c>
      <c r="W24" s="29">
        <f t="shared" si="5"/>
        <v>-571.39920000000018</v>
      </c>
      <c r="X24" s="120">
        <f t="shared" si="6"/>
        <v>-21065.773040000004</v>
      </c>
      <c r="Y24" s="120">
        <f t="shared" si="12"/>
        <v>732.37806301050171</v>
      </c>
    </row>
    <row r="25" spans="1:25" s="60" customFormat="1" x14ac:dyDescent="0.25">
      <c r="A25" s="16">
        <f t="shared" si="8"/>
        <v>42161</v>
      </c>
      <c r="B25" s="102">
        <v>864</v>
      </c>
      <c r="C25" s="103">
        <v>569679</v>
      </c>
      <c r="D25" s="103">
        <v>56</v>
      </c>
      <c r="E25" s="103">
        <v>54027</v>
      </c>
      <c r="F25" s="103">
        <v>1</v>
      </c>
      <c r="G25" s="104">
        <v>12080</v>
      </c>
      <c r="H25" s="104">
        <f t="shared" si="9"/>
        <v>921</v>
      </c>
      <c r="I25" s="104">
        <f t="shared" si="10"/>
        <v>635786</v>
      </c>
      <c r="J25" s="5" t="s">
        <v>18</v>
      </c>
      <c r="K25" s="81" t="s">
        <v>74</v>
      </c>
      <c r="L25" s="4" t="s">
        <v>12</v>
      </c>
      <c r="M25" s="74"/>
      <c r="N25" s="22">
        <f t="shared" si="11"/>
        <v>42161</v>
      </c>
      <c r="O25" s="97">
        <f>Rates!$S25</f>
        <v>9.257E-2</v>
      </c>
      <c r="P25" s="27">
        <f>Rates!$E25</f>
        <v>0.12191</v>
      </c>
      <c r="Q25" s="29">
        <f t="shared" si="3"/>
        <v>-16714.381860000001</v>
      </c>
      <c r="R25" s="95">
        <f>Rates!$T25</f>
        <v>8.6400000000000005E-2</v>
      </c>
      <c r="S25" s="27">
        <f>Rates!$E25</f>
        <v>0.12191</v>
      </c>
      <c r="T25" s="29">
        <f t="shared" si="4"/>
        <v>-1918.4987699999999</v>
      </c>
      <c r="U25" s="97">
        <f>Rates!$V25</f>
        <v>8.2879999999999995E-2</v>
      </c>
      <c r="V25" s="27">
        <f>Rates!$E25</f>
        <v>0.12191</v>
      </c>
      <c r="W25" s="29">
        <f t="shared" si="5"/>
        <v>-471.4824000000001</v>
      </c>
      <c r="X25" s="120">
        <f t="shared" si="6"/>
        <v>-19104.36303</v>
      </c>
      <c r="Y25" s="120">
        <f t="shared" si="12"/>
        <v>659.35069444444446</v>
      </c>
    </row>
    <row r="26" spans="1:25" s="60" customFormat="1" x14ac:dyDescent="0.25">
      <c r="A26" s="16">
        <f t="shared" si="8"/>
        <v>42130</v>
      </c>
      <c r="B26" s="102">
        <v>873</v>
      </c>
      <c r="C26" s="103">
        <v>467183</v>
      </c>
      <c r="D26" s="103">
        <v>58</v>
      </c>
      <c r="E26" s="103">
        <v>45753</v>
      </c>
      <c r="F26" s="103">
        <v>1</v>
      </c>
      <c r="G26" s="104">
        <v>10160</v>
      </c>
      <c r="H26" s="104">
        <f t="shared" si="9"/>
        <v>932</v>
      </c>
      <c r="I26" s="104">
        <f t="shared" si="10"/>
        <v>523096</v>
      </c>
      <c r="J26" s="5" t="s">
        <v>18</v>
      </c>
      <c r="K26" s="81" t="s">
        <v>74</v>
      </c>
      <c r="L26" s="4" t="s">
        <v>12</v>
      </c>
      <c r="M26" s="74"/>
      <c r="N26" s="22">
        <f t="shared" si="11"/>
        <v>42130</v>
      </c>
      <c r="O26" s="97">
        <f>Rates!$S26</f>
        <v>9.257E-2</v>
      </c>
      <c r="P26" s="27">
        <f>Rates!$E26</f>
        <v>0.12191</v>
      </c>
      <c r="Q26" s="29">
        <f t="shared" si="3"/>
        <v>-13707.149220000003</v>
      </c>
      <c r="R26" s="95">
        <f>Rates!$T26</f>
        <v>8.6400000000000005E-2</v>
      </c>
      <c r="S26" s="27">
        <f>Rates!$E26</f>
        <v>0.12191</v>
      </c>
      <c r="T26" s="29">
        <f t="shared" si="4"/>
        <v>-1624.68903</v>
      </c>
      <c r="U26" s="97">
        <f>Rates!$V26</f>
        <v>8.2879999999999995E-2</v>
      </c>
      <c r="V26" s="27">
        <f>Rates!$E26</f>
        <v>0.12191</v>
      </c>
      <c r="W26" s="29">
        <f t="shared" si="5"/>
        <v>-396.54480000000007</v>
      </c>
      <c r="X26" s="120">
        <f t="shared" si="6"/>
        <v>-15728.383050000004</v>
      </c>
      <c r="Y26" s="120">
        <f t="shared" si="12"/>
        <v>535.14662084765177</v>
      </c>
    </row>
    <row r="27" spans="1:25" s="60" customFormat="1" x14ac:dyDescent="0.25">
      <c r="A27" s="16">
        <f t="shared" si="8"/>
        <v>42099</v>
      </c>
      <c r="B27" s="102">
        <v>890</v>
      </c>
      <c r="C27" s="103">
        <v>508836</v>
      </c>
      <c r="D27" s="103">
        <v>58</v>
      </c>
      <c r="E27" s="103">
        <v>49160</v>
      </c>
      <c r="F27" s="103">
        <v>1</v>
      </c>
      <c r="G27" s="104">
        <v>10160</v>
      </c>
      <c r="H27" s="104">
        <f t="shared" si="9"/>
        <v>949</v>
      </c>
      <c r="I27" s="104">
        <f t="shared" si="10"/>
        <v>568156</v>
      </c>
      <c r="J27" s="5" t="s">
        <v>18</v>
      </c>
      <c r="K27" s="81" t="s">
        <v>74</v>
      </c>
      <c r="L27" s="4" t="s">
        <v>12</v>
      </c>
      <c r="M27" s="74"/>
      <c r="N27" s="22">
        <f t="shared" si="11"/>
        <v>42099</v>
      </c>
      <c r="O27" s="97">
        <f>Rates!$S27</f>
        <v>0.16273000000000001</v>
      </c>
      <c r="P27" s="27">
        <f>Rates!$E27</f>
        <v>0.12191</v>
      </c>
      <c r="Q27" s="29">
        <f t="shared" si="3"/>
        <v>20770.685520000006</v>
      </c>
      <c r="R27" s="97">
        <f>Rates!$T27</f>
        <v>0.15228</v>
      </c>
      <c r="S27" s="27">
        <f>Rates!$E27</f>
        <v>0.12191</v>
      </c>
      <c r="T27" s="29">
        <f t="shared" si="4"/>
        <v>1492.9891999999998</v>
      </c>
      <c r="U27" s="95">
        <f>Rates!$V27</f>
        <v>0.13569999999999999</v>
      </c>
      <c r="V27" s="27">
        <f>Rates!$E27</f>
        <v>0.12191</v>
      </c>
      <c r="W27" s="29">
        <f t="shared" si="5"/>
        <v>140.10639999999984</v>
      </c>
      <c r="X27" s="120">
        <f t="shared" si="6"/>
        <v>22403.781120000007</v>
      </c>
      <c r="Y27" s="120">
        <f t="shared" si="12"/>
        <v>571.72584269662923</v>
      </c>
    </row>
    <row r="28" spans="1:25" s="60" customFormat="1" x14ac:dyDescent="0.25">
      <c r="A28" s="16">
        <f t="shared" si="8"/>
        <v>42068</v>
      </c>
      <c r="B28" s="102">
        <v>895</v>
      </c>
      <c r="C28" s="103">
        <v>520583</v>
      </c>
      <c r="D28" s="103">
        <v>59</v>
      </c>
      <c r="E28" s="103">
        <v>51287</v>
      </c>
      <c r="F28" s="103">
        <v>1</v>
      </c>
      <c r="G28" s="104">
        <v>11280</v>
      </c>
      <c r="H28" s="104">
        <f t="shared" si="9"/>
        <v>955</v>
      </c>
      <c r="I28" s="104">
        <f t="shared" si="10"/>
        <v>583150</v>
      </c>
      <c r="J28" s="5" t="s">
        <v>18</v>
      </c>
      <c r="K28" s="81" t="s">
        <v>74</v>
      </c>
      <c r="L28" s="4" t="s">
        <v>12</v>
      </c>
      <c r="M28" s="74"/>
      <c r="N28" s="22">
        <f t="shared" si="11"/>
        <v>42068</v>
      </c>
      <c r="O28" s="97">
        <f>Rates!$S28</f>
        <v>0.16273000000000001</v>
      </c>
      <c r="P28" s="27">
        <f>Rates!$E28</f>
        <v>0.12191</v>
      </c>
      <c r="Q28" s="29">
        <f t="shared" si="3"/>
        <v>21250.198060000006</v>
      </c>
      <c r="R28" s="97">
        <f>Rates!$T28</f>
        <v>0.15228</v>
      </c>
      <c r="S28" s="27">
        <f>Rates!$E28</f>
        <v>0.12191</v>
      </c>
      <c r="T28" s="29">
        <f t="shared" si="4"/>
        <v>1557.5861899999998</v>
      </c>
      <c r="U28" s="95">
        <f>Rates!$V28</f>
        <v>0.13569999999999999</v>
      </c>
      <c r="V28" s="27">
        <f>Rates!$E28</f>
        <v>0.12191</v>
      </c>
      <c r="W28" s="29">
        <f t="shared" si="5"/>
        <v>155.5511999999998</v>
      </c>
      <c r="X28" s="120">
        <f t="shared" si="6"/>
        <v>22963.335450000006</v>
      </c>
      <c r="Y28" s="120">
        <f t="shared" si="12"/>
        <v>581.65698324022344</v>
      </c>
    </row>
    <row r="29" spans="1:25" s="60" customFormat="1" x14ac:dyDescent="0.25">
      <c r="A29" s="16">
        <f t="shared" si="8"/>
        <v>42037</v>
      </c>
      <c r="B29" s="102">
        <v>899</v>
      </c>
      <c r="C29" s="103">
        <v>702055</v>
      </c>
      <c r="D29" s="103">
        <v>59</v>
      </c>
      <c r="E29" s="103">
        <v>63778</v>
      </c>
      <c r="F29" s="103">
        <v>1</v>
      </c>
      <c r="G29" s="104">
        <v>14000</v>
      </c>
      <c r="H29" s="104">
        <f t="shared" si="9"/>
        <v>959</v>
      </c>
      <c r="I29" s="104">
        <f t="shared" si="10"/>
        <v>779833</v>
      </c>
      <c r="J29" s="5" t="s">
        <v>18</v>
      </c>
      <c r="K29" s="81" t="s">
        <v>74</v>
      </c>
      <c r="L29" s="4" t="s">
        <v>12</v>
      </c>
      <c r="M29" s="74"/>
      <c r="N29" s="22">
        <f t="shared" si="11"/>
        <v>42037</v>
      </c>
      <c r="O29" s="97">
        <f>Rates!$S29</f>
        <v>0.16273000000000001</v>
      </c>
      <c r="P29" s="27">
        <f>Rates!$E29</f>
        <v>0.12191</v>
      </c>
      <c r="Q29" s="29">
        <f t="shared" si="3"/>
        <v>28657.885100000007</v>
      </c>
      <c r="R29" s="97">
        <f>Rates!$T29</f>
        <v>0.15228</v>
      </c>
      <c r="S29" s="27">
        <f>Rates!$E29</f>
        <v>0.12191</v>
      </c>
      <c r="T29" s="29">
        <f t="shared" si="4"/>
        <v>1936.9378599999995</v>
      </c>
      <c r="U29" s="95">
        <f>Rates!$V29</f>
        <v>0.13569999999999999</v>
      </c>
      <c r="V29" s="27">
        <f>Rates!$E29</f>
        <v>0.12191</v>
      </c>
      <c r="W29" s="29">
        <f t="shared" si="5"/>
        <v>193.05999999999975</v>
      </c>
      <c r="X29" s="120">
        <f t="shared" si="6"/>
        <v>30787.882960000006</v>
      </c>
      <c r="Y29" s="120">
        <f t="shared" si="12"/>
        <v>780.92880978865401</v>
      </c>
    </row>
    <row r="30" spans="1:25" s="60" customFormat="1" x14ac:dyDescent="0.25">
      <c r="A30" s="16">
        <f t="shared" si="8"/>
        <v>42006</v>
      </c>
      <c r="B30" s="102">
        <v>898</v>
      </c>
      <c r="C30" s="103">
        <v>816931</v>
      </c>
      <c r="D30" s="103">
        <v>60</v>
      </c>
      <c r="E30" s="103">
        <v>69824</v>
      </c>
      <c r="F30" s="103">
        <v>1</v>
      </c>
      <c r="G30" s="104">
        <v>18240</v>
      </c>
      <c r="H30" s="104">
        <f t="shared" si="9"/>
        <v>959</v>
      </c>
      <c r="I30" s="104">
        <f t="shared" si="10"/>
        <v>904995</v>
      </c>
      <c r="J30" s="5" t="s">
        <v>18</v>
      </c>
      <c r="K30" s="81" t="s">
        <v>74</v>
      </c>
      <c r="L30" s="4" t="s">
        <v>12</v>
      </c>
      <c r="M30" s="74"/>
      <c r="N30" s="22">
        <f t="shared" si="11"/>
        <v>42006</v>
      </c>
      <c r="O30" s="97">
        <f>Rates!$S30</f>
        <v>0.16273000000000001</v>
      </c>
      <c r="P30" s="27">
        <f>Rates!$E30</f>
        <v>0.12191</v>
      </c>
      <c r="Q30" s="29">
        <f t="shared" si="3"/>
        <v>33347.123420000011</v>
      </c>
      <c r="R30" s="97">
        <f>Rates!$T30</f>
        <v>0.15228</v>
      </c>
      <c r="S30" s="27">
        <f>Rates!$E30</f>
        <v>0.12191</v>
      </c>
      <c r="T30" s="29">
        <f t="shared" si="4"/>
        <v>2120.5548799999997</v>
      </c>
      <c r="U30" s="97">
        <f>Rates!$V30</f>
        <v>0.17488000000000001</v>
      </c>
      <c r="V30" s="27">
        <f>Rates!$E30</f>
        <v>0.12191</v>
      </c>
      <c r="W30" s="29">
        <f t="shared" si="5"/>
        <v>966.17280000000005</v>
      </c>
      <c r="X30" s="120">
        <f t="shared" si="6"/>
        <v>36433.851100000014</v>
      </c>
      <c r="Y30" s="120">
        <f t="shared" si="12"/>
        <v>909.72271714922044</v>
      </c>
    </row>
    <row r="31" spans="1:25" s="60" customFormat="1" x14ac:dyDescent="0.25">
      <c r="A31" s="16">
        <f>A32+31</f>
        <v>41975</v>
      </c>
      <c r="B31" s="102">
        <v>911</v>
      </c>
      <c r="C31" s="103">
        <v>845695</v>
      </c>
      <c r="D31" s="103">
        <v>61</v>
      </c>
      <c r="E31" s="103">
        <v>64985</v>
      </c>
      <c r="F31" s="103">
        <v>1</v>
      </c>
      <c r="G31" s="104">
        <v>18720</v>
      </c>
      <c r="H31" s="104">
        <f t="shared" si="9"/>
        <v>973</v>
      </c>
      <c r="I31" s="104">
        <f t="shared" si="10"/>
        <v>929400</v>
      </c>
      <c r="J31" s="5" t="s">
        <v>18</v>
      </c>
      <c r="K31" s="81" t="s">
        <v>74</v>
      </c>
      <c r="L31" s="4" t="s">
        <v>12</v>
      </c>
      <c r="M31" s="74"/>
      <c r="N31" s="22">
        <f t="shared" si="11"/>
        <v>41975</v>
      </c>
      <c r="O31" s="97">
        <f>Rates!$S31</f>
        <v>0.16273000000000001</v>
      </c>
      <c r="P31" s="27">
        <f>Rates!$E31</f>
        <v>0.12191</v>
      </c>
      <c r="Q31" s="29">
        <f t="shared" si="3"/>
        <v>34521.269900000007</v>
      </c>
      <c r="R31" s="97">
        <f>Rates!$T31</f>
        <v>0.15228</v>
      </c>
      <c r="S31" s="27">
        <f>Rates!$E31</f>
        <v>0.12191</v>
      </c>
      <c r="T31" s="29">
        <f t="shared" si="4"/>
        <v>1973.5944499999996</v>
      </c>
      <c r="U31" s="97">
        <f>Rates!$V31</f>
        <v>0.17488000000000001</v>
      </c>
      <c r="V31" s="27">
        <f>Rates!$E31</f>
        <v>0.12191</v>
      </c>
      <c r="W31" s="29">
        <f t="shared" si="5"/>
        <v>991.59840000000008</v>
      </c>
      <c r="X31" s="120">
        <f t="shared" si="6"/>
        <v>37486.462750000006</v>
      </c>
      <c r="Y31" s="120">
        <f t="shared" si="12"/>
        <v>928.31503841931942</v>
      </c>
    </row>
    <row r="32" spans="1:25" s="60" customFormat="1" x14ac:dyDescent="0.25">
      <c r="A32" s="16">
        <v>41944</v>
      </c>
      <c r="B32" s="102">
        <v>914</v>
      </c>
      <c r="C32" s="103">
        <v>632788</v>
      </c>
      <c r="D32" s="103">
        <v>62</v>
      </c>
      <c r="E32" s="103">
        <v>57215</v>
      </c>
      <c r="F32" s="103">
        <v>1</v>
      </c>
      <c r="G32" s="104">
        <v>11600</v>
      </c>
      <c r="H32" s="104">
        <f>F32+D32+B32</f>
        <v>977</v>
      </c>
      <c r="I32" s="104">
        <f>G32+E32+C32</f>
        <v>701603</v>
      </c>
      <c r="J32" s="5" t="s">
        <v>18</v>
      </c>
      <c r="K32" s="81" t="s">
        <v>74</v>
      </c>
      <c r="L32" s="4" t="s">
        <v>12</v>
      </c>
      <c r="M32" s="74"/>
      <c r="N32" s="22">
        <f>A32</f>
        <v>41944</v>
      </c>
      <c r="O32" s="95">
        <f>Rates!$S32</f>
        <v>0.16273000000000001</v>
      </c>
      <c r="P32" s="27">
        <f>Rates!$E32</f>
        <v>0.12191</v>
      </c>
      <c r="Q32" s="29">
        <f t="shared" si="3"/>
        <v>25830.406160000006</v>
      </c>
      <c r="R32" s="99">
        <f>Rates!$T32</f>
        <v>0.15228</v>
      </c>
      <c r="S32" s="27">
        <f>Rates!$E32</f>
        <v>0.12191</v>
      </c>
      <c r="T32" s="29">
        <f t="shared" si="4"/>
        <v>1737.6195499999997</v>
      </c>
      <c r="U32" s="95">
        <f>Rates!$V32</f>
        <v>0.17488000000000001</v>
      </c>
      <c r="V32" s="27">
        <f>Rates!$E32</f>
        <v>0.12191</v>
      </c>
      <c r="W32" s="29">
        <f t="shared" si="5"/>
        <v>614.452</v>
      </c>
      <c r="X32" s="120">
        <f t="shared" si="6"/>
        <v>28182.477710000006</v>
      </c>
      <c r="Y32" s="120">
        <f t="shared" si="12"/>
        <v>692.32822757111592</v>
      </c>
    </row>
    <row r="33" spans="1:25" s="207" customFormat="1" x14ac:dyDescent="0.25">
      <c r="A33" s="242">
        <v>41913</v>
      </c>
      <c r="B33" s="243"/>
      <c r="C33" s="243"/>
      <c r="D33" s="244"/>
      <c r="E33" s="244"/>
      <c r="F33" s="244"/>
      <c r="G33" s="244"/>
      <c r="H33" s="244"/>
      <c r="I33" s="244"/>
      <c r="J33" s="236"/>
      <c r="K33" s="237"/>
      <c r="L33" s="236"/>
      <c r="M33" s="74"/>
      <c r="N33" s="245">
        <f t="shared" ref="N33:N48" si="13">A33</f>
        <v>41913</v>
      </c>
      <c r="O33" s="268"/>
      <c r="P33" s="203"/>
      <c r="Q33" s="247"/>
      <c r="R33" s="269"/>
      <c r="S33" s="203"/>
      <c r="T33" s="247"/>
      <c r="U33" s="268"/>
      <c r="V33" s="203"/>
      <c r="W33" s="247"/>
      <c r="X33" s="197"/>
      <c r="Y33" s="197"/>
    </row>
    <row r="34" spans="1:25" s="207" customFormat="1" hidden="1" x14ac:dyDescent="0.25">
      <c r="A34" s="187">
        <v>41883</v>
      </c>
      <c r="B34" s="243"/>
      <c r="C34" s="243"/>
      <c r="D34" s="244"/>
      <c r="E34" s="244"/>
      <c r="F34" s="244"/>
      <c r="G34" s="244"/>
      <c r="H34" s="244"/>
      <c r="I34" s="244"/>
      <c r="J34" s="236"/>
      <c r="K34" s="237"/>
      <c r="L34" s="236"/>
      <c r="M34" s="74"/>
      <c r="N34" s="190">
        <f t="shared" si="13"/>
        <v>41883</v>
      </c>
      <c r="O34" s="268"/>
      <c r="P34" s="203"/>
      <c r="Q34" s="247"/>
      <c r="R34" s="269"/>
      <c r="S34" s="203"/>
      <c r="T34" s="247"/>
      <c r="U34" s="268"/>
      <c r="V34" s="203"/>
      <c r="W34" s="247"/>
      <c r="X34" s="197"/>
      <c r="Y34" s="197"/>
    </row>
    <row r="35" spans="1:25" s="207" customFormat="1" hidden="1" x14ac:dyDescent="0.25">
      <c r="A35" s="187">
        <v>41852</v>
      </c>
      <c r="B35" s="243"/>
      <c r="C35" s="243"/>
      <c r="D35" s="244"/>
      <c r="E35" s="244"/>
      <c r="F35" s="244"/>
      <c r="G35" s="244"/>
      <c r="H35" s="244"/>
      <c r="I35" s="244"/>
      <c r="J35" s="236"/>
      <c r="K35" s="237"/>
      <c r="L35" s="236"/>
      <c r="M35" s="74"/>
      <c r="N35" s="190">
        <f t="shared" si="13"/>
        <v>41852</v>
      </c>
      <c r="O35" s="268"/>
      <c r="P35" s="203"/>
      <c r="Q35" s="247"/>
      <c r="R35" s="269"/>
      <c r="S35" s="203"/>
      <c r="T35" s="247"/>
      <c r="U35" s="268"/>
      <c r="V35" s="203"/>
      <c r="W35" s="247"/>
      <c r="X35" s="197"/>
      <c r="Y35" s="197"/>
    </row>
    <row r="36" spans="1:25" s="207" customFormat="1" hidden="1" x14ac:dyDescent="0.25">
      <c r="A36" s="187">
        <v>41821</v>
      </c>
      <c r="B36" s="243"/>
      <c r="C36" s="243"/>
      <c r="D36" s="244"/>
      <c r="E36" s="244"/>
      <c r="F36" s="244"/>
      <c r="G36" s="244"/>
      <c r="H36" s="244"/>
      <c r="I36" s="244"/>
      <c r="J36" s="236"/>
      <c r="K36" s="237"/>
      <c r="L36" s="236"/>
      <c r="M36" s="74"/>
      <c r="N36" s="190">
        <f t="shared" si="13"/>
        <v>41821</v>
      </c>
      <c r="O36" s="268"/>
      <c r="P36" s="203"/>
      <c r="Q36" s="247"/>
      <c r="R36" s="269"/>
      <c r="S36" s="203"/>
      <c r="T36" s="247"/>
      <c r="U36" s="268"/>
      <c r="V36" s="203"/>
      <c r="W36" s="247"/>
      <c r="X36" s="197"/>
      <c r="Y36" s="197"/>
    </row>
    <row r="37" spans="1:25" s="207" customFormat="1" hidden="1" x14ac:dyDescent="0.25">
      <c r="A37" s="187">
        <v>41791</v>
      </c>
      <c r="B37" s="243"/>
      <c r="C37" s="244"/>
      <c r="D37" s="244"/>
      <c r="E37" s="244"/>
      <c r="F37" s="244"/>
      <c r="G37" s="244"/>
      <c r="H37" s="244"/>
      <c r="I37" s="244"/>
      <c r="J37" s="236"/>
      <c r="K37" s="237"/>
      <c r="L37" s="236"/>
      <c r="M37" s="74"/>
      <c r="N37" s="190">
        <f t="shared" si="13"/>
        <v>41791</v>
      </c>
      <c r="O37" s="268"/>
      <c r="P37" s="203"/>
      <c r="Q37" s="247"/>
      <c r="R37" s="269"/>
      <c r="S37" s="250"/>
      <c r="T37" s="247"/>
      <c r="U37" s="268"/>
      <c r="V37" s="250"/>
      <c r="W37" s="247"/>
      <c r="X37" s="197"/>
      <c r="Y37" s="197"/>
    </row>
    <row r="38" spans="1:25" s="209" customFormat="1" hidden="1" x14ac:dyDescent="0.25">
      <c r="A38" s="187">
        <v>41760</v>
      </c>
      <c r="B38" s="251"/>
      <c r="C38" s="252"/>
      <c r="D38" s="244"/>
      <c r="E38" s="244"/>
      <c r="F38" s="244"/>
      <c r="G38" s="244"/>
      <c r="H38" s="244"/>
      <c r="I38" s="244"/>
      <c r="J38" s="236"/>
      <c r="K38" s="237"/>
      <c r="L38" s="236"/>
      <c r="M38" s="74"/>
      <c r="N38" s="190">
        <f t="shared" si="13"/>
        <v>41760</v>
      </c>
      <c r="O38" s="268"/>
      <c r="P38" s="203"/>
      <c r="Q38" s="247"/>
      <c r="R38" s="269"/>
      <c r="S38" s="250"/>
      <c r="T38" s="247"/>
      <c r="U38" s="268"/>
      <c r="V38" s="250"/>
      <c r="W38" s="247"/>
      <c r="X38" s="197"/>
      <c r="Y38" s="197"/>
    </row>
    <row r="39" spans="1:25" s="209" customFormat="1" hidden="1" x14ac:dyDescent="0.25">
      <c r="A39" s="187">
        <v>41730</v>
      </c>
      <c r="B39" s="251"/>
      <c r="C39" s="251"/>
      <c r="D39" s="244"/>
      <c r="E39" s="244"/>
      <c r="F39" s="244"/>
      <c r="G39" s="244"/>
      <c r="H39" s="244"/>
      <c r="I39" s="244"/>
      <c r="J39" s="236"/>
      <c r="K39" s="237"/>
      <c r="L39" s="236"/>
      <c r="M39" s="74"/>
      <c r="N39" s="190">
        <f t="shared" si="13"/>
        <v>41730</v>
      </c>
      <c r="O39" s="268"/>
      <c r="P39" s="203"/>
      <c r="Q39" s="247"/>
      <c r="R39" s="269"/>
      <c r="S39" s="250"/>
      <c r="T39" s="247"/>
      <c r="U39" s="268"/>
      <c r="V39" s="250"/>
      <c r="W39" s="247"/>
      <c r="X39" s="197"/>
      <c r="Y39" s="197"/>
    </row>
    <row r="40" spans="1:25" s="209" customFormat="1" hidden="1" x14ac:dyDescent="0.25">
      <c r="A40" s="187">
        <v>41699</v>
      </c>
      <c r="B40" s="253"/>
      <c r="C40" s="201"/>
      <c r="D40" s="201"/>
      <c r="E40" s="201"/>
      <c r="F40" s="201"/>
      <c r="G40" s="201"/>
      <c r="H40" s="201"/>
      <c r="I40" s="201"/>
      <c r="J40" s="201"/>
      <c r="K40" s="255"/>
      <c r="L40" s="254"/>
      <c r="M40" s="73"/>
      <c r="N40" s="190">
        <f t="shared" si="13"/>
        <v>41699</v>
      </c>
      <c r="O40" s="268"/>
      <c r="P40" s="256"/>
      <c r="Q40" s="247"/>
      <c r="R40" s="269"/>
      <c r="S40" s="256"/>
      <c r="T40" s="247"/>
      <c r="U40" s="268"/>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13"/>
        <v>41671</v>
      </c>
      <c r="O41" s="268"/>
      <c r="P41" s="256"/>
      <c r="Q41" s="247"/>
      <c r="R41" s="269"/>
      <c r="S41" s="256"/>
      <c r="T41" s="247"/>
      <c r="U41" s="268"/>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13"/>
        <v>41640</v>
      </c>
      <c r="O42" s="268"/>
      <c r="P42" s="256"/>
      <c r="Q42" s="247"/>
      <c r="R42" s="269"/>
      <c r="S42" s="256"/>
      <c r="T42" s="247"/>
      <c r="U42" s="268"/>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13"/>
        <v>41609</v>
      </c>
      <c r="O43" s="268"/>
      <c r="P43" s="256"/>
      <c r="Q43" s="247"/>
      <c r="R43" s="269"/>
      <c r="S43" s="256"/>
      <c r="T43" s="247"/>
      <c r="U43" s="268"/>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13"/>
        <v>41579</v>
      </c>
      <c r="O44" s="268"/>
      <c r="P44" s="256"/>
      <c r="Q44" s="247"/>
      <c r="R44" s="269"/>
      <c r="S44" s="256"/>
      <c r="T44" s="247"/>
      <c r="U44" s="268"/>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13"/>
        <v>41548</v>
      </c>
      <c r="O45" s="268"/>
      <c r="P45" s="256"/>
      <c r="Q45" s="247"/>
      <c r="R45" s="269"/>
      <c r="S45" s="256"/>
      <c r="T45" s="247"/>
      <c r="U45" s="268"/>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13"/>
        <v>41518</v>
      </c>
      <c r="O46" s="268"/>
      <c r="P46" s="256"/>
      <c r="Q46" s="247"/>
      <c r="R46" s="269"/>
      <c r="S46" s="256"/>
      <c r="T46" s="247"/>
      <c r="U46" s="268"/>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13"/>
        <v>41487</v>
      </c>
      <c r="O47" s="268"/>
      <c r="P47" s="256"/>
      <c r="Q47" s="247"/>
      <c r="R47" s="269"/>
      <c r="S47" s="256"/>
      <c r="T47" s="247"/>
      <c r="U47" s="268"/>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13"/>
        <v>41456</v>
      </c>
      <c r="O48" s="249"/>
      <c r="P48" s="256"/>
      <c r="Q48" s="247"/>
      <c r="R48" s="202"/>
      <c r="S48" s="256"/>
      <c r="T48" s="247"/>
      <c r="U48" s="249"/>
      <c r="V48" s="256"/>
      <c r="W48" s="247"/>
      <c r="X48" s="197"/>
      <c r="Y48" s="197"/>
    </row>
    <row r="49" spans="1:25" hidden="1" x14ac:dyDescent="0.25">
      <c r="A49" s="14"/>
      <c r="B49" s="10"/>
      <c r="C49" s="64"/>
      <c r="D49" s="64"/>
      <c r="E49" s="64"/>
      <c r="F49" s="10"/>
      <c r="G49" s="10"/>
      <c r="H49" s="10"/>
      <c r="I49" s="10"/>
      <c r="J49" s="10"/>
      <c r="K49" s="10"/>
      <c r="L49" s="10"/>
      <c r="M49" s="74"/>
      <c r="N49" s="10"/>
      <c r="O49" s="62"/>
      <c r="P49" s="12"/>
      <c r="Q49" s="63"/>
      <c r="R49" s="62"/>
      <c r="S49" s="12"/>
      <c r="T49" s="63"/>
      <c r="U49" s="62"/>
      <c r="V49" s="12"/>
      <c r="W49" s="43"/>
      <c r="X49" s="54"/>
      <c r="Y49" s="54"/>
    </row>
    <row r="50" spans="1:25" hidden="1" x14ac:dyDescent="0.25">
      <c r="O50" s="52" t="s">
        <v>62</v>
      </c>
      <c r="P50" s="44"/>
      <c r="Q50" s="45">
        <f>SUM(Q7:Q49)</f>
        <v>87505.213140000022</v>
      </c>
      <c r="R50" s="50"/>
      <c r="S50" s="51"/>
      <c r="T50" s="45">
        <f>SUM(T7:T49)</f>
        <v>1875.129859999998</v>
      </c>
      <c r="U50" s="50"/>
      <c r="V50" s="51"/>
      <c r="W50" s="45">
        <f>SUM(W7:W49)</f>
        <v>395.47919999999863</v>
      </c>
      <c r="X50" s="121">
        <f>SUM(X7:X49)</f>
        <v>89775.822200000024</v>
      </c>
      <c r="Y50" s="121"/>
    </row>
    <row r="51" spans="1:25" x14ac:dyDescent="0.25">
      <c r="D51" s="11"/>
    </row>
    <row r="52" spans="1:25" s="150" customFormat="1" x14ac:dyDescent="0.25">
      <c r="A52" s="150" t="s">
        <v>5</v>
      </c>
      <c r="M52" s="70"/>
      <c r="X52" s="17"/>
    </row>
    <row r="53" spans="1:25" s="150" customFormat="1" ht="45.7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row>
    <row r="54" spans="1:25" s="150" customFormat="1" x14ac:dyDescent="0.25">
      <c r="M54" s="70"/>
    </row>
    <row r="55" spans="1:25" s="150" customFormat="1" ht="43.5" customHeight="1" x14ac:dyDescent="0.25">
      <c r="A55" s="2" t="s">
        <v>13</v>
      </c>
      <c r="B55" s="318" t="s">
        <v>160</v>
      </c>
      <c r="C55" s="318"/>
      <c r="D55" s="318"/>
      <c r="E55" s="318"/>
      <c r="F55" s="318"/>
      <c r="G55" s="318"/>
      <c r="H55" s="318"/>
      <c r="I55" s="318"/>
      <c r="J55" s="318"/>
      <c r="K55" s="318"/>
      <c r="L55" s="318"/>
      <c r="M55" s="264"/>
      <c r="N55" s="171"/>
      <c r="O55" s="171"/>
      <c r="P55" s="171"/>
      <c r="Q55" s="171"/>
      <c r="R55" s="171"/>
      <c r="S55" s="171"/>
      <c r="T55" s="171"/>
      <c r="U55" s="171"/>
      <c r="V55" s="171"/>
    </row>
    <row r="56" spans="1:25" s="150" customFormat="1" ht="15" customHeight="1" x14ac:dyDescent="0.25">
      <c r="A56" s="65"/>
      <c r="B56" s="172"/>
      <c r="C56" s="172"/>
      <c r="D56" s="172"/>
      <c r="E56" s="172"/>
      <c r="F56" s="172"/>
      <c r="G56" s="172"/>
      <c r="H56" s="172"/>
      <c r="I56" s="172"/>
      <c r="J56" s="172"/>
      <c r="K56" s="172"/>
      <c r="L56" s="172"/>
      <c r="M56" s="264"/>
      <c r="N56" s="171"/>
      <c r="O56" s="171"/>
      <c r="P56" s="171"/>
      <c r="Q56" s="171"/>
      <c r="R56" s="171"/>
      <c r="S56" s="171"/>
      <c r="T56" s="171"/>
      <c r="U56" s="171"/>
      <c r="V56" s="171"/>
    </row>
    <row r="57" spans="1:25" s="150" customFormat="1" x14ac:dyDescent="0.25">
      <c r="A57" s="1" t="s">
        <v>4</v>
      </c>
      <c r="M57" s="70"/>
    </row>
    <row r="58" spans="1:25" x14ac:dyDescent="0.25">
      <c r="A58" s="150" t="s">
        <v>161</v>
      </c>
      <c r="B58" s="150"/>
      <c r="C58" s="150"/>
      <c r="D58" s="150"/>
      <c r="E58" s="150"/>
      <c r="F58" s="150"/>
      <c r="G58" s="150"/>
      <c r="H58" s="150"/>
      <c r="I58" s="150"/>
    </row>
    <row r="60" spans="1:25" x14ac:dyDescent="0.25">
      <c r="A60" s="210" t="s">
        <v>85</v>
      </c>
    </row>
  </sheetData>
  <sheetProtection sheet="1" objects="1" scenarios="1"/>
  <mergeCells count="12">
    <mergeCell ref="B55:L55"/>
    <mergeCell ref="R5:T5"/>
    <mergeCell ref="U5:W5"/>
    <mergeCell ref="B53:L53"/>
    <mergeCell ref="Y5:Y6"/>
    <mergeCell ref="A1:L1"/>
    <mergeCell ref="A2:L2"/>
    <mergeCell ref="A4:L4"/>
    <mergeCell ref="O5:Q5"/>
    <mergeCell ref="N1:Y1"/>
    <mergeCell ref="N2:Y2"/>
    <mergeCell ref="N4:Y4"/>
  </mergeCells>
  <printOptions horizontalCentered="1" verticalCentered="1"/>
  <pageMargins left="0.25" right="0.25" top="0.25" bottom="0.25" header="0.05" footer="0.05"/>
  <pageSetup scale="70" orientation="landscape" r:id="rId1"/>
  <colBreaks count="1" manualBreakCount="1">
    <brk id="13" max="1048575" man="1"/>
  </col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A55" sqref="A55:XFD55"/>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2" width="15.42578125" customWidth="1"/>
    <col min="23" max="24" width="11.28515625" bestFit="1" customWidth="1"/>
    <col min="25" max="25" width="16.5703125" customWidth="1"/>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77</v>
      </c>
      <c r="B2" s="311"/>
      <c r="C2" s="311"/>
      <c r="D2" s="311"/>
      <c r="E2" s="311"/>
      <c r="F2" s="311"/>
      <c r="G2" s="311"/>
      <c r="H2" s="311"/>
      <c r="I2" s="311"/>
      <c r="J2" s="311"/>
      <c r="K2" s="311"/>
      <c r="L2" s="311"/>
      <c r="M2" s="261"/>
      <c r="N2" s="311" t="str">
        <f>A2</f>
        <v>City of North Adams</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9"/>
      <c r="M4" s="261"/>
      <c r="N4" s="312">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5"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17" t="s">
        <v>9</v>
      </c>
      <c r="M6" s="257"/>
      <c r="N6" s="219" t="s">
        <v>32</v>
      </c>
      <c r="O6" s="220"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13" si="0">A8+31</f>
        <v>42719</v>
      </c>
      <c r="B7" s="90"/>
      <c r="C7" s="88"/>
      <c r="D7" s="88"/>
      <c r="E7" s="88"/>
      <c r="F7" s="88"/>
      <c r="G7" s="89"/>
      <c r="H7" s="89"/>
      <c r="I7" s="89"/>
      <c r="J7" s="5" t="s">
        <v>18</v>
      </c>
      <c r="K7" s="81" t="s">
        <v>171</v>
      </c>
      <c r="L7" s="259"/>
      <c r="M7" s="257"/>
      <c r="N7" s="22">
        <f t="shared" ref="N7:N19" si="1">A7</f>
        <v>42719</v>
      </c>
      <c r="O7" s="97">
        <f>Rates!$S7</f>
        <v>0</v>
      </c>
      <c r="P7" s="27">
        <f>Rates!$E7</f>
        <v>0</v>
      </c>
      <c r="Q7" s="29">
        <f t="shared" ref="Q7:Q19" si="2">(O7-P7)*C7</f>
        <v>0</v>
      </c>
      <c r="R7" s="97">
        <f>Rates!$T7</f>
        <v>0</v>
      </c>
      <c r="S7" s="27">
        <f>Rates!$E7</f>
        <v>0</v>
      </c>
      <c r="T7" s="29">
        <f t="shared" ref="T7:T19" si="3">(R7-S7)*E7</f>
        <v>0</v>
      </c>
      <c r="U7" s="97">
        <f>Rates!$V7</f>
        <v>0</v>
      </c>
      <c r="V7" s="27">
        <f>Rates!$E7</f>
        <v>0</v>
      </c>
      <c r="W7" s="29">
        <f t="shared" ref="W7:W19" si="4">(U7-V7)*G7</f>
        <v>0</v>
      </c>
      <c r="X7" s="120">
        <f t="shared" ref="X7:X19" si="5">W7+T7+Q7</f>
        <v>0</v>
      </c>
      <c r="Y7" s="120" t="e">
        <f t="shared" ref="Y7:Y21" si="6">C7/B7</f>
        <v>#DIV/0!</v>
      </c>
    </row>
    <row r="8" spans="1:26" s="60" customFormat="1" hidden="1" x14ac:dyDescent="0.25">
      <c r="A8" s="16">
        <f t="shared" si="0"/>
        <v>42688</v>
      </c>
      <c r="B8" s="90"/>
      <c r="C8" s="88"/>
      <c r="D8" s="88"/>
      <c r="E8" s="88"/>
      <c r="F8" s="88"/>
      <c r="G8" s="89"/>
      <c r="H8" s="89"/>
      <c r="I8" s="89"/>
      <c r="J8" s="5" t="s">
        <v>18</v>
      </c>
      <c r="K8" s="81" t="s">
        <v>171</v>
      </c>
      <c r="L8" s="259"/>
      <c r="M8" s="257"/>
      <c r="N8" s="22">
        <f t="shared" si="1"/>
        <v>42688</v>
      </c>
      <c r="O8" s="97">
        <f>Rates!$S8</f>
        <v>0</v>
      </c>
      <c r="P8" s="27">
        <f>Rates!$E8</f>
        <v>0</v>
      </c>
      <c r="Q8" s="29">
        <f t="shared" si="2"/>
        <v>0</v>
      </c>
      <c r="R8" s="97">
        <f>Rates!$T8</f>
        <v>0</v>
      </c>
      <c r="S8" s="27">
        <f>Rates!$E8</f>
        <v>0</v>
      </c>
      <c r="T8" s="29">
        <f t="shared" si="3"/>
        <v>0</v>
      </c>
      <c r="U8" s="97">
        <f>Rates!$V8</f>
        <v>0</v>
      </c>
      <c r="V8" s="27">
        <f>Rates!$E8</f>
        <v>0</v>
      </c>
      <c r="W8" s="29">
        <f t="shared" si="4"/>
        <v>0</v>
      </c>
      <c r="X8" s="120">
        <f t="shared" si="5"/>
        <v>0</v>
      </c>
      <c r="Y8" s="120" t="e">
        <f t="shared" si="6"/>
        <v>#DIV/0!</v>
      </c>
    </row>
    <row r="9" spans="1:26" s="60" customFormat="1" hidden="1" x14ac:dyDescent="0.25">
      <c r="A9" s="16">
        <f t="shared" si="0"/>
        <v>42657</v>
      </c>
      <c r="B9" s="90"/>
      <c r="C9" s="88"/>
      <c r="D9" s="88"/>
      <c r="E9" s="88"/>
      <c r="F9" s="88"/>
      <c r="G9" s="89"/>
      <c r="H9" s="89"/>
      <c r="I9" s="89"/>
      <c r="J9" s="5" t="s">
        <v>18</v>
      </c>
      <c r="K9" s="81" t="s">
        <v>170</v>
      </c>
      <c r="L9" s="278" t="s">
        <v>13</v>
      </c>
      <c r="M9" s="257"/>
      <c r="N9" s="22">
        <f t="shared" si="1"/>
        <v>42657</v>
      </c>
      <c r="O9" s="97">
        <f>Rates!$S9</f>
        <v>0</v>
      </c>
      <c r="P9" s="27">
        <f>Rates!$E9</f>
        <v>0.104</v>
      </c>
      <c r="Q9" s="29">
        <f t="shared" si="2"/>
        <v>0</v>
      </c>
      <c r="R9" s="97">
        <f>Rates!$T9</f>
        <v>0</v>
      </c>
      <c r="S9" s="27">
        <f>Rates!$E9</f>
        <v>0.104</v>
      </c>
      <c r="T9" s="29">
        <f t="shared" si="3"/>
        <v>0</v>
      </c>
      <c r="U9" s="97">
        <f>Rates!$V9</f>
        <v>0</v>
      </c>
      <c r="V9" s="27">
        <f>Rates!$E9</f>
        <v>0.104</v>
      </c>
      <c r="W9" s="29">
        <f t="shared" si="4"/>
        <v>0</v>
      </c>
      <c r="X9" s="120">
        <f t="shared" si="5"/>
        <v>0</v>
      </c>
      <c r="Y9" s="120" t="e">
        <f t="shared" si="6"/>
        <v>#DIV/0!</v>
      </c>
    </row>
    <row r="10" spans="1:26" s="60" customFormat="1" hidden="1" x14ac:dyDescent="0.25">
      <c r="A10" s="16">
        <f t="shared" si="0"/>
        <v>42626</v>
      </c>
      <c r="B10" s="90"/>
      <c r="C10" s="88"/>
      <c r="D10" s="88"/>
      <c r="E10" s="88"/>
      <c r="F10" s="88"/>
      <c r="G10" s="89"/>
      <c r="H10" s="89"/>
      <c r="I10" s="89"/>
      <c r="J10" s="5" t="s">
        <v>18</v>
      </c>
      <c r="K10" s="81" t="s">
        <v>170</v>
      </c>
      <c r="L10" s="278" t="s">
        <v>13</v>
      </c>
      <c r="M10" s="257"/>
      <c r="N10" s="22">
        <f t="shared" si="1"/>
        <v>42626</v>
      </c>
      <c r="O10" s="97">
        <f>Rates!$S10</f>
        <v>0</v>
      </c>
      <c r="P10" s="27">
        <f>Rates!$E10</f>
        <v>0.104</v>
      </c>
      <c r="Q10" s="29">
        <f t="shared" si="2"/>
        <v>0</v>
      </c>
      <c r="R10" s="97">
        <f>Rates!$T10</f>
        <v>0</v>
      </c>
      <c r="S10" s="27">
        <f>Rates!$E10</f>
        <v>0.104</v>
      </c>
      <c r="T10" s="29">
        <f t="shared" si="3"/>
        <v>0</v>
      </c>
      <c r="U10" s="97">
        <f>Rates!$V10</f>
        <v>0</v>
      </c>
      <c r="V10" s="27">
        <f>Rates!$E10</f>
        <v>0.104</v>
      </c>
      <c r="W10" s="29">
        <f t="shared" si="4"/>
        <v>0</v>
      </c>
      <c r="X10" s="120">
        <f t="shared" si="5"/>
        <v>0</v>
      </c>
      <c r="Y10" s="120" t="e">
        <f t="shared" si="6"/>
        <v>#DIV/0!</v>
      </c>
    </row>
    <row r="11" spans="1:26" s="60" customFormat="1" hidden="1" x14ac:dyDescent="0.25">
      <c r="A11" s="16">
        <f t="shared" si="0"/>
        <v>42595</v>
      </c>
      <c r="B11" s="90"/>
      <c r="C11" s="88"/>
      <c r="D11" s="88"/>
      <c r="E11" s="88"/>
      <c r="F11" s="88"/>
      <c r="G11" s="89"/>
      <c r="H11" s="89"/>
      <c r="I11" s="89"/>
      <c r="J11" s="5" t="s">
        <v>18</v>
      </c>
      <c r="K11" s="81" t="s">
        <v>170</v>
      </c>
      <c r="L11" s="278" t="s">
        <v>13</v>
      </c>
      <c r="M11" s="257"/>
      <c r="N11" s="22">
        <f t="shared" si="1"/>
        <v>42595</v>
      </c>
      <c r="O11" s="97">
        <f>Rates!$S11</f>
        <v>0</v>
      </c>
      <c r="P11" s="27">
        <f>Rates!$E11</f>
        <v>0.104</v>
      </c>
      <c r="Q11" s="29">
        <f t="shared" si="2"/>
        <v>0</v>
      </c>
      <c r="R11" s="97">
        <f>Rates!$T11</f>
        <v>0</v>
      </c>
      <c r="S11" s="27">
        <f>Rates!$E11</f>
        <v>0.104</v>
      </c>
      <c r="T11" s="29">
        <f t="shared" si="3"/>
        <v>0</v>
      </c>
      <c r="U11" s="97">
        <f>Rates!$V11</f>
        <v>0</v>
      </c>
      <c r="V11" s="27">
        <f>Rates!$E11</f>
        <v>0.104</v>
      </c>
      <c r="W11" s="29">
        <f t="shared" si="4"/>
        <v>0</v>
      </c>
      <c r="X11" s="120">
        <f t="shared" si="5"/>
        <v>0</v>
      </c>
      <c r="Y11" s="120" t="e">
        <f t="shared" si="6"/>
        <v>#DIV/0!</v>
      </c>
    </row>
    <row r="12" spans="1:26" s="60" customFormat="1" hidden="1" x14ac:dyDescent="0.25">
      <c r="A12" s="16">
        <f t="shared" si="0"/>
        <v>42564</v>
      </c>
      <c r="B12" s="90"/>
      <c r="C12" s="88"/>
      <c r="D12" s="88"/>
      <c r="E12" s="88"/>
      <c r="F12" s="88"/>
      <c r="G12" s="89"/>
      <c r="H12" s="89"/>
      <c r="I12" s="89"/>
      <c r="J12" s="5" t="s">
        <v>18</v>
      </c>
      <c r="K12" s="81" t="s">
        <v>170</v>
      </c>
      <c r="L12" s="278" t="s">
        <v>13</v>
      </c>
      <c r="M12" s="257"/>
      <c r="N12" s="22">
        <f t="shared" si="1"/>
        <v>42564</v>
      </c>
      <c r="O12" s="97">
        <f>Rates!$S12</f>
        <v>0</v>
      </c>
      <c r="P12" s="27">
        <f>Rates!$E12</f>
        <v>0.104</v>
      </c>
      <c r="Q12" s="29">
        <f t="shared" si="2"/>
        <v>0</v>
      </c>
      <c r="R12" s="97">
        <f>Rates!$T12</f>
        <v>0</v>
      </c>
      <c r="S12" s="27">
        <f>Rates!$E12</f>
        <v>0.104</v>
      </c>
      <c r="T12" s="29">
        <f t="shared" si="3"/>
        <v>0</v>
      </c>
      <c r="U12" s="97">
        <f>Rates!$V12</f>
        <v>0</v>
      </c>
      <c r="V12" s="27">
        <f>Rates!$E12</f>
        <v>0.104</v>
      </c>
      <c r="W12" s="29">
        <f t="shared" si="4"/>
        <v>0</v>
      </c>
      <c r="X12" s="120">
        <f t="shared" si="5"/>
        <v>0</v>
      </c>
      <c r="Y12" s="120" t="e">
        <f t="shared" si="6"/>
        <v>#DIV/0!</v>
      </c>
    </row>
    <row r="13" spans="1:26" s="60" customFormat="1" hidden="1" x14ac:dyDescent="0.25">
      <c r="A13" s="16">
        <f t="shared" si="0"/>
        <v>42533</v>
      </c>
      <c r="B13" s="90"/>
      <c r="C13" s="88"/>
      <c r="D13" s="88"/>
      <c r="E13" s="88"/>
      <c r="F13" s="88"/>
      <c r="G13" s="89"/>
      <c r="H13" s="89"/>
      <c r="I13" s="89"/>
      <c r="J13" s="5" t="s">
        <v>18</v>
      </c>
      <c r="K13" s="81" t="s">
        <v>170</v>
      </c>
      <c r="L13" s="278" t="s">
        <v>13</v>
      </c>
      <c r="M13" s="257"/>
      <c r="N13" s="22">
        <f t="shared" si="1"/>
        <v>42533</v>
      </c>
      <c r="O13" s="97">
        <f>Rates!$S13</f>
        <v>0</v>
      </c>
      <c r="P13" s="27">
        <f>Rates!$E13</f>
        <v>0.104</v>
      </c>
      <c r="Q13" s="29">
        <f t="shared" si="2"/>
        <v>0</v>
      </c>
      <c r="R13" s="97">
        <f>Rates!$T13</f>
        <v>0</v>
      </c>
      <c r="S13" s="27">
        <f>Rates!$E13</f>
        <v>0.104</v>
      </c>
      <c r="T13" s="29">
        <f t="shared" si="3"/>
        <v>0</v>
      </c>
      <c r="U13" s="97">
        <f>Rates!$V13</f>
        <v>0</v>
      </c>
      <c r="V13" s="27">
        <f>Rates!$E13</f>
        <v>0.104</v>
      </c>
      <c r="W13" s="29">
        <f t="shared" si="4"/>
        <v>0</v>
      </c>
      <c r="X13" s="120">
        <f t="shared" si="5"/>
        <v>0</v>
      </c>
      <c r="Y13" s="120" t="e">
        <f t="shared" si="6"/>
        <v>#DIV/0!</v>
      </c>
    </row>
    <row r="14" spans="1:26" s="60" customFormat="1" hidden="1" x14ac:dyDescent="0.25">
      <c r="A14" s="16">
        <f t="shared" ref="A14:A19" si="7">A15+31</f>
        <v>42502</v>
      </c>
      <c r="B14" s="90"/>
      <c r="C14" s="88"/>
      <c r="D14" s="88"/>
      <c r="E14" s="88"/>
      <c r="F14" s="88"/>
      <c r="G14" s="89"/>
      <c r="H14" s="89"/>
      <c r="I14" s="89"/>
      <c r="J14" s="5" t="s">
        <v>18</v>
      </c>
      <c r="K14" s="81" t="s">
        <v>170</v>
      </c>
      <c r="L14" s="278" t="s">
        <v>13</v>
      </c>
      <c r="M14" s="257"/>
      <c r="N14" s="22">
        <f t="shared" si="1"/>
        <v>42502</v>
      </c>
      <c r="O14" s="97">
        <f>Rates!$S14</f>
        <v>0</v>
      </c>
      <c r="P14" s="27">
        <f>Rates!$E14</f>
        <v>0.104</v>
      </c>
      <c r="Q14" s="29">
        <f t="shared" si="2"/>
        <v>0</v>
      </c>
      <c r="R14" s="97">
        <f>Rates!$T14</f>
        <v>0</v>
      </c>
      <c r="S14" s="27">
        <f>Rates!$E14</f>
        <v>0.104</v>
      </c>
      <c r="T14" s="29">
        <f t="shared" si="3"/>
        <v>0</v>
      </c>
      <c r="U14" s="97">
        <f>Rates!$V14</f>
        <v>0</v>
      </c>
      <c r="V14" s="27">
        <f>Rates!$E14</f>
        <v>0.104</v>
      </c>
      <c r="W14" s="29">
        <f t="shared" si="4"/>
        <v>0</v>
      </c>
      <c r="X14" s="120">
        <f t="shared" si="5"/>
        <v>0</v>
      </c>
      <c r="Y14" s="120" t="e">
        <f t="shared" si="6"/>
        <v>#DIV/0!</v>
      </c>
    </row>
    <row r="15" spans="1:26" s="60" customFormat="1" hidden="1" x14ac:dyDescent="0.25">
      <c r="A15" s="16">
        <f t="shared" si="7"/>
        <v>42471</v>
      </c>
      <c r="B15" s="90"/>
      <c r="C15" s="88"/>
      <c r="D15" s="88"/>
      <c r="E15" s="88"/>
      <c r="F15" s="88"/>
      <c r="G15" s="89"/>
      <c r="H15" s="89"/>
      <c r="I15" s="89"/>
      <c r="J15" s="5" t="s">
        <v>18</v>
      </c>
      <c r="K15" s="81" t="s">
        <v>170</v>
      </c>
      <c r="L15" s="278" t="s">
        <v>13</v>
      </c>
      <c r="M15" s="257"/>
      <c r="N15" s="22">
        <f t="shared" si="1"/>
        <v>42471</v>
      </c>
      <c r="O15" s="97">
        <f>Rates!$S15</f>
        <v>0.13038</v>
      </c>
      <c r="P15" s="27">
        <f>Rates!$E15</f>
        <v>0.104</v>
      </c>
      <c r="Q15" s="29">
        <f t="shared" si="2"/>
        <v>0</v>
      </c>
      <c r="R15" s="97">
        <f>Rates!$T15</f>
        <v>0.12619</v>
      </c>
      <c r="S15" s="27">
        <f>Rates!$E15</f>
        <v>0.104</v>
      </c>
      <c r="T15" s="29">
        <f t="shared" si="3"/>
        <v>0</v>
      </c>
      <c r="U15" s="97">
        <f>Rates!$V15</f>
        <v>0</v>
      </c>
      <c r="V15" s="27">
        <f>Rates!$E15</f>
        <v>0.104</v>
      </c>
      <c r="W15" s="29">
        <f t="shared" si="4"/>
        <v>0</v>
      </c>
      <c r="X15" s="120">
        <f t="shared" si="5"/>
        <v>0</v>
      </c>
      <c r="Y15" s="120" t="e">
        <f t="shared" si="6"/>
        <v>#DIV/0!</v>
      </c>
    </row>
    <row r="16" spans="1:26" s="60" customFormat="1" hidden="1" x14ac:dyDescent="0.25">
      <c r="A16" s="16">
        <f t="shared" si="7"/>
        <v>42440</v>
      </c>
      <c r="B16" s="90"/>
      <c r="C16" s="88"/>
      <c r="D16" s="88"/>
      <c r="E16" s="88"/>
      <c r="F16" s="88"/>
      <c r="G16" s="89"/>
      <c r="H16" s="89"/>
      <c r="I16" s="89"/>
      <c r="J16" s="5" t="s">
        <v>18</v>
      </c>
      <c r="K16" s="81" t="s">
        <v>170</v>
      </c>
      <c r="L16" s="278" t="s">
        <v>13</v>
      </c>
      <c r="M16" s="257"/>
      <c r="N16" s="22">
        <f t="shared" si="1"/>
        <v>42440</v>
      </c>
      <c r="O16" s="97">
        <f>Rates!$S16</f>
        <v>0.13038</v>
      </c>
      <c r="P16" s="27">
        <f>Rates!$E16</f>
        <v>0.104</v>
      </c>
      <c r="Q16" s="29">
        <f t="shared" si="2"/>
        <v>0</v>
      </c>
      <c r="R16" s="97">
        <f>Rates!$T16</f>
        <v>0.12619</v>
      </c>
      <c r="S16" s="27">
        <f>Rates!$E16</f>
        <v>0.104</v>
      </c>
      <c r="T16" s="29">
        <f t="shared" si="3"/>
        <v>0</v>
      </c>
      <c r="U16" s="97">
        <f>Rates!$V16</f>
        <v>0</v>
      </c>
      <c r="V16" s="27">
        <f>Rates!$E16</f>
        <v>0.104</v>
      </c>
      <c r="W16" s="29">
        <f t="shared" si="4"/>
        <v>0</v>
      </c>
      <c r="X16" s="120">
        <f t="shared" si="5"/>
        <v>0</v>
      </c>
      <c r="Y16" s="120" t="e">
        <f t="shared" si="6"/>
        <v>#DIV/0!</v>
      </c>
    </row>
    <row r="17" spans="1:25" s="60" customFormat="1" hidden="1" x14ac:dyDescent="0.25">
      <c r="A17" s="16">
        <f t="shared" si="7"/>
        <v>42409</v>
      </c>
      <c r="B17" s="90"/>
      <c r="C17" s="88"/>
      <c r="D17" s="88"/>
      <c r="E17" s="88"/>
      <c r="F17" s="88"/>
      <c r="G17" s="89"/>
      <c r="H17" s="89"/>
      <c r="I17" s="89"/>
      <c r="J17" s="5" t="s">
        <v>18</v>
      </c>
      <c r="K17" s="81" t="s">
        <v>170</v>
      </c>
      <c r="L17" s="278" t="s">
        <v>13</v>
      </c>
      <c r="M17" s="257"/>
      <c r="N17" s="22">
        <f t="shared" si="1"/>
        <v>42409</v>
      </c>
      <c r="O17" s="97">
        <f>Rates!$S17</f>
        <v>0.13038</v>
      </c>
      <c r="P17" s="27">
        <f>Rates!$E17</f>
        <v>0.104</v>
      </c>
      <c r="Q17" s="29">
        <f t="shared" si="2"/>
        <v>0</v>
      </c>
      <c r="R17" s="97">
        <f>Rates!$T17</f>
        <v>0.12619</v>
      </c>
      <c r="S17" s="27">
        <f>Rates!$E17</f>
        <v>0.104</v>
      </c>
      <c r="T17" s="29">
        <f t="shared" si="3"/>
        <v>0</v>
      </c>
      <c r="U17" s="97">
        <f>Rates!$V17</f>
        <v>0</v>
      </c>
      <c r="V17" s="27">
        <f>Rates!$E17</f>
        <v>0.104</v>
      </c>
      <c r="W17" s="29">
        <f t="shared" si="4"/>
        <v>0</v>
      </c>
      <c r="X17" s="120">
        <f t="shared" si="5"/>
        <v>0</v>
      </c>
      <c r="Y17" s="120" t="e">
        <f t="shared" si="6"/>
        <v>#DIV/0!</v>
      </c>
    </row>
    <row r="18" spans="1:25" s="60" customFormat="1" hidden="1" x14ac:dyDescent="0.25">
      <c r="A18" s="16">
        <f t="shared" si="7"/>
        <v>42378</v>
      </c>
      <c r="B18" s="90"/>
      <c r="C18" s="88"/>
      <c r="D18" s="88"/>
      <c r="E18" s="88"/>
      <c r="F18" s="88"/>
      <c r="G18" s="89"/>
      <c r="H18" s="89"/>
      <c r="I18" s="89"/>
      <c r="J18" s="5" t="s">
        <v>18</v>
      </c>
      <c r="K18" s="81" t="s">
        <v>170</v>
      </c>
      <c r="L18" s="278" t="s">
        <v>13</v>
      </c>
      <c r="M18" s="257"/>
      <c r="N18" s="22">
        <f t="shared" si="1"/>
        <v>42378</v>
      </c>
      <c r="O18" s="97">
        <f>Rates!$S18</f>
        <v>0.13038</v>
      </c>
      <c r="P18" s="27">
        <f>Rates!$E18</f>
        <v>0.104</v>
      </c>
      <c r="Q18" s="29">
        <f t="shared" si="2"/>
        <v>0</v>
      </c>
      <c r="R18" s="97">
        <f>Rates!$T18</f>
        <v>0.12619</v>
      </c>
      <c r="S18" s="27">
        <f>Rates!$E18</f>
        <v>0.104</v>
      </c>
      <c r="T18" s="29">
        <f t="shared" si="3"/>
        <v>0</v>
      </c>
      <c r="U18" s="97">
        <f>Rates!$V18</f>
        <v>0.12074</v>
      </c>
      <c r="V18" s="27">
        <f>Rates!$E18</f>
        <v>0.104</v>
      </c>
      <c r="W18" s="29">
        <f t="shared" si="4"/>
        <v>0</v>
      </c>
      <c r="X18" s="120">
        <f t="shared" si="5"/>
        <v>0</v>
      </c>
      <c r="Y18" s="120" t="e">
        <f t="shared" si="6"/>
        <v>#DIV/0!</v>
      </c>
    </row>
    <row r="19" spans="1:25" s="60" customFormat="1" hidden="1" x14ac:dyDescent="0.25">
      <c r="A19" s="16">
        <f t="shared" si="7"/>
        <v>42347</v>
      </c>
      <c r="B19" s="90"/>
      <c r="C19" s="88"/>
      <c r="D19" s="88"/>
      <c r="E19" s="88"/>
      <c r="F19" s="88"/>
      <c r="G19" s="89"/>
      <c r="H19" s="89"/>
      <c r="I19" s="89"/>
      <c r="J19" s="5" t="s">
        <v>18</v>
      </c>
      <c r="K19" s="81" t="s">
        <v>170</v>
      </c>
      <c r="L19" s="278" t="s">
        <v>13</v>
      </c>
      <c r="M19" s="257"/>
      <c r="N19" s="22">
        <f t="shared" si="1"/>
        <v>42347</v>
      </c>
      <c r="O19" s="97">
        <f>Rates!$S19</f>
        <v>0.13038</v>
      </c>
      <c r="P19" s="27">
        <f>Rates!$E19</f>
        <v>0.104</v>
      </c>
      <c r="Q19" s="29">
        <f t="shared" si="2"/>
        <v>0</v>
      </c>
      <c r="R19" s="97">
        <f>Rates!$T19</f>
        <v>0.12619</v>
      </c>
      <c r="S19" s="27">
        <f>Rates!$E19</f>
        <v>0.104</v>
      </c>
      <c r="T19" s="29">
        <f t="shared" si="3"/>
        <v>0</v>
      </c>
      <c r="U19" s="97">
        <f>Rates!$V19</f>
        <v>0.12074</v>
      </c>
      <c r="V19" s="27">
        <f>Rates!$E19</f>
        <v>0.104</v>
      </c>
      <c r="W19" s="29">
        <f t="shared" si="4"/>
        <v>0</v>
      </c>
      <c r="X19" s="120">
        <f t="shared" si="5"/>
        <v>0</v>
      </c>
      <c r="Y19" s="120" t="e">
        <f t="shared" si="6"/>
        <v>#DIV/0!</v>
      </c>
    </row>
    <row r="20" spans="1:25" s="60" customFormat="1" hidden="1" x14ac:dyDescent="0.25">
      <c r="A20" s="16">
        <f t="shared" ref="A20:A30" si="8">A21+31</f>
        <v>42316</v>
      </c>
      <c r="B20" s="102"/>
      <c r="C20" s="103"/>
      <c r="D20" s="103"/>
      <c r="E20" s="103"/>
      <c r="F20" s="103"/>
      <c r="G20" s="104"/>
      <c r="H20" s="104">
        <f t="shared" ref="H20:H28" si="9">F20+D20+B20</f>
        <v>0</v>
      </c>
      <c r="I20" s="104">
        <f t="shared" ref="I20:I28" si="10">G20+E20+C20</f>
        <v>0</v>
      </c>
      <c r="J20" s="5" t="s">
        <v>18</v>
      </c>
      <c r="K20" s="81" t="s">
        <v>170</v>
      </c>
      <c r="L20" s="278" t="s">
        <v>13</v>
      </c>
      <c r="M20" s="257"/>
      <c r="N20" s="22">
        <f t="shared" ref="N20:N31" si="11">A20</f>
        <v>42316</v>
      </c>
      <c r="O20" s="97">
        <f>Rates!$S20</f>
        <v>0.13038</v>
      </c>
      <c r="P20" s="27">
        <f>Rates!$E20</f>
        <v>0.104</v>
      </c>
      <c r="Q20" s="29">
        <f t="shared" ref="Q20:Q31" si="12">(O20-P20)*C20</f>
        <v>0</v>
      </c>
      <c r="R20" s="97">
        <f>Rates!$T20</f>
        <v>0.12619</v>
      </c>
      <c r="S20" s="27">
        <f>Rates!$E20</f>
        <v>0.104</v>
      </c>
      <c r="T20" s="29">
        <f t="shared" ref="T20:T31" si="13">(R20-S20)*E20</f>
        <v>0</v>
      </c>
      <c r="U20" s="97">
        <f>Rates!$V20</f>
        <v>0.12074</v>
      </c>
      <c r="V20" s="27">
        <f>Rates!$E20</f>
        <v>0.104</v>
      </c>
      <c r="W20" s="29">
        <f t="shared" ref="W20:W31" si="14">(U20-V20)*G20</f>
        <v>0</v>
      </c>
      <c r="X20" s="120">
        <f>W20+T20+Q20</f>
        <v>0</v>
      </c>
      <c r="Y20" s="120" t="e">
        <f t="shared" si="6"/>
        <v>#DIV/0!</v>
      </c>
    </row>
    <row r="21" spans="1:25" s="60" customFormat="1" hidden="1" x14ac:dyDescent="0.25">
      <c r="A21" s="16">
        <f t="shared" si="8"/>
        <v>42285</v>
      </c>
      <c r="B21" s="102"/>
      <c r="C21" s="103"/>
      <c r="D21" s="103"/>
      <c r="E21" s="103"/>
      <c r="F21" s="103"/>
      <c r="G21" s="104"/>
      <c r="H21" s="104">
        <f t="shared" si="9"/>
        <v>0</v>
      </c>
      <c r="I21" s="104">
        <f t="shared" si="10"/>
        <v>0</v>
      </c>
      <c r="J21" s="5" t="s">
        <v>18</v>
      </c>
      <c r="K21" s="81" t="s">
        <v>74</v>
      </c>
      <c r="L21" s="260" t="s">
        <v>12</v>
      </c>
      <c r="M21" s="74"/>
      <c r="N21" s="22">
        <f t="shared" si="11"/>
        <v>42285</v>
      </c>
      <c r="O21" s="97">
        <f>Rates!$S21</f>
        <v>9.257E-2</v>
      </c>
      <c r="P21" s="27">
        <f>Rates!$E21</f>
        <v>0.12191</v>
      </c>
      <c r="Q21" s="29">
        <f t="shared" si="12"/>
        <v>0</v>
      </c>
      <c r="R21" s="97">
        <f>Rates!$T21</f>
        <v>8.6400000000000005E-2</v>
      </c>
      <c r="S21" s="27">
        <f>Rates!$E21</f>
        <v>0.12191</v>
      </c>
      <c r="T21" s="29">
        <f t="shared" si="13"/>
        <v>0</v>
      </c>
      <c r="U21" s="97">
        <f>Rates!$V21</f>
        <v>7.2789999999999994E-2</v>
      </c>
      <c r="V21" s="27">
        <f>Rates!$E21</f>
        <v>0.12191</v>
      </c>
      <c r="W21" s="29">
        <f t="shared" si="14"/>
        <v>0</v>
      </c>
      <c r="X21" s="120">
        <f t="shared" ref="X21:X32" si="15">W21+T21+Q21</f>
        <v>0</v>
      </c>
      <c r="Y21" s="120" t="e">
        <f t="shared" si="6"/>
        <v>#DIV/0!</v>
      </c>
    </row>
    <row r="22" spans="1:25" s="60" customFormat="1" x14ac:dyDescent="0.25">
      <c r="A22" s="16">
        <f t="shared" si="8"/>
        <v>42254</v>
      </c>
      <c r="B22" s="299">
        <v>3588</v>
      </c>
      <c r="C22" s="299">
        <v>1373443</v>
      </c>
      <c r="D22" s="299">
        <v>604</v>
      </c>
      <c r="E22" s="299">
        <v>430930</v>
      </c>
      <c r="F22" s="299">
        <v>23</v>
      </c>
      <c r="G22" s="299">
        <v>346920</v>
      </c>
      <c r="H22" s="299">
        <f t="shared" si="9"/>
        <v>4215</v>
      </c>
      <c r="I22" s="299">
        <f t="shared" si="10"/>
        <v>2151293</v>
      </c>
      <c r="J22" s="5" t="s">
        <v>18</v>
      </c>
      <c r="K22" s="81" t="s">
        <v>74</v>
      </c>
      <c r="L22" s="5" t="s">
        <v>12</v>
      </c>
      <c r="M22" s="74"/>
      <c r="N22" s="22">
        <f t="shared" si="11"/>
        <v>42254</v>
      </c>
      <c r="O22" s="97">
        <f>Rates!$S22</f>
        <v>9.257E-2</v>
      </c>
      <c r="P22" s="27">
        <f>Rates!$E22</f>
        <v>0.12191</v>
      </c>
      <c r="Q22" s="29">
        <f t="shared" si="12"/>
        <v>-40296.817620000009</v>
      </c>
      <c r="R22" s="95">
        <f>Rates!$T22</f>
        <v>8.6400000000000005E-2</v>
      </c>
      <c r="S22" s="27">
        <f>Rates!$E22</f>
        <v>0.12191</v>
      </c>
      <c r="T22" s="29">
        <f t="shared" si="13"/>
        <v>-15302.3243</v>
      </c>
      <c r="U22" s="97">
        <f>Rates!$V22</f>
        <v>7.2789999999999994E-2</v>
      </c>
      <c r="V22" s="27">
        <f>Rates!$E22</f>
        <v>0.12191</v>
      </c>
      <c r="W22" s="29">
        <f t="shared" si="14"/>
        <v>-17040.710400000004</v>
      </c>
      <c r="X22" s="120">
        <f t="shared" si="15"/>
        <v>-72639.852320000005</v>
      </c>
      <c r="Y22" s="120">
        <f t="shared" ref="Y22:Y32" si="16">C22/B22</f>
        <v>382.78790412486063</v>
      </c>
    </row>
    <row r="23" spans="1:25" s="60" customFormat="1" x14ac:dyDescent="0.25">
      <c r="A23" s="16">
        <f t="shared" si="8"/>
        <v>42223</v>
      </c>
      <c r="B23" s="299">
        <v>3647</v>
      </c>
      <c r="C23" s="299">
        <v>1494913</v>
      </c>
      <c r="D23" s="299">
        <v>621</v>
      </c>
      <c r="E23" s="299">
        <v>468628</v>
      </c>
      <c r="F23" s="299">
        <v>24</v>
      </c>
      <c r="G23" s="299">
        <v>388846</v>
      </c>
      <c r="H23" s="299">
        <f t="shared" si="9"/>
        <v>4292</v>
      </c>
      <c r="I23" s="299">
        <f t="shared" si="10"/>
        <v>2352387</v>
      </c>
      <c r="J23" s="5" t="s">
        <v>18</v>
      </c>
      <c r="K23" s="81" t="s">
        <v>74</v>
      </c>
      <c r="L23" s="5" t="s">
        <v>12</v>
      </c>
      <c r="M23" s="74"/>
      <c r="N23" s="22">
        <f t="shared" si="11"/>
        <v>42223</v>
      </c>
      <c r="O23" s="97">
        <f>Rates!$S23</f>
        <v>9.257E-2</v>
      </c>
      <c r="P23" s="27">
        <f>Rates!$E23</f>
        <v>0.12191</v>
      </c>
      <c r="Q23" s="29">
        <f t="shared" si="12"/>
        <v>-43860.747420000007</v>
      </c>
      <c r="R23" s="95">
        <f>Rates!$T23</f>
        <v>8.6400000000000005E-2</v>
      </c>
      <c r="S23" s="27">
        <f>Rates!$E23</f>
        <v>0.12191</v>
      </c>
      <c r="T23" s="29">
        <f t="shared" si="13"/>
        <v>-16640.98028</v>
      </c>
      <c r="U23" s="97">
        <f>Rates!$V23</f>
        <v>7.2789999999999994E-2</v>
      </c>
      <c r="V23" s="27">
        <f>Rates!$E23</f>
        <v>0.12191</v>
      </c>
      <c r="W23" s="29">
        <f t="shared" si="14"/>
        <v>-19100.115520000003</v>
      </c>
      <c r="X23" s="120">
        <f t="shared" si="15"/>
        <v>-79601.84322000001</v>
      </c>
      <c r="Y23" s="120">
        <f t="shared" si="16"/>
        <v>409.90211132437622</v>
      </c>
    </row>
    <row r="24" spans="1:25" s="60" customFormat="1" x14ac:dyDescent="0.25">
      <c r="A24" s="16">
        <f t="shared" si="8"/>
        <v>42192</v>
      </c>
      <c r="B24" s="299">
        <v>3707</v>
      </c>
      <c r="C24" s="299">
        <v>1738022</v>
      </c>
      <c r="D24" s="299">
        <v>616</v>
      </c>
      <c r="E24" s="299">
        <v>532088</v>
      </c>
      <c r="F24" s="299">
        <v>24</v>
      </c>
      <c r="G24" s="299">
        <v>425631</v>
      </c>
      <c r="H24" s="299">
        <f t="shared" si="9"/>
        <v>4347</v>
      </c>
      <c r="I24" s="299">
        <f t="shared" si="10"/>
        <v>2695741</v>
      </c>
      <c r="J24" s="5" t="s">
        <v>18</v>
      </c>
      <c r="K24" s="81" t="s">
        <v>74</v>
      </c>
      <c r="L24" s="5" t="s">
        <v>12</v>
      </c>
      <c r="M24" s="74"/>
      <c r="N24" s="22">
        <f t="shared" si="11"/>
        <v>42192</v>
      </c>
      <c r="O24" s="97">
        <f>Rates!$S24</f>
        <v>9.257E-2</v>
      </c>
      <c r="P24" s="27">
        <f>Rates!$E24</f>
        <v>0.12191</v>
      </c>
      <c r="Q24" s="29">
        <f t="shared" si="12"/>
        <v>-50993.565480000012</v>
      </c>
      <c r="R24" s="95">
        <f>Rates!$T24</f>
        <v>8.6400000000000005E-2</v>
      </c>
      <c r="S24" s="27">
        <f>Rates!$E24</f>
        <v>0.12191</v>
      </c>
      <c r="T24" s="29">
        <f t="shared" si="13"/>
        <v>-18894.444879999999</v>
      </c>
      <c r="U24" s="97">
        <f>Rates!$V24</f>
        <v>8.2879999999999995E-2</v>
      </c>
      <c r="V24" s="27">
        <f>Rates!$E24</f>
        <v>0.12191</v>
      </c>
      <c r="W24" s="29">
        <f t="shared" si="14"/>
        <v>-16612.377930000002</v>
      </c>
      <c r="X24" s="120">
        <f t="shared" si="15"/>
        <v>-86500.388290000003</v>
      </c>
      <c r="Y24" s="120">
        <f t="shared" si="16"/>
        <v>468.84866468842728</v>
      </c>
    </row>
    <row r="25" spans="1:25" s="60" customFormat="1" x14ac:dyDescent="0.25">
      <c r="A25" s="16">
        <f t="shared" si="8"/>
        <v>42161</v>
      </c>
      <c r="B25" s="299">
        <f>2+3817</f>
        <v>3819</v>
      </c>
      <c r="C25" s="299">
        <f>1205+1634258</f>
        <v>1635463</v>
      </c>
      <c r="D25" s="299">
        <v>628</v>
      </c>
      <c r="E25" s="299">
        <v>518361</v>
      </c>
      <c r="F25" s="299">
        <v>22</v>
      </c>
      <c r="G25" s="299">
        <v>349039</v>
      </c>
      <c r="H25" s="299">
        <f t="shared" si="9"/>
        <v>4469</v>
      </c>
      <c r="I25" s="299">
        <f t="shared" si="10"/>
        <v>2502863</v>
      </c>
      <c r="J25" s="5" t="s">
        <v>18</v>
      </c>
      <c r="K25" s="81" t="s">
        <v>74</v>
      </c>
      <c r="L25" s="5" t="s">
        <v>12</v>
      </c>
      <c r="M25" s="74"/>
      <c r="N25" s="22">
        <f t="shared" si="11"/>
        <v>42161</v>
      </c>
      <c r="O25" s="97">
        <f>Rates!$S25</f>
        <v>9.257E-2</v>
      </c>
      <c r="P25" s="27">
        <f>Rates!$E25</f>
        <v>0.12191</v>
      </c>
      <c r="Q25" s="29">
        <f t="shared" si="12"/>
        <v>-47984.484420000008</v>
      </c>
      <c r="R25" s="95">
        <f>Rates!$T25</f>
        <v>8.6400000000000005E-2</v>
      </c>
      <c r="S25" s="27">
        <f>Rates!$E25</f>
        <v>0.12191</v>
      </c>
      <c r="T25" s="29">
        <f t="shared" si="13"/>
        <v>-18406.999110000001</v>
      </c>
      <c r="U25" s="97">
        <f>Rates!$V25</f>
        <v>8.2879999999999995E-2</v>
      </c>
      <c r="V25" s="27">
        <f>Rates!$E25</f>
        <v>0.12191</v>
      </c>
      <c r="W25" s="29">
        <f t="shared" si="14"/>
        <v>-13622.992170000003</v>
      </c>
      <c r="X25" s="120">
        <f t="shared" si="15"/>
        <v>-80014.47570000001</v>
      </c>
      <c r="Y25" s="120">
        <f t="shared" si="16"/>
        <v>428.24378109452738</v>
      </c>
    </row>
    <row r="26" spans="1:25" s="60" customFormat="1" x14ac:dyDescent="0.25">
      <c r="A26" s="16">
        <f t="shared" si="8"/>
        <v>42130</v>
      </c>
      <c r="B26" s="299">
        <v>3967</v>
      </c>
      <c r="C26" s="299">
        <v>1606285</v>
      </c>
      <c r="D26" s="299">
        <v>653</v>
      </c>
      <c r="E26" s="299">
        <v>546569</v>
      </c>
      <c r="F26" s="299">
        <v>22</v>
      </c>
      <c r="G26" s="299">
        <v>373610</v>
      </c>
      <c r="H26" s="299">
        <f t="shared" si="9"/>
        <v>4642</v>
      </c>
      <c r="I26" s="299">
        <f t="shared" si="10"/>
        <v>2526464</v>
      </c>
      <c r="J26" s="5" t="s">
        <v>18</v>
      </c>
      <c r="K26" s="81" t="s">
        <v>74</v>
      </c>
      <c r="L26" s="5" t="s">
        <v>12</v>
      </c>
      <c r="M26" s="74"/>
      <c r="N26" s="22">
        <f t="shared" si="11"/>
        <v>42130</v>
      </c>
      <c r="O26" s="97">
        <f>Rates!$S26</f>
        <v>9.257E-2</v>
      </c>
      <c r="P26" s="27">
        <f>Rates!$E26</f>
        <v>0.12191</v>
      </c>
      <c r="Q26" s="29">
        <f t="shared" si="12"/>
        <v>-47128.401900000004</v>
      </c>
      <c r="R26" s="95">
        <f>Rates!$T26</f>
        <v>8.6400000000000005E-2</v>
      </c>
      <c r="S26" s="27">
        <f>Rates!$E26</f>
        <v>0.12191</v>
      </c>
      <c r="T26" s="29">
        <f t="shared" si="13"/>
        <v>-19408.66519</v>
      </c>
      <c r="U26" s="97">
        <f>Rates!$V26</f>
        <v>8.2879999999999995E-2</v>
      </c>
      <c r="V26" s="27">
        <f>Rates!$E26</f>
        <v>0.12191</v>
      </c>
      <c r="W26" s="29">
        <f t="shared" si="14"/>
        <v>-14581.998300000003</v>
      </c>
      <c r="X26" s="120">
        <f t="shared" si="15"/>
        <v>-81119.065390000003</v>
      </c>
      <c r="Y26" s="120">
        <f t="shared" si="16"/>
        <v>404.91177211998991</v>
      </c>
    </row>
    <row r="27" spans="1:25" s="60" customFormat="1" x14ac:dyDescent="0.25">
      <c r="A27" s="16">
        <f t="shared" si="8"/>
        <v>42099</v>
      </c>
      <c r="B27" s="299">
        <v>4055</v>
      </c>
      <c r="C27" s="299">
        <v>1432270</v>
      </c>
      <c r="D27" s="299">
        <v>654</v>
      </c>
      <c r="E27" s="299">
        <v>465257</v>
      </c>
      <c r="F27" s="299">
        <v>22</v>
      </c>
      <c r="G27" s="299">
        <v>334059</v>
      </c>
      <c r="H27" s="299">
        <f t="shared" si="9"/>
        <v>4731</v>
      </c>
      <c r="I27" s="299">
        <f t="shared" si="10"/>
        <v>2231586</v>
      </c>
      <c r="J27" s="5" t="s">
        <v>18</v>
      </c>
      <c r="K27" s="81" t="s">
        <v>74</v>
      </c>
      <c r="L27" s="5" t="s">
        <v>12</v>
      </c>
      <c r="M27" s="74"/>
      <c r="N27" s="22">
        <f t="shared" si="11"/>
        <v>42099</v>
      </c>
      <c r="O27" s="97">
        <f>Rates!$S27</f>
        <v>0.16273000000000001</v>
      </c>
      <c r="P27" s="27">
        <f>Rates!$E27</f>
        <v>0.12191</v>
      </c>
      <c r="Q27" s="29">
        <f t="shared" si="12"/>
        <v>58465.26140000001</v>
      </c>
      <c r="R27" s="97">
        <f>Rates!$T27</f>
        <v>0.15228</v>
      </c>
      <c r="S27" s="27">
        <f>Rates!$E27</f>
        <v>0.12191</v>
      </c>
      <c r="T27" s="29">
        <f t="shared" si="13"/>
        <v>14129.855089999997</v>
      </c>
      <c r="U27" s="95">
        <f>Rates!$V27</f>
        <v>0.13569999999999999</v>
      </c>
      <c r="V27" s="27">
        <f>Rates!$E27</f>
        <v>0.12191</v>
      </c>
      <c r="W27" s="29">
        <f t="shared" si="14"/>
        <v>4606.6736099999944</v>
      </c>
      <c r="X27" s="120">
        <f t="shared" si="15"/>
        <v>77201.790099999998</v>
      </c>
      <c r="Y27" s="120">
        <f t="shared" si="16"/>
        <v>353.21085080147964</v>
      </c>
    </row>
    <row r="28" spans="1:25" s="60" customFormat="1" x14ac:dyDescent="0.25">
      <c r="A28" s="16">
        <f t="shared" si="8"/>
        <v>42068</v>
      </c>
      <c r="B28" s="299">
        <v>4163</v>
      </c>
      <c r="C28" s="299">
        <v>1726478</v>
      </c>
      <c r="D28" s="299">
        <v>660</v>
      </c>
      <c r="E28" s="299">
        <v>552245</v>
      </c>
      <c r="F28" s="299">
        <v>24</v>
      </c>
      <c r="G28" s="299">
        <v>370849</v>
      </c>
      <c r="H28" s="299">
        <f t="shared" si="9"/>
        <v>4847</v>
      </c>
      <c r="I28" s="299">
        <f t="shared" si="10"/>
        <v>2649572</v>
      </c>
      <c r="J28" s="5" t="s">
        <v>18</v>
      </c>
      <c r="K28" s="81" t="s">
        <v>74</v>
      </c>
      <c r="L28" s="5" t="s">
        <v>12</v>
      </c>
      <c r="M28" s="74"/>
      <c r="N28" s="22">
        <f t="shared" si="11"/>
        <v>42068</v>
      </c>
      <c r="O28" s="97">
        <f>Rates!$S28</f>
        <v>0.16273000000000001</v>
      </c>
      <c r="P28" s="27">
        <f>Rates!$E28</f>
        <v>0.12191</v>
      </c>
      <c r="Q28" s="29">
        <f t="shared" si="12"/>
        <v>70474.83196000001</v>
      </c>
      <c r="R28" s="97">
        <f>Rates!$T28</f>
        <v>0.15228</v>
      </c>
      <c r="S28" s="27">
        <f>Rates!$E28</f>
        <v>0.12191</v>
      </c>
      <c r="T28" s="29">
        <f t="shared" si="13"/>
        <v>16771.680649999998</v>
      </c>
      <c r="U28" s="95">
        <f>Rates!$V28</f>
        <v>0.13569999999999999</v>
      </c>
      <c r="V28" s="27">
        <f>Rates!$E28</f>
        <v>0.12191</v>
      </c>
      <c r="W28" s="29">
        <f t="shared" si="14"/>
        <v>5114.0077099999935</v>
      </c>
      <c r="X28" s="120">
        <f t="shared" si="15"/>
        <v>92360.520320000011</v>
      </c>
      <c r="Y28" s="120">
        <f t="shared" si="16"/>
        <v>414.719673312515</v>
      </c>
    </row>
    <row r="29" spans="1:25" s="60" customFormat="1" x14ac:dyDescent="0.25">
      <c r="A29" s="16">
        <f t="shared" si="8"/>
        <v>42037</v>
      </c>
      <c r="B29" s="299">
        <v>4239</v>
      </c>
      <c r="C29" s="299">
        <v>1987145</v>
      </c>
      <c r="D29" s="299">
        <v>679</v>
      </c>
      <c r="E29" s="299">
        <v>652333</v>
      </c>
      <c r="F29" s="299">
        <v>25</v>
      </c>
      <c r="G29" s="299">
        <v>401406</v>
      </c>
      <c r="H29" s="299">
        <f t="shared" ref="H29:H32" si="17">F29+D29+B29</f>
        <v>4943</v>
      </c>
      <c r="I29" s="299">
        <f t="shared" ref="I29:I32" si="18">G29+E29+C29</f>
        <v>3040884</v>
      </c>
      <c r="J29" s="5" t="s">
        <v>18</v>
      </c>
      <c r="K29" s="81" t="s">
        <v>74</v>
      </c>
      <c r="L29" s="5" t="s">
        <v>12</v>
      </c>
      <c r="M29" s="74"/>
      <c r="N29" s="22">
        <f t="shared" si="11"/>
        <v>42037</v>
      </c>
      <c r="O29" s="97">
        <f>Rates!$S29</f>
        <v>0.16273000000000001</v>
      </c>
      <c r="P29" s="27">
        <f>Rates!$E29</f>
        <v>0.12191</v>
      </c>
      <c r="Q29" s="29">
        <f t="shared" si="12"/>
        <v>81115.258900000015</v>
      </c>
      <c r="R29" s="97">
        <f>Rates!$T29</f>
        <v>0.15228</v>
      </c>
      <c r="S29" s="27">
        <f>Rates!$E29</f>
        <v>0.12191</v>
      </c>
      <c r="T29" s="29">
        <f t="shared" si="13"/>
        <v>19811.353209999997</v>
      </c>
      <c r="U29" s="95">
        <f>Rates!$V29</f>
        <v>0.13569999999999999</v>
      </c>
      <c r="V29" s="27">
        <f>Rates!$E29</f>
        <v>0.12191</v>
      </c>
      <c r="W29" s="29">
        <f t="shared" si="14"/>
        <v>5535.388739999993</v>
      </c>
      <c r="X29" s="120">
        <f t="shared" si="15"/>
        <v>106462.00085000001</v>
      </c>
      <c r="Y29" s="120">
        <f t="shared" si="16"/>
        <v>468.77683415899975</v>
      </c>
    </row>
    <row r="30" spans="1:25" s="60" customFormat="1" x14ac:dyDescent="0.25">
      <c r="A30" s="16">
        <f t="shared" si="8"/>
        <v>42006</v>
      </c>
      <c r="B30" s="299">
        <v>4276</v>
      </c>
      <c r="C30" s="299">
        <v>2313986</v>
      </c>
      <c r="D30" s="299">
        <v>677</v>
      </c>
      <c r="E30" s="299">
        <v>698630</v>
      </c>
      <c r="F30" s="299">
        <v>30</v>
      </c>
      <c r="G30" s="299">
        <v>736376</v>
      </c>
      <c r="H30" s="299">
        <f t="shared" si="17"/>
        <v>4983</v>
      </c>
      <c r="I30" s="299">
        <f t="shared" si="18"/>
        <v>3748992</v>
      </c>
      <c r="J30" s="5" t="s">
        <v>18</v>
      </c>
      <c r="K30" s="81" t="s">
        <v>74</v>
      </c>
      <c r="L30" s="5" t="s">
        <v>12</v>
      </c>
      <c r="M30" s="74"/>
      <c r="N30" s="22">
        <f t="shared" si="11"/>
        <v>42006</v>
      </c>
      <c r="O30" s="97">
        <f>Rates!$S30</f>
        <v>0.16273000000000001</v>
      </c>
      <c r="P30" s="27">
        <f>Rates!$E30</f>
        <v>0.12191</v>
      </c>
      <c r="Q30" s="29">
        <f t="shared" si="12"/>
        <v>94456.908520000026</v>
      </c>
      <c r="R30" s="97">
        <f>Rates!$T30</f>
        <v>0.15228</v>
      </c>
      <c r="S30" s="27">
        <f>Rates!$E30</f>
        <v>0.12191</v>
      </c>
      <c r="T30" s="29">
        <f t="shared" si="13"/>
        <v>21217.393099999998</v>
      </c>
      <c r="U30" s="97">
        <f>Rates!$V30</f>
        <v>0.17488000000000001</v>
      </c>
      <c r="V30" s="27">
        <f>Rates!$E30</f>
        <v>0.12191</v>
      </c>
      <c r="W30" s="29">
        <f t="shared" si="14"/>
        <v>39005.836719999999</v>
      </c>
      <c r="X30" s="120">
        <f t="shared" si="15"/>
        <v>154680.13834</v>
      </c>
      <c r="Y30" s="120">
        <f t="shared" si="16"/>
        <v>541.15668849391955</v>
      </c>
    </row>
    <row r="31" spans="1:25" s="60" customFormat="1" x14ac:dyDescent="0.25">
      <c r="A31" s="16">
        <f>A32+31</f>
        <v>41975</v>
      </c>
      <c r="B31" s="299">
        <v>4462</v>
      </c>
      <c r="C31" s="299">
        <v>2338566</v>
      </c>
      <c r="D31" s="299">
        <v>721</v>
      </c>
      <c r="E31" s="299">
        <v>681576</v>
      </c>
      <c r="F31" s="299">
        <v>29</v>
      </c>
      <c r="G31" s="299">
        <v>533130</v>
      </c>
      <c r="H31" s="299">
        <f t="shared" si="17"/>
        <v>5212</v>
      </c>
      <c r="I31" s="299">
        <f t="shared" si="18"/>
        <v>3553272</v>
      </c>
      <c r="J31" s="5" t="s">
        <v>18</v>
      </c>
      <c r="K31" s="81" t="s">
        <v>74</v>
      </c>
      <c r="L31" s="5" t="s">
        <v>12</v>
      </c>
      <c r="M31" s="74"/>
      <c r="N31" s="22">
        <f t="shared" si="11"/>
        <v>41975</v>
      </c>
      <c r="O31" s="97">
        <f>Rates!$S31</f>
        <v>0.16273000000000001</v>
      </c>
      <c r="P31" s="27">
        <f>Rates!$E31</f>
        <v>0.12191</v>
      </c>
      <c r="Q31" s="29">
        <f t="shared" si="12"/>
        <v>95460.264120000022</v>
      </c>
      <c r="R31" s="97">
        <f>Rates!$T31</f>
        <v>0.15228</v>
      </c>
      <c r="S31" s="27">
        <f>Rates!$E31</f>
        <v>0.12191</v>
      </c>
      <c r="T31" s="29">
        <f t="shared" si="13"/>
        <v>20699.463119999997</v>
      </c>
      <c r="U31" s="97">
        <f>Rates!$V31</f>
        <v>0.17488000000000001</v>
      </c>
      <c r="V31" s="27">
        <f>Rates!$E31</f>
        <v>0.12191</v>
      </c>
      <c r="W31" s="29">
        <f t="shared" si="14"/>
        <v>28239.896100000002</v>
      </c>
      <c r="X31" s="120">
        <f t="shared" si="15"/>
        <v>144399.62334000002</v>
      </c>
      <c r="Y31" s="120">
        <f t="shared" si="16"/>
        <v>524.10712684894668</v>
      </c>
    </row>
    <row r="32" spans="1:25" s="60" customFormat="1" x14ac:dyDescent="0.25">
      <c r="A32" s="16">
        <v>41944</v>
      </c>
      <c r="B32" s="299">
        <v>4586</v>
      </c>
      <c r="C32" s="299">
        <v>2423495</v>
      </c>
      <c r="D32" s="299">
        <v>721</v>
      </c>
      <c r="E32" s="299">
        <v>724840</v>
      </c>
      <c r="F32" s="299">
        <v>31</v>
      </c>
      <c r="G32" s="299">
        <v>581335</v>
      </c>
      <c r="H32" s="299">
        <f t="shared" si="17"/>
        <v>5338</v>
      </c>
      <c r="I32" s="299">
        <f t="shared" si="18"/>
        <v>3729670</v>
      </c>
      <c r="J32" s="5" t="s">
        <v>18</v>
      </c>
      <c r="K32" s="81" t="s">
        <v>74</v>
      </c>
      <c r="L32" s="5" t="s">
        <v>12</v>
      </c>
      <c r="M32" s="74"/>
      <c r="N32" s="22">
        <f>A32</f>
        <v>41944</v>
      </c>
      <c r="O32" s="95">
        <f>Rates!$S32</f>
        <v>0.16273000000000001</v>
      </c>
      <c r="P32" s="27">
        <f>Rates!$E32</f>
        <v>0.12191</v>
      </c>
      <c r="Q32" s="29">
        <f>(O32-P32)*C32</f>
        <v>98927.065900000016</v>
      </c>
      <c r="R32" s="99">
        <f>Rates!$T32</f>
        <v>0.15228</v>
      </c>
      <c r="S32" s="27">
        <f>Rates!$E32</f>
        <v>0.12191</v>
      </c>
      <c r="T32" s="29">
        <f>(R32-S32)*E32</f>
        <v>22013.390799999997</v>
      </c>
      <c r="U32" s="95">
        <f>Rates!$V32</f>
        <v>0.17488000000000001</v>
      </c>
      <c r="V32" s="27">
        <f>Rates!$E32</f>
        <v>0.12191</v>
      </c>
      <c r="W32" s="29">
        <f>(U32-V32)*G32</f>
        <v>30793.314950000004</v>
      </c>
      <c r="X32" s="120">
        <f t="shared" si="15"/>
        <v>151733.77165000001</v>
      </c>
      <c r="Y32" s="120">
        <f t="shared" si="16"/>
        <v>528.45508068033143</v>
      </c>
    </row>
    <row r="33" spans="1:25" s="207" customFormat="1" x14ac:dyDescent="0.25">
      <c r="A33" s="242">
        <v>41913</v>
      </c>
      <c r="B33" s="243"/>
      <c r="C33" s="243"/>
      <c r="D33" s="244"/>
      <c r="E33" s="244"/>
      <c r="F33" s="244"/>
      <c r="G33" s="244"/>
      <c r="H33" s="244"/>
      <c r="I33" s="244"/>
      <c r="J33" s="236"/>
      <c r="K33" s="237"/>
      <c r="L33" s="236"/>
      <c r="M33" s="74"/>
      <c r="N33" s="245">
        <f t="shared" ref="N33:N48" si="19">A33</f>
        <v>41913</v>
      </c>
      <c r="O33" s="268"/>
      <c r="P33" s="203"/>
      <c r="Q33" s="247"/>
      <c r="R33" s="269"/>
      <c r="S33" s="203"/>
      <c r="T33" s="247"/>
      <c r="U33" s="268"/>
      <c r="V33" s="203"/>
      <c r="W33" s="247"/>
      <c r="X33" s="197"/>
      <c r="Y33" s="197"/>
    </row>
    <row r="34" spans="1:25" s="207" customFormat="1" hidden="1" x14ac:dyDescent="0.25">
      <c r="A34" s="187">
        <v>41883</v>
      </c>
      <c r="B34" s="243"/>
      <c r="C34" s="243"/>
      <c r="D34" s="244"/>
      <c r="E34" s="244"/>
      <c r="F34" s="244"/>
      <c r="G34" s="244"/>
      <c r="H34" s="244"/>
      <c r="I34" s="244"/>
      <c r="J34" s="236"/>
      <c r="K34" s="237"/>
      <c r="L34" s="236"/>
      <c r="M34" s="74"/>
      <c r="N34" s="190">
        <f t="shared" si="19"/>
        <v>41883</v>
      </c>
      <c r="O34" s="268"/>
      <c r="P34" s="203"/>
      <c r="Q34" s="247"/>
      <c r="R34" s="269"/>
      <c r="S34" s="203"/>
      <c r="T34" s="247"/>
      <c r="U34" s="268"/>
      <c r="V34" s="203"/>
      <c r="W34" s="247"/>
      <c r="X34" s="197"/>
      <c r="Y34" s="197"/>
    </row>
    <row r="35" spans="1:25" s="207" customFormat="1" hidden="1" x14ac:dyDescent="0.25">
      <c r="A35" s="187">
        <v>41852</v>
      </c>
      <c r="B35" s="243"/>
      <c r="C35" s="243"/>
      <c r="D35" s="244"/>
      <c r="E35" s="244"/>
      <c r="F35" s="244"/>
      <c r="G35" s="244"/>
      <c r="H35" s="244"/>
      <c r="I35" s="244"/>
      <c r="J35" s="236"/>
      <c r="K35" s="237"/>
      <c r="L35" s="236"/>
      <c r="M35" s="74"/>
      <c r="N35" s="190">
        <f t="shared" si="19"/>
        <v>41852</v>
      </c>
      <c r="O35" s="268"/>
      <c r="P35" s="203"/>
      <c r="Q35" s="247"/>
      <c r="R35" s="269"/>
      <c r="S35" s="203"/>
      <c r="T35" s="247"/>
      <c r="U35" s="268"/>
      <c r="V35" s="203"/>
      <c r="W35" s="247"/>
      <c r="X35" s="197"/>
      <c r="Y35" s="197"/>
    </row>
    <row r="36" spans="1:25" s="207" customFormat="1" hidden="1" x14ac:dyDescent="0.25">
      <c r="A36" s="187">
        <v>41821</v>
      </c>
      <c r="B36" s="243"/>
      <c r="C36" s="243"/>
      <c r="D36" s="244"/>
      <c r="E36" s="244"/>
      <c r="F36" s="244"/>
      <c r="G36" s="244"/>
      <c r="H36" s="244"/>
      <c r="I36" s="244"/>
      <c r="J36" s="236"/>
      <c r="K36" s="237"/>
      <c r="L36" s="236"/>
      <c r="M36" s="74"/>
      <c r="N36" s="190">
        <f t="shared" si="19"/>
        <v>41821</v>
      </c>
      <c r="O36" s="268"/>
      <c r="P36" s="203"/>
      <c r="Q36" s="247"/>
      <c r="R36" s="269"/>
      <c r="S36" s="203"/>
      <c r="T36" s="247"/>
      <c r="U36" s="268"/>
      <c r="V36" s="203"/>
      <c r="W36" s="247"/>
      <c r="X36" s="197"/>
      <c r="Y36" s="197"/>
    </row>
    <row r="37" spans="1:25" s="207" customFormat="1" hidden="1" x14ac:dyDescent="0.25">
      <c r="A37" s="187">
        <v>41791</v>
      </c>
      <c r="B37" s="243"/>
      <c r="C37" s="244"/>
      <c r="D37" s="244"/>
      <c r="E37" s="244"/>
      <c r="F37" s="244"/>
      <c r="G37" s="244"/>
      <c r="H37" s="244"/>
      <c r="I37" s="244"/>
      <c r="J37" s="236"/>
      <c r="K37" s="237"/>
      <c r="L37" s="236"/>
      <c r="M37" s="74"/>
      <c r="N37" s="190">
        <f t="shared" si="19"/>
        <v>41791</v>
      </c>
      <c r="O37" s="268"/>
      <c r="P37" s="203"/>
      <c r="Q37" s="247"/>
      <c r="R37" s="269"/>
      <c r="S37" s="250"/>
      <c r="T37" s="247"/>
      <c r="U37" s="268"/>
      <c r="V37" s="250"/>
      <c r="W37" s="247"/>
      <c r="X37" s="197"/>
      <c r="Y37" s="197"/>
    </row>
    <row r="38" spans="1:25" s="209" customFormat="1" hidden="1" x14ac:dyDescent="0.25">
      <c r="A38" s="187">
        <v>41760</v>
      </c>
      <c r="B38" s="251"/>
      <c r="C38" s="252"/>
      <c r="D38" s="244"/>
      <c r="E38" s="244"/>
      <c r="F38" s="244"/>
      <c r="G38" s="244"/>
      <c r="H38" s="244"/>
      <c r="I38" s="244"/>
      <c r="J38" s="236"/>
      <c r="K38" s="237"/>
      <c r="L38" s="236"/>
      <c r="M38" s="74"/>
      <c r="N38" s="190">
        <f t="shared" si="19"/>
        <v>41760</v>
      </c>
      <c r="O38" s="268"/>
      <c r="P38" s="203"/>
      <c r="Q38" s="247"/>
      <c r="R38" s="269"/>
      <c r="S38" s="250"/>
      <c r="T38" s="247"/>
      <c r="U38" s="268"/>
      <c r="V38" s="250"/>
      <c r="W38" s="247"/>
      <c r="X38" s="197"/>
      <c r="Y38" s="197"/>
    </row>
    <row r="39" spans="1:25" s="209" customFormat="1" hidden="1" x14ac:dyDescent="0.25">
      <c r="A39" s="187">
        <v>41730</v>
      </c>
      <c r="B39" s="251"/>
      <c r="C39" s="251"/>
      <c r="D39" s="244"/>
      <c r="E39" s="244"/>
      <c r="F39" s="244"/>
      <c r="G39" s="244"/>
      <c r="H39" s="244"/>
      <c r="I39" s="244"/>
      <c r="J39" s="236"/>
      <c r="K39" s="237"/>
      <c r="L39" s="236"/>
      <c r="M39" s="74"/>
      <c r="N39" s="190">
        <f t="shared" si="19"/>
        <v>41730</v>
      </c>
      <c r="O39" s="268"/>
      <c r="P39" s="203"/>
      <c r="Q39" s="247"/>
      <c r="R39" s="269"/>
      <c r="S39" s="250"/>
      <c r="T39" s="247"/>
      <c r="U39" s="268"/>
      <c r="V39" s="250"/>
      <c r="W39" s="247"/>
      <c r="X39" s="197"/>
      <c r="Y39" s="197"/>
    </row>
    <row r="40" spans="1:25" s="209" customFormat="1" hidden="1" x14ac:dyDescent="0.25">
      <c r="A40" s="187">
        <v>41699</v>
      </c>
      <c r="B40" s="253"/>
      <c r="C40" s="201"/>
      <c r="D40" s="201"/>
      <c r="E40" s="201"/>
      <c r="F40" s="201"/>
      <c r="G40" s="201"/>
      <c r="H40" s="201"/>
      <c r="I40" s="201"/>
      <c r="J40" s="201"/>
      <c r="K40" s="255"/>
      <c r="L40" s="254"/>
      <c r="M40" s="73"/>
      <c r="N40" s="190">
        <f t="shared" si="19"/>
        <v>41699</v>
      </c>
      <c r="O40" s="268"/>
      <c r="P40" s="256"/>
      <c r="Q40" s="247"/>
      <c r="R40" s="269"/>
      <c r="S40" s="256"/>
      <c r="T40" s="247"/>
      <c r="U40" s="268"/>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19"/>
        <v>41671</v>
      </c>
      <c r="O41" s="268"/>
      <c r="P41" s="256"/>
      <c r="Q41" s="247"/>
      <c r="R41" s="269"/>
      <c r="S41" s="256"/>
      <c r="T41" s="247"/>
      <c r="U41" s="268"/>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19"/>
        <v>41640</v>
      </c>
      <c r="O42" s="268"/>
      <c r="P42" s="256"/>
      <c r="Q42" s="247"/>
      <c r="R42" s="269"/>
      <c r="S42" s="256"/>
      <c r="T42" s="247"/>
      <c r="U42" s="268"/>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19"/>
        <v>41609</v>
      </c>
      <c r="O43" s="268"/>
      <c r="P43" s="256"/>
      <c r="Q43" s="247"/>
      <c r="R43" s="269"/>
      <c r="S43" s="256"/>
      <c r="T43" s="247"/>
      <c r="U43" s="268"/>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19"/>
        <v>41579</v>
      </c>
      <c r="O44" s="268"/>
      <c r="P44" s="256"/>
      <c r="Q44" s="247"/>
      <c r="R44" s="269"/>
      <c r="S44" s="256"/>
      <c r="T44" s="247"/>
      <c r="U44" s="268"/>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19"/>
        <v>41548</v>
      </c>
      <c r="O45" s="268"/>
      <c r="P45" s="256"/>
      <c r="Q45" s="247"/>
      <c r="R45" s="269"/>
      <c r="S45" s="256"/>
      <c r="T45" s="247"/>
      <c r="U45" s="268"/>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19"/>
        <v>41518</v>
      </c>
      <c r="O46" s="268"/>
      <c r="P46" s="256"/>
      <c r="Q46" s="247"/>
      <c r="R46" s="269"/>
      <c r="S46" s="256"/>
      <c r="T46" s="247"/>
      <c r="U46" s="268"/>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19"/>
        <v>41487</v>
      </c>
      <c r="O47" s="268"/>
      <c r="P47" s="256"/>
      <c r="Q47" s="247"/>
      <c r="R47" s="269"/>
      <c r="S47" s="256"/>
      <c r="T47" s="247"/>
      <c r="U47" s="268"/>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19"/>
        <v>41456</v>
      </c>
      <c r="O48" s="249"/>
      <c r="P48" s="256"/>
      <c r="Q48" s="247"/>
      <c r="R48" s="202"/>
      <c r="S48" s="256"/>
      <c r="T48" s="247"/>
      <c r="U48" s="249"/>
      <c r="V48" s="256"/>
      <c r="W48" s="247"/>
      <c r="X48" s="197"/>
      <c r="Y48" s="197"/>
    </row>
    <row r="49" spans="1:25" hidden="1" x14ac:dyDescent="0.25">
      <c r="A49" s="14"/>
      <c r="B49" s="10"/>
      <c r="C49" s="64"/>
      <c r="D49" s="64"/>
      <c r="E49" s="64"/>
      <c r="F49" s="10"/>
      <c r="G49" s="10"/>
      <c r="H49" s="10"/>
      <c r="I49" s="10"/>
      <c r="J49" s="10"/>
      <c r="K49" s="10"/>
      <c r="L49" s="10"/>
      <c r="M49" s="74"/>
      <c r="N49" s="10"/>
      <c r="O49" s="62"/>
      <c r="P49" s="12"/>
      <c r="Q49" s="63"/>
      <c r="R49" s="62"/>
      <c r="S49" s="12"/>
      <c r="T49" s="63"/>
      <c r="U49" s="62"/>
      <c r="V49" s="12"/>
      <c r="W49" s="43"/>
      <c r="X49" s="54"/>
      <c r="Y49" s="54"/>
    </row>
    <row r="50" spans="1:25" hidden="1" x14ac:dyDescent="0.25">
      <c r="O50" s="52" t="s">
        <v>62</v>
      </c>
      <c r="P50" s="44"/>
      <c r="Q50" s="45">
        <f>SUM(Q7:Q49)</f>
        <v>268635.57396000007</v>
      </c>
      <c r="R50" s="50"/>
      <c r="S50" s="51"/>
      <c r="T50" s="45">
        <f>SUM(T7:T49)</f>
        <v>25989.722209999989</v>
      </c>
      <c r="U50" s="50"/>
      <c r="V50" s="51"/>
      <c r="W50" s="45">
        <f>SUM(W7:W49)</f>
        <v>32336.923509999979</v>
      </c>
      <c r="X50" s="121">
        <f>SUM(X7:X49)</f>
        <v>326962.21967999998</v>
      </c>
      <c r="Y50" s="121"/>
    </row>
    <row r="51" spans="1:25" x14ac:dyDescent="0.25">
      <c r="D51" s="11"/>
    </row>
    <row r="52" spans="1:25" s="150" customFormat="1" x14ac:dyDescent="0.25">
      <c r="A52" s="150" t="s">
        <v>5</v>
      </c>
      <c r="M52" s="70"/>
      <c r="X52" s="17"/>
    </row>
    <row r="53" spans="1:25" s="150" customFormat="1" ht="45.7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row>
    <row r="54" spans="1:25" s="150" customFormat="1" x14ac:dyDescent="0.25">
      <c r="M54" s="70"/>
    </row>
    <row r="55" spans="1:25" s="150" customFormat="1" ht="43.5" customHeight="1" x14ac:dyDescent="0.25">
      <c r="A55" s="2" t="s">
        <v>13</v>
      </c>
      <c r="B55" s="318" t="s">
        <v>160</v>
      </c>
      <c r="C55" s="318"/>
      <c r="D55" s="318"/>
      <c r="E55" s="318"/>
      <c r="F55" s="318"/>
      <c r="G55" s="318"/>
      <c r="H55" s="318"/>
      <c r="I55" s="318"/>
      <c r="J55" s="318"/>
      <c r="K55" s="318"/>
      <c r="L55" s="318"/>
      <c r="M55" s="264"/>
      <c r="N55" s="171"/>
      <c r="O55" s="171"/>
      <c r="P55" s="171"/>
      <c r="Q55" s="171"/>
      <c r="R55" s="171"/>
      <c r="S55" s="171"/>
      <c r="T55" s="171"/>
      <c r="U55" s="171"/>
      <c r="V55" s="171"/>
    </row>
    <row r="56" spans="1:25" s="150" customFormat="1" ht="15" customHeight="1" x14ac:dyDescent="0.25">
      <c r="A56" s="65"/>
      <c r="B56" s="172"/>
      <c r="C56" s="172"/>
      <c r="D56" s="172"/>
      <c r="E56" s="172"/>
      <c r="F56" s="172"/>
      <c r="G56" s="172"/>
      <c r="H56" s="172"/>
      <c r="I56" s="172"/>
      <c r="J56" s="172"/>
      <c r="K56" s="172"/>
      <c r="L56" s="172"/>
      <c r="M56" s="264"/>
      <c r="N56" s="171"/>
      <c r="O56" s="171"/>
      <c r="P56" s="171"/>
      <c r="Q56" s="171"/>
      <c r="R56" s="171"/>
      <c r="S56" s="171"/>
      <c r="T56" s="171"/>
      <c r="U56" s="171"/>
      <c r="V56" s="171"/>
    </row>
    <row r="57" spans="1:25" s="150" customFormat="1" x14ac:dyDescent="0.25">
      <c r="A57" s="1" t="s">
        <v>4</v>
      </c>
      <c r="M57" s="70"/>
    </row>
    <row r="58" spans="1:25" x14ac:dyDescent="0.25">
      <c r="A58" s="150" t="s">
        <v>161</v>
      </c>
      <c r="B58" s="150"/>
      <c r="C58" s="150"/>
      <c r="D58" s="150"/>
      <c r="E58" s="150"/>
      <c r="F58" s="150"/>
      <c r="G58" s="150"/>
      <c r="H58" s="150"/>
      <c r="I58" s="150"/>
    </row>
    <row r="60" spans="1:25" x14ac:dyDescent="0.25">
      <c r="A60" s="210" t="s">
        <v>85</v>
      </c>
    </row>
  </sheetData>
  <sheetProtection sheet="1" objects="1" scenarios="1"/>
  <mergeCells count="12">
    <mergeCell ref="B55:L55"/>
    <mergeCell ref="R5:T5"/>
    <mergeCell ref="U5:W5"/>
    <mergeCell ref="B53:L53"/>
    <mergeCell ref="N1:Y1"/>
    <mergeCell ref="N2:Y2"/>
    <mergeCell ref="N4:Y4"/>
    <mergeCell ref="Y5:Y6"/>
    <mergeCell ref="A1:L1"/>
    <mergeCell ref="A2:L2"/>
    <mergeCell ref="A4:L4"/>
    <mergeCell ref="O5:Q5"/>
  </mergeCells>
  <printOptions horizontalCentered="1" verticalCentered="1"/>
  <pageMargins left="0.25" right="0.25" top="0.25" bottom="0.25" header="0.05" footer="0.05"/>
  <pageSetup scale="70" orientation="landscape" r:id="rId1"/>
  <colBreaks count="1" manualBreakCount="1">
    <brk id="13" max="1048575" man="1"/>
  </col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A55" sqref="A55:XFD55"/>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2" width="15.42578125" customWidth="1"/>
    <col min="23" max="24" width="11.28515625" bestFit="1" customWidth="1"/>
    <col min="25" max="25" width="14.28515625" customWidth="1"/>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82</v>
      </c>
      <c r="B2" s="311"/>
      <c r="C2" s="311"/>
      <c r="D2" s="311"/>
      <c r="E2" s="311"/>
      <c r="F2" s="311"/>
      <c r="G2" s="311"/>
      <c r="H2" s="311"/>
      <c r="I2" s="311"/>
      <c r="J2" s="311"/>
      <c r="K2" s="311"/>
      <c r="L2" s="311"/>
      <c r="M2" s="261"/>
      <c r="N2" s="311" t="str">
        <f>A2</f>
        <v>Town of Sheffield</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9"/>
      <c r="M4" s="261"/>
      <c r="N4" s="312">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5"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17" t="s">
        <v>9</v>
      </c>
      <c r="M6" s="257"/>
      <c r="N6" s="219" t="s">
        <v>32</v>
      </c>
      <c r="O6" s="220"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13" si="0">A8+31</f>
        <v>42719</v>
      </c>
      <c r="B7" s="90"/>
      <c r="C7" s="88"/>
      <c r="D7" s="88"/>
      <c r="E7" s="88"/>
      <c r="F7" s="88"/>
      <c r="G7" s="89"/>
      <c r="H7" s="89"/>
      <c r="I7" s="89"/>
      <c r="J7" s="5" t="s">
        <v>18</v>
      </c>
      <c r="K7" s="81" t="s">
        <v>171</v>
      </c>
      <c r="L7" s="259"/>
      <c r="M7" s="257"/>
      <c r="N7" s="22">
        <f t="shared" ref="N7:N19" si="1">A7</f>
        <v>42719</v>
      </c>
      <c r="O7" s="97">
        <f>Rates!$S7</f>
        <v>0</v>
      </c>
      <c r="P7" s="27">
        <f>Rates!$E7</f>
        <v>0</v>
      </c>
      <c r="Q7" s="29">
        <f t="shared" ref="Q7:Q19" si="2">(O7-P7)*C7</f>
        <v>0</v>
      </c>
      <c r="R7" s="97">
        <f>Rates!$T7</f>
        <v>0</v>
      </c>
      <c r="S7" s="27">
        <f>Rates!$E7</f>
        <v>0</v>
      </c>
      <c r="T7" s="29">
        <f t="shared" ref="T7:T19" si="3">(R7-S7)*E7</f>
        <v>0</v>
      </c>
      <c r="U7" s="97">
        <f>Rates!$V7</f>
        <v>0</v>
      </c>
      <c r="V7" s="27">
        <f>Rates!$E7</f>
        <v>0</v>
      </c>
      <c r="W7" s="29">
        <f t="shared" ref="W7:W32" si="4">(U7-V7)*G7</f>
        <v>0</v>
      </c>
      <c r="X7" s="120">
        <f t="shared" ref="X7:X19" si="5">W7+T7+Q7</f>
        <v>0</v>
      </c>
      <c r="Y7" s="120" t="e">
        <f t="shared" ref="Y7:Y21" si="6">C7/B7</f>
        <v>#DIV/0!</v>
      </c>
    </row>
    <row r="8" spans="1:26" s="60" customFormat="1" hidden="1" x14ac:dyDescent="0.25">
      <c r="A8" s="16">
        <f t="shared" si="0"/>
        <v>42688</v>
      </c>
      <c r="B8" s="90"/>
      <c r="C8" s="88"/>
      <c r="D8" s="88"/>
      <c r="E8" s="88"/>
      <c r="F8" s="88"/>
      <c r="G8" s="89"/>
      <c r="H8" s="89"/>
      <c r="I8" s="89"/>
      <c r="J8" s="5" t="s">
        <v>18</v>
      </c>
      <c r="K8" s="81" t="s">
        <v>171</v>
      </c>
      <c r="L8" s="259"/>
      <c r="M8" s="257"/>
      <c r="N8" s="22">
        <f t="shared" si="1"/>
        <v>42688</v>
      </c>
      <c r="O8" s="97">
        <f>Rates!$S8</f>
        <v>0</v>
      </c>
      <c r="P8" s="27">
        <f>Rates!$E8</f>
        <v>0</v>
      </c>
      <c r="Q8" s="29">
        <f t="shared" si="2"/>
        <v>0</v>
      </c>
      <c r="R8" s="97">
        <f>Rates!$T8</f>
        <v>0</v>
      </c>
      <c r="S8" s="27">
        <f>Rates!$E8</f>
        <v>0</v>
      </c>
      <c r="T8" s="29">
        <f t="shared" si="3"/>
        <v>0</v>
      </c>
      <c r="U8" s="97">
        <f>Rates!$V8</f>
        <v>0</v>
      </c>
      <c r="V8" s="27">
        <f>Rates!$E8</f>
        <v>0</v>
      </c>
      <c r="W8" s="29">
        <f t="shared" si="4"/>
        <v>0</v>
      </c>
      <c r="X8" s="120">
        <f t="shared" si="5"/>
        <v>0</v>
      </c>
      <c r="Y8" s="120" t="e">
        <f t="shared" si="6"/>
        <v>#DIV/0!</v>
      </c>
    </row>
    <row r="9" spans="1:26" s="60" customFormat="1" hidden="1" x14ac:dyDescent="0.25">
      <c r="A9" s="16">
        <f t="shared" si="0"/>
        <v>42657</v>
      </c>
      <c r="B9" s="90"/>
      <c r="C9" s="88"/>
      <c r="D9" s="88"/>
      <c r="E9" s="88"/>
      <c r="F9" s="88"/>
      <c r="G9" s="89"/>
      <c r="H9" s="89"/>
      <c r="I9" s="89"/>
      <c r="J9" s="5" t="s">
        <v>18</v>
      </c>
      <c r="K9" s="81" t="s">
        <v>170</v>
      </c>
      <c r="L9" s="278" t="s">
        <v>13</v>
      </c>
      <c r="M9" s="257"/>
      <c r="N9" s="22">
        <f t="shared" si="1"/>
        <v>42657</v>
      </c>
      <c r="O9" s="97">
        <f>Rates!$S9</f>
        <v>0</v>
      </c>
      <c r="P9" s="27">
        <f>Rates!$E9</f>
        <v>0.104</v>
      </c>
      <c r="Q9" s="29">
        <f t="shared" si="2"/>
        <v>0</v>
      </c>
      <c r="R9" s="97">
        <f>Rates!$T9</f>
        <v>0</v>
      </c>
      <c r="S9" s="27">
        <f>Rates!$E9</f>
        <v>0.104</v>
      </c>
      <c r="T9" s="29">
        <f t="shared" si="3"/>
        <v>0</v>
      </c>
      <c r="U9" s="97">
        <f>Rates!$V9</f>
        <v>0</v>
      </c>
      <c r="V9" s="27">
        <f>Rates!$E9</f>
        <v>0.104</v>
      </c>
      <c r="W9" s="29">
        <f t="shared" si="4"/>
        <v>0</v>
      </c>
      <c r="X9" s="120">
        <f t="shared" si="5"/>
        <v>0</v>
      </c>
      <c r="Y9" s="120" t="e">
        <f t="shared" si="6"/>
        <v>#DIV/0!</v>
      </c>
    </row>
    <row r="10" spans="1:26" s="60" customFormat="1" hidden="1" x14ac:dyDescent="0.25">
      <c r="A10" s="16">
        <f t="shared" si="0"/>
        <v>42626</v>
      </c>
      <c r="B10" s="90"/>
      <c r="C10" s="88"/>
      <c r="D10" s="88"/>
      <c r="E10" s="88"/>
      <c r="F10" s="88"/>
      <c r="G10" s="89"/>
      <c r="H10" s="89"/>
      <c r="I10" s="89"/>
      <c r="J10" s="5" t="s">
        <v>18</v>
      </c>
      <c r="K10" s="81" t="s">
        <v>170</v>
      </c>
      <c r="L10" s="278" t="s">
        <v>13</v>
      </c>
      <c r="M10" s="257"/>
      <c r="N10" s="22">
        <f t="shared" si="1"/>
        <v>42626</v>
      </c>
      <c r="O10" s="97">
        <f>Rates!$S10</f>
        <v>0</v>
      </c>
      <c r="P10" s="27">
        <f>Rates!$E10</f>
        <v>0.104</v>
      </c>
      <c r="Q10" s="29">
        <f t="shared" si="2"/>
        <v>0</v>
      </c>
      <c r="R10" s="97">
        <f>Rates!$T10</f>
        <v>0</v>
      </c>
      <c r="S10" s="27">
        <f>Rates!$E10</f>
        <v>0.104</v>
      </c>
      <c r="T10" s="29">
        <f t="shared" si="3"/>
        <v>0</v>
      </c>
      <c r="U10" s="97">
        <f>Rates!$V10</f>
        <v>0</v>
      </c>
      <c r="V10" s="27">
        <f>Rates!$E10</f>
        <v>0.104</v>
      </c>
      <c r="W10" s="29">
        <f t="shared" si="4"/>
        <v>0</v>
      </c>
      <c r="X10" s="120">
        <f t="shared" si="5"/>
        <v>0</v>
      </c>
      <c r="Y10" s="120" t="e">
        <f t="shared" si="6"/>
        <v>#DIV/0!</v>
      </c>
    </row>
    <row r="11" spans="1:26" s="60" customFormat="1" hidden="1" x14ac:dyDescent="0.25">
      <c r="A11" s="16">
        <f t="shared" si="0"/>
        <v>42595</v>
      </c>
      <c r="B11" s="90"/>
      <c r="C11" s="88"/>
      <c r="D11" s="88"/>
      <c r="E11" s="88"/>
      <c r="F11" s="88"/>
      <c r="G11" s="89"/>
      <c r="H11" s="89"/>
      <c r="I11" s="89"/>
      <c r="J11" s="5" t="s">
        <v>18</v>
      </c>
      <c r="K11" s="81" t="s">
        <v>170</v>
      </c>
      <c r="L11" s="278" t="s">
        <v>13</v>
      </c>
      <c r="M11" s="257"/>
      <c r="N11" s="22">
        <f t="shared" si="1"/>
        <v>42595</v>
      </c>
      <c r="O11" s="97">
        <f>Rates!$S11</f>
        <v>0</v>
      </c>
      <c r="P11" s="27">
        <f>Rates!$E11</f>
        <v>0.104</v>
      </c>
      <c r="Q11" s="29">
        <f t="shared" si="2"/>
        <v>0</v>
      </c>
      <c r="R11" s="97">
        <f>Rates!$T11</f>
        <v>0</v>
      </c>
      <c r="S11" s="27">
        <f>Rates!$E11</f>
        <v>0.104</v>
      </c>
      <c r="T11" s="29">
        <f t="shared" si="3"/>
        <v>0</v>
      </c>
      <c r="U11" s="97">
        <f>Rates!$V11</f>
        <v>0</v>
      </c>
      <c r="V11" s="27">
        <f>Rates!$E11</f>
        <v>0.104</v>
      </c>
      <c r="W11" s="29">
        <f t="shared" si="4"/>
        <v>0</v>
      </c>
      <c r="X11" s="120">
        <f t="shared" si="5"/>
        <v>0</v>
      </c>
      <c r="Y11" s="120" t="e">
        <f t="shared" si="6"/>
        <v>#DIV/0!</v>
      </c>
    </row>
    <row r="12" spans="1:26" s="60" customFormat="1" hidden="1" x14ac:dyDescent="0.25">
      <c r="A12" s="16">
        <f t="shared" si="0"/>
        <v>42564</v>
      </c>
      <c r="B12" s="90"/>
      <c r="C12" s="88"/>
      <c r="D12" s="88"/>
      <c r="E12" s="88"/>
      <c r="F12" s="88"/>
      <c r="G12" s="89"/>
      <c r="H12" s="89"/>
      <c r="I12" s="89"/>
      <c r="J12" s="5" t="s">
        <v>18</v>
      </c>
      <c r="K12" s="81" t="s">
        <v>170</v>
      </c>
      <c r="L12" s="278" t="s">
        <v>13</v>
      </c>
      <c r="M12" s="257"/>
      <c r="N12" s="22">
        <f t="shared" si="1"/>
        <v>42564</v>
      </c>
      <c r="O12" s="97">
        <f>Rates!$S12</f>
        <v>0</v>
      </c>
      <c r="P12" s="27">
        <f>Rates!$E12</f>
        <v>0.104</v>
      </c>
      <c r="Q12" s="29">
        <f t="shared" si="2"/>
        <v>0</v>
      </c>
      <c r="R12" s="97">
        <f>Rates!$T12</f>
        <v>0</v>
      </c>
      <c r="S12" s="27">
        <f>Rates!$E12</f>
        <v>0.104</v>
      </c>
      <c r="T12" s="29">
        <f t="shared" si="3"/>
        <v>0</v>
      </c>
      <c r="U12" s="97">
        <f>Rates!$V12</f>
        <v>0</v>
      </c>
      <c r="V12" s="27">
        <f>Rates!$E12</f>
        <v>0.104</v>
      </c>
      <c r="W12" s="29">
        <f t="shared" si="4"/>
        <v>0</v>
      </c>
      <c r="X12" s="120">
        <f t="shared" si="5"/>
        <v>0</v>
      </c>
      <c r="Y12" s="120" t="e">
        <f t="shared" si="6"/>
        <v>#DIV/0!</v>
      </c>
    </row>
    <row r="13" spans="1:26" s="60" customFormat="1" hidden="1" x14ac:dyDescent="0.25">
      <c r="A13" s="16">
        <f t="shared" si="0"/>
        <v>42533</v>
      </c>
      <c r="B13" s="90"/>
      <c r="C13" s="88"/>
      <c r="D13" s="88"/>
      <c r="E13" s="88"/>
      <c r="F13" s="88"/>
      <c r="G13" s="89"/>
      <c r="H13" s="89"/>
      <c r="I13" s="89"/>
      <c r="J13" s="5" t="s">
        <v>18</v>
      </c>
      <c r="K13" s="81" t="s">
        <v>170</v>
      </c>
      <c r="L13" s="278" t="s">
        <v>13</v>
      </c>
      <c r="M13" s="257"/>
      <c r="N13" s="22">
        <f t="shared" si="1"/>
        <v>42533</v>
      </c>
      <c r="O13" s="97">
        <f>Rates!$S13</f>
        <v>0</v>
      </c>
      <c r="P13" s="27">
        <f>Rates!$E13</f>
        <v>0.104</v>
      </c>
      <c r="Q13" s="29">
        <f t="shared" si="2"/>
        <v>0</v>
      </c>
      <c r="R13" s="97">
        <f>Rates!$T13</f>
        <v>0</v>
      </c>
      <c r="S13" s="27">
        <f>Rates!$E13</f>
        <v>0.104</v>
      </c>
      <c r="T13" s="29">
        <f t="shared" si="3"/>
        <v>0</v>
      </c>
      <c r="U13" s="97">
        <f>Rates!$V13</f>
        <v>0</v>
      </c>
      <c r="V13" s="27">
        <f>Rates!$E13</f>
        <v>0.104</v>
      </c>
      <c r="W13" s="29">
        <f t="shared" si="4"/>
        <v>0</v>
      </c>
      <c r="X13" s="120">
        <f t="shared" si="5"/>
        <v>0</v>
      </c>
      <c r="Y13" s="120" t="e">
        <f t="shared" si="6"/>
        <v>#DIV/0!</v>
      </c>
    </row>
    <row r="14" spans="1:26" s="60" customFormat="1" hidden="1" x14ac:dyDescent="0.25">
      <c r="A14" s="16">
        <f t="shared" ref="A14:A19" si="7">A15+31</f>
        <v>42502</v>
      </c>
      <c r="B14" s="90"/>
      <c r="C14" s="88"/>
      <c r="D14" s="88"/>
      <c r="E14" s="88"/>
      <c r="F14" s="88"/>
      <c r="G14" s="89"/>
      <c r="H14" s="89"/>
      <c r="I14" s="89"/>
      <c r="J14" s="5" t="s">
        <v>18</v>
      </c>
      <c r="K14" s="81" t="s">
        <v>170</v>
      </c>
      <c r="L14" s="278" t="s">
        <v>13</v>
      </c>
      <c r="M14" s="257"/>
      <c r="N14" s="22">
        <f t="shared" si="1"/>
        <v>42502</v>
      </c>
      <c r="O14" s="97">
        <f>Rates!$S14</f>
        <v>0</v>
      </c>
      <c r="P14" s="27">
        <f>Rates!$E14</f>
        <v>0.104</v>
      </c>
      <c r="Q14" s="29">
        <f t="shared" si="2"/>
        <v>0</v>
      </c>
      <c r="R14" s="97">
        <f>Rates!$T14</f>
        <v>0</v>
      </c>
      <c r="S14" s="27">
        <f>Rates!$E14</f>
        <v>0.104</v>
      </c>
      <c r="T14" s="29">
        <f t="shared" si="3"/>
        <v>0</v>
      </c>
      <c r="U14" s="97">
        <f>Rates!$V14</f>
        <v>0</v>
      </c>
      <c r="V14" s="27">
        <f>Rates!$E14</f>
        <v>0.104</v>
      </c>
      <c r="W14" s="29">
        <f t="shared" si="4"/>
        <v>0</v>
      </c>
      <c r="X14" s="120">
        <f t="shared" si="5"/>
        <v>0</v>
      </c>
      <c r="Y14" s="120" t="e">
        <f t="shared" si="6"/>
        <v>#DIV/0!</v>
      </c>
    </row>
    <row r="15" spans="1:26" s="60" customFormat="1" hidden="1" x14ac:dyDescent="0.25">
      <c r="A15" s="16">
        <f t="shared" si="7"/>
        <v>42471</v>
      </c>
      <c r="B15" s="90"/>
      <c r="C15" s="88"/>
      <c r="D15" s="88"/>
      <c r="E15" s="88"/>
      <c r="F15" s="88"/>
      <c r="G15" s="89"/>
      <c r="H15" s="89"/>
      <c r="I15" s="89"/>
      <c r="J15" s="5" t="s">
        <v>18</v>
      </c>
      <c r="K15" s="81" t="s">
        <v>170</v>
      </c>
      <c r="L15" s="278" t="s">
        <v>13</v>
      </c>
      <c r="M15" s="257"/>
      <c r="N15" s="22">
        <f t="shared" si="1"/>
        <v>42471</v>
      </c>
      <c r="O15" s="97">
        <f>Rates!$S15</f>
        <v>0.13038</v>
      </c>
      <c r="P15" s="27">
        <f>Rates!$E15</f>
        <v>0.104</v>
      </c>
      <c r="Q15" s="29">
        <f t="shared" si="2"/>
        <v>0</v>
      </c>
      <c r="R15" s="97">
        <f>Rates!$T15</f>
        <v>0.12619</v>
      </c>
      <c r="S15" s="27">
        <f>Rates!$E15</f>
        <v>0.104</v>
      </c>
      <c r="T15" s="29">
        <f t="shared" si="3"/>
        <v>0</v>
      </c>
      <c r="U15" s="97">
        <f>Rates!$V15</f>
        <v>0</v>
      </c>
      <c r="V15" s="27">
        <f>Rates!$E15</f>
        <v>0.104</v>
      </c>
      <c r="W15" s="29">
        <f t="shared" si="4"/>
        <v>0</v>
      </c>
      <c r="X15" s="120">
        <f t="shared" si="5"/>
        <v>0</v>
      </c>
      <c r="Y15" s="120" t="e">
        <f t="shared" si="6"/>
        <v>#DIV/0!</v>
      </c>
    </row>
    <row r="16" spans="1:26" s="60" customFormat="1" hidden="1" x14ac:dyDescent="0.25">
      <c r="A16" s="16">
        <f t="shared" si="7"/>
        <v>42440</v>
      </c>
      <c r="B16" s="90"/>
      <c r="C16" s="88"/>
      <c r="D16" s="88"/>
      <c r="E16" s="88"/>
      <c r="F16" s="88"/>
      <c r="G16" s="89"/>
      <c r="H16" s="89"/>
      <c r="I16" s="89"/>
      <c r="J16" s="5" t="s">
        <v>18</v>
      </c>
      <c r="K16" s="81" t="s">
        <v>170</v>
      </c>
      <c r="L16" s="278" t="s">
        <v>13</v>
      </c>
      <c r="M16" s="257"/>
      <c r="N16" s="22">
        <f t="shared" si="1"/>
        <v>42440</v>
      </c>
      <c r="O16" s="97">
        <f>Rates!$S16</f>
        <v>0.13038</v>
      </c>
      <c r="P16" s="27">
        <f>Rates!$E16</f>
        <v>0.104</v>
      </c>
      <c r="Q16" s="29">
        <f t="shared" si="2"/>
        <v>0</v>
      </c>
      <c r="R16" s="97">
        <f>Rates!$T16</f>
        <v>0.12619</v>
      </c>
      <c r="S16" s="27">
        <f>Rates!$E16</f>
        <v>0.104</v>
      </c>
      <c r="T16" s="29">
        <f t="shared" si="3"/>
        <v>0</v>
      </c>
      <c r="U16" s="97">
        <f>Rates!$V16</f>
        <v>0</v>
      </c>
      <c r="V16" s="27">
        <f>Rates!$E16</f>
        <v>0.104</v>
      </c>
      <c r="W16" s="29">
        <f t="shared" si="4"/>
        <v>0</v>
      </c>
      <c r="X16" s="120">
        <f t="shared" si="5"/>
        <v>0</v>
      </c>
      <c r="Y16" s="120" t="e">
        <f t="shared" si="6"/>
        <v>#DIV/0!</v>
      </c>
    </row>
    <row r="17" spans="1:25" s="60" customFormat="1" hidden="1" x14ac:dyDescent="0.25">
      <c r="A17" s="16">
        <f t="shared" si="7"/>
        <v>42409</v>
      </c>
      <c r="B17" s="90"/>
      <c r="C17" s="88"/>
      <c r="D17" s="88"/>
      <c r="E17" s="88"/>
      <c r="F17" s="88"/>
      <c r="G17" s="89"/>
      <c r="H17" s="89"/>
      <c r="I17" s="89"/>
      <c r="J17" s="5" t="s">
        <v>18</v>
      </c>
      <c r="K17" s="81" t="s">
        <v>170</v>
      </c>
      <c r="L17" s="278" t="s">
        <v>13</v>
      </c>
      <c r="M17" s="257"/>
      <c r="N17" s="22">
        <f t="shared" si="1"/>
        <v>42409</v>
      </c>
      <c r="O17" s="97">
        <f>Rates!$S17</f>
        <v>0.13038</v>
      </c>
      <c r="P17" s="27">
        <f>Rates!$E17</f>
        <v>0.104</v>
      </c>
      <c r="Q17" s="29">
        <f t="shared" si="2"/>
        <v>0</v>
      </c>
      <c r="R17" s="97">
        <f>Rates!$T17</f>
        <v>0.12619</v>
      </c>
      <c r="S17" s="27">
        <f>Rates!$E17</f>
        <v>0.104</v>
      </c>
      <c r="T17" s="29">
        <f t="shared" si="3"/>
        <v>0</v>
      </c>
      <c r="U17" s="97">
        <f>Rates!$V17</f>
        <v>0</v>
      </c>
      <c r="V17" s="27">
        <f>Rates!$E17</f>
        <v>0.104</v>
      </c>
      <c r="W17" s="29">
        <f t="shared" si="4"/>
        <v>0</v>
      </c>
      <c r="X17" s="120">
        <f t="shared" si="5"/>
        <v>0</v>
      </c>
      <c r="Y17" s="120" t="e">
        <f t="shared" si="6"/>
        <v>#DIV/0!</v>
      </c>
    </row>
    <row r="18" spans="1:25" s="60" customFormat="1" hidden="1" x14ac:dyDescent="0.25">
      <c r="A18" s="16">
        <f t="shared" si="7"/>
        <v>42378</v>
      </c>
      <c r="B18" s="90"/>
      <c r="C18" s="88"/>
      <c r="D18" s="88"/>
      <c r="E18" s="88"/>
      <c r="F18" s="88"/>
      <c r="G18" s="89"/>
      <c r="H18" s="89"/>
      <c r="I18" s="89"/>
      <c r="J18" s="5" t="s">
        <v>18</v>
      </c>
      <c r="K18" s="81" t="s">
        <v>170</v>
      </c>
      <c r="L18" s="278" t="s">
        <v>13</v>
      </c>
      <c r="M18" s="257"/>
      <c r="N18" s="22">
        <f t="shared" si="1"/>
        <v>42378</v>
      </c>
      <c r="O18" s="97">
        <f>Rates!$S18</f>
        <v>0.13038</v>
      </c>
      <c r="P18" s="27">
        <f>Rates!$E18</f>
        <v>0.104</v>
      </c>
      <c r="Q18" s="29">
        <f t="shared" si="2"/>
        <v>0</v>
      </c>
      <c r="R18" s="97">
        <f>Rates!$T18</f>
        <v>0.12619</v>
      </c>
      <c r="S18" s="27">
        <f>Rates!$E18</f>
        <v>0.104</v>
      </c>
      <c r="T18" s="29">
        <f t="shared" si="3"/>
        <v>0</v>
      </c>
      <c r="U18" s="97">
        <f>Rates!$V18</f>
        <v>0.12074</v>
      </c>
      <c r="V18" s="27">
        <f>Rates!$E18</f>
        <v>0.104</v>
      </c>
      <c r="W18" s="29">
        <f t="shared" si="4"/>
        <v>0</v>
      </c>
      <c r="X18" s="120">
        <f t="shared" si="5"/>
        <v>0</v>
      </c>
      <c r="Y18" s="120" t="e">
        <f t="shared" si="6"/>
        <v>#DIV/0!</v>
      </c>
    </row>
    <row r="19" spans="1:25" s="60" customFormat="1" hidden="1" x14ac:dyDescent="0.25">
      <c r="A19" s="16">
        <f t="shared" si="7"/>
        <v>42347</v>
      </c>
      <c r="B19" s="90"/>
      <c r="C19" s="88"/>
      <c r="D19" s="88"/>
      <c r="E19" s="88"/>
      <c r="F19" s="88"/>
      <c r="G19" s="89"/>
      <c r="H19" s="89"/>
      <c r="I19" s="89"/>
      <c r="J19" s="5" t="s">
        <v>18</v>
      </c>
      <c r="K19" s="81" t="s">
        <v>170</v>
      </c>
      <c r="L19" s="278" t="s">
        <v>13</v>
      </c>
      <c r="M19" s="257"/>
      <c r="N19" s="22">
        <f t="shared" si="1"/>
        <v>42347</v>
      </c>
      <c r="O19" s="97">
        <f>Rates!$S19</f>
        <v>0.13038</v>
      </c>
      <c r="P19" s="27">
        <f>Rates!$E19</f>
        <v>0.104</v>
      </c>
      <c r="Q19" s="29">
        <f t="shared" si="2"/>
        <v>0</v>
      </c>
      <c r="R19" s="97">
        <f>Rates!$T19</f>
        <v>0.12619</v>
      </c>
      <c r="S19" s="27">
        <f>Rates!$E19</f>
        <v>0.104</v>
      </c>
      <c r="T19" s="29">
        <f t="shared" si="3"/>
        <v>0</v>
      </c>
      <c r="U19" s="97">
        <f>Rates!$V19</f>
        <v>0.12074</v>
      </c>
      <c r="V19" s="27">
        <f>Rates!$E19</f>
        <v>0.104</v>
      </c>
      <c r="W19" s="29">
        <f t="shared" si="4"/>
        <v>0</v>
      </c>
      <c r="X19" s="120">
        <f t="shared" si="5"/>
        <v>0</v>
      </c>
      <c r="Y19" s="120" t="e">
        <f t="shared" si="6"/>
        <v>#DIV/0!</v>
      </c>
    </row>
    <row r="20" spans="1:25" s="60" customFormat="1" hidden="1" x14ac:dyDescent="0.25">
      <c r="A20" s="16">
        <f t="shared" ref="A20:A30" si="8">A21+31</f>
        <v>42316</v>
      </c>
      <c r="B20" s="102"/>
      <c r="C20" s="103"/>
      <c r="D20" s="103"/>
      <c r="E20" s="103"/>
      <c r="F20" s="103"/>
      <c r="G20" s="104"/>
      <c r="H20" s="104">
        <f t="shared" ref="H20:H31" si="9">F20+D20+B20</f>
        <v>0</v>
      </c>
      <c r="I20" s="104">
        <f t="shared" ref="I20:I31" si="10">G20+E20+C20</f>
        <v>0</v>
      </c>
      <c r="J20" s="5" t="s">
        <v>18</v>
      </c>
      <c r="K20" s="81" t="s">
        <v>170</v>
      </c>
      <c r="L20" s="278" t="s">
        <v>13</v>
      </c>
      <c r="M20" s="257"/>
      <c r="N20" s="22">
        <f t="shared" ref="N20:N31" si="11">A20</f>
        <v>42316</v>
      </c>
      <c r="O20" s="97">
        <f>Rates!$S20</f>
        <v>0.13038</v>
      </c>
      <c r="P20" s="27">
        <f>Rates!$E20</f>
        <v>0.104</v>
      </c>
      <c r="Q20" s="29">
        <f t="shared" ref="Q20:Q31" si="12">(O20-P20)*C20</f>
        <v>0</v>
      </c>
      <c r="R20" s="97">
        <f>Rates!$T20</f>
        <v>0.12619</v>
      </c>
      <c r="S20" s="27">
        <f>Rates!$E20</f>
        <v>0.104</v>
      </c>
      <c r="T20" s="29">
        <f t="shared" ref="T20:T31" si="13">(R20-S20)*E20</f>
        <v>0</v>
      </c>
      <c r="U20" s="97">
        <f>Rates!$V20</f>
        <v>0.12074</v>
      </c>
      <c r="V20" s="27">
        <f>Rates!$E20</f>
        <v>0.104</v>
      </c>
      <c r="W20" s="29">
        <f t="shared" si="4"/>
        <v>0</v>
      </c>
      <c r="X20" s="120">
        <f>W20+T20+Q20</f>
        <v>0</v>
      </c>
      <c r="Y20" s="120" t="e">
        <f t="shared" si="6"/>
        <v>#DIV/0!</v>
      </c>
    </row>
    <row r="21" spans="1:25" s="60" customFormat="1" hidden="1" x14ac:dyDescent="0.25">
      <c r="A21" s="16">
        <f t="shared" si="8"/>
        <v>42285</v>
      </c>
      <c r="B21" s="102"/>
      <c r="C21" s="103"/>
      <c r="D21" s="103"/>
      <c r="E21" s="103"/>
      <c r="F21" s="103"/>
      <c r="G21" s="104"/>
      <c r="H21" s="104">
        <f t="shared" si="9"/>
        <v>0</v>
      </c>
      <c r="I21" s="104">
        <f t="shared" si="10"/>
        <v>0</v>
      </c>
      <c r="J21" s="5" t="s">
        <v>18</v>
      </c>
      <c r="K21" s="81" t="s">
        <v>74</v>
      </c>
      <c r="L21" s="260" t="s">
        <v>12</v>
      </c>
      <c r="M21" s="74"/>
      <c r="N21" s="22">
        <f t="shared" si="11"/>
        <v>42285</v>
      </c>
      <c r="O21" s="97">
        <f>Rates!$S21</f>
        <v>9.257E-2</v>
      </c>
      <c r="P21" s="27">
        <f>Rates!$E21</f>
        <v>0.12191</v>
      </c>
      <c r="Q21" s="29">
        <f t="shared" si="12"/>
        <v>0</v>
      </c>
      <c r="R21" s="97">
        <f>Rates!$T21</f>
        <v>8.6400000000000005E-2</v>
      </c>
      <c r="S21" s="27">
        <f>Rates!$E21</f>
        <v>0.12191</v>
      </c>
      <c r="T21" s="29">
        <f t="shared" si="13"/>
        <v>0</v>
      </c>
      <c r="U21" s="97">
        <f>Rates!$V21</f>
        <v>7.2789999999999994E-2</v>
      </c>
      <c r="V21" s="27">
        <f>Rates!$E21</f>
        <v>0.12191</v>
      </c>
      <c r="W21" s="29">
        <f t="shared" si="4"/>
        <v>0</v>
      </c>
      <c r="X21" s="120">
        <f t="shared" ref="X21:X32" si="14">W21+T21+Q21</f>
        <v>0</v>
      </c>
      <c r="Y21" s="120" t="e">
        <f t="shared" si="6"/>
        <v>#DIV/0!</v>
      </c>
    </row>
    <row r="22" spans="1:25" s="60" customFormat="1" x14ac:dyDescent="0.25">
      <c r="A22" s="16">
        <f t="shared" si="8"/>
        <v>42254</v>
      </c>
      <c r="B22" s="299">
        <v>1234</v>
      </c>
      <c r="C22" s="299">
        <v>639811</v>
      </c>
      <c r="D22" s="299">
        <v>252</v>
      </c>
      <c r="E22" s="299">
        <v>115282</v>
      </c>
      <c r="F22" s="299">
        <v>1</v>
      </c>
      <c r="G22" s="299">
        <v>15920</v>
      </c>
      <c r="H22" s="299">
        <f t="shared" si="9"/>
        <v>1487</v>
      </c>
      <c r="I22" s="299">
        <f t="shared" si="10"/>
        <v>771013</v>
      </c>
      <c r="J22" s="5" t="s">
        <v>18</v>
      </c>
      <c r="K22" s="4" t="s">
        <v>74</v>
      </c>
      <c r="L22" s="4" t="s">
        <v>12</v>
      </c>
      <c r="M22" s="74"/>
      <c r="N22" s="22">
        <f t="shared" si="11"/>
        <v>42254</v>
      </c>
      <c r="O22" s="97">
        <f>Rates!$S22</f>
        <v>9.257E-2</v>
      </c>
      <c r="P22" s="27">
        <f>Rates!$E22</f>
        <v>0.12191</v>
      </c>
      <c r="Q22" s="29">
        <f t="shared" si="12"/>
        <v>-18772.054740000003</v>
      </c>
      <c r="R22" s="95">
        <f>Rates!$T22</f>
        <v>8.6400000000000005E-2</v>
      </c>
      <c r="S22" s="27">
        <f>Rates!$E22</f>
        <v>0.12191</v>
      </c>
      <c r="T22" s="29">
        <f t="shared" si="13"/>
        <v>-4093.6638200000002</v>
      </c>
      <c r="U22" s="97">
        <f>Rates!$V22</f>
        <v>7.2789999999999994E-2</v>
      </c>
      <c r="V22" s="27">
        <f>Rates!$E22</f>
        <v>0.12191</v>
      </c>
      <c r="W22" s="29">
        <f t="shared" si="4"/>
        <v>-781.99040000000014</v>
      </c>
      <c r="X22" s="120">
        <f t="shared" si="14"/>
        <v>-23647.708960000004</v>
      </c>
      <c r="Y22" s="120">
        <f t="shared" ref="Y22:Y32" si="15">C22/B22</f>
        <v>518.48541329011346</v>
      </c>
    </row>
    <row r="23" spans="1:25" s="60" customFormat="1" x14ac:dyDescent="0.25">
      <c r="A23" s="16">
        <f t="shared" si="8"/>
        <v>42223</v>
      </c>
      <c r="B23" s="299">
        <v>1248</v>
      </c>
      <c r="C23" s="299">
        <v>848062</v>
      </c>
      <c r="D23" s="299">
        <v>251</v>
      </c>
      <c r="E23" s="299">
        <v>135715</v>
      </c>
      <c r="F23" s="299">
        <v>1</v>
      </c>
      <c r="G23" s="299">
        <v>9800</v>
      </c>
      <c r="H23" s="299">
        <f t="shared" si="9"/>
        <v>1500</v>
      </c>
      <c r="I23" s="299">
        <f t="shared" si="10"/>
        <v>993577</v>
      </c>
      <c r="J23" s="5" t="s">
        <v>18</v>
      </c>
      <c r="K23" s="4" t="s">
        <v>74</v>
      </c>
      <c r="L23" s="4" t="s">
        <v>12</v>
      </c>
      <c r="M23" s="74"/>
      <c r="N23" s="22">
        <f t="shared" si="11"/>
        <v>42223</v>
      </c>
      <c r="O23" s="97">
        <f>Rates!$S23</f>
        <v>9.257E-2</v>
      </c>
      <c r="P23" s="27">
        <f>Rates!$E23</f>
        <v>0.12191</v>
      </c>
      <c r="Q23" s="29">
        <f t="shared" si="12"/>
        <v>-24882.139080000004</v>
      </c>
      <c r="R23" s="95">
        <f>Rates!$T23</f>
        <v>8.6400000000000005E-2</v>
      </c>
      <c r="S23" s="27">
        <f>Rates!$E23</f>
        <v>0.12191</v>
      </c>
      <c r="T23" s="29">
        <f t="shared" si="13"/>
        <v>-4819.2396500000004</v>
      </c>
      <c r="U23" s="97">
        <f>Rates!$V23</f>
        <v>7.2789999999999994E-2</v>
      </c>
      <c r="V23" s="27">
        <f>Rates!$E23</f>
        <v>0.12191</v>
      </c>
      <c r="W23" s="29">
        <f t="shared" si="4"/>
        <v>-481.37600000000009</v>
      </c>
      <c r="X23" s="120">
        <f t="shared" si="14"/>
        <v>-30182.754730000004</v>
      </c>
      <c r="Y23" s="120">
        <f t="shared" si="15"/>
        <v>679.53685897435901</v>
      </c>
    </row>
    <row r="24" spans="1:25" s="60" customFormat="1" x14ac:dyDescent="0.25">
      <c r="A24" s="16">
        <f t="shared" si="8"/>
        <v>42192</v>
      </c>
      <c r="B24" s="299">
        <v>1276</v>
      </c>
      <c r="C24" s="299">
        <v>869719</v>
      </c>
      <c r="D24" s="299">
        <v>252</v>
      </c>
      <c r="E24" s="299">
        <v>138723</v>
      </c>
      <c r="F24" s="299">
        <v>1</v>
      </c>
      <c r="G24" s="299">
        <v>20800</v>
      </c>
      <c r="H24" s="299">
        <f t="shared" si="9"/>
        <v>1529</v>
      </c>
      <c r="I24" s="299">
        <f t="shared" si="10"/>
        <v>1029242</v>
      </c>
      <c r="J24" s="5" t="s">
        <v>18</v>
      </c>
      <c r="K24" s="4" t="s">
        <v>74</v>
      </c>
      <c r="L24" s="4" t="s">
        <v>12</v>
      </c>
      <c r="M24" s="74"/>
      <c r="N24" s="22">
        <f t="shared" si="11"/>
        <v>42192</v>
      </c>
      <c r="O24" s="97">
        <f>Rates!$S24</f>
        <v>9.257E-2</v>
      </c>
      <c r="P24" s="27">
        <f>Rates!$E24</f>
        <v>0.12191</v>
      </c>
      <c r="Q24" s="29">
        <f t="shared" si="12"/>
        <v>-25517.555460000003</v>
      </c>
      <c r="R24" s="95">
        <f>Rates!$T24</f>
        <v>8.6400000000000005E-2</v>
      </c>
      <c r="S24" s="27">
        <f>Rates!$E24</f>
        <v>0.12191</v>
      </c>
      <c r="T24" s="29">
        <f t="shared" si="13"/>
        <v>-4926.0537299999996</v>
      </c>
      <c r="U24" s="97">
        <f>Rates!$V24</f>
        <v>8.2879999999999995E-2</v>
      </c>
      <c r="V24" s="27">
        <f>Rates!$E24</f>
        <v>0.12191</v>
      </c>
      <c r="W24" s="29">
        <f t="shared" si="4"/>
        <v>-811.82400000000018</v>
      </c>
      <c r="X24" s="120">
        <f t="shared" si="14"/>
        <v>-31255.433190000003</v>
      </c>
      <c r="Y24" s="120">
        <f t="shared" si="15"/>
        <v>681.59796238244519</v>
      </c>
    </row>
    <row r="25" spans="1:25" s="60" customFormat="1" x14ac:dyDescent="0.25">
      <c r="A25" s="16">
        <f t="shared" si="8"/>
        <v>42161</v>
      </c>
      <c r="B25" s="299">
        <f>2+1290</f>
        <v>1292</v>
      </c>
      <c r="C25" s="299">
        <f>877+837800</f>
        <v>838677</v>
      </c>
      <c r="D25" s="299">
        <v>253</v>
      </c>
      <c r="E25" s="299">
        <v>136043</v>
      </c>
      <c r="F25" s="299">
        <v>1</v>
      </c>
      <c r="G25" s="299">
        <v>14440</v>
      </c>
      <c r="H25" s="299">
        <f t="shared" si="9"/>
        <v>1546</v>
      </c>
      <c r="I25" s="299">
        <f t="shared" si="10"/>
        <v>989160</v>
      </c>
      <c r="J25" s="5" t="s">
        <v>18</v>
      </c>
      <c r="K25" s="4" t="s">
        <v>74</v>
      </c>
      <c r="L25" s="4" t="s">
        <v>12</v>
      </c>
      <c r="M25" s="74"/>
      <c r="N25" s="22">
        <f t="shared" si="11"/>
        <v>42161</v>
      </c>
      <c r="O25" s="97">
        <f>Rates!$S25</f>
        <v>9.257E-2</v>
      </c>
      <c r="P25" s="27">
        <f>Rates!$E25</f>
        <v>0.12191</v>
      </c>
      <c r="Q25" s="29">
        <f t="shared" si="12"/>
        <v>-24606.783180000006</v>
      </c>
      <c r="R25" s="95">
        <f>Rates!$T25</f>
        <v>8.6400000000000005E-2</v>
      </c>
      <c r="S25" s="27">
        <f>Rates!$E25</f>
        <v>0.12191</v>
      </c>
      <c r="T25" s="29">
        <f t="shared" si="13"/>
        <v>-4830.8869299999997</v>
      </c>
      <c r="U25" s="97">
        <f>Rates!$V25</f>
        <v>8.2879999999999995E-2</v>
      </c>
      <c r="V25" s="27">
        <f>Rates!$E25</f>
        <v>0.12191</v>
      </c>
      <c r="W25" s="29">
        <f t="shared" si="4"/>
        <v>-563.59320000000014</v>
      </c>
      <c r="X25" s="120">
        <f t="shared" si="14"/>
        <v>-30001.263310000006</v>
      </c>
      <c r="Y25" s="120">
        <f t="shared" si="15"/>
        <v>649.13080495356041</v>
      </c>
    </row>
    <row r="26" spans="1:25" s="60" customFormat="1" x14ac:dyDescent="0.25">
      <c r="A26" s="16">
        <f t="shared" si="8"/>
        <v>42130</v>
      </c>
      <c r="B26" s="299">
        <v>1294</v>
      </c>
      <c r="C26" s="299">
        <v>739959</v>
      </c>
      <c r="D26" s="299">
        <v>287</v>
      </c>
      <c r="E26" s="299">
        <v>140349</v>
      </c>
      <c r="F26" s="299">
        <v>1</v>
      </c>
      <c r="G26" s="299">
        <v>16800</v>
      </c>
      <c r="H26" s="299">
        <f t="shared" si="9"/>
        <v>1582</v>
      </c>
      <c r="I26" s="299">
        <f t="shared" si="10"/>
        <v>897108</v>
      </c>
      <c r="J26" s="5" t="s">
        <v>18</v>
      </c>
      <c r="K26" s="4" t="s">
        <v>74</v>
      </c>
      <c r="L26" s="4" t="s">
        <v>12</v>
      </c>
      <c r="M26" s="74"/>
      <c r="N26" s="22">
        <f t="shared" si="11"/>
        <v>42130</v>
      </c>
      <c r="O26" s="97">
        <f>Rates!$S26</f>
        <v>9.257E-2</v>
      </c>
      <c r="P26" s="27">
        <f>Rates!$E26</f>
        <v>0.12191</v>
      </c>
      <c r="Q26" s="29">
        <f t="shared" si="12"/>
        <v>-21710.397060000003</v>
      </c>
      <c r="R26" s="95">
        <f>Rates!$T26</f>
        <v>8.6400000000000005E-2</v>
      </c>
      <c r="S26" s="27">
        <f>Rates!$E26</f>
        <v>0.12191</v>
      </c>
      <c r="T26" s="29">
        <f t="shared" si="13"/>
        <v>-4983.7929899999999</v>
      </c>
      <c r="U26" s="97">
        <f>Rates!$V26</f>
        <v>8.2879999999999995E-2</v>
      </c>
      <c r="V26" s="27">
        <f>Rates!$E26</f>
        <v>0.12191</v>
      </c>
      <c r="W26" s="29">
        <f t="shared" si="4"/>
        <v>-655.70400000000018</v>
      </c>
      <c r="X26" s="120">
        <f t="shared" si="14"/>
        <v>-27349.894050000003</v>
      </c>
      <c r="Y26" s="120">
        <f t="shared" si="15"/>
        <v>571.83848531684703</v>
      </c>
    </row>
    <row r="27" spans="1:25" s="60" customFormat="1" x14ac:dyDescent="0.25">
      <c r="A27" s="16">
        <f t="shared" si="8"/>
        <v>42099</v>
      </c>
      <c r="B27" s="299">
        <v>1304</v>
      </c>
      <c r="C27" s="299">
        <v>681683</v>
      </c>
      <c r="D27" s="299">
        <v>222</v>
      </c>
      <c r="E27" s="299">
        <v>112507</v>
      </c>
      <c r="F27" s="299">
        <v>1</v>
      </c>
      <c r="G27" s="299">
        <v>19120</v>
      </c>
      <c r="H27" s="299">
        <f t="shared" si="9"/>
        <v>1527</v>
      </c>
      <c r="I27" s="299">
        <f t="shared" si="10"/>
        <v>813310</v>
      </c>
      <c r="J27" s="5" t="s">
        <v>18</v>
      </c>
      <c r="K27" s="4" t="s">
        <v>74</v>
      </c>
      <c r="L27" s="4" t="s">
        <v>12</v>
      </c>
      <c r="M27" s="74"/>
      <c r="N27" s="22">
        <f t="shared" si="11"/>
        <v>42099</v>
      </c>
      <c r="O27" s="97">
        <f>Rates!$S27</f>
        <v>0.16273000000000001</v>
      </c>
      <c r="P27" s="27">
        <f>Rates!$E27</f>
        <v>0.12191</v>
      </c>
      <c r="Q27" s="29">
        <f t="shared" si="12"/>
        <v>27826.300060000005</v>
      </c>
      <c r="R27" s="97">
        <f>Rates!$T27</f>
        <v>0.15228</v>
      </c>
      <c r="S27" s="27">
        <f>Rates!$E27</f>
        <v>0.12191</v>
      </c>
      <c r="T27" s="29">
        <f t="shared" si="13"/>
        <v>3416.8375899999992</v>
      </c>
      <c r="U27" s="95">
        <f>Rates!$V27</f>
        <v>0.13569999999999999</v>
      </c>
      <c r="V27" s="27">
        <f>Rates!$E27</f>
        <v>0.12191</v>
      </c>
      <c r="W27" s="29">
        <f t="shared" si="4"/>
        <v>263.66479999999967</v>
      </c>
      <c r="X27" s="120">
        <f t="shared" si="14"/>
        <v>31506.802450000003</v>
      </c>
      <c r="Y27" s="120">
        <f t="shared" si="15"/>
        <v>522.76303680981596</v>
      </c>
    </row>
    <row r="28" spans="1:25" s="60" customFormat="1" x14ac:dyDescent="0.25">
      <c r="A28" s="16">
        <f t="shared" si="8"/>
        <v>42068</v>
      </c>
      <c r="B28" s="299">
        <v>1324</v>
      </c>
      <c r="C28" s="299">
        <v>913366</v>
      </c>
      <c r="D28" s="299">
        <v>255</v>
      </c>
      <c r="E28" s="299">
        <v>134152</v>
      </c>
      <c r="F28" s="299">
        <v>2</v>
      </c>
      <c r="G28" s="299">
        <v>12000</v>
      </c>
      <c r="H28" s="299">
        <f t="shared" si="9"/>
        <v>1581</v>
      </c>
      <c r="I28" s="299">
        <f t="shared" si="10"/>
        <v>1059518</v>
      </c>
      <c r="J28" s="5" t="s">
        <v>18</v>
      </c>
      <c r="K28" s="4" t="s">
        <v>74</v>
      </c>
      <c r="L28" s="4" t="s">
        <v>12</v>
      </c>
      <c r="M28" s="74"/>
      <c r="N28" s="22">
        <f t="shared" si="11"/>
        <v>42068</v>
      </c>
      <c r="O28" s="97">
        <f>Rates!$S28</f>
        <v>0.16273000000000001</v>
      </c>
      <c r="P28" s="27">
        <f>Rates!$E28</f>
        <v>0.12191</v>
      </c>
      <c r="Q28" s="29">
        <f t="shared" si="12"/>
        <v>37283.60012000001</v>
      </c>
      <c r="R28" s="97">
        <f>Rates!$T28</f>
        <v>0.15228</v>
      </c>
      <c r="S28" s="27">
        <f>Rates!$E28</f>
        <v>0.12191</v>
      </c>
      <c r="T28" s="29">
        <f t="shared" si="13"/>
        <v>4074.1962399999993</v>
      </c>
      <c r="U28" s="95">
        <f>Rates!$V28</f>
        <v>0.13569999999999999</v>
      </c>
      <c r="V28" s="27">
        <f>Rates!$E28</f>
        <v>0.12191</v>
      </c>
      <c r="W28" s="29">
        <f t="shared" si="4"/>
        <v>165.47999999999979</v>
      </c>
      <c r="X28" s="120">
        <f t="shared" si="14"/>
        <v>41523.276360000011</v>
      </c>
      <c r="Y28" s="120">
        <f t="shared" si="15"/>
        <v>689.85347432024173</v>
      </c>
    </row>
    <row r="29" spans="1:25" s="60" customFormat="1" x14ac:dyDescent="0.25">
      <c r="A29" s="16">
        <f t="shared" si="8"/>
        <v>42037</v>
      </c>
      <c r="B29" s="299">
        <v>1333</v>
      </c>
      <c r="C29" s="299">
        <v>1076389</v>
      </c>
      <c r="D29" s="299">
        <v>298</v>
      </c>
      <c r="E29" s="299">
        <v>159312</v>
      </c>
      <c r="F29" s="299">
        <v>2</v>
      </c>
      <c r="G29" s="299">
        <v>13400</v>
      </c>
      <c r="H29" s="299">
        <f t="shared" si="9"/>
        <v>1633</v>
      </c>
      <c r="I29" s="299">
        <f t="shared" si="10"/>
        <v>1249101</v>
      </c>
      <c r="J29" s="5" t="s">
        <v>18</v>
      </c>
      <c r="K29" s="4" t="s">
        <v>74</v>
      </c>
      <c r="L29" s="4" t="s">
        <v>12</v>
      </c>
      <c r="M29" s="74"/>
      <c r="N29" s="22">
        <f t="shared" si="11"/>
        <v>42037</v>
      </c>
      <c r="O29" s="97">
        <f>Rates!$S29</f>
        <v>0.16273000000000001</v>
      </c>
      <c r="P29" s="27">
        <f>Rates!$E29</f>
        <v>0.12191</v>
      </c>
      <c r="Q29" s="29">
        <f t="shared" si="12"/>
        <v>43938.198980000008</v>
      </c>
      <c r="R29" s="97">
        <f>Rates!$T29</f>
        <v>0.15228</v>
      </c>
      <c r="S29" s="27">
        <f>Rates!$E29</f>
        <v>0.12191</v>
      </c>
      <c r="T29" s="29">
        <f t="shared" si="13"/>
        <v>4838.3054399999992</v>
      </c>
      <c r="U29" s="95">
        <f>Rates!$V29</f>
        <v>0.13569999999999999</v>
      </c>
      <c r="V29" s="27">
        <f>Rates!$E29</f>
        <v>0.12191</v>
      </c>
      <c r="W29" s="29">
        <f t="shared" si="4"/>
        <v>184.78599999999977</v>
      </c>
      <c r="X29" s="120">
        <f t="shared" si="14"/>
        <v>48961.290420000005</v>
      </c>
      <c r="Y29" s="120">
        <f t="shared" si="15"/>
        <v>807.49362340585151</v>
      </c>
    </row>
    <row r="30" spans="1:25" s="60" customFormat="1" x14ac:dyDescent="0.25">
      <c r="A30" s="16">
        <f t="shared" si="8"/>
        <v>42006</v>
      </c>
      <c r="B30" s="299">
        <v>1347</v>
      </c>
      <c r="C30" s="299">
        <v>1236627</v>
      </c>
      <c r="D30" s="299">
        <v>234</v>
      </c>
      <c r="E30" s="299">
        <v>173249</v>
      </c>
      <c r="F30" s="299">
        <v>2</v>
      </c>
      <c r="G30" s="299">
        <v>13040</v>
      </c>
      <c r="H30" s="299">
        <f t="shared" si="9"/>
        <v>1583</v>
      </c>
      <c r="I30" s="299">
        <f t="shared" si="10"/>
        <v>1422916</v>
      </c>
      <c r="J30" s="5" t="s">
        <v>18</v>
      </c>
      <c r="K30" s="4" t="s">
        <v>74</v>
      </c>
      <c r="L30" s="4" t="s">
        <v>12</v>
      </c>
      <c r="M30" s="74"/>
      <c r="N30" s="22">
        <f t="shared" si="11"/>
        <v>42006</v>
      </c>
      <c r="O30" s="97">
        <f>Rates!$S30</f>
        <v>0.16273000000000001</v>
      </c>
      <c r="P30" s="27">
        <f>Rates!$E30</f>
        <v>0.12191</v>
      </c>
      <c r="Q30" s="29">
        <f t="shared" si="12"/>
        <v>50479.114140000012</v>
      </c>
      <c r="R30" s="97">
        <f>Rates!$T30</f>
        <v>0.15228</v>
      </c>
      <c r="S30" s="27">
        <f>Rates!$E30</f>
        <v>0.12191</v>
      </c>
      <c r="T30" s="29">
        <f t="shared" si="13"/>
        <v>5261.5721299999987</v>
      </c>
      <c r="U30" s="97">
        <f>Rates!$V30</f>
        <v>0.17488000000000001</v>
      </c>
      <c r="V30" s="27">
        <f>Rates!$E30</f>
        <v>0.12191</v>
      </c>
      <c r="W30" s="29">
        <f t="shared" si="4"/>
        <v>690.72880000000009</v>
      </c>
      <c r="X30" s="120">
        <f t="shared" si="14"/>
        <v>56431.41507000001</v>
      </c>
      <c r="Y30" s="120">
        <f t="shared" si="15"/>
        <v>918.06013363028956</v>
      </c>
    </row>
    <row r="31" spans="1:25" s="60" customFormat="1" x14ac:dyDescent="0.25">
      <c r="A31" s="16">
        <f>A32+31</f>
        <v>41975</v>
      </c>
      <c r="B31" s="299">
        <v>1363</v>
      </c>
      <c r="C31" s="299">
        <v>1343630</v>
      </c>
      <c r="D31" s="299">
        <v>273</v>
      </c>
      <c r="E31" s="299">
        <v>188604</v>
      </c>
      <c r="F31" s="299">
        <v>2</v>
      </c>
      <c r="G31" s="299">
        <v>15360</v>
      </c>
      <c r="H31" s="299">
        <f t="shared" si="9"/>
        <v>1638</v>
      </c>
      <c r="I31" s="299">
        <f t="shared" si="10"/>
        <v>1547594</v>
      </c>
      <c r="J31" s="5" t="s">
        <v>18</v>
      </c>
      <c r="K31" s="4" t="s">
        <v>74</v>
      </c>
      <c r="L31" s="4" t="s">
        <v>12</v>
      </c>
      <c r="M31" s="74"/>
      <c r="N31" s="22">
        <f t="shared" si="11"/>
        <v>41975</v>
      </c>
      <c r="O31" s="97">
        <f>Rates!$S31</f>
        <v>0.16273000000000001</v>
      </c>
      <c r="P31" s="27">
        <f>Rates!$E31</f>
        <v>0.12191</v>
      </c>
      <c r="Q31" s="29">
        <f t="shared" si="12"/>
        <v>54846.976600000009</v>
      </c>
      <c r="R31" s="97">
        <f>Rates!$T31</f>
        <v>0.15228</v>
      </c>
      <c r="S31" s="27">
        <f>Rates!$E31</f>
        <v>0.12191</v>
      </c>
      <c r="T31" s="29">
        <f t="shared" si="13"/>
        <v>5727.903479999999</v>
      </c>
      <c r="U31" s="97">
        <f>Rates!$V31</f>
        <v>0.17488000000000001</v>
      </c>
      <c r="V31" s="27">
        <f>Rates!$E31</f>
        <v>0.12191</v>
      </c>
      <c r="W31" s="29">
        <f t="shared" si="4"/>
        <v>813.61920000000009</v>
      </c>
      <c r="X31" s="120">
        <f t="shared" si="14"/>
        <v>61388.499280000011</v>
      </c>
      <c r="Y31" s="120">
        <f t="shared" si="15"/>
        <v>985.78870139398384</v>
      </c>
    </row>
    <row r="32" spans="1:25" s="60" customFormat="1" x14ac:dyDescent="0.25">
      <c r="A32" s="16">
        <v>41944</v>
      </c>
      <c r="B32" s="299">
        <v>1389</v>
      </c>
      <c r="C32" s="299">
        <v>1033144</v>
      </c>
      <c r="D32" s="299">
        <v>279</v>
      </c>
      <c r="E32" s="299">
        <v>164029</v>
      </c>
      <c r="F32" s="299">
        <v>2</v>
      </c>
      <c r="G32" s="299">
        <v>11640</v>
      </c>
      <c r="H32" s="299">
        <f>F32+D32+B32</f>
        <v>1670</v>
      </c>
      <c r="I32" s="299">
        <f>G32+E32+C32</f>
        <v>1208813</v>
      </c>
      <c r="J32" s="5" t="s">
        <v>18</v>
      </c>
      <c r="K32" s="4" t="s">
        <v>74</v>
      </c>
      <c r="L32" s="4" t="s">
        <v>12</v>
      </c>
      <c r="M32" s="74"/>
      <c r="N32" s="22">
        <f>A32</f>
        <v>41944</v>
      </c>
      <c r="O32" s="95">
        <f>Rates!$S32</f>
        <v>0.16273000000000001</v>
      </c>
      <c r="P32" s="27">
        <f>Rates!$E32</f>
        <v>0.12191</v>
      </c>
      <c r="Q32" s="29">
        <f>(O32-P32)*C32</f>
        <v>42172.938080000007</v>
      </c>
      <c r="R32" s="99">
        <f>Rates!$T32</f>
        <v>0.15228</v>
      </c>
      <c r="S32" s="27">
        <f>Rates!$E32</f>
        <v>0.12191</v>
      </c>
      <c r="T32" s="29">
        <f>(R32-S32)*E32</f>
        <v>4981.5607299999992</v>
      </c>
      <c r="U32" s="95">
        <f>Rates!$V32</f>
        <v>0.17488000000000001</v>
      </c>
      <c r="V32" s="27">
        <f>Rates!$E32</f>
        <v>0.12191</v>
      </c>
      <c r="W32" s="29">
        <f t="shared" si="4"/>
        <v>616.57080000000008</v>
      </c>
      <c r="X32" s="120">
        <f t="shared" si="14"/>
        <v>47771.069610000006</v>
      </c>
      <c r="Y32" s="120">
        <f t="shared" si="15"/>
        <v>743.80417566594667</v>
      </c>
    </row>
    <row r="33" spans="1:25" s="207" customFormat="1" x14ac:dyDescent="0.25">
      <c r="A33" s="242">
        <v>41913</v>
      </c>
      <c r="B33" s="244"/>
      <c r="C33" s="244"/>
      <c r="D33" s="244"/>
      <c r="E33" s="244"/>
      <c r="F33" s="244"/>
      <c r="G33" s="244"/>
      <c r="H33" s="244"/>
      <c r="I33" s="244"/>
      <c r="J33" s="236"/>
      <c r="K33" s="201"/>
      <c r="L33" s="236"/>
      <c r="M33" s="74"/>
      <c r="N33" s="245">
        <f t="shared" ref="N33:N48" si="16">A33</f>
        <v>41913</v>
      </c>
      <c r="O33" s="268"/>
      <c r="P33" s="203"/>
      <c r="Q33" s="247"/>
      <c r="R33" s="269"/>
      <c r="S33" s="203"/>
      <c r="T33" s="247"/>
      <c r="U33" s="268"/>
      <c r="V33" s="203"/>
      <c r="W33" s="247"/>
      <c r="X33" s="197"/>
      <c r="Y33" s="197"/>
    </row>
    <row r="34" spans="1:25" s="207" customFormat="1" hidden="1" x14ac:dyDescent="0.25">
      <c r="A34" s="187">
        <v>41883</v>
      </c>
      <c r="B34" s="243"/>
      <c r="C34" s="243"/>
      <c r="D34" s="244"/>
      <c r="E34" s="244"/>
      <c r="F34" s="244"/>
      <c r="G34" s="244"/>
      <c r="H34" s="244"/>
      <c r="I34" s="244"/>
      <c r="J34" s="236"/>
      <c r="K34" s="237"/>
      <c r="L34" s="236"/>
      <c r="M34" s="74"/>
      <c r="N34" s="190">
        <f t="shared" si="16"/>
        <v>41883</v>
      </c>
      <c r="O34" s="268"/>
      <c r="P34" s="203"/>
      <c r="Q34" s="247"/>
      <c r="R34" s="269"/>
      <c r="S34" s="203"/>
      <c r="T34" s="247"/>
      <c r="U34" s="268"/>
      <c r="V34" s="203"/>
      <c r="W34" s="247"/>
      <c r="X34" s="197"/>
      <c r="Y34" s="197"/>
    </row>
    <row r="35" spans="1:25" s="207" customFormat="1" hidden="1" x14ac:dyDescent="0.25">
      <c r="A35" s="187">
        <v>41852</v>
      </c>
      <c r="B35" s="243"/>
      <c r="C35" s="243"/>
      <c r="D35" s="244"/>
      <c r="E35" s="244"/>
      <c r="F35" s="244"/>
      <c r="G35" s="244"/>
      <c r="H35" s="244"/>
      <c r="I35" s="244"/>
      <c r="J35" s="236"/>
      <c r="K35" s="237"/>
      <c r="L35" s="236"/>
      <c r="M35" s="74"/>
      <c r="N35" s="190">
        <f t="shared" si="16"/>
        <v>41852</v>
      </c>
      <c r="O35" s="268"/>
      <c r="P35" s="203"/>
      <c r="Q35" s="247"/>
      <c r="R35" s="269"/>
      <c r="S35" s="203"/>
      <c r="T35" s="247"/>
      <c r="U35" s="268"/>
      <c r="V35" s="203"/>
      <c r="W35" s="247"/>
      <c r="X35" s="197"/>
      <c r="Y35" s="197"/>
    </row>
    <row r="36" spans="1:25" s="207" customFormat="1" hidden="1" x14ac:dyDescent="0.25">
      <c r="A36" s="187">
        <v>41821</v>
      </c>
      <c r="B36" s="243"/>
      <c r="C36" s="243"/>
      <c r="D36" s="244"/>
      <c r="E36" s="244"/>
      <c r="F36" s="244"/>
      <c r="G36" s="244"/>
      <c r="H36" s="244"/>
      <c r="I36" s="244"/>
      <c r="J36" s="236"/>
      <c r="K36" s="237"/>
      <c r="L36" s="236"/>
      <c r="M36" s="74"/>
      <c r="N36" s="190">
        <f t="shared" si="16"/>
        <v>41821</v>
      </c>
      <c r="O36" s="268"/>
      <c r="P36" s="203"/>
      <c r="Q36" s="247"/>
      <c r="R36" s="269"/>
      <c r="S36" s="203"/>
      <c r="T36" s="247"/>
      <c r="U36" s="268"/>
      <c r="V36" s="203"/>
      <c r="W36" s="247"/>
      <c r="X36" s="197"/>
      <c r="Y36" s="197"/>
    </row>
    <row r="37" spans="1:25" s="207" customFormat="1" hidden="1" x14ac:dyDescent="0.25">
      <c r="A37" s="187">
        <v>41791</v>
      </c>
      <c r="B37" s="243"/>
      <c r="C37" s="244"/>
      <c r="D37" s="244"/>
      <c r="E37" s="244"/>
      <c r="F37" s="244"/>
      <c r="G37" s="244"/>
      <c r="H37" s="244"/>
      <c r="I37" s="244"/>
      <c r="J37" s="236"/>
      <c r="K37" s="237"/>
      <c r="L37" s="236"/>
      <c r="M37" s="74"/>
      <c r="N37" s="190">
        <f t="shared" si="16"/>
        <v>41791</v>
      </c>
      <c r="O37" s="268"/>
      <c r="P37" s="203"/>
      <c r="Q37" s="247"/>
      <c r="R37" s="269"/>
      <c r="S37" s="250"/>
      <c r="T37" s="247"/>
      <c r="U37" s="268"/>
      <c r="V37" s="250"/>
      <c r="W37" s="247"/>
      <c r="X37" s="197"/>
      <c r="Y37" s="197"/>
    </row>
    <row r="38" spans="1:25" s="209" customFormat="1" hidden="1" x14ac:dyDescent="0.25">
      <c r="A38" s="187">
        <v>41760</v>
      </c>
      <c r="B38" s="251"/>
      <c r="C38" s="252"/>
      <c r="D38" s="244"/>
      <c r="E38" s="244"/>
      <c r="F38" s="244"/>
      <c r="G38" s="244"/>
      <c r="H38" s="244"/>
      <c r="I38" s="244"/>
      <c r="J38" s="236"/>
      <c r="K38" s="237"/>
      <c r="L38" s="236"/>
      <c r="M38" s="74"/>
      <c r="N38" s="190">
        <f t="shared" si="16"/>
        <v>41760</v>
      </c>
      <c r="O38" s="268"/>
      <c r="P38" s="203"/>
      <c r="Q38" s="247"/>
      <c r="R38" s="269"/>
      <c r="S38" s="250"/>
      <c r="T38" s="247"/>
      <c r="U38" s="268"/>
      <c r="V38" s="250"/>
      <c r="W38" s="247"/>
      <c r="X38" s="197"/>
      <c r="Y38" s="197"/>
    </row>
    <row r="39" spans="1:25" s="209" customFormat="1" hidden="1" x14ac:dyDescent="0.25">
      <c r="A39" s="187">
        <v>41730</v>
      </c>
      <c r="B39" s="251"/>
      <c r="C39" s="251"/>
      <c r="D39" s="244"/>
      <c r="E39" s="244"/>
      <c r="F39" s="244"/>
      <c r="G39" s="244"/>
      <c r="H39" s="244"/>
      <c r="I39" s="244"/>
      <c r="J39" s="236"/>
      <c r="K39" s="237"/>
      <c r="L39" s="236"/>
      <c r="M39" s="74"/>
      <c r="N39" s="190">
        <f t="shared" si="16"/>
        <v>41730</v>
      </c>
      <c r="O39" s="268"/>
      <c r="P39" s="203"/>
      <c r="Q39" s="247"/>
      <c r="R39" s="269"/>
      <c r="S39" s="250"/>
      <c r="T39" s="247"/>
      <c r="U39" s="268"/>
      <c r="V39" s="250"/>
      <c r="W39" s="247"/>
      <c r="X39" s="197"/>
      <c r="Y39" s="197"/>
    </row>
    <row r="40" spans="1:25" s="209" customFormat="1" hidden="1" x14ac:dyDescent="0.25">
      <c r="A40" s="187">
        <v>41699</v>
      </c>
      <c r="B40" s="253"/>
      <c r="C40" s="201"/>
      <c r="D40" s="201"/>
      <c r="E40" s="201"/>
      <c r="F40" s="201"/>
      <c r="G40" s="201"/>
      <c r="H40" s="201"/>
      <c r="I40" s="201"/>
      <c r="J40" s="201"/>
      <c r="K40" s="255"/>
      <c r="L40" s="254"/>
      <c r="M40" s="73"/>
      <c r="N40" s="190">
        <f t="shared" si="16"/>
        <v>41699</v>
      </c>
      <c r="O40" s="268"/>
      <c r="P40" s="256"/>
      <c r="Q40" s="247"/>
      <c r="R40" s="269"/>
      <c r="S40" s="256"/>
      <c r="T40" s="247"/>
      <c r="U40" s="268"/>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16"/>
        <v>41671</v>
      </c>
      <c r="O41" s="268"/>
      <c r="P41" s="256"/>
      <c r="Q41" s="247"/>
      <c r="R41" s="269"/>
      <c r="S41" s="256"/>
      <c r="T41" s="247"/>
      <c r="U41" s="268"/>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16"/>
        <v>41640</v>
      </c>
      <c r="O42" s="268"/>
      <c r="P42" s="256"/>
      <c r="Q42" s="247"/>
      <c r="R42" s="269"/>
      <c r="S42" s="256"/>
      <c r="T42" s="247"/>
      <c r="U42" s="268"/>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16"/>
        <v>41609</v>
      </c>
      <c r="O43" s="268"/>
      <c r="P43" s="256"/>
      <c r="Q43" s="247"/>
      <c r="R43" s="269"/>
      <c r="S43" s="256"/>
      <c r="T43" s="247"/>
      <c r="U43" s="268"/>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16"/>
        <v>41579</v>
      </c>
      <c r="O44" s="268"/>
      <c r="P44" s="256"/>
      <c r="Q44" s="247"/>
      <c r="R44" s="269"/>
      <c r="S44" s="256"/>
      <c r="T44" s="247"/>
      <c r="U44" s="268"/>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16"/>
        <v>41548</v>
      </c>
      <c r="O45" s="268"/>
      <c r="P45" s="256"/>
      <c r="Q45" s="247"/>
      <c r="R45" s="269"/>
      <c r="S45" s="256"/>
      <c r="T45" s="247"/>
      <c r="U45" s="268"/>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16"/>
        <v>41518</v>
      </c>
      <c r="O46" s="268"/>
      <c r="P46" s="256"/>
      <c r="Q46" s="247"/>
      <c r="R46" s="269"/>
      <c r="S46" s="256"/>
      <c r="T46" s="247"/>
      <c r="U46" s="268"/>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16"/>
        <v>41487</v>
      </c>
      <c r="O47" s="268"/>
      <c r="P47" s="256"/>
      <c r="Q47" s="247"/>
      <c r="R47" s="269"/>
      <c r="S47" s="256"/>
      <c r="T47" s="247"/>
      <c r="U47" s="268"/>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16"/>
        <v>41456</v>
      </c>
      <c r="O48" s="249"/>
      <c r="P48" s="256"/>
      <c r="Q48" s="247"/>
      <c r="R48" s="202"/>
      <c r="S48" s="256"/>
      <c r="T48" s="247"/>
      <c r="U48" s="249"/>
      <c r="V48" s="256"/>
      <c r="W48" s="247"/>
      <c r="X48" s="197"/>
      <c r="Y48" s="197"/>
    </row>
    <row r="49" spans="1:25" hidden="1" x14ac:dyDescent="0.25">
      <c r="A49" s="14"/>
      <c r="B49" s="10"/>
      <c r="C49" s="64"/>
      <c r="D49" s="64"/>
      <c r="E49" s="64"/>
      <c r="F49" s="10"/>
      <c r="G49" s="10"/>
      <c r="H49" s="10"/>
      <c r="I49" s="10"/>
      <c r="J49" s="10"/>
      <c r="K49" s="10"/>
      <c r="L49" s="10"/>
      <c r="M49" s="74"/>
      <c r="N49" s="10"/>
      <c r="O49" s="62"/>
      <c r="P49" s="12"/>
      <c r="Q49" s="63"/>
      <c r="R49" s="62"/>
      <c r="S49" s="12"/>
      <c r="T49" s="63"/>
      <c r="U49" s="62"/>
      <c r="V49" s="12"/>
      <c r="W49" s="43"/>
      <c r="X49" s="54"/>
      <c r="Y49" s="54"/>
    </row>
    <row r="50" spans="1:25" hidden="1" x14ac:dyDescent="0.25">
      <c r="O50" s="52" t="s">
        <v>62</v>
      </c>
      <c r="P50" s="44"/>
      <c r="Q50" s="45">
        <f>SUM(Q7:Q49)</f>
        <v>141058.19846000004</v>
      </c>
      <c r="R50" s="50"/>
      <c r="S50" s="51"/>
      <c r="T50" s="45">
        <f>SUM(T7:T49)</f>
        <v>4646.7384899999943</v>
      </c>
      <c r="U50" s="50"/>
      <c r="V50" s="51"/>
      <c r="W50" s="45">
        <f>SUM(W7:W49)</f>
        <v>-559.6380000000014</v>
      </c>
      <c r="X50" s="121">
        <f>SUM(X7:X49)</f>
        <v>145145.29895000003</v>
      </c>
      <c r="Y50" s="121"/>
    </row>
    <row r="51" spans="1:25" x14ac:dyDescent="0.25">
      <c r="D51" s="11"/>
    </row>
    <row r="52" spans="1:25" s="150" customFormat="1" x14ac:dyDescent="0.25">
      <c r="A52" s="150" t="s">
        <v>5</v>
      </c>
      <c r="M52" s="70"/>
    </row>
    <row r="53" spans="1:25" s="150" customFormat="1" ht="45.7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row>
    <row r="54" spans="1:25" s="150" customFormat="1" x14ac:dyDescent="0.25">
      <c r="M54" s="70"/>
    </row>
    <row r="55" spans="1:25" s="150" customFormat="1" ht="43.5" customHeight="1" x14ac:dyDescent="0.25">
      <c r="A55" s="2" t="s">
        <v>13</v>
      </c>
      <c r="B55" s="318" t="s">
        <v>160</v>
      </c>
      <c r="C55" s="318"/>
      <c r="D55" s="318"/>
      <c r="E55" s="318"/>
      <c r="F55" s="318"/>
      <c r="G55" s="318"/>
      <c r="H55" s="318"/>
      <c r="I55" s="318"/>
      <c r="J55" s="318"/>
      <c r="K55" s="318"/>
      <c r="L55" s="318"/>
      <c r="M55" s="264"/>
      <c r="N55" s="171"/>
      <c r="O55" s="171"/>
      <c r="P55" s="171"/>
      <c r="Q55" s="171"/>
      <c r="R55" s="171"/>
      <c r="S55" s="171"/>
      <c r="T55" s="171"/>
      <c r="U55" s="171"/>
      <c r="V55" s="171"/>
    </row>
    <row r="56" spans="1:25" s="150" customFormat="1" ht="15" customHeight="1" x14ac:dyDescent="0.25">
      <c r="A56" s="65"/>
      <c r="B56" s="172"/>
      <c r="C56" s="172"/>
      <c r="D56" s="172"/>
      <c r="E56" s="172"/>
      <c r="F56" s="172"/>
      <c r="G56" s="172"/>
      <c r="H56" s="172"/>
      <c r="I56" s="172"/>
      <c r="J56" s="172"/>
      <c r="K56" s="172"/>
      <c r="L56" s="172"/>
      <c r="M56" s="264"/>
      <c r="N56" s="171"/>
      <c r="O56" s="171"/>
      <c r="P56" s="171"/>
      <c r="Q56" s="171"/>
      <c r="R56" s="171"/>
      <c r="S56" s="171"/>
      <c r="T56" s="171"/>
      <c r="U56" s="171"/>
      <c r="V56" s="171"/>
    </row>
    <row r="57" spans="1:25" s="150" customFormat="1" x14ac:dyDescent="0.25">
      <c r="A57" s="1" t="s">
        <v>4</v>
      </c>
      <c r="M57" s="70"/>
    </row>
    <row r="58" spans="1:25" x14ac:dyDescent="0.25">
      <c r="A58" s="150" t="s">
        <v>161</v>
      </c>
      <c r="B58" s="150"/>
      <c r="C58" s="150"/>
      <c r="D58" s="150"/>
      <c r="E58" s="150"/>
      <c r="F58" s="150"/>
      <c r="G58" s="150"/>
      <c r="H58" s="150"/>
      <c r="I58" s="150"/>
    </row>
    <row r="60" spans="1:25" x14ac:dyDescent="0.25">
      <c r="A60" s="210" t="s">
        <v>85</v>
      </c>
    </row>
  </sheetData>
  <sheetProtection sheet="1" objects="1" scenarios="1"/>
  <mergeCells count="12">
    <mergeCell ref="B55:L55"/>
    <mergeCell ref="R5:T5"/>
    <mergeCell ref="U5:W5"/>
    <mergeCell ref="B53:L53"/>
    <mergeCell ref="N1:Y1"/>
    <mergeCell ref="N2:Y2"/>
    <mergeCell ref="N4:Y4"/>
    <mergeCell ref="Y5:Y6"/>
    <mergeCell ref="A1:L1"/>
    <mergeCell ref="A2:L2"/>
    <mergeCell ref="A4:L4"/>
    <mergeCell ref="O5:Q5"/>
  </mergeCells>
  <printOptions horizontalCentered="1" verticalCentered="1"/>
  <pageMargins left="0.25" right="0.25" top="0.25" bottom="0.25" header="0.05" footer="0.05"/>
  <pageSetup scale="70" orientation="landscape" r:id="rId1"/>
  <colBreaks count="1" manualBreakCount="1">
    <brk id="13" max="1048575" man="1"/>
  </col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workbookViewId="0">
      <selection activeCell="A55" sqref="A55:XFD55"/>
    </sheetView>
  </sheetViews>
  <sheetFormatPr defaultRowHeight="15" x14ac:dyDescent="0.25"/>
  <cols>
    <col min="1" max="1" width="10.7109375" customWidth="1"/>
    <col min="2" max="11" width="12.5703125" customWidth="1"/>
    <col min="12" max="12" width="20.5703125" bestFit="1" customWidth="1"/>
    <col min="13" max="13" width="20.42578125" bestFit="1" customWidth="1"/>
    <col min="14" max="14" width="13.28515625" customWidth="1"/>
    <col min="15" max="15" width="2.28515625" style="70" customWidth="1"/>
    <col min="16" max="16" width="7.42578125" bestFit="1" customWidth="1"/>
    <col min="17" max="17" width="14.42578125" bestFit="1" customWidth="1"/>
    <col min="18" max="18" width="9.7109375" bestFit="1" customWidth="1"/>
    <col min="19" max="19" width="12.28515625" bestFit="1" customWidth="1"/>
    <col min="20" max="20" width="14.42578125" bestFit="1" customWidth="1"/>
    <col min="21" max="21" width="9.7109375" bestFit="1" customWidth="1"/>
    <col min="22" max="22" width="11.28515625" bestFit="1" customWidth="1"/>
    <col min="23" max="23" width="14.42578125" bestFit="1" customWidth="1"/>
    <col min="24" max="24" width="9.7109375" bestFit="1" customWidth="1"/>
    <col min="25" max="25" width="11.28515625" bestFit="1" customWidth="1"/>
    <col min="26" max="26" width="14.42578125" bestFit="1" customWidth="1"/>
    <col min="27" max="27" width="9.7109375" bestFit="1" customWidth="1"/>
    <col min="28" max="29" width="10.28515625" bestFit="1" customWidth="1"/>
    <col min="30" max="30" width="14.28515625" style="150" customWidth="1"/>
  </cols>
  <sheetData>
    <row r="1" spans="1:30" ht="24" customHeight="1" x14ac:dyDescent="0.3">
      <c r="A1" s="311" t="s">
        <v>0</v>
      </c>
      <c r="B1" s="311"/>
      <c r="C1" s="311"/>
      <c r="D1" s="311"/>
      <c r="E1" s="311"/>
      <c r="F1" s="311"/>
      <c r="G1" s="311"/>
      <c r="H1" s="311"/>
      <c r="I1" s="311"/>
      <c r="J1" s="311"/>
      <c r="K1" s="311"/>
      <c r="L1" s="311"/>
      <c r="M1" s="311"/>
      <c r="N1" s="311"/>
      <c r="O1" s="261"/>
      <c r="P1" s="311" t="s">
        <v>0</v>
      </c>
      <c r="Q1" s="311"/>
      <c r="R1" s="311"/>
      <c r="S1" s="311"/>
      <c r="T1" s="311"/>
      <c r="U1" s="311"/>
      <c r="V1" s="311"/>
      <c r="W1" s="311"/>
      <c r="X1" s="311"/>
      <c r="Y1" s="311"/>
      <c r="Z1" s="311"/>
      <c r="AA1" s="311"/>
      <c r="AB1" s="311"/>
      <c r="AC1" s="311"/>
      <c r="AD1" s="311"/>
    </row>
    <row r="2" spans="1:30" ht="24" customHeight="1" x14ac:dyDescent="0.3">
      <c r="A2" s="311" t="s">
        <v>81</v>
      </c>
      <c r="B2" s="311"/>
      <c r="C2" s="311"/>
      <c r="D2" s="311"/>
      <c r="E2" s="311"/>
      <c r="F2" s="311"/>
      <c r="G2" s="311"/>
      <c r="H2" s="311"/>
      <c r="I2" s="311"/>
      <c r="J2" s="311"/>
      <c r="K2" s="311"/>
      <c r="L2" s="311"/>
      <c r="M2" s="311"/>
      <c r="N2" s="311"/>
      <c r="O2" s="261"/>
      <c r="P2" s="311" t="str">
        <f>A2</f>
        <v>Town of Tyringham</v>
      </c>
      <c r="Q2" s="311"/>
      <c r="R2" s="311"/>
      <c r="S2" s="311"/>
      <c r="T2" s="311"/>
      <c r="U2" s="311"/>
      <c r="V2" s="311"/>
      <c r="W2" s="311"/>
      <c r="X2" s="311"/>
      <c r="Y2" s="311"/>
      <c r="Z2" s="311"/>
      <c r="AA2" s="311"/>
      <c r="AB2" s="311"/>
      <c r="AC2" s="311"/>
      <c r="AD2" s="311"/>
    </row>
    <row r="4" spans="1:30" ht="22.5" x14ac:dyDescent="0.3">
      <c r="A4" s="311">
        <v>2015</v>
      </c>
      <c r="B4" s="311"/>
      <c r="C4" s="311"/>
      <c r="D4" s="311"/>
      <c r="E4" s="311"/>
      <c r="F4" s="311"/>
      <c r="G4" s="311"/>
      <c r="H4" s="311"/>
      <c r="I4" s="311"/>
      <c r="J4" s="311"/>
      <c r="K4" s="311"/>
      <c r="L4" s="311"/>
      <c r="M4" s="311"/>
      <c r="N4" s="311"/>
      <c r="O4" s="261"/>
      <c r="P4" s="312">
        <f>A4</f>
        <v>2015</v>
      </c>
      <c r="Q4" s="312"/>
      <c r="R4" s="312"/>
      <c r="S4" s="312"/>
      <c r="T4" s="312"/>
      <c r="U4" s="312"/>
      <c r="V4" s="312"/>
      <c r="W4" s="312"/>
      <c r="X4" s="312"/>
      <c r="Y4" s="312"/>
      <c r="Z4" s="312"/>
      <c r="AA4" s="312"/>
      <c r="AB4" s="312"/>
      <c r="AC4" s="312"/>
      <c r="AD4" s="312"/>
    </row>
    <row r="5" spans="1:30" s="216" customFormat="1" x14ac:dyDescent="0.25">
      <c r="A5" s="211"/>
      <c r="B5" s="211"/>
      <c r="C5" s="211"/>
      <c r="D5" s="211"/>
      <c r="E5" s="211"/>
      <c r="F5" s="211"/>
      <c r="G5" s="211"/>
      <c r="H5" s="211"/>
      <c r="I5" s="211"/>
      <c r="J5" s="211"/>
      <c r="K5" s="211"/>
      <c r="L5" s="211"/>
      <c r="M5" s="211"/>
      <c r="N5" s="298"/>
      <c r="O5" s="70"/>
      <c r="P5" s="213"/>
      <c r="Q5" s="315" t="s">
        <v>27</v>
      </c>
      <c r="R5" s="316"/>
      <c r="S5" s="317"/>
      <c r="T5" s="315" t="s">
        <v>48</v>
      </c>
      <c r="U5" s="316"/>
      <c r="V5" s="317"/>
      <c r="W5" s="315" t="s">
        <v>56</v>
      </c>
      <c r="X5" s="316"/>
      <c r="Y5" s="317"/>
      <c r="Z5" s="315" t="s">
        <v>49</v>
      </c>
      <c r="AA5" s="316"/>
      <c r="AB5" s="317"/>
      <c r="AC5" s="214" t="s">
        <v>107</v>
      </c>
      <c r="AD5" s="309" t="s">
        <v>158</v>
      </c>
    </row>
    <row r="6" spans="1:30" s="226" customFormat="1" ht="28.5" customHeight="1" x14ac:dyDescent="0.25">
      <c r="A6" s="217" t="s">
        <v>32</v>
      </c>
      <c r="B6" s="217" t="s">
        <v>6</v>
      </c>
      <c r="C6" s="217" t="s">
        <v>20</v>
      </c>
      <c r="D6" s="217" t="s">
        <v>51</v>
      </c>
      <c r="E6" s="217" t="s">
        <v>52</v>
      </c>
      <c r="F6" s="217" t="s">
        <v>53</v>
      </c>
      <c r="G6" s="217" t="s">
        <v>54</v>
      </c>
      <c r="H6" s="217" t="s">
        <v>42</v>
      </c>
      <c r="I6" s="217" t="s">
        <v>43</v>
      </c>
      <c r="J6" s="217" t="s">
        <v>89</v>
      </c>
      <c r="K6" s="217" t="s">
        <v>90</v>
      </c>
      <c r="L6" s="217" t="s">
        <v>7</v>
      </c>
      <c r="M6" s="217" t="s">
        <v>14</v>
      </c>
      <c r="N6" s="221" t="s">
        <v>9</v>
      </c>
      <c r="O6" s="257"/>
      <c r="P6" s="219" t="s">
        <v>32</v>
      </c>
      <c r="Q6" s="220" t="s">
        <v>23</v>
      </c>
      <c r="R6" s="221" t="s">
        <v>26</v>
      </c>
      <c r="S6" s="223" t="s">
        <v>24</v>
      </c>
      <c r="T6" s="220" t="s">
        <v>23</v>
      </c>
      <c r="U6" s="221" t="s">
        <v>26</v>
      </c>
      <c r="V6" s="223" t="s">
        <v>24</v>
      </c>
      <c r="W6" s="220" t="s">
        <v>23</v>
      </c>
      <c r="X6" s="221" t="s">
        <v>26</v>
      </c>
      <c r="Y6" s="223" t="s">
        <v>24</v>
      </c>
      <c r="Z6" s="220" t="s">
        <v>23</v>
      </c>
      <c r="AA6" s="221" t="s">
        <v>26</v>
      </c>
      <c r="AB6" s="223" t="s">
        <v>24</v>
      </c>
      <c r="AC6" s="223" t="s">
        <v>24</v>
      </c>
      <c r="AD6" s="310"/>
    </row>
    <row r="7" spans="1:30" s="60" customFormat="1" hidden="1" x14ac:dyDescent="0.25">
      <c r="A7" s="16">
        <f t="shared" ref="A7:A13" si="0">A8+31</f>
        <v>42719</v>
      </c>
      <c r="B7" s="89"/>
      <c r="C7" s="59"/>
      <c r="D7" s="59"/>
      <c r="E7" s="59"/>
      <c r="F7" s="59"/>
      <c r="G7" s="59"/>
      <c r="H7" s="59"/>
      <c r="I7" s="59"/>
      <c r="J7" s="107">
        <f t="shared" ref="J7:J19" si="1">H7+F7+D7+B7</f>
        <v>0</v>
      </c>
      <c r="K7" s="107">
        <f t="shared" ref="K7:K19" si="2">I7+G7+E7+C7</f>
        <v>0</v>
      </c>
      <c r="L7" s="91" t="s">
        <v>18</v>
      </c>
      <c r="M7" s="4" t="s">
        <v>172</v>
      </c>
      <c r="N7" s="91" t="s">
        <v>13</v>
      </c>
      <c r="O7" s="257"/>
      <c r="P7" s="22">
        <f t="shared" ref="P7:P19" si="3">A7</f>
        <v>42719</v>
      </c>
      <c r="Q7" s="79">
        <f>Rates!$AF7</f>
        <v>0</v>
      </c>
      <c r="R7" s="92">
        <f>Rates!$F7</f>
        <v>0.104</v>
      </c>
      <c r="S7" s="93">
        <f>(Q7-R7)*C7</f>
        <v>0</v>
      </c>
      <c r="T7" s="79">
        <f>Rates!$AG7</f>
        <v>0</v>
      </c>
      <c r="U7" s="92">
        <f>Rates!$F7</f>
        <v>0.104</v>
      </c>
      <c r="V7" s="288">
        <f t="shared" ref="V7:V30" si="4">(T7-U7)*E7</f>
        <v>0</v>
      </c>
      <c r="W7" s="79">
        <f>Rates!$AI7</f>
        <v>0</v>
      </c>
      <c r="X7" s="92">
        <f>Rates!$F7</f>
        <v>0.104</v>
      </c>
      <c r="Y7" s="94">
        <f t="shared" ref="Y7:Y30" si="5">(W7-X7)*G7</f>
        <v>0</v>
      </c>
      <c r="Z7" s="79">
        <f>Rates!$AH7</f>
        <v>0</v>
      </c>
      <c r="AA7" s="92">
        <f>Rates!$F7</f>
        <v>0.104</v>
      </c>
      <c r="AB7" s="93">
        <f>(Z7-AA7)*I7</f>
        <v>0</v>
      </c>
      <c r="AC7" s="93">
        <f>AB7+Y7+V7+S7</f>
        <v>0</v>
      </c>
      <c r="AD7" s="120" t="e">
        <f t="shared" ref="AD7" si="6">C7/B7</f>
        <v>#DIV/0!</v>
      </c>
    </row>
    <row r="8" spans="1:30" s="60" customFormat="1" hidden="1" x14ac:dyDescent="0.25">
      <c r="A8" s="16">
        <f t="shared" si="0"/>
        <v>42688</v>
      </c>
      <c r="B8" s="89"/>
      <c r="C8" s="59"/>
      <c r="D8" s="59"/>
      <c r="E8" s="59"/>
      <c r="F8" s="59"/>
      <c r="G8" s="59"/>
      <c r="H8" s="59"/>
      <c r="I8" s="59"/>
      <c r="J8" s="107">
        <f t="shared" si="1"/>
        <v>0</v>
      </c>
      <c r="K8" s="107">
        <f t="shared" si="2"/>
        <v>0</v>
      </c>
      <c r="L8" s="91" t="s">
        <v>18</v>
      </c>
      <c r="M8" s="4" t="s">
        <v>172</v>
      </c>
      <c r="N8" s="91" t="s">
        <v>13</v>
      </c>
      <c r="O8" s="257"/>
      <c r="P8" s="22">
        <f t="shared" si="3"/>
        <v>42688</v>
      </c>
      <c r="Q8" s="79">
        <f>Rates!$AF8</f>
        <v>0</v>
      </c>
      <c r="R8" s="92">
        <f>Rates!$F8</f>
        <v>0.104</v>
      </c>
      <c r="S8" s="93">
        <f t="shared" ref="S8:S30" si="7">(Q8-R8)*C8</f>
        <v>0</v>
      </c>
      <c r="T8" s="79">
        <f>Rates!$AG8</f>
        <v>0</v>
      </c>
      <c r="U8" s="92">
        <f>Rates!$F8</f>
        <v>0.104</v>
      </c>
      <c r="V8" s="288">
        <f t="shared" si="4"/>
        <v>0</v>
      </c>
      <c r="W8" s="79">
        <f>Rates!$AI8</f>
        <v>0</v>
      </c>
      <c r="X8" s="92">
        <f>Rates!$F8</f>
        <v>0.104</v>
      </c>
      <c r="Y8" s="94">
        <f t="shared" si="5"/>
        <v>0</v>
      </c>
      <c r="Z8" s="79">
        <f>Rates!$AH8</f>
        <v>0</v>
      </c>
      <c r="AA8" s="92">
        <f>Rates!$F8</f>
        <v>0.104</v>
      </c>
      <c r="AB8" s="93">
        <f t="shared" ref="AB8:AB30" si="8">(Z8-AA8)*I8</f>
        <v>0</v>
      </c>
      <c r="AC8" s="93">
        <f t="shared" ref="AC8:AC30" si="9">AB8+Y8+V8+S8</f>
        <v>0</v>
      </c>
      <c r="AD8" s="120" t="e">
        <f t="shared" ref="AD8:AD30" si="10">C8/B8</f>
        <v>#DIV/0!</v>
      </c>
    </row>
    <row r="9" spans="1:30" s="60" customFormat="1" hidden="1" x14ac:dyDescent="0.25">
      <c r="A9" s="16">
        <f t="shared" si="0"/>
        <v>42657</v>
      </c>
      <c r="B9" s="89"/>
      <c r="C9" s="59"/>
      <c r="D9" s="59"/>
      <c r="E9" s="59"/>
      <c r="F9" s="59"/>
      <c r="G9" s="59"/>
      <c r="H9" s="59"/>
      <c r="I9" s="59"/>
      <c r="J9" s="107">
        <f t="shared" si="1"/>
        <v>0</v>
      </c>
      <c r="K9" s="107">
        <f t="shared" si="2"/>
        <v>0</v>
      </c>
      <c r="L9" s="91" t="s">
        <v>18</v>
      </c>
      <c r="M9" s="4" t="s">
        <v>172</v>
      </c>
      <c r="N9" s="91" t="s">
        <v>13</v>
      </c>
      <c r="O9" s="257"/>
      <c r="P9" s="22">
        <f t="shared" si="3"/>
        <v>42657</v>
      </c>
      <c r="Q9" s="79">
        <f>Rates!$AF9</f>
        <v>0</v>
      </c>
      <c r="R9" s="92">
        <f>Rates!$F9</f>
        <v>0.104</v>
      </c>
      <c r="S9" s="93">
        <f t="shared" si="7"/>
        <v>0</v>
      </c>
      <c r="T9" s="79">
        <f>Rates!$AG9</f>
        <v>0</v>
      </c>
      <c r="U9" s="92">
        <f>Rates!$F9</f>
        <v>0.104</v>
      </c>
      <c r="V9" s="288">
        <f t="shared" si="4"/>
        <v>0</v>
      </c>
      <c r="W9" s="79">
        <f>Rates!$AI9</f>
        <v>0</v>
      </c>
      <c r="X9" s="92">
        <f>Rates!$F9</f>
        <v>0.104</v>
      </c>
      <c r="Y9" s="94">
        <f t="shared" si="5"/>
        <v>0</v>
      </c>
      <c r="Z9" s="79">
        <f>Rates!$AH9</f>
        <v>0</v>
      </c>
      <c r="AA9" s="92">
        <f>Rates!$F9</f>
        <v>0.104</v>
      </c>
      <c r="AB9" s="93">
        <f t="shared" si="8"/>
        <v>0</v>
      </c>
      <c r="AC9" s="93">
        <f t="shared" si="9"/>
        <v>0</v>
      </c>
      <c r="AD9" s="120" t="e">
        <f t="shared" si="10"/>
        <v>#DIV/0!</v>
      </c>
    </row>
    <row r="10" spans="1:30" s="60" customFormat="1" hidden="1" x14ac:dyDescent="0.25">
      <c r="A10" s="16">
        <f t="shared" si="0"/>
        <v>42626</v>
      </c>
      <c r="B10" s="89"/>
      <c r="C10" s="59"/>
      <c r="D10" s="59"/>
      <c r="E10" s="59"/>
      <c r="F10" s="59"/>
      <c r="G10" s="59"/>
      <c r="H10" s="59"/>
      <c r="I10" s="59"/>
      <c r="J10" s="107">
        <f t="shared" si="1"/>
        <v>0</v>
      </c>
      <c r="K10" s="107">
        <f t="shared" si="2"/>
        <v>0</v>
      </c>
      <c r="L10" s="91" t="s">
        <v>18</v>
      </c>
      <c r="M10" s="4" t="s">
        <v>172</v>
      </c>
      <c r="N10" s="91" t="s">
        <v>13</v>
      </c>
      <c r="O10" s="257"/>
      <c r="P10" s="22">
        <f t="shared" si="3"/>
        <v>42626</v>
      </c>
      <c r="Q10" s="79">
        <f>Rates!$AF10</f>
        <v>0</v>
      </c>
      <c r="R10" s="92">
        <f>Rates!$F10</f>
        <v>0.104</v>
      </c>
      <c r="S10" s="93">
        <f t="shared" si="7"/>
        <v>0</v>
      </c>
      <c r="T10" s="79">
        <f>Rates!$AG10</f>
        <v>0</v>
      </c>
      <c r="U10" s="92">
        <f>Rates!$F10</f>
        <v>0.104</v>
      </c>
      <c r="V10" s="288">
        <f t="shared" si="4"/>
        <v>0</v>
      </c>
      <c r="W10" s="79">
        <f>Rates!$AI10</f>
        <v>0</v>
      </c>
      <c r="X10" s="92">
        <f>Rates!$F10</f>
        <v>0.104</v>
      </c>
      <c r="Y10" s="94">
        <f t="shared" si="5"/>
        <v>0</v>
      </c>
      <c r="Z10" s="79">
        <f>Rates!$AH10</f>
        <v>0</v>
      </c>
      <c r="AA10" s="92">
        <f>Rates!$F10</f>
        <v>0.104</v>
      </c>
      <c r="AB10" s="93">
        <f t="shared" si="8"/>
        <v>0</v>
      </c>
      <c r="AC10" s="93">
        <f t="shared" si="9"/>
        <v>0</v>
      </c>
      <c r="AD10" s="120" t="e">
        <f t="shared" si="10"/>
        <v>#DIV/0!</v>
      </c>
    </row>
    <row r="11" spans="1:30" s="60" customFormat="1" hidden="1" x14ac:dyDescent="0.25">
      <c r="A11" s="16">
        <f t="shared" si="0"/>
        <v>42595</v>
      </c>
      <c r="B11" s="89"/>
      <c r="C11" s="59"/>
      <c r="D11" s="59"/>
      <c r="E11" s="59"/>
      <c r="F11" s="59"/>
      <c r="G11" s="59"/>
      <c r="H11" s="59"/>
      <c r="I11" s="59"/>
      <c r="J11" s="107">
        <f t="shared" si="1"/>
        <v>0</v>
      </c>
      <c r="K11" s="107">
        <f t="shared" si="2"/>
        <v>0</v>
      </c>
      <c r="L11" s="91" t="s">
        <v>18</v>
      </c>
      <c r="M11" s="4" t="s">
        <v>172</v>
      </c>
      <c r="N11" s="91" t="s">
        <v>13</v>
      </c>
      <c r="O11" s="257"/>
      <c r="P11" s="22">
        <f t="shared" si="3"/>
        <v>42595</v>
      </c>
      <c r="Q11" s="79">
        <f>Rates!$AF11</f>
        <v>0</v>
      </c>
      <c r="R11" s="92">
        <f>Rates!$F11</f>
        <v>0.104</v>
      </c>
      <c r="S11" s="93">
        <f t="shared" si="7"/>
        <v>0</v>
      </c>
      <c r="T11" s="79">
        <f>Rates!$AG11</f>
        <v>0</v>
      </c>
      <c r="U11" s="92">
        <f>Rates!$F11</f>
        <v>0.104</v>
      </c>
      <c r="V11" s="288">
        <f t="shared" si="4"/>
        <v>0</v>
      </c>
      <c r="W11" s="79">
        <f>Rates!$AI11</f>
        <v>0</v>
      </c>
      <c r="X11" s="92">
        <f>Rates!$F11</f>
        <v>0.104</v>
      </c>
      <c r="Y11" s="94">
        <f t="shared" si="5"/>
        <v>0</v>
      </c>
      <c r="Z11" s="79">
        <f>Rates!$AH11</f>
        <v>0</v>
      </c>
      <c r="AA11" s="92">
        <f>Rates!$F11</f>
        <v>0.104</v>
      </c>
      <c r="AB11" s="93">
        <f t="shared" si="8"/>
        <v>0</v>
      </c>
      <c r="AC11" s="93">
        <f t="shared" si="9"/>
        <v>0</v>
      </c>
      <c r="AD11" s="120" t="e">
        <f t="shared" si="10"/>
        <v>#DIV/0!</v>
      </c>
    </row>
    <row r="12" spans="1:30" s="60" customFormat="1" hidden="1" x14ac:dyDescent="0.25">
      <c r="A12" s="16">
        <f t="shared" si="0"/>
        <v>42564</v>
      </c>
      <c r="B12" s="89"/>
      <c r="C12" s="59"/>
      <c r="D12" s="59"/>
      <c r="E12" s="59"/>
      <c r="F12" s="59"/>
      <c r="G12" s="59"/>
      <c r="H12" s="59"/>
      <c r="I12" s="59"/>
      <c r="J12" s="107">
        <f t="shared" si="1"/>
        <v>0</v>
      </c>
      <c r="K12" s="107">
        <f t="shared" si="2"/>
        <v>0</v>
      </c>
      <c r="L12" s="91" t="s">
        <v>18</v>
      </c>
      <c r="M12" s="4" t="s">
        <v>172</v>
      </c>
      <c r="N12" s="91" t="s">
        <v>13</v>
      </c>
      <c r="O12" s="257"/>
      <c r="P12" s="22">
        <f t="shared" si="3"/>
        <v>42564</v>
      </c>
      <c r="Q12" s="79">
        <f>Rates!$AF12</f>
        <v>0</v>
      </c>
      <c r="R12" s="92">
        <f>Rates!$F12</f>
        <v>0.104</v>
      </c>
      <c r="S12" s="93">
        <f t="shared" si="7"/>
        <v>0</v>
      </c>
      <c r="T12" s="79">
        <f>Rates!$AG12</f>
        <v>0</v>
      </c>
      <c r="U12" s="92">
        <f>Rates!$F12</f>
        <v>0.104</v>
      </c>
      <c r="V12" s="288">
        <f t="shared" si="4"/>
        <v>0</v>
      </c>
      <c r="W12" s="79">
        <f>Rates!$AI12</f>
        <v>0</v>
      </c>
      <c r="X12" s="92">
        <f>Rates!$F12</f>
        <v>0.104</v>
      </c>
      <c r="Y12" s="94">
        <f t="shared" si="5"/>
        <v>0</v>
      </c>
      <c r="Z12" s="79">
        <f>Rates!$AH12</f>
        <v>0</v>
      </c>
      <c r="AA12" s="92">
        <f>Rates!$F12</f>
        <v>0.104</v>
      </c>
      <c r="AB12" s="93">
        <f t="shared" si="8"/>
        <v>0</v>
      </c>
      <c r="AC12" s="93">
        <f t="shared" si="9"/>
        <v>0</v>
      </c>
      <c r="AD12" s="120" t="e">
        <f t="shared" si="10"/>
        <v>#DIV/0!</v>
      </c>
    </row>
    <row r="13" spans="1:30" s="60" customFormat="1" hidden="1" x14ac:dyDescent="0.25">
      <c r="A13" s="16">
        <f t="shared" si="0"/>
        <v>42533</v>
      </c>
      <c r="B13" s="89"/>
      <c r="C13" s="59"/>
      <c r="D13" s="59"/>
      <c r="E13" s="59"/>
      <c r="F13" s="59"/>
      <c r="G13" s="59"/>
      <c r="H13" s="59"/>
      <c r="I13" s="59"/>
      <c r="J13" s="107">
        <f t="shared" si="1"/>
        <v>0</v>
      </c>
      <c r="K13" s="107">
        <f t="shared" si="2"/>
        <v>0</v>
      </c>
      <c r="L13" s="91" t="s">
        <v>18</v>
      </c>
      <c r="M13" s="4" t="s">
        <v>172</v>
      </c>
      <c r="N13" s="91" t="s">
        <v>13</v>
      </c>
      <c r="O13" s="257"/>
      <c r="P13" s="22">
        <f t="shared" si="3"/>
        <v>42533</v>
      </c>
      <c r="Q13" s="79">
        <f>Rates!$AF13</f>
        <v>0.10394</v>
      </c>
      <c r="R13" s="92">
        <f>Rates!$F13</f>
        <v>0.104</v>
      </c>
      <c r="S13" s="93">
        <f t="shared" si="7"/>
        <v>0</v>
      </c>
      <c r="T13" s="79">
        <f>Rates!$AG13</f>
        <v>0.10609</v>
      </c>
      <c r="U13" s="92">
        <f>Rates!$F13</f>
        <v>0.104</v>
      </c>
      <c r="V13" s="288">
        <f t="shared" si="4"/>
        <v>0</v>
      </c>
      <c r="W13" s="79">
        <f>Rates!$AI13</f>
        <v>0</v>
      </c>
      <c r="X13" s="92">
        <f>Rates!$F13</f>
        <v>0.104</v>
      </c>
      <c r="Y13" s="94">
        <f t="shared" si="5"/>
        <v>0</v>
      </c>
      <c r="Z13" s="79">
        <f>Rates!$AH13</f>
        <v>8.6620000000000003E-2</v>
      </c>
      <c r="AA13" s="92">
        <f>Rates!$F13</f>
        <v>0.104</v>
      </c>
      <c r="AB13" s="93">
        <f t="shared" si="8"/>
        <v>0</v>
      </c>
      <c r="AC13" s="93">
        <f t="shared" si="9"/>
        <v>0</v>
      </c>
      <c r="AD13" s="120" t="e">
        <f t="shared" si="10"/>
        <v>#DIV/0!</v>
      </c>
    </row>
    <row r="14" spans="1:30" s="60" customFormat="1" hidden="1" x14ac:dyDescent="0.25">
      <c r="A14" s="16">
        <f t="shared" ref="A14:A19" si="11">A15+31</f>
        <v>42502</v>
      </c>
      <c r="B14" s="89"/>
      <c r="C14" s="59"/>
      <c r="D14" s="59"/>
      <c r="E14" s="59"/>
      <c r="F14" s="59"/>
      <c r="G14" s="59"/>
      <c r="H14" s="59"/>
      <c r="I14" s="59"/>
      <c r="J14" s="107">
        <f t="shared" si="1"/>
        <v>0</v>
      </c>
      <c r="K14" s="107">
        <f t="shared" si="2"/>
        <v>0</v>
      </c>
      <c r="L14" s="91" t="s">
        <v>18</v>
      </c>
      <c r="M14" s="4" t="s">
        <v>172</v>
      </c>
      <c r="N14" s="91" t="s">
        <v>13</v>
      </c>
      <c r="O14" s="257"/>
      <c r="P14" s="22">
        <f t="shared" si="3"/>
        <v>42502</v>
      </c>
      <c r="Q14" s="79">
        <f>Rates!$AF14</f>
        <v>0.10394</v>
      </c>
      <c r="R14" s="92">
        <f>Rates!$F14</f>
        <v>0.104</v>
      </c>
      <c r="S14" s="93">
        <f t="shared" si="7"/>
        <v>0</v>
      </c>
      <c r="T14" s="79">
        <f>Rates!$AG14</f>
        <v>0.10609</v>
      </c>
      <c r="U14" s="92">
        <f>Rates!$F14</f>
        <v>0.104</v>
      </c>
      <c r="V14" s="288">
        <f t="shared" si="4"/>
        <v>0</v>
      </c>
      <c r="W14" s="79">
        <f>Rates!$AI14</f>
        <v>0</v>
      </c>
      <c r="X14" s="92">
        <f>Rates!$F14</f>
        <v>0.104</v>
      </c>
      <c r="Y14" s="94">
        <f t="shared" si="5"/>
        <v>0</v>
      </c>
      <c r="Z14" s="79">
        <f>Rates!$AH14</f>
        <v>8.6620000000000003E-2</v>
      </c>
      <c r="AA14" s="92">
        <f>Rates!$F14</f>
        <v>0.104</v>
      </c>
      <c r="AB14" s="93">
        <f t="shared" si="8"/>
        <v>0</v>
      </c>
      <c r="AC14" s="93">
        <f t="shared" si="9"/>
        <v>0</v>
      </c>
      <c r="AD14" s="120" t="e">
        <f t="shared" si="10"/>
        <v>#DIV/0!</v>
      </c>
    </row>
    <row r="15" spans="1:30" s="60" customFormat="1" hidden="1" x14ac:dyDescent="0.25">
      <c r="A15" s="16">
        <f t="shared" si="11"/>
        <v>42471</v>
      </c>
      <c r="B15" s="89"/>
      <c r="C15" s="59"/>
      <c r="D15" s="59"/>
      <c r="E15" s="59"/>
      <c r="F15" s="59"/>
      <c r="G15" s="59"/>
      <c r="H15" s="59"/>
      <c r="I15" s="59"/>
      <c r="J15" s="107">
        <f t="shared" si="1"/>
        <v>0</v>
      </c>
      <c r="K15" s="107">
        <f t="shared" si="2"/>
        <v>0</v>
      </c>
      <c r="L15" s="91" t="s">
        <v>18</v>
      </c>
      <c r="M15" s="4" t="s">
        <v>172</v>
      </c>
      <c r="N15" s="91" t="s">
        <v>13</v>
      </c>
      <c r="O15" s="257"/>
      <c r="P15" s="22">
        <f t="shared" si="3"/>
        <v>42471</v>
      </c>
      <c r="Q15" s="79">
        <f>Rates!$AF15</f>
        <v>0.10394</v>
      </c>
      <c r="R15" s="92">
        <f>Rates!$F15</f>
        <v>0.104</v>
      </c>
      <c r="S15" s="93">
        <f t="shared" si="7"/>
        <v>0</v>
      </c>
      <c r="T15" s="79">
        <f>Rates!$AG15</f>
        <v>0.10609</v>
      </c>
      <c r="U15" s="92">
        <f>Rates!$F15</f>
        <v>0.104</v>
      </c>
      <c r="V15" s="288">
        <f t="shared" si="4"/>
        <v>0</v>
      </c>
      <c r="W15" s="79">
        <f>Rates!$AI15</f>
        <v>0</v>
      </c>
      <c r="X15" s="92">
        <f>Rates!$F15</f>
        <v>0.104</v>
      </c>
      <c r="Y15" s="94">
        <f t="shared" si="5"/>
        <v>0</v>
      </c>
      <c r="Z15" s="79">
        <f>Rates!$AH15</f>
        <v>8.6620000000000003E-2</v>
      </c>
      <c r="AA15" s="92">
        <f>Rates!$F15</f>
        <v>0.104</v>
      </c>
      <c r="AB15" s="93">
        <f t="shared" si="8"/>
        <v>0</v>
      </c>
      <c r="AC15" s="93">
        <f t="shared" si="9"/>
        <v>0</v>
      </c>
      <c r="AD15" s="120" t="e">
        <f t="shared" si="10"/>
        <v>#DIV/0!</v>
      </c>
    </row>
    <row r="16" spans="1:30" s="60" customFormat="1" hidden="1" x14ac:dyDescent="0.25">
      <c r="A16" s="16">
        <f t="shared" si="11"/>
        <v>42440</v>
      </c>
      <c r="B16" s="89"/>
      <c r="C16" s="59"/>
      <c r="D16" s="59"/>
      <c r="E16" s="59"/>
      <c r="F16" s="59"/>
      <c r="G16" s="59"/>
      <c r="H16" s="59"/>
      <c r="I16" s="59"/>
      <c r="J16" s="107">
        <f t="shared" si="1"/>
        <v>0</v>
      </c>
      <c r="K16" s="107">
        <f t="shared" si="2"/>
        <v>0</v>
      </c>
      <c r="L16" s="91" t="s">
        <v>18</v>
      </c>
      <c r="M16" s="4" t="s">
        <v>172</v>
      </c>
      <c r="N16" s="91" t="s">
        <v>13</v>
      </c>
      <c r="O16" s="257"/>
      <c r="P16" s="22">
        <f t="shared" si="3"/>
        <v>42440</v>
      </c>
      <c r="Q16" s="79">
        <f>Rates!$AF16</f>
        <v>0.10394</v>
      </c>
      <c r="R16" s="92">
        <f>Rates!$F16</f>
        <v>0.104</v>
      </c>
      <c r="S16" s="93">
        <f t="shared" si="7"/>
        <v>0</v>
      </c>
      <c r="T16" s="79">
        <f>Rates!$AG16</f>
        <v>0.10609</v>
      </c>
      <c r="U16" s="92">
        <f>Rates!$F16</f>
        <v>0.104</v>
      </c>
      <c r="V16" s="288">
        <f t="shared" si="4"/>
        <v>0</v>
      </c>
      <c r="W16" s="79">
        <f>Rates!$AI16</f>
        <v>0.1195</v>
      </c>
      <c r="X16" s="92">
        <f>Rates!$F16</f>
        <v>0.104</v>
      </c>
      <c r="Y16" s="94">
        <f t="shared" si="5"/>
        <v>0</v>
      </c>
      <c r="Z16" s="79">
        <f>Rates!$AH16</f>
        <v>8.6620000000000003E-2</v>
      </c>
      <c r="AA16" s="92">
        <f>Rates!$F16</f>
        <v>0.104</v>
      </c>
      <c r="AB16" s="93">
        <f t="shared" si="8"/>
        <v>0</v>
      </c>
      <c r="AC16" s="93">
        <f t="shared" si="9"/>
        <v>0</v>
      </c>
      <c r="AD16" s="120" t="e">
        <f t="shared" si="10"/>
        <v>#DIV/0!</v>
      </c>
    </row>
    <row r="17" spans="1:30" s="60" customFormat="1" hidden="1" x14ac:dyDescent="0.25">
      <c r="A17" s="16">
        <f t="shared" si="11"/>
        <v>42409</v>
      </c>
      <c r="B17" s="89"/>
      <c r="C17" s="59"/>
      <c r="D17" s="59"/>
      <c r="E17" s="59"/>
      <c r="F17" s="59"/>
      <c r="G17" s="59"/>
      <c r="H17" s="59"/>
      <c r="I17" s="59"/>
      <c r="J17" s="107">
        <f t="shared" si="1"/>
        <v>0</v>
      </c>
      <c r="K17" s="107">
        <f t="shared" si="2"/>
        <v>0</v>
      </c>
      <c r="L17" s="91" t="s">
        <v>18</v>
      </c>
      <c r="M17" s="4" t="s">
        <v>172</v>
      </c>
      <c r="N17" s="91" t="s">
        <v>13</v>
      </c>
      <c r="O17" s="257"/>
      <c r="P17" s="22">
        <f t="shared" si="3"/>
        <v>42409</v>
      </c>
      <c r="Q17" s="79">
        <f>Rates!$AF17</f>
        <v>0.10394</v>
      </c>
      <c r="R17" s="92">
        <f>Rates!$F17</f>
        <v>0.104</v>
      </c>
      <c r="S17" s="93">
        <f t="shared" si="7"/>
        <v>0</v>
      </c>
      <c r="T17" s="79">
        <f>Rates!$AG17</f>
        <v>0.10609</v>
      </c>
      <c r="U17" s="92">
        <f>Rates!$F17</f>
        <v>0.104</v>
      </c>
      <c r="V17" s="288">
        <f t="shared" si="4"/>
        <v>0</v>
      </c>
      <c r="W17" s="79">
        <f>Rates!$AI17</f>
        <v>0.1195</v>
      </c>
      <c r="X17" s="92">
        <f>Rates!$F17</f>
        <v>0.104</v>
      </c>
      <c r="Y17" s="94">
        <f t="shared" si="5"/>
        <v>0</v>
      </c>
      <c r="Z17" s="79">
        <f>Rates!$AH17</f>
        <v>8.6620000000000003E-2</v>
      </c>
      <c r="AA17" s="92">
        <f>Rates!$F17</f>
        <v>0.104</v>
      </c>
      <c r="AB17" s="93">
        <f t="shared" si="8"/>
        <v>0</v>
      </c>
      <c r="AC17" s="93">
        <f t="shared" si="9"/>
        <v>0</v>
      </c>
      <c r="AD17" s="120" t="e">
        <f t="shared" si="10"/>
        <v>#DIV/0!</v>
      </c>
    </row>
    <row r="18" spans="1:30" s="60" customFormat="1" hidden="1" x14ac:dyDescent="0.25">
      <c r="A18" s="16">
        <f t="shared" si="11"/>
        <v>42378</v>
      </c>
      <c r="B18" s="89"/>
      <c r="C18" s="59"/>
      <c r="D18" s="59"/>
      <c r="E18" s="59"/>
      <c r="F18" s="59"/>
      <c r="G18" s="59"/>
      <c r="H18" s="59"/>
      <c r="I18" s="59"/>
      <c r="J18" s="107">
        <f t="shared" si="1"/>
        <v>0</v>
      </c>
      <c r="K18" s="107">
        <f t="shared" si="2"/>
        <v>0</v>
      </c>
      <c r="L18" s="91" t="s">
        <v>18</v>
      </c>
      <c r="M18" s="4" t="s">
        <v>172</v>
      </c>
      <c r="N18" s="91" t="s">
        <v>13</v>
      </c>
      <c r="O18" s="257"/>
      <c r="P18" s="22">
        <f t="shared" si="3"/>
        <v>42378</v>
      </c>
      <c r="Q18" s="79">
        <f>Rates!$AF18</f>
        <v>0.10394</v>
      </c>
      <c r="R18" s="92">
        <f>Rates!$F18</f>
        <v>0.104</v>
      </c>
      <c r="S18" s="93">
        <f t="shared" si="7"/>
        <v>0</v>
      </c>
      <c r="T18" s="79">
        <f>Rates!$AG18</f>
        <v>0.10609</v>
      </c>
      <c r="U18" s="92">
        <f>Rates!$F18</f>
        <v>0.104</v>
      </c>
      <c r="V18" s="288">
        <f t="shared" si="4"/>
        <v>0</v>
      </c>
      <c r="W18" s="79">
        <f>Rates!$AI18</f>
        <v>0.1195</v>
      </c>
      <c r="X18" s="92">
        <f>Rates!$F18</f>
        <v>0.104</v>
      </c>
      <c r="Y18" s="94">
        <f t="shared" si="5"/>
        <v>0</v>
      </c>
      <c r="Z18" s="79">
        <f>Rates!$AH18</f>
        <v>8.6620000000000003E-2</v>
      </c>
      <c r="AA18" s="92">
        <f>Rates!$F18</f>
        <v>0.104</v>
      </c>
      <c r="AB18" s="93">
        <f t="shared" si="8"/>
        <v>0</v>
      </c>
      <c r="AC18" s="93">
        <f t="shared" si="9"/>
        <v>0</v>
      </c>
      <c r="AD18" s="120" t="e">
        <f t="shared" si="10"/>
        <v>#DIV/0!</v>
      </c>
    </row>
    <row r="19" spans="1:30" s="60" customFormat="1" hidden="1" x14ac:dyDescent="0.25">
      <c r="A19" s="16">
        <f t="shared" si="11"/>
        <v>42347</v>
      </c>
      <c r="B19" s="89"/>
      <c r="C19" s="59"/>
      <c r="D19" s="59"/>
      <c r="E19" s="59"/>
      <c r="F19" s="59"/>
      <c r="G19" s="59"/>
      <c r="H19" s="59"/>
      <c r="I19" s="59"/>
      <c r="J19" s="107">
        <f t="shared" si="1"/>
        <v>0</v>
      </c>
      <c r="K19" s="107">
        <f t="shared" si="2"/>
        <v>0</v>
      </c>
      <c r="L19" s="91" t="s">
        <v>18</v>
      </c>
      <c r="M19" s="4" t="s">
        <v>83</v>
      </c>
      <c r="N19" s="91" t="s">
        <v>12</v>
      </c>
      <c r="O19" s="257"/>
      <c r="P19" s="22">
        <f t="shared" si="3"/>
        <v>42347</v>
      </c>
      <c r="Q19" s="79">
        <f>Rates!$AF19</f>
        <v>9.7670000000000007E-2</v>
      </c>
      <c r="R19" s="92">
        <f>Rates!$F19</f>
        <v>0.12191</v>
      </c>
      <c r="S19" s="93">
        <f t="shared" si="7"/>
        <v>0</v>
      </c>
      <c r="T19" s="79">
        <f>Rates!$AG19</f>
        <v>9.9379999999999996E-2</v>
      </c>
      <c r="U19" s="92">
        <f>Rates!$F19</f>
        <v>0.12191</v>
      </c>
      <c r="V19" s="288">
        <f t="shared" si="4"/>
        <v>0</v>
      </c>
      <c r="W19" s="79">
        <f>Rates!$AI19</f>
        <v>9.8479999999999998E-2</v>
      </c>
      <c r="X19" s="92">
        <f>Rates!$F19</f>
        <v>0.12191</v>
      </c>
      <c r="Y19" s="94">
        <f t="shared" si="5"/>
        <v>0</v>
      </c>
      <c r="Z19" s="79">
        <f>Rates!$AH19</f>
        <v>7.868E-2</v>
      </c>
      <c r="AA19" s="92">
        <f>Rates!$F19</f>
        <v>0.12191</v>
      </c>
      <c r="AB19" s="93">
        <f t="shared" si="8"/>
        <v>0</v>
      </c>
      <c r="AC19" s="93">
        <f t="shared" si="9"/>
        <v>0</v>
      </c>
      <c r="AD19" s="120" t="e">
        <f t="shared" si="10"/>
        <v>#DIV/0!</v>
      </c>
    </row>
    <row r="20" spans="1:30" s="3" customFormat="1" ht="15" hidden="1" customHeight="1" x14ac:dyDescent="0.25">
      <c r="A20" s="16">
        <f t="shared" ref="A20:A30" si="12">A21+31</f>
        <v>42316</v>
      </c>
      <c r="B20" s="106"/>
      <c r="C20" s="107"/>
      <c r="D20" s="107"/>
      <c r="E20" s="107"/>
      <c r="F20" s="107"/>
      <c r="G20" s="107"/>
      <c r="H20" s="107"/>
      <c r="I20" s="107"/>
      <c r="J20" s="107">
        <f>H20+F20+D20+B20</f>
        <v>0</v>
      </c>
      <c r="K20" s="107">
        <f>I20+G20+E20+C20</f>
        <v>0</v>
      </c>
      <c r="L20" s="91" t="s">
        <v>18</v>
      </c>
      <c r="M20" s="4" t="s">
        <v>83</v>
      </c>
      <c r="N20" s="91" t="s">
        <v>12</v>
      </c>
      <c r="O20" s="257"/>
      <c r="P20" s="22">
        <f t="shared" ref="P20:P29" si="13">A20</f>
        <v>42316</v>
      </c>
      <c r="Q20" s="79">
        <f>Rates!$AF20</f>
        <v>9.7670000000000007E-2</v>
      </c>
      <c r="R20" s="92">
        <f>Rates!$F20</f>
        <v>0.12191</v>
      </c>
      <c r="S20" s="93">
        <f t="shared" si="7"/>
        <v>0</v>
      </c>
      <c r="T20" s="79">
        <f>Rates!$AG20</f>
        <v>9.9379999999999996E-2</v>
      </c>
      <c r="U20" s="92">
        <f>Rates!$F20</f>
        <v>0.12191</v>
      </c>
      <c r="V20" s="288">
        <f t="shared" si="4"/>
        <v>0</v>
      </c>
      <c r="W20" s="79">
        <f>Rates!$AI20</f>
        <v>9.8479999999999998E-2</v>
      </c>
      <c r="X20" s="92">
        <f>Rates!$F20</f>
        <v>0.12191</v>
      </c>
      <c r="Y20" s="94">
        <f t="shared" si="5"/>
        <v>0</v>
      </c>
      <c r="Z20" s="79">
        <f>Rates!$AH20</f>
        <v>7.868E-2</v>
      </c>
      <c r="AA20" s="92">
        <f>Rates!$F20</f>
        <v>0.12191</v>
      </c>
      <c r="AB20" s="93">
        <f t="shared" si="8"/>
        <v>0</v>
      </c>
      <c r="AC20" s="93">
        <f t="shared" si="9"/>
        <v>0</v>
      </c>
      <c r="AD20" s="120" t="e">
        <f t="shared" si="10"/>
        <v>#DIV/0!</v>
      </c>
    </row>
    <row r="21" spans="1:30" s="3" customFormat="1" ht="15" hidden="1" customHeight="1" x14ac:dyDescent="0.25">
      <c r="A21" s="16">
        <f t="shared" si="12"/>
        <v>42285</v>
      </c>
      <c r="B21" s="106"/>
      <c r="C21" s="107"/>
      <c r="D21" s="107"/>
      <c r="E21" s="107"/>
      <c r="F21" s="107"/>
      <c r="G21" s="107"/>
      <c r="H21" s="107"/>
      <c r="I21" s="107"/>
      <c r="J21" s="107">
        <f t="shared" ref="J21:J48" si="14">H21+F21+D21+B21</f>
        <v>0</v>
      </c>
      <c r="K21" s="107">
        <f t="shared" ref="K21:K48" si="15">I21+G21+E21+C21</f>
        <v>0</v>
      </c>
      <c r="L21" s="91" t="s">
        <v>18</v>
      </c>
      <c r="M21" s="4" t="s">
        <v>83</v>
      </c>
      <c r="N21" s="91" t="s">
        <v>12</v>
      </c>
      <c r="O21" s="74"/>
      <c r="P21" s="22">
        <f t="shared" si="13"/>
        <v>42285</v>
      </c>
      <c r="Q21" s="79">
        <f>Rates!$AF21</f>
        <v>9.7670000000000007E-2</v>
      </c>
      <c r="R21" s="92">
        <f>Rates!$F21</f>
        <v>0.12191</v>
      </c>
      <c r="S21" s="93">
        <f t="shared" si="7"/>
        <v>0</v>
      </c>
      <c r="T21" s="79">
        <f>Rates!$AG21</f>
        <v>9.9379999999999996E-2</v>
      </c>
      <c r="U21" s="92">
        <f>Rates!$F21</f>
        <v>0.12191</v>
      </c>
      <c r="V21" s="288">
        <f t="shared" si="4"/>
        <v>0</v>
      </c>
      <c r="W21" s="79">
        <f>Rates!$AI21</f>
        <v>9.8479999999999998E-2</v>
      </c>
      <c r="X21" s="92">
        <f>Rates!$F21</f>
        <v>0.12191</v>
      </c>
      <c r="Y21" s="94">
        <f t="shared" si="5"/>
        <v>0</v>
      </c>
      <c r="Z21" s="79">
        <f>Rates!$AH21</f>
        <v>7.868E-2</v>
      </c>
      <c r="AA21" s="92">
        <f>Rates!$F21</f>
        <v>0.12191</v>
      </c>
      <c r="AB21" s="93">
        <f t="shared" si="8"/>
        <v>0</v>
      </c>
      <c r="AC21" s="93">
        <f t="shared" si="9"/>
        <v>0</v>
      </c>
      <c r="AD21" s="120" t="e">
        <f t="shared" si="10"/>
        <v>#DIV/0!</v>
      </c>
    </row>
    <row r="22" spans="1:30" s="3" customFormat="1" ht="15" customHeight="1" x14ac:dyDescent="0.25">
      <c r="A22" s="16">
        <f t="shared" si="12"/>
        <v>42254</v>
      </c>
      <c r="B22" s="106">
        <v>254</v>
      </c>
      <c r="C22" s="107">
        <v>130711.6</v>
      </c>
      <c r="D22" s="107">
        <v>26</v>
      </c>
      <c r="E22" s="107">
        <v>11806</v>
      </c>
      <c r="F22" s="107">
        <v>0</v>
      </c>
      <c r="G22" s="107">
        <v>0</v>
      </c>
      <c r="H22" s="107">
        <v>4</v>
      </c>
      <c r="I22" s="107">
        <v>557.70000000000005</v>
      </c>
      <c r="J22" s="107">
        <f t="shared" si="14"/>
        <v>284</v>
      </c>
      <c r="K22" s="107">
        <f t="shared" si="15"/>
        <v>143075.30000000002</v>
      </c>
      <c r="L22" s="91" t="s">
        <v>18</v>
      </c>
      <c r="M22" s="4" t="s">
        <v>83</v>
      </c>
      <c r="N22" s="91" t="s">
        <v>12</v>
      </c>
      <c r="O22" s="74"/>
      <c r="P22" s="22">
        <f t="shared" si="13"/>
        <v>42254</v>
      </c>
      <c r="Q22" s="79">
        <f>Rates!$AF22</f>
        <v>9.7670000000000007E-2</v>
      </c>
      <c r="R22" s="92">
        <f>Rates!$F22</f>
        <v>0.12191</v>
      </c>
      <c r="S22" s="93">
        <f t="shared" si="7"/>
        <v>-3168.4491840000001</v>
      </c>
      <c r="T22" s="79">
        <f>Rates!$AG22</f>
        <v>9.9379999999999996E-2</v>
      </c>
      <c r="U22" s="92">
        <f>Rates!$F22</f>
        <v>0.12191</v>
      </c>
      <c r="V22" s="288">
        <f t="shared" si="4"/>
        <v>-265.98918000000009</v>
      </c>
      <c r="W22" s="79">
        <f>Rates!$AI22</f>
        <v>7.7679999999999999E-2</v>
      </c>
      <c r="X22" s="92">
        <f>Rates!$F22</f>
        <v>0.12191</v>
      </c>
      <c r="Y22" s="94">
        <f t="shared" si="5"/>
        <v>0</v>
      </c>
      <c r="Z22" s="79">
        <f>Rates!$AH22</f>
        <v>7.868E-2</v>
      </c>
      <c r="AA22" s="92">
        <f>Rates!$F22</f>
        <v>0.12191</v>
      </c>
      <c r="AB22" s="93">
        <f t="shared" si="8"/>
        <v>-24.109371000000003</v>
      </c>
      <c r="AC22" s="93">
        <f t="shared" si="9"/>
        <v>-3458.5477350000001</v>
      </c>
      <c r="AD22" s="120">
        <f t="shared" si="10"/>
        <v>514.61259842519689</v>
      </c>
    </row>
    <row r="23" spans="1:30" s="3" customFormat="1" ht="15" customHeight="1" x14ac:dyDescent="0.25">
      <c r="A23" s="16">
        <f t="shared" si="12"/>
        <v>42223</v>
      </c>
      <c r="B23" s="106">
        <v>258</v>
      </c>
      <c r="C23" s="107">
        <v>165778</v>
      </c>
      <c r="D23" s="107">
        <v>22</v>
      </c>
      <c r="E23" s="107">
        <v>12113</v>
      </c>
      <c r="F23" s="107">
        <v>0</v>
      </c>
      <c r="G23" s="107">
        <v>0</v>
      </c>
      <c r="H23" s="107">
        <v>4</v>
      </c>
      <c r="I23" s="107">
        <v>496.2</v>
      </c>
      <c r="J23" s="107">
        <f t="shared" si="14"/>
        <v>284</v>
      </c>
      <c r="K23" s="107">
        <f t="shared" si="15"/>
        <v>178387.20000000001</v>
      </c>
      <c r="L23" s="91" t="s">
        <v>18</v>
      </c>
      <c r="M23" s="4" t="s">
        <v>83</v>
      </c>
      <c r="N23" s="91" t="s">
        <v>12</v>
      </c>
      <c r="O23" s="74"/>
      <c r="P23" s="22">
        <f t="shared" si="13"/>
        <v>42223</v>
      </c>
      <c r="Q23" s="79">
        <f>Rates!$AF23</f>
        <v>9.7670000000000007E-2</v>
      </c>
      <c r="R23" s="92">
        <f>Rates!$F23</f>
        <v>0.12191</v>
      </c>
      <c r="S23" s="93">
        <f t="shared" si="7"/>
        <v>-4018.4587199999996</v>
      </c>
      <c r="T23" s="79">
        <f>Rates!$AG23</f>
        <v>9.9379999999999996E-2</v>
      </c>
      <c r="U23" s="92">
        <f>Rates!$F23</f>
        <v>0.12191</v>
      </c>
      <c r="V23" s="288">
        <f t="shared" si="4"/>
        <v>-272.90589000000011</v>
      </c>
      <c r="W23" s="79">
        <f>Rates!$AI23</f>
        <v>7.7679999999999999E-2</v>
      </c>
      <c r="X23" s="92">
        <f>Rates!$F23</f>
        <v>0.12191</v>
      </c>
      <c r="Y23" s="94">
        <f t="shared" si="5"/>
        <v>0</v>
      </c>
      <c r="Z23" s="79">
        <f>Rates!$AH23</f>
        <v>7.868E-2</v>
      </c>
      <c r="AA23" s="92">
        <f>Rates!$F23</f>
        <v>0.12191</v>
      </c>
      <c r="AB23" s="93">
        <f t="shared" si="8"/>
        <v>-21.450726000000003</v>
      </c>
      <c r="AC23" s="93">
        <f t="shared" si="9"/>
        <v>-4312.8153359999997</v>
      </c>
      <c r="AD23" s="120">
        <f t="shared" si="10"/>
        <v>642.55038759689921</v>
      </c>
    </row>
    <row r="24" spans="1:30" s="3" customFormat="1" ht="15" customHeight="1" x14ac:dyDescent="0.25">
      <c r="A24" s="16">
        <f t="shared" si="12"/>
        <v>42192</v>
      </c>
      <c r="B24" s="106">
        <v>263</v>
      </c>
      <c r="C24" s="107">
        <v>161162</v>
      </c>
      <c r="D24" s="107">
        <v>22</v>
      </c>
      <c r="E24" s="107">
        <v>10603</v>
      </c>
      <c r="F24" s="107">
        <v>0</v>
      </c>
      <c r="G24" s="107">
        <v>0</v>
      </c>
      <c r="H24" s="107">
        <v>4</v>
      </c>
      <c r="I24" s="107">
        <v>444.4</v>
      </c>
      <c r="J24" s="107">
        <f t="shared" si="14"/>
        <v>289</v>
      </c>
      <c r="K24" s="107">
        <f t="shared" si="15"/>
        <v>172209.4</v>
      </c>
      <c r="L24" s="91" t="s">
        <v>18</v>
      </c>
      <c r="M24" s="4" t="s">
        <v>83</v>
      </c>
      <c r="N24" s="91" t="s">
        <v>12</v>
      </c>
      <c r="O24" s="74"/>
      <c r="P24" s="22">
        <f t="shared" si="13"/>
        <v>42192</v>
      </c>
      <c r="Q24" s="79">
        <f>Rates!$AF24</f>
        <v>9.7670000000000007E-2</v>
      </c>
      <c r="R24" s="92">
        <f>Rates!$F24</f>
        <v>0.12191</v>
      </c>
      <c r="S24" s="93">
        <f t="shared" si="7"/>
        <v>-3906.5668799999994</v>
      </c>
      <c r="T24" s="79">
        <f>Rates!$AG24</f>
        <v>9.9379999999999996E-2</v>
      </c>
      <c r="U24" s="92">
        <f>Rates!$F24</f>
        <v>0.12191</v>
      </c>
      <c r="V24" s="288">
        <f t="shared" si="4"/>
        <v>-238.88559000000009</v>
      </c>
      <c r="W24" s="79">
        <f>Rates!$AI24</f>
        <v>7.7679999999999999E-2</v>
      </c>
      <c r="X24" s="92">
        <f>Rates!$F24</f>
        <v>0.12191</v>
      </c>
      <c r="Y24" s="94">
        <f t="shared" si="5"/>
        <v>0</v>
      </c>
      <c r="Z24" s="79">
        <f>Rates!$AH24</f>
        <v>7.868E-2</v>
      </c>
      <c r="AA24" s="92">
        <f>Rates!$F24</f>
        <v>0.12191</v>
      </c>
      <c r="AB24" s="93">
        <f t="shared" si="8"/>
        <v>-19.211411999999999</v>
      </c>
      <c r="AC24" s="93">
        <f t="shared" si="9"/>
        <v>-4164.6638819999998</v>
      </c>
      <c r="AD24" s="120">
        <f t="shared" si="10"/>
        <v>612.78326996197723</v>
      </c>
    </row>
    <row r="25" spans="1:30" s="3" customFormat="1" ht="15" customHeight="1" x14ac:dyDescent="0.25">
      <c r="A25" s="16">
        <f t="shared" si="12"/>
        <v>42161</v>
      </c>
      <c r="B25" s="106">
        <v>270</v>
      </c>
      <c r="C25" s="107">
        <v>179403</v>
      </c>
      <c r="D25" s="107">
        <v>22</v>
      </c>
      <c r="E25" s="107">
        <v>11890</v>
      </c>
      <c r="F25" s="107">
        <v>0</v>
      </c>
      <c r="G25" s="107">
        <v>0</v>
      </c>
      <c r="H25" s="107">
        <v>1</v>
      </c>
      <c r="I25" s="107">
        <v>11</v>
      </c>
      <c r="J25" s="107">
        <f t="shared" si="14"/>
        <v>293</v>
      </c>
      <c r="K25" s="107">
        <f t="shared" si="15"/>
        <v>191304</v>
      </c>
      <c r="L25" s="91" t="s">
        <v>18</v>
      </c>
      <c r="M25" s="4" t="s">
        <v>83</v>
      </c>
      <c r="N25" s="91" t="s">
        <v>12</v>
      </c>
      <c r="O25" s="74"/>
      <c r="P25" s="22">
        <f t="shared" si="13"/>
        <v>42161</v>
      </c>
      <c r="Q25" s="79">
        <f>Rates!$AF25</f>
        <v>0.14227999999999999</v>
      </c>
      <c r="R25" s="92">
        <f>Rates!$F25</f>
        <v>0.12191</v>
      </c>
      <c r="S25" s="93">
        <f t="shared" si="7"/>
        <v>3654.4391099999975</v>
      </c>
      <c r="T25" s="79">
        <f>Rates!$AG25</f>
        <v>0.14430999999999999</v>
      </c>
      <c r="U25" s="92">
        <f>Rates!$F25</f>
        <v>0.12191</v>
      </c>
      <c r="V25" s="288">
        <f t="shared" si="4"/>
        <v>266.3359999999999</v>
      </c>
      <c r="W25" s="79">
        <f>Rates!$AI25</f>
        <v>7.2040000000000007E-2</v>
      </c>
      <c r="X25" s="92">
        <f>Rates!$F25</f>
        <v>0.12191</v>
      </c>
      <c r="Y25" s="94">
        <f t="shared" si="5"/>
        <v>0</v>
      </c>
      <c r="Z25" s="79">
        <f>Rates!$AH25</f>
        <v>0.12068</v>
      </c>
      <c r="AA25" s="92">
        <f>Rates!$F25</f>
        <v>0.12191</v>
      </c>
      <c r="AB25" s="93">
        <f t="shared" si="8"/>
        <v>-1.3530000000000098E-2</v>
      </c>
      <c r="AC25" s="93">
        <f t="shared" si="9"/>
        <v>3920.7615799999976</v>
      </c>
      <c r="AD25" s="120">
        <f t="shared" si="10"/>
        <v>664.45555555555552</v>
      </c>
    </row>
    <row r="26" spans="1:30" s="3" customFormat="1" ht="15" customHeight="1" x14ac:dyDescent="0.25">
      <c r="A26" s="16">
        <f t="shared" si="12"/>
        <v>42130</v>
      </c>
      <c r="B26" s="106">
        <v>266</v>
      </c>
      <c r="C26" s="107">
        <v>135203</v>
      </c>
      <c r="D26" s="107">
        <v>22</v>
      </c>
      <c r="E26" s="107">
        <v>11789</v>
      </c>
      <c r="F26" s="107">
        <v>0</v>
      </c>
      <c r="G26" s="107">
        <v>0</v>
      </c>
      <c r="H26" s="107">
        <v>4</v>
      </c>
      <c r="I26" s="107">
        <v>434.7</v>
      </c>
      <c r="J26" s="107">
        <f t="shared" si="14"/>
        <v>292</v>
      </c>
      <c r="K26" s="107">
        <f t="shared" si="15"/>
        <v>147426.70000000001</v>
      </c>
      <c r="L26" s="91" t="s">
        <v>18</v>
      </c>
      <c r="M26" s="4" t="s">
        <v>83</v>
      </c>
      <c r="N26" s="91" t="s">
        <v>12</v>
      </c>
      <c r="O26" s="74"/>
      <c r="P26" s="22">
        <f t="shared" si="13"/>
        <v>42130</v>
      </c>
      <c r="Q26" s="79">
        <f>Rates!$AF26</f>
        <v>0.14227999999999999</v>
      </c>
      <c r="R26" s="92">
        <f>Rates!$F26</f>
        <v>0.12191</v>
      </c>
      <c r="S26" s="93">
        <f t="shared" si="7"/>
        <v>2754.0851099999982</v>
      </c>
      <c r="T26" s="79">
        <f>Rates!$AG26</f>
        <v>0.14430999999999999</v>
      </c>
      <c r="U26" s="92">
        <f>Rates!$F26</f>
        <v>0.12191</v>
      </c>
      <c r="V26" s="288">
        <f t="shared" si="4"/>
        <v>264.07359999999989</v>
      </c>
      <c r="W26" s="79">
        <f>Rates!$AI26</f>
        <v>7.2040000000000007E-2</v>
      </c>
      <c r="X26" s="92">
        <f>Rates!$F26</f>
        <v>0.12191</v>
      </c>
      <c r="Y26" s="94">
        <f t="shared" si="5"/>
        <v>0</v>
      </c>
      <c r="Z26" s="79">
        <f>Rates!$AH26</f>
        <v>0.12068</v>
      </c>
      <c r="AA26" s="92">
        <f>Rates!$F26</f>
        <v>0.12191</v>
      </c>
      <c r="AB26" s="93">
        <f t="shared" si="8"/>
        <v>-0.53468100000000385</v>
      </c>
      <c r="AC26" s="93">
        <f t="shared" si="9"/>
        <v>3017.6240289999982</v>
      </c>
      <c r="AD26" s="120">
        <f t="shared" si="10"/>
        <v>508.28195488721803</v>
      </c>
    </row>
    <row r="27" spans="1:30" s="3" customFormat="1" ht="15" customHeight="1" x14ac:dyDescent="0.25">
      <c r="A27" s="16">
        <f t="shared" si="12"/>
        <v>42099</v>
      </c>
      <c r="B27" s="106">
        <v>257</v>
      </c>
      <c r="C27" s="107">
        <v>126903</v>
      </c>
      <c r="D27" s="107">
        <v>22</v>
      </c>
      <c r="E27" s="107">
        <v>11603</v>
      </c>
      <c r="F27" s="107">
        <v>0</v>
      </c>
      <c r="G27" s="107">
        <v>0</v>
      </c>
      <c r="H27" s="107">
        <v>4</v>
      </c>
      <c r="I27" s="107">
        <v>483.1</v>
      </c>
      <c r="J27" s="107">
        <f t="shared" si="14"/>
        <v>283</v>
      </c>
      <c r="K27" s="107">
        <f t="shared" si="15"/>
        <v>138989.1</v>
      </c>
      <c r="L27" s="91" t="s">
        <v>18</v>
      </c>
      <c r="M27" s="4" t="s">
        <v>83</v>
      </c>
      <c r="N27" s="91" t="s">
        <v>12</v>
      </c>
      <c r="O27" s="74"/>
      <c r="P27" s="22">
        <f t="shared" si="13"/>
        <v>42099</v>
      </c>
      <c r="Q27" s="79">
        <f>Rates!$AF27</f>
        <v>0.14227999999999999</v>
      </c>
      <c r="R27" s="92">
        <f>Rates!$F27</f>
        <v>0.12191</v>
      </c>
      <c r="S27" s="93">
        <f t="shared" si="7"/>
        <v>2585.0141099999983</v>
      </c>
      <c r="T27" s="79">
        <f>Rates!$AG27</f>
        <v>0.14430999999999999</v>
      </c>
      <c r="U27" s="92">
        <f>Rates!$F27</f>
        <v>0.12191</v>
      </c>
      <c r="V27" s="288">
        <f t="shared" si="4"/>
        <v>259.90719999999988</v>
      </c>
      <c r="W27" s="79">
        <f>Rates!$AI27</f>
        <v>7.2040000000000007E-2</v>
      </c>
      <c r="X27" s="92">
        <f>Rates!$F27</f>
        <v>0.12191</v>
      </c>
      <c r="Y27" s="94">
        <f t="shared" si="5"/>
        <v>0</v>
      </c>
      <c r="Z27" s="79">
        <f>Rates!$AH27</f>
        <v>0.12068</v>
      </c>
      <c r="AA27" s="92">
        <f>Rates!$F27</f>
        <v>0.12191</v>
      </c>
      <c r="AB27" s="93">
        <f t="shared" si="8"/>
        <v>-0.59421300000000432</v>
      </c>
      <c r="AC27" s="93">
        <f t="shared" si="9"/>
        <v>2844.327096999998</v>
      </c>
      <c r="AD27" s="120">
        <f t="shared" si="10"/>
        <v>493.78599221789881</v>
      </c>
    </row>
    <row r="28" spans="1:30" s="3" customFormat="1" ht="15" customHeight="1" x14ac:dyDescent="0.25">
      <c r="A28" s="16">
        <f t="shared" si="12"/>
        <v>42068</v>
      </c>
      <c r="B28" s="106">
        <v>260</v>
      </c>
      <c r="C28" s="107">
        <v>176984</v>
      </c>
      <c r="D28" s="107">
        <v>22</v>
      </c>
      <c r="E28" s="107">
        <v>17335</v>
      </c>
      <c r="F28" s="107">
        <v>0</v>
      </c>
      <c r="G28" s="107">
        <v>0</v>
      </c>
      <c r="H28" s="107">
        <v>4</v>
      </c>
      <c r="I28" s="107">
        <v>554.1</v>
      </c>
      <c r="J28" s="107">
        <f t="shared" si="14"/>
        <v>286</v>
      </c>
      <c r="K28" s="107">
        <f t="shared" si="15"/>
        <v>194873.1</v>
      </c>
      <c r="L28" s="91" t="s">
        <v>18</v>
      </c>
      <c r="M28" s="4" t="s">
        <v>83</v>
      </c>
      <c r="N28" s="91" t="s">
        <v>12</v>
      </c>
      <c r="O28" s="74"/>
      <c r="P28" s="22">
        <f t="shared" si="13"/>
        <v>42068</v>
      </c>
      <c r="Q28" s="79">
        <f>Rates!$AF28</f>
        <v>0.14227999999999999</v>
      </c>
      <c r="R28" s="92">
        <f>Rates!$F28</f>
        <v>0.12191</v>
      </c>
      <c r="S28" s="93">
        <f t="shared" si="7"/>
        <v>3605.1640799999973</v>
      </c>
      <c r="T28" s="79">
        <f>Rates!$AG28</f>
        <v>0.14430999999999999</v>
      </c>
      <c r="U28" s="92">
        <f>Rates!$F28</f>
        <v>0.12191</v>
      </c>
      <c r="V28" s="288">
        <f t="shared" si="4"/>
        <v>388.3039999999998</v>
      </c>
      <c r="W28" s="79">
        <f>Rates!$AI28</f>
        <v>0.21862999999999999</v>
      </c>
      <c r="X28" s="92">
        <f>Rates!$F28</f>
        <v>0.12191</v>
      </c>
      <c r="Y28" s="94">
        <f t="shared" si="5"/>
        <v>0</v>
      </c>
      <c r="Z28" s="79">
        <f>Rates!$AH28</f>
        <v>0.12068</v>
      </c>
      <c r="AA28" s="92">
        <f>Rates!$F28</f>
        <v>0.12191</v>
      </c>
      <c r="AB28" s="93">
        <f t="shared" si="8"/>
        <v>-0.68154300000000489</v>
      </c>
      <c r="AC28" s="93">
        <f t="shared" si="9"/>
        <v>3992.7865369999972</v>
      </c>
      <c r="AD28" s="120">
        <f t="shared" si="10"/>
        <v>680.70769230769235</v>
      </c>
    </row>
    <row r="29" spans="1:30" s="3" customFormat="1" ht="15" customHeight="1" x14ac:dyDescent="0.25">
      <c r="A29" s="16">
        <f t="shared" si="12"/>
        <v>42037</v>
      </c>
      <c r="B29" s="106">
        <v>259</v>
      </c>
      <c r="C29" s="107">
        <v>212227</v>
      </c>
      <c r="D29" s="107">
        <v>22</v>
      </c>
      <c r="E29" s="107">
        <v>18770</v>
      </c>
      <c r="F29" s="107">
        <v>0</v>
      </c>
      <c r="G29" s="107">
        <v>0</v>
      </c>
      <c r="H29" s="107">
        <v>4</v>
      </c>
      <c r="I29" s="107">
        <v>579.9</v>
      </c>
      <c r="J29" s="107">
        <f t="shared" si="14"/>
        <v>285</v>
      </c>
      <c r="K29" s="107">
        <f t="shared" si="15"/>
        <v>231576.9</v>
      </c>
      <c r="L29" s="91" t="s">
        <v>18</v>
      </c>
      <c r="M29" s="4" t="s">
        <v>83</v>
      </c>
      <c r="N29" s="91" t="s">
        <v>12</v>
      </c>
      <c r="O29" s="74"/>
      <c r="P29" s="22">
        <f t="shared" si="13"/>
        <v>42037</v>
      </c>
      <c r="Q29" s="79">
        <f>Rates!$AF29</f>
        <v>0.14227999999999999</v>
      </c>
      <c r="R29" s="92">
        <f>Rates!$F29</f>
        <v>0.12191</v>
      </c>
      <c r="S29" s="93">
        <f t="shared" si="7"/>
        <v>4323.0639899999969</v>
      </c>
      <c r="T29" s="79">
        <f>Rates!$AG29</f>
        <v>0.14430999999999999</v>
      </c>
      <c r="U29" s="92">
        <f>Rates!$F29</f>
        <v>0.12191</v>
      </c>
      <c r="V29" s="288">
        <f t="shared" si="4"/>
        <v>420.44799999999981</v>
      </c>
      <c r="W29" s="79">
        <f>Rates!$AI29</f>
        <v>0.21862999999999999</v>
      </c>
      <c r="X29" s="92">
        <f>Rates!$F29</f>
        <v>0.12191</v>
      </c>
      <c r="Y29" s="94">
        <f t="shared" si="5"/>
        <v>0</v>
      </c>
      <c r="Z29" s="79">
        <f>Rates!$AH29</f>
        <v>0.12068</v>
      </c>
      <c r="AA29" s="92">
        <f>Rates!$F29</f>
        <v>0.12191</v>
      </c>
      <c r="AB29" s="93">
        <f t="shared" si="8"/>
        <v>-0.71327700000000516</v>
      </c>
      <c r="AC29" s="93">
        <f t="shared" si="9"/>
        <v>4742.7987129999965</v>
      </c>
      <c r="AD29" s="120">
        <f t="shared" si="10"/>
        <v>819.40926640926637</v>
      </c>
    </row>
    <row r="30" spans="1:30" s="3" customFormat="1" ht="15" customHeight="1" x14ac:dyDescent="0.25">
      <c r="A30" s="16">
        <f t="shared" si="12"/>
        <v>42006</v>
      </c>
      <c r="B30" s="106">
        <v>262</v>
      </c>
      <c r="C30" s="107">
        <v>257468</v>
      </c>
      <c r="D30" s="107">
        <v>18</v>
      </c>
      <c r="E30" s="107">
        <v>18641</v>
      </c>
      <c r="F30" s="107">
        <v>0</v>
      </c>
      <c r="G30" s="107">
        <v>0</v>
      </c>
      <c r="H30" s="107">
        <v>1</v>
      </c>
      <c r="I30" s="107">
        <v>10</v>
      </c>
      <c r="J30" s="107">
        <f t="shared" si="14"/>
        <v>281</v>
      </c>
      <c r="K30" s="107">
        <f t="shared" si="15"/>
        <v>276119</v>
      </c>
      <c r="L30" s="91" t="s">
        <v>18</v>
      </c>
      <c r="M30" s="4" t="s">
        <v>83</v>
      </c>
      <c r="N30" s="91" t="s">
        <v>12</v>
      </c>
      <c r="O30" s="74"/>
      <c r="P30" s="22">
        <f>A30</f>
        <v>42006</v>
      </c>
      <c r="Q30" s="79">
        <f>Rates!$AF30</f>
        <v>0.14227999999999999</v>
      </c>
      <c r="R30" s="92">
        <f>Rates!$F30</f>
        <v>0.12191</v>
      </c>
      <c r="S30" s="93">
        <f t="shared" si="7"/>
        <v>5244.6231599999965</v>
      </c>
      <c r="T30" s="79">
        <f>Rates!$AG30</f>
        <v>0.14430999999999999</v>
      </c>
      <c r="U30" s="92">
        <f>Rates!$F30</f>
        <v>0.12191</v>
      </c>
      <c r="V30" s="288">
        <f t="shared" si="4"/>
        <v>417.55839999999978</v>
      </c>
      <c r="W30" s="79">
        <f>Rates!$AI30</f>
        <v>0.21862999999999999</v>
      </c>
      <c r="X30" s="92">
        <f>Rates!$F30</f>
        <v>0.12191</v>
      </c>
      <c r="Y30" s="94">
        <f t="shared" si="5"/>
        <v>0</v>
      </c>
      <c r="Z30" s="79">
        <f>Rates!$AH30</f>
        <v>0.12068</v>
      </c>
      <c r="AA30" s="92">
        <f>Rates!$F30</f>
        <v>0.12191</v>
      </c>
      <c r="AB30" s="93">
        <f t="shared" si="8"/>
        <v>-1.2300000000000089E-2</v>
      </c>
      <c r="AC30" s="93">
        <f t="shared" si="9"/>
        <v>5662.169259999996</v>
      </c>
      <c r="AD30" s="120">
        <f t="shared" si="10"/>
        <v>982.70229007633588</v>
      </c>
    </row>
    <row r="31" spans="1:30" s="207" customFormat="1" ht="15" customHeight="1" x14ac:dyDescent="0.25">
      <c r="A31" s="187">
        <f>A32+31</f>
        <v>41975</v>
      </c>
      <c r="B31" s="265"/>
      <c r="C31" s="199"/>
      <c r="D31" s="199"/>
      <c r="E31" s="199"/>
      <c r="F31" s="199"/>
      <c r="G31" s="199"/>
      <c r="H31" s="199"/>
      <c r="I31" s="199"/>
      <c r="J31" s="199">
        <f t="shared" si="14"/>
        <v>0</v>
      </c>
      <c r="K31" s="199">
        <f t="shared" si="15"/>
        <v>0</v>
      </c>
      <c r="L31" s="236"/>
      <c r="M31" s="201"/>
      <c r="N31" s="236"/>
      <c r="O31" s="74"/>
      <c r="P31" s="190">
        <f t="shared" ref="P31:P48" si="16">A31</f>
        <v>41975</v>
      </c>
      <c r="Q31" s="202"/>
      <c r="R31" s="203"/>
      <c r="S31" s="196"/>
      <c r="T31" s="202"/>
      <c r="U31" s="203"/>
      <c r="V31" s="266"/>
      <c r="W31" s="202"/>
      <c r="X31" s="203"/>
      <c r="Y31" s="266"/>
      <c r="Z31" s="202"/>
      <c r="AA31" s="203"/>
      <c r="AB31" s="196"/>
      <c r="AC31" s="196"/>
      <c r="AD31" s="197"/>
    </row>
    <row r="32" spans="1:30" s="207" customFormat="1" ht="15" customHeight="1" x14ac:dyDescent="0.25">
      <c r="A32" s="187">
        <v>41944</v>
      </c>
      <c r="B32" s="265"/>
      <c r="C32" s="199"/>
      <c r="D32" s="199"/>
      <c r="E32" s="199"/>
      <c r="F32" s="199"/>
      <c r="G32" s="199"/>
      <c r="H32" s="199"/>
      <c r="I32" s="199"/>
      <c r="J32" s="199">
        <f t="shared" si="14"/>
        <v>0</v>
      </c>
      <c r="K32" s="199">
        <f t="shared" si="15"/>
        <v>0</v>
      </c>
      <c r="L32" s="236"/>
      <c r="M32" s="201"/>
      <c r="N32" s="236"/>
      <c r="O32" s="74"/>
      <c r="P32" s="190">
        <f t="shared" si="16"/>
        <v>41944</v>
      </c>
      <c r="Q32" s="202"/>
      <c r="R32" s="203"/>
      <c r="S32" s="196"/>
      <c r="T32" s="202"/>
      <c r="U32" s="203"/>
      <c r="V32" s="266"/>
      <c r="W32" s="202"/>
      <c r="X32" s="203"/>
      <c r="Y32" s="266"/>
      <c r="Z32" s="202"/>
      <c r="AA32" s="203"/>
      <c r="AB32" s="196"/>
      <c r="AC32" s="196"/>
      <c r="AD32" s="197"/>
    </row>
    <row r="33" spans="1:30" s="207" customFormat="1" ht="15" customHeight="1" x14ac:dyDescent="0.25">
      <c r="A33" s="187">
        <v>41913</v>
      </c>
      <c r="B33" s="265"/>
      <c r="C33" s="199"/>
      <c r="D33" s="199"/>
      <c r="E33" s="199"/>
      <c r="F33" s="199"/>
      <c r="G33" s="199"/>
      <c r="H33" s="199"/>
      <c r="I33" s="199"/>
      <c r="J33" s="199">
        <f t="shared" si="14"/>
        <v>0</v>
      </c>
      <c r="K33" s="199">
        <f t="shared" si="15"/>
        <v>0</v>
      </c>
      <c r="L33" s="236"/>
      <c r="M33" s="201"/>
      <c r="N33" s="236"/>
      <c r="O33" s="74"/>
      <c r="P33" s="190">
        <f t="shared" si="16"/>
        <v>41913</v>
      </c>
      <c r="Q33" s="202"/>
      <c r="R33" s="203"/>
      <c r="S33" s="196"/>
      <c r="T33" s="202"/>
      <c r="U33" s="203"/>
      <c r="V33" s="266"/>
      <c r="W33" s="202"/>
      <c r="X33" s="203"/>
      <c r="Y33" s="266"/>
      <c r="Z33" s="202"/>
      <c r="AA33" s="203"/>
      <c r="AB33" s="196"/>
      <c r="AC33" s="196"/>
      <c r="AD33" s="197"/>
    </row>
    <row r="34" spans="1:30" s="207" customFormat="1" ht="15" hidden="1" customHeight="1" x14ac:dyDescent="0.25">
      <c r="A34" s="187">
        <v>41883</v>
      </c>
      <c r="B34" s="265"/>
      <c r="C34" s="199"/>
      <c r="D34" s="199"/>
      <c r="E34" s="199"/>
      <c r="F34" s="199"/>
      <c r="G34" s="199"/>
      <c r="H34" s="199"/>
      <c r="I34" s="199"/>
      <c r="J34" s="199">
        <f t="shared" si="14"/>
        <v>0</v>
      </c>
      <c r="K34" s="199">
        <f t="shared" si="15"/>
        <v>0</v>
      </c>
      <c r="L34" s="236"/>
      <c r="M34" s="201"/>
      <c r="N34" s="236"/>
      <c r="O34" s="74"/>
      <c r="P34" s="190">
        <f t="shared" si="16"/>
        <v>41883</v>
      </c>
      <c r="Q34" s="202"/>
      <c r="R34" s="203"/>
      <c r="S34" s="196"/>
      <c r="T34" s="202"/>
      <c r="U34" s="203"/>
      <c r="V34" s="266"/>
      <c r="W34" s="202"/>
      <c r="X34" s="203"/>
      <c r="Y34" s="266"/>
      <c r="Z34" s="202"/>
      <c r="AA34" s="203"/>
      <c r="AB34" s="196"/>
      <c r="AC34" s="196"/>
      <c r="AD34" s="197"/>
    </row>
    <row r="35" spans="1:30" s="207" customFormat="1" ht="15" hidden="1" customHeight="1" x14ac:dyDescent="0.25">
      <c r="A35" s="187">
        <v>41852</v>
      </c>
      <c r="B35" s="265"/>
      <c r="C35" s="199"/>
      <c r="D35" s="199"/>
      <c r="E35" s="199"/>
      <c r="F35" s="199"/>
      <c r="G35" s="199"/>
      <c r="H35" s="199"/>
      <c r="I35" s="199"/>
      <c r="J35" s="199">
        <f t="shared" si="14"/>
        <v>0</v>
      </c>
      <c r="K35" s="199">
        <f t="shared" si="15"/>
        <v>0</v>
      </c>
      <c r="L35" s="236"/>
      <c r="M35" s="201"/>
      <c r="N35" s="236"/>
      <c r="O35" s="74"/>
      <c r="P35" s="190">
        <f t="shared" si="16"/>
        <v>41852</v>
      </c>
      <c r="Q35" s="202"/>
      <c r="R35" s="203"/>
      <c r="S35" s="196"/>
      <c r="T35" s="202"/>
      <c r="U35" s="203"/>
      <c r="V35" s="266"/>
      <c r="W35" s="202"/>
      <c r="X35" s="203"/>
      <c r="Y35" s="266"/>
      <c r="Z35" s="202"/>
      <c r="AA35" s="203"/>
      <c r="AB35" s="196"/>
      <c r="AC35" s="196"/>
      <c r="AD35" s="197"/>
    </row>
    <row r="36" spans="1:30" s="207" customFormat="1" ht="15" hidden="1" customHeight="1" x14ac:dyDescent="0.25">
      <c r="A36" s="187">
        <v>41821</v>
      </c>
      <c r="B36" s="265"/>
      <c r="C36" s="199"/>
      <c r="D36" s="199"/>
      <c r="E36" s="199"/>
      <c r="F36" s="199"/>
      <c r="G36" s="199"/>
      <c r="H36" s="199"/>
      <c r="I36" s="199"/>
      <c r="J36" s="199">
        <f t="shared" si="14"/>
        <v>0</v>
      </c>
      <c r="K36" s="199">
        <f t="shared" si="15"/>
        <v>0</v>
      </c>
      <c r="L36" s="236"/>
      <c r="M36" s="201"/>
      <c r="N36" s="236"/>
      <c r="O36" s="74"/>
      <c r="P36" s="190">
        <f t="shared" si="16"/>
        <v>41821</v>
      </c>
      <c r="Q36" s="202"/>
      <c r="R36" s="203"/>
      <c r="S36" s="196"/>
      <c r="T36" s="202"/>
      <c r="U36" s="203"/>
      <c r="V36" s="266"/>
      <c r="W36" s="202"/>
      <c r="X36" s="203"/>
      <c r="Y36" s="266"/>
      <c r="Z36" s="202"/>
      <c r="AA36" s="203"/>
      <c r="AB36" s="196"/>
      <c r="AC36" s="196"/>
      <c r="AD36" s="197"/>
    </row>
    <row r="37" spans="1:30" s="207" customFormat="1" ht="15" hidden="1" customHeight="1" x14ac:dyDescent="0.25">
      <c r="A37" s="187">
        <v>41791</v>
      </c>
      <c r="B37" s="265"/>
      <c r="C37" s="199"/>
      <c r="D37" s="199"/>
      <c r="E37" s="199"/>
      <c r="F37" s="199"/>
      <c r="G37" s="199"/>
      <c r="H37" s="199"/>
      <c r="I37" s="199"/>
      <c r="J37" s="199">
        <f t="shared" si="14"/>
        <v>0</v>
      </c>
      <c r="K37" s="199">
        <f t="shared" si="15"/>
        <v>0</v>
      </c>
      <c r="L37" s="236"/>
      <c r="M37" s="201"/>
      <c r="N37" s="236"/>
      <c r="O37" s="74"/>
      <c r="P37" s="190">
        <f t="shared" si="16"/>
        <v>41791</v>
      </c>
      <c r="Q37" s="202"/>
      <c r="R37" s="203"/>
      <c r="S37" s="196"/>
      <c r="T37" s="202"/>
      <c r="U37" s="203"/>
      <c r="V37" s="266"/>
      <c r="W37" s="202"/>
      <c r="X37" s="203"/>
      <c r="Y37" s="266"/>
      <c r="Z37" s="202"/>
      <c r="AA37" s="203"/>
      <c r="AB37" s="196"/>
      <c r="AC37" s="196"/>
      <c r="AD37" s="197"/>
    </row>
    <row r="38" spans="1:30" s="209" customFormat="1" ht="15" hidden="1" customHeight="1" x14ac:dyDescent="0.25">
      <c r="A38" s="187">
        <v>41760</v>
      </c>
      <c r="B38" s="265"/>
      <c r="C38" s="199"/>
      <c r="D38" s="199"/>
      <c r="E38" s="199"/>
      <c r="F38" s="199"/>
      <c r="G38" s="199"/>
      <c r="H38" s="199"/>
      <c r="I38" s="199"/>
      <c r="J38" s="199">
        <f t="shared" si="14"/>
        <v>0</v>
      </c>
      <c r="K38" s="199">
        <f t="shared" si="15"/>
        <v>0</v>
      </c>
      <c r="L38" s="236"/>
      <c r="M38" s="201"/>
      <c r="N38" s="236"/>
      <c r="O38" s="74"/>
      <c r="P38" s="190">
        <f t="shared" si="16"/>
        <v>41760</v>
      </c>
      <c r="Q38" s="202"/>
      <c r="R38" s="203"/>
      <c r="S38" s="196"/>
      <c r="T38" s="202"/>
      <c r="U38" s="203"/>
      <c r="V38" s="266"/>
      <c r="W38" s="202"/>
      <c r="X38" s="203"/>
      <c r="Y38" s="266"/>
      <c r="Z38" s="202"/>
      <c r="AA38" s="203"/>
      <c r="AB38" s="196"/>
      <c r="AC38" s="196"/>
      <c r="AD38" s="197"/>
    </row>
    <row r="39" spans="1:30" s="209" customFormat="1" ht="15" hidden="1" customHeight="1" x14ac:dyDescent="0.25">
      <c r="A39" s="187">
        <v>41730</v>
      </c>
      <c r="B39" s="265"/>
      <c r="C39" s="199"/>
      <c r="D39" s="199"/>
      <c r="E39" s="199"/>
      <c r="F39" s="199"/>
      <c r="G39" s="199"/>
      <c r="H39" s="199"/>
      <c r="I39" s="199"/>
      <c r="J39" s="199">
        <f t="shared" si="14"/>
        <v>0</v>
      </c>
      <c r="K39" s="199">
        <f t="shared" si="15"/>
        <v>0</v>
      </c>
      <c r="L39" s="236"/>
      <c r="M39" s="201"/>
      <c r="N39" s="236"/>
      <c r="O39" s="74"/>
      <c r="P39" s="190">
        <f t="shared" si="16"/>
        <v>41730</v>
      </c>
      <c r="Q39" s="202"/>
      <c r="R39" s="203"/>
      <c r="S39" s="196"/>
      <c r="T39" s="202"/>
      <c r="U39" s="203"/>
      <c r="V39" s="266"/>
      <c r="W39" s="202"/>
      <c r="X39" s="203"/>
      <c r="Y39" s="266"/>
      <c r="Z39" s="202"/>
      <c r="AA39" s="203"/>
      <c r="AB39" s="196"/>
      <c r="AC39" s="196"/>
      <c r="AD39" s="197"/>
    </row>
    <row r="40" spans="1:30" s="209" customFormat="1" ht="15" hidden="1" customHeight="1" x14ac:dyDescent="0.25">
      <c r="A40" s="187">
        <v>41699</v>
      </c>
      <c r="B40" s="265"/>
      <c r="C40" s="199"/>
      <c r="D40" s="199"/>
      <c r="E40" s="199"/>
      <c r="F40" s="199"/>
      <c r="G40" s="199"/>
      <c r="H40" s="199"/>
      <c r="I40" s="199"/>
      <c r="J40" s="199">
        <f t="shared" si="14"/>
        <v>0</v>
      </c>
      <c r="K40" s="199">
        <f t="shared" si="15"/>
        <v>0</v>
      </c>
      <c r="L40" s="236"/>
      <c r="M40" s="201"/>
      <c r="N40" s="236"/>
      <c r="O40" s="73"/>
      <c r="P40" s="190">
        <f t="shared" si="16"/>
        <v>41699</v>
      </c>
      <c r="Q40" s="202"/>
      <c r="R40" s="203"/>
      <c r="S40" s="196"/>
      <c r="T40" s="202"/>
      <c r="U40" s="203"/>
      <c r="V40" s="266"/>
      <c r="W40" s="202"/>
      <c r="X40" s="203"/>
      <c r="Y40" s="266"/>
      <c r="Z40" s="202"/>
      <c r="AA40" s="203"/>
      <c r="AB40" s="196"/>
      <c r="AC40" s="196"/>
      <c r="AD40" s="197"/>
    </row>
    <row r="41" spans="1:30" s="209" customFormat="1" ht="15" hidden="1" customHeight="1" x14ac:dyDescent="0.25">
      <c r="A41" s="187">
        <v>41671</v>
      </c>
      <c r="B41" s="267"/>
      <c r="C41" s="208"/>
      <c r="D41" s="208"/>
      <c r="E41" s="208"/>
      <c r="F41" s="208"/>
      <c r="G41" s="208"/>
      <c r="H41" s="208"/>
      <c r="I41" s="208"/>
      <c r="J41" s="199">
        <f t="shared" si="14"/>
        <v>0</v>
      </c>
      <c r="K41" s="199">
        <f t="shared" si="15"/>
        <v>0</v>
      </c>
      <c r="L41" s="236"/>
      <c r="M41" s="201"/>
      <c r="N41" s="236"/>
      <c r="O41" s="73"/>
      <c r="P41" s="190">
        <f t="shared" si="16"/>
        <v>41671</v>
      </c>
      <c r="Q41" s="202"/>
      <c r="R41" s="203"/>
      <c r="S41" s="196"/>
      <c r="T41" s="202"/>
      <c r="U41" s="203"/>
      <c r="V41" s="266"/>
      <c r="W41" s="202"/>
      <c r="X41" s="203"/>
      <c r="Y41" s="266"/>
      <c r="Z41" s="202"/>
      <c r="AA41" s="203"/>
      <c r="AB41" s="196"/>
      <c r="AC41" s="196"/>
      <c r="AD41" s="197"/>
    </row>
    <row r="42" spans="1:30" s="209" customFormat="1" ht="15" hidden="1" customHeight="1" x14ac:dyDescent="0.25">
      <c r="A42" s="187">
        <v>41640</v>
      </c>
      <c r="B42" s="267"/>
      <c r="C42" s="208"/>
      <c r="D42" s="208"/>
      <c r="E42" s="208"/>
      <c r="F42" s="208"/>
      <c r="G42" s="208"/>
      <c r="H42" s="208"/>
      <c r="I42" s="208"/>
      <c r="J42" s="199">
        <f t="shared" si="14"/>
        <v>0</v>
      </c>
      <c r="K42" s="199">
        <f t="shared" si="15"/>
        <v>0</v>
      </c>
      <c r="L42" s="236"/>
      <c r="M42" s="201"/>
      <c r="N42" s="236"/>
      <c r="O42" s="73"/>
      <c r="P42" s="190">
        <f t="shared" si="16"/>
        <v>41640</v>
      </c>
      <c r="Q42" s="202"/>
      <c r="R42" s="203"/>
      <c r="S42" s="196"/>
      <c r="T42" s="202"/>
      <c r="U42" s="203"/>
      <c r="V42" s="266"/>
      <c r="W42" s="202"/>
      <c r="X42" s="203"/>
      <c r="Y42" s="266"/>
      <c r="Z42" s="202"/>
      <c r="AA42" s="203"/>
      <c r="AB42" s="196"/>
      <c r="AC42" s="196"/>
      <c r="AD42" s="197"/>
    </row>
    <row r="43" spans="1:30" s="209" customFormat="1" ht="15" hidden="1" customHeight="1" x14ac:dyDescent="0.25">
      <c r="A43" s="187">
        <v>41609</v>
      </c>
      <c r="B43" s="267"/>
      <c r="C43" s="208"/>
      <c r="D43" s="208"/>
      <c r="E43" s="208"/>
      <c r="F43" s="208"/>
      <c r="G43" s="208"/>
      <c r="H43" s="208"/>
      <c r="I43" s="208"/>
      <c r="J43" s="199">
        <f t="shared" si="14"/>
        <v>0</v>
      </c>
      <c r="K43" s="199">
        <f t="shared" si="15"/>
        <v>0</v>
      </c>
      <c r="L43" s="236"/>
      <c r="M43" s="201"/>
      <c r="N43" s="236"/>
      <c r="O43" s="73"/>
      <c r="P43" s="190">
        <f t="shared" si="16"/>
        <v>41609</v>
      </c>
      <c r="Q43" s="202"/>
      <c r="R43" s="203"/>
      <c r="S43" s="196"/>
      <c r="T43" s="202"/>
      <c r="U43" s="203"/>
      <c r="V43" s="266"/>
      <c r="W43" s="202"/>
      <c r="X43" s="203"/>
      <c r="Y43" s="266"/>
      <c r="Z43" s="202"/>
      <c r="AA43" s="203"/>
      <c r="AB43" s="196"/>
      <c r="AC43" s="196"/>
      <c r="AD43" s="197"/>
    </row>
    <row r="44" spans="1:30" s="209" customFormat="1" ht="15" hidden="1" customHeight="1" x14ac:dyDescent="0.25">
      <c r="A44" s="187">
        <v>41579</v>
      </c>
      <c r="B44" s="267"/>
      <c r="C44" s="208"/>
      <c r="D44" s="208"/>
      <c r="E44" s="208"/>
      <c r="F44" s="208"/>
      <c r="G44" s="208"/>
      <c r="H44" s="208"/>
      <c r="I44" s="208"/>
      <c r="J44" s="199">
        <f t="shared" si="14"/>
        <v>0</v>
      </c>
      <c r="K44" s="199">
        <f t="shared" si="15"/>
        <v>0</v>
      </c>
      <c r="L44" s="236"/>
      <c r="M44" s="201"/>
      <c r="N44" s="236"/>
      <c r="O44" s="73"/>
      <c r="P44" s="190">
        <f t="shared" si="16"/>
        <v>41579</v>
      </c>
      <c r="Q44" s="202"/>
      <c r="R44" s="203"/>
      <c r="S44" s="196"/>
      <c r="T44" s="202"/>
      <c r="U44" s="203"/>
      <c r="V44" s="266"/>
      <c r="W44" s="202"/>
      <c r="X44" s="203"/>
      <c r="Y44" s="266"/>
      <c r="Z44" s="202"/>
      <c r="AA44" s="203"/>
      <c r="AB44" s="196"/>
      <c r="AC44" s="196"/>
      <c r="AD44" s="197"/>
    </row>
    <row r="45" spans="1:30" s="209" customFormat="1" ht="15" hidden="1" customHeight="1" x14ac:dyDescent="0.25">
      <c r="A45" s="187">
        <v>41548</v>
      </c>
      <c r="B45" s="267"/>
      <c r="C45" s="208"/>
      <c r="D45" s="208"/>
      <c r="E45" s="208"/>
      <c r="F45" s="208"/>
      <c r="G45" s="208"/>
      <c r="H45" s="208"/>
      <c r="I45" s="208"/>
      <c r="J45" s="199">
        <f t="shared" si="14"/>
        <v>0</v>
      </c>
      <c r="K45" s="199">
        <f t="shared" si="15"/>
        <v>0</v>
      </c>
      <c r="L45" s="236"/>
      <c r="M45" s="201"/>
      <c r="N45" s="236"/>
      <c r="O45" s="73"/>
      <c r="P45" s="190">
        <f t="shared" si="16"/>
        <v>41548</v>
      </c>
      <c r="Q45" s="202"/>
      <c r="R45" s="203"/>
      <c r="S45" s="196"/>
      <c r="T45" s="202"/>
      <c r="U45" s="203"/>
      <c r="V45" s="266"/>
      <c r="W45" s="202"/>
      <c r="X45" s="203"/>
      <c r="Y45" s="266"/>
      <c r="Z45" s="202"/>
      <c r="AA45" s="203"/>
      <c r="AB45" s="196"/>
      <c r="AC45" s="196"/>
      <c r="AD45" s="197"/>
    </row>
    <row r="46" spans="1:30" s="209" customFormat="1" ht="15" hidden="1" customHeight="1" x14ac:dyDescent="0.25">
      <c r="A46" s="187">
        <v>41518</v>
      </c>
      <c r="B46" s="267"/>
      <c r="C46" s="208"/>
      <c r="D46" s="208"/>
      <c r="E46" s="208"/>
      <c r="F46" s="208"/>
      <c r="G46" s="208"/>
      <c r="H46" s="208"/>
      <c r="I46" s="208"/>
      <c r="J46" s="199">
        <f t="shared" si="14"/>
        <v>0</v>
      </c>
      <c r="K46" s="199">
        <f t="shared" si="15"/>
        <v>0</v>
      </c>
      <c r="L46" s="236"/>
      <c r="M46" s="201"/>
      <c r="N46" s="236"/>
      <c r="O46" s="73"/>
      <c r="P46" s="190">
        <f t="shared" si="16"/>
        <v>41518</v>
      </c>
      <c r="Q46" s="202"/>
      <c r="R46" s="203"/>
      <c r="S46" s="196"/>
      <c r="T46" s="202"/>
      <c r="U46" s="203"/>
      <c r="V46" s="266"/>
      <c r="W46" s="202"/>
      <c r="X46" s="203"/>
      <c r="Y46" s="266"/>
      <c r="Z46" s="202"/>
      <c r="AA46" s="203"/>
      <c r="AB46" s="196"/>
      <c r="AC46" s="196"/>
      <c r="AD46" s="197"/>
    </row>
    <row r="47" spans="1:30" s="209" customFormat="1" ht="15" hidden="1" customHeight="1" x14ac:dyDescent="0.25">
      <c r="A47" s="187">
        <v>41487</v>
      </c>
      <c r="B47" s="267"/>
      <c r="C47" s="208"/>
      <c r="D47" s="208"/>
      <c r="E47" s="208"/>
      <c r="F47" s="208"/>
      <c r="G47" s="208"/>
      <c r="H47" s="208"/>
      <c r="I47" s="208"/>
      <c r="J47" s="199">
        <f t="shared" si="14"/>
        <v>0</v>
      </c>
      <c r="K47" s="199">
        <f t="shared" si="15"/>
        <v>0</v>
      </c>
      <c r="L47" s="236"/>
      <c r="M47" s="201"/>
      <c r="N47" s="236"/>
      <c r="O47" s="73"/>
      <c r="P47" s="190">
        <f t="shared" si="16"/>
        <v>41487</v>
      </c>
      <c r="Q47" s="202"/>
      <c r="R47" s="203"/>
      <c r="S47" s="196"/>
      <c r="T47" s="202"/>
      <c r="U47" s="203"/>
      <c r="V47" s="266"/>
      <c r="W47" s="202"/>
      <c r="X47" s="203"/>
      <c r="Y47" s="266"/>
      <c r="Z47" s="202"/>
      <c r="AA47" s="203"/>
      <c r="AB47" s="196"/>
      <c r="AC47" s="196"/>
      <c r="AD47" s="197"/>
    </row>
    <row r="48" spans="1:30" s="209" customFormat="1" ht="15" hidden="1" customHeight="1" x14ac:dyDescent="0.25">
      <c r="A48" s="187">
        <v>41456</v>
      </c>
      <c r="B48" s="267"/>
      <c r="C48" s="208"/>
      <c r="D48" s="208"/>
      <c r="E48" s="208"/>
      <c r="F48" s="208"/>
      <c r="G48" s="208"/>
      <c r="H48" s="208"/>
      <c r="I48" s="208"/>
      <c r="J48" s="199">
        <f t="shared" si="14"/>
        <v>0</v>
      </c>
      <c r="K48" s="199">
        <f t="shared" si="15"/>
        <v>0</v>
      </c>
      <c r="L48" s="236"/>
      <c r="M48" s="201"/>
      <c r="N48" s="236"/>
      <c r="O48" s="73"/>
      <c r="P48" s="239">
        <f t="shared" si="16"/>
        <v>41456</v>
      </c>
      <c r="Q48" s="202"/>
      <c r="R48" s="203"/>
      <c r="S48" s="196"/>
      <c r="T48" s="202"/>
      <c r="U48" s="203"/>
      <c r="V48" s="266"/>
      <c r="W48" s="202"/>
      <c r="X48" s="203"/>
      <c r="Y48" s="266"/>
      <c r="Z48" s="202"/>
      <c r="AA48" s="203"/>
      <c r="AB48" s="196"/>
      <c r="AC48" s="196"/>
      <c r="AD48" s="197"/>
    </row>
    <row r="49" spans="1:30" hidden="1" x14ac:dyDescent="0.25">
      <c r="F49" s="17"/>
      <c r="G49" s="17"/>
      <c r="H49" s="17"/>
      <c r="I49" s="17"/>
      <c r="J49" s="17"/>
      <c r="K49" s="17"/>
      <c r="O49" s="74"/>
      <c r="Q49" s="42"/>
      <c r="R49" s="32"/>
      <c r="S49" s="43"/>
      <c r="T49" s="42"/>
      <c r="U49" s="32"/>
      <c r="V49" s="43"/>
      <c r="W49" s="42"/>
      <c r="X49" s="32"/>
      <c r="Y49" s="43"/>
      <c r="Z49" s="46"/>
      <c r="AA49" s="47"/>
      <c r="AB49" s="43"/>
      <c r="AC49" s="43"/>
      <c r="AD49" s="54"/>
    </row>
    <row r="50" spans="1:30" hidden="1" x14ac:dyDescent="0.25">
      <c r="F50" s="17"/>
      <c r="G50" s="17"/>
      <c r="H50" s="31"/>
      <c r="I50" s="31"/>
      <c r="J50" s="31"/>
      <c r="K50" s="31"/>
      <c r="Q50" s="52" t="s">
        <v>62</v>
      </c>
      <c r="R50" s="44"/>
      <c r="S50" s="45">
        <f>SUM(S7:S49)</f>
        <v>11072.914775999987</v>
      </c>
      <c r="T50" s="50"/>
      <c r="U50" s="51"/>
      <c r="V50" s="45">
        <f>SUM(V7:V49)</f>
        <v>1238.8465399999986</v>
      </c>
      <c r="W50" s="50"/>
      <c r="X50" s="51"/>
      <c r="Y50" s="45">
        <f>SUM(Y7:Y49)</f>
        <v>0</v>
      </c>
      <c r="Z50" s="48"/>
      <c r="AA50" s="49"/>
      <c r="AB50" s="45">
        <f>SUM(AB7:AB49)</f>
        <v>-67.321053000000035</v>
      </c>
      <c r="AC50" s="45">
        <f>SUM(AC7:AC49)</f>
        <v>12244.440262999982</v>
      </c>
      <c r="AD50" s="121"/>
    </row>
    <row r="51" spans="1:30" x14ac:dyDescent="0.25">
      <c r="G51" s="17"/>
      <c r="H51" s="17"/>
      <c r="I51" s="17"/>
      <c r="J51" s="17"/>
      <c r="K51" s="17"/>
    </row>
    <row r="52" spans="1:30" s="150" customFormat="1" x14ac:dyDescent="0.25">
      <c r="A52" s="150" t="s">
        <v>5</v>
      </c>
      <c r="O52" s="70"/>
      <c r="AC52" s="17"/>
    </row>
    <row r="53" spans="1:30" s="150" customFormat="1" ht="45.75" customHeight="1" x14ac:dyDescent="0.25">
      <c r="A53" s="2" t="s">
        <v>12</v>
      </c>
      <c r="B53" s="318" t="s">
        <v>159</v>
      </c>
      <c r="C53" s="318"/>
      <c r="D53" s="318"/>
      <c r="E53" s="318"/>
      <c r="F53" s="318"/>
      <c r="G53" s="318"/>
      <c r="H53" s="318"/>
      <c r="I53" s="318"/>
      <c r="J53" s="318"/>
      <c r="K53" s="318"/>
      <c r="L53" s="318"/>
      <c r="M53" s="66"/>
      <c r="N53" s="66"/>
      <c r="O53" s="263"/>
      <c r="P53" s="171"/>
      <c r="Q53" s="171"/>
      <c r="R53" s="171"/>
      <c r="S53" s="171"/>
      <c r="T53" s="171"/>
      <c r="U53" s="171"/>
      <c r="V53" s="171"/>
    </row>
    <row r="54" spans="1:30" s="150" customFormat="1" x14ac:dyDescent="0.25">
      <c r="O54" s="70"/>
    </row>
    <row r="55" spans="1:30" s="150" customFormat="1" ht="43.5" customHeight="1" x14ac:dyDescent="0.25">
      <c r="A55" s="2" t="s">
        <v>13</v>
      </c>
      <c r="B55" s="318" t="s">
        <v>160</v>
      </c>
      <c r="C55" s="318"/>
      <c r="D55" s="318"/>
      <c r="E55" s="318"/>
      <c r="F55" s="318"/>
      <c r="G55" s="318"/>
      <c r="H55" s="318"/>
      <c r="I55" s="318"/>
      <c r="J55" s="318"/>
      <c r="K55" s="318"/>
      <c r="L55" s="318"/>
      <c r="M55" s="171"/>
      <c r="N55" s="171"/>
      <c r="O55" s="264"/>
      <c r="P55" s="171"/>
      <c r="Q55" s="171"/>
      <c r="R55" s="171"/>
      <c r="S55" s="171"/>
      <c r="T55" s="171"/>
      <c r="U55" s="171"/>
      <c r="V55" s="171"/>
    </row>
    <row r="56" spans="1:30" s="150" customFormat="1" ht="15" customHeight="1" x14ac:dyDescent="0.25">
      <c r="A56" s="65"/>
      <c r="B56" s="172"/>
      <c r="C56" s="172"/>
      <c r="D56" s="172"/>
      <c r="E56" s="172"/>
      <c r="F56" s="172"/>
      <c r="G56" s="172"/>
      <c r="H56" s="172"/>
      <c r="I56" s="172"/>
      <c r="J56" s="172"/>
      <c r="K56" s="172"/>
      <c r="L56" s="172"/>
      <c r="M56" s="171"/>
      <c r="N56" s="171"/>
      <c r="O56" s="264"/>
      <c r="P56" s="171"/>
      <c r="Q56" s="171"/>
      <c r="R56" s="171"/>
      <c r="S56" s="171"/>
      <c r="T56" s="171"/>
      <c r="U56" s="171"/>
      <c r="V56" s="171"/>
    </row>
    <row r="57" spans="1:30" s="150" customFormat="1" x14ac:dyDescent="0.25">
      <c r="A57" s="1" t="s">
        <v>4</v>
      </c>
      <c r="O57" s="70"/>
    </row>
    <row r="60" spans="1:30" x14ac:dyDescent="0.25">
      <c r="A60" s="210" t="s">
        <v>85</v>
      </c>
    </row>
  </sheetData>
  <sheetProtection sheet="1" objects="1" scenarios="1"/>
  <mergeCells count="13">
    <mergeCell ref="P1:AD1"/>
    <mergeCell ref="P2:AD2"/>
    <mergeCell ref="P4:AD4"/>
    <mergeCell ref="B55:L55"/>
    <mergeCell ref="Z5:AB5"/>
    <mergeCell ref="A1:N1"/>
    <mergeCell ref="A2:N2"/>
    <mergeCell ref="A4:N4"/>
    <mergeCell ref="Q5:S5"/>
    <mergeCell ref="T5:V5"/>
    <mergeCell ref="W5:Y5"/>
    <mergeCell ref="AD5:AD6"/>
    <mergeCell ref="B53:L53"/>
  </mergeCells>
  <printOptions horizontalCentered="1" verticalCentered="1"/>
  <pageMargins left="0.25" right="0.25" top="0.25" bottom="0.25" header="0.05" footer="0.05"/>
  <pageSetup scale="70" orientation="landscape"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topLeftCell="A6" workbookViewId="0">
      <selection activeCell="A6" sqref="A1:XFD1048576"/>
    </sheetView>
  </sheetViews>
  <sheetFormatPr defaultRowHeight="15" x14ac:dyDescent="0.25"/>
  <cols>
    <col min="1" max="1" width="10.7109375" style="150" customWidth="1"/>
    <col min="2" max="2" width="12" style="150" customWidth="1"/>
    <col min="3" max="3" width="14.42578125" style="150" customWidth="1"/>
    <col min="4" max="5" width="15" style="150" customWidth="1"/>
    <col min="6" max="6" width="10.5703125" style="150" customWidth="1"/>
    <col min="7" max="9" width="14.140625" style="150" customWidth="1"/>
    <col min="10" max="10" width="20.5703125" style="150" bestFit="1" customWidth="1"/>
    <col min="11" max="11" width="25" style="150" customWidth="1"/>
    <col min="12" max="12" width="15" style="150" customWidth="1"/>
    <col min="13" max="13" width="2.85546875" style="70" customWidth="1"/>
    <col min="14" max="14" width="11.28515625" style="150" customWidth="1"/>
    <col min="15" max="22" width="15.42578125" style="150" customWidth="1"/>
    <col min="23" max="24" width="11.28515625" style="150" bestFit="1" customWidth="1"/>
    <col min="25" max="25" width="14.28515625" style="150" customWidth="1"/>
    <col min="26" max="16384" width="9.140625" style="150"/>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180</v>
      </c>
      <c r="B2" s="311"/>
      <c r="C2" s="311"/>
      <c r="D2" s="311"/>
      <c r="E2" s="311"/>
      <c r="F2" s="311"/>
      <c r="G2" s="311"/>
      <c r="H2" s="311"/>
      <c r="I2" s="311"/>
      <c r="J2" s="311"/>
      <c r="K2" s="311"/>
      <c r="L2" s="311"/>
      <c r="M2" s="261"/>
      <c r="N2" s="311" t="str">
        <f>A2</f>
        <v>Town of Auburn</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1"/>
      <c r="M4" s="261"/>
      <c r="N4" s="311">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6"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58" t="s">
        <v>9</v>
      </c>
      <c r="M6" s="257"/>
      <c r="N6" s="291" t="s">
        <v>32</v>
      </c>
      <c r="O6" s="228"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30" si="0">A8+31</f>
        <v>42719</v>
      </c>
      <c r="B7" s="90"/>
      <c r="C7" s="88"/>
      <c r="D7" s="88"/>
      <c r="E7" s="88"/>
      <c r="F7" s="103">
        <v>0</v>
      </c>
      <c r="G7" s="104">
        <v>0</v>
      </c>
      <c r="H7" s="104">
        <f t="shared" ref="H7:I21" si="1">F7+D7+B7</f>
        <v>0</v>
      </c>
      <c r="I7" s="104">
        <f t="shared" si="1"/>
        <v>0</v>
      </c>
      <c r="J7" s="5"/>
      <c r="K7" s="81"/>
      <c r="L7" s="259"/>
      <c r="M7" s="257"/>
      <c r="N7" s="22">
        <f t="shared" ref="N7:N31" si="2">A7</f>
        <v>42719</v>
      </c>
      <c r="O7" s="96">
        <f>Rates!$S7</f>
        <v>0</v>
      </c>
      <c r="P7" s="27"/>
      <c r="Q7" s="29">
        <f t="shared" ref="Q7:Q21" si="3">(O7-P7)*C7</f>
        <v>0</v>
      </c>
      <c r="R7" s="100">
        <f>Rates!$T7</f>
        <v>0</v>
      </c>
      <c r="S7" s="27"/>
      <c r="T7" s="29">
        <f t="shared" ref="T7:T21" si="4">(R7-S7)*E7</f>
        <v>0</v>
      </c>
      <c r="U7" s="100">
        <f>Rates!$V7</f>
        <v>0</v>
      </c>
      <c r="V7" s="27"/>
      <c r="W7" s="29">
        <f t="shared" ref="W7:W21" si="5">(U7-V7)*G7</f>
        <v>0</v>
      </c>
      <c r="X7" s="120">
        <f t="shared" ref="X7:X19" si="6">W7+T7+Q7</f>
        <v>0</v>
      </c>
      <c r="Y7" s="120"/>
    </row>
    <row r="8" spans="1:26" s="60" customFormat="1" hidden="1" x14ac:dyDescent="0.25">
      <c r="A8" s="16">
        <f t="shared" si="0"/>
        <v>42688</v>
      </c>
      <c r="B8" s="90"/>
      <c r="C8" s="88"/>
      <c r="D8" s="88"/>
      <c r="E8" s="88"/>
      <c r="F8" s="103">
        <v>0</v>
      </c>
      <c r="G8" s="104">
        <v>0</v>
      </c>
      <c r="H8" s="104">
        <f t="shared" si="1"/>
        <v>0</v>
      </c>
      <c r="I8" s="104">
        <f t="shared" si="1"/>
        <v>0</v>
      </c>
      <c r="J8" s="5"/>
      <c r="K8" s="81"/>
      <c r="L8" s="259"/>
      <c r="M8" s="257"/>
      <c r="N8" s="22">
        <f t="shared" si="2"/>
        <v>42688</v>
      </c>
      <c r="O8" s="96">
        <f>Rates!$S8</f>
        <v>0</v>
      </c>
      <c r="P8" s="27"/>
      <c r="Q8" s="29">
        <f t="shared" si="3"/>
        <v>0</v>
      </c>
      <c r="R8" s="100">
        <f>Rates!$T8</f>
        <v>0</v>
      </c>
      <c r="S8" s="27"/>
      <c r="T8" s="29">
        <f t="shared" si="4"/>
        <v>0</v>
      </c>
      <c r="U8" s="100">
        <f>Rates!$V8</f>
        <v>0</v>
      </c>
      <c r="V8" s="27"/>
      <c r="W8" s="29">
        <f t="shared" si="5"/>
        <v>0</v>
      </c>
      <c r="X8" s="120">
        <f t="shared" si="6"/>
        <v>0</v>
      </c>
      <c r="Y8" s="120"/>
    </row>
    <row r="9" spans="1:26" s="60" customFormat="1" hidden="1" x14ac:dyDescent="0.25">
      <c r="A9" s="16">
        <f t="shared" si="0"/>
        <v>42657</v>
      </c>
      <c r="B9" s="90"/>
      <c r="C9" s="88"/>
      <c r="D9" s="88"/>
      <c r="E9" s="88"/>
      <c r="F9" s="103">
        <v>0</v>
      </c>
      <c r="G9" s="104">
        <v>0</v>
      </c>
      <c r="H9" s="104">
        <f t="shared" si="1"/>
        <v>0</v>
      </c>
      <c r="I9" s="104">
        <f t="shared" si="1"/>
        <v>0</v>
      </c>
      <c r="J9" s="5"/>
      <c r="K9" s="81"/>
      <c r="L9" s="2"/>
      <c r="M9" s="257"/>
      <c r="N9" s="22">
        <f t="shared" si="2"/>
        <v>42657</v>
      </c>
      <c r="O9" s="96">
        <f>Rates!$S9</f>
        <v>0</v>
      </c>
      <c r="P9" s="27"/>
      <c r="Q9" s="29">
        <f t="shared" si="3"/>
        <v>0</v>
      </c>
      <c r="R9" s="100">
        <f>Rates!$T9</f>
        <v>0</v>
      </c>
      <c r="S9" s="27"/>
      <c r="T9" s="29">
        <f t="shared" si="4"/>
        <v>0</v>
      </c>
      <c r="U9" s="100">
        <f>Rates!$V9</f>
        <v>0</v>
      </c>
      <c r="V9" s="27"/>
      <c r="W9" s="29">
        <f t="shared" si="5"/>
        <v>0</v>
      </c>
      <c r="X9" s="120">
        <f t="shared" si="6"/>
        <v>0</v>
      </c>
      <c r="Y9" s="120"/>
    </row>
    <row r="10" spans="1:26" s="60" customFormat="1" hidden="1" x14ac:dyDescent="0.25">
      <c r="A10" s="16">
        <f t="shared" si="0"/>
        <v>42626</v>
      </c>
      <c r="B10" s="90"/>
      <c r="C10" s="88"/>
      <c r="D10" s="88"/>
      <c r="E10" s="88"/>
      <c r="F10" s="103">
        <v>0</v>
      </c>
      <c r="G10" s="104">
        <v>0</v>
      </c>
      <c r="H10" s="104">
        <f t="shared" si="1"/>
        <v>0</v>
      </c>
      <c r="I10" s="104">
        <f t="shared" si="1"/>
        <v>0</v>
      </c>
      <c r="J10" s="5"/>
      <c r="K10" s="81"/>
      <c r="L10" s="2"/>
      <c r="M10" s="257"/>
      <c r="N10" s="22">
        <f t="shared" si="2"/>
        <v>42626</v>
      </c>
      <c r="O10" s="96">
        <f>Rates!$S10</f>
        <v>0</v>
      </c>
      <c r="P10" s="27"/>
      <c r="Q10" s="29">
        <f t="shared" si="3"/>
        <v>0</v>
      </c>
      <c r="R10" s="100">
        <f>Rates!$T10</f>
        <v>0</v>
      </c>
      <c r="S10" s="27"/>
      <c r="T10" s="29">
        <f t="shared" si="4"/>
        <v>0</v>
      </c>
      <c r="U10" s="100">
        <f>Rates!$V10</f>
        <v>0</v>
      </c>
      <c r="V10" s="27"/>
      <c r="W10" s="29">
        <f t="shared" si="5"/>
        <v>0</v>
      </c>
      <c r="X10" s="120">
        <f t="shared" si="6"/>
        <v>0</v>
      </c>
      <c r="Y10" s="120"/>
    </row>
    <row r="11" spans="1:26" s="60" customFormat="1" hidden="1" x14ac:dyDescent="0.25">
      <c r="A11" s="16">
        <f t="shared" si="0"/>
        <v>42595</v>
      </c>
      <c r="B11" s="90"/>
      <c r="C11" s="88"/>
      <c r="D11" s="88"/>
      <c r="E11" s="88"/>
      <c r="F11" s="103">
        <v>0</v>
      </c>
      <c r="G11" s="104">
        <v>0</v>
      </c>
      <c r="H11" s="104">
        <f t="shared" si="1"/>
        <v>0</v>
      </c>
      <c r="I11" s="104">
        <f t="shared" si="1"/>
        <v>0</v>
      </c>
      <c r="J11" s="5"/>
      <c r="K11" s="81"/>
      <c r="L11" s="2"/>
      <c r="M11" s="257"/>
      <c r="N11" s="22">
        <f t="shared" si="2"/>
        <v>42595</v>
      </c>
      <c r="O11" s="96">
        <f>Rates!$S11</f>
        <v>0</v>
      </c>
      <c r="P11" s="27"/>
      <c r="Q11" s="29">
        <f t="shared" si="3"/>
        <v>0</v>
      </c>
      <c r="R11" s="100">
        <f>Rates!$T11</f>
        <v>0</v>
      </c>
      <c r="S11" s="27"/>
      <c r="T11" s="29">
        <f t="shared" si="4"/>
        <v>0</v>
      </c>
      <c r="U11" s="100">
        <f>Rates!$V11</f>
        <v>0</v>
      </c>
      <c r="V11" s="27"/>
      <c r="W11" s="29">
        <f t="shared" si="5"/>
        <v>0</v>
      </c>
      <c r="X11" s="120">
        <f t="shared" si="6"/>
        <v>0</v>
      </c>
      <c r="Y11" s="120"/>
    </row>
    <row r="12" spans="1:26" s="60" customFormat="1" hidden="1" x14ac:dyDescent="0.25">
      <c r="A12" s="16">
        <f t="shared" si="0"/>
        <v>42564</v>
      </c>
      <c r="B12" s="90"/>
      <c r="C12" s="88"/>
      <c r="D12" s="88"/>
      <c r="E12" s="88"/>
      <c r="F12" s="103">
        <v>0</v>
      </c>
      <c r="G12" s="104">
        <v>0</v>
      </c>
      <c r="H12" s="104">
        <f t="shared" si="1"/>
        <v>0</v>
      </c>
      <c r="I12" s="104">
        <f t="shared" si="1"/>
        <v>0</v>
      </c>
      <c r="J12" s="5"/>
      <c r="K12" s="81"/>
      <c r="L12" s="2"/>
      <c r="M12" s="257"/>
      <c r="N12" s="22">
        <f t="shared" si="2"/>
        <v>42564</v>
      </c>
      <c r="O12" s="96">
        <f>Rates!$S12</f>
        <v>0</v>
      </c>
      <c r="P12" s="27"/>
      <c r="Q12" s="29">
        <f t="shared" si="3"/>
        <v>0</v>
      </c>
      <c r="R12" s="100">
        <f>Rates!$T12</f>
        <v>0</v>
      </c>
      <c r="S12" s="27"/>
      <c r="T12" s="29">
        <f t="shared" si="4"/>
        <v>0</v>
      </c>
      <c r="U12" s="100">
        <f>Rates!$V12</f>
        <v>0</v>
      </c>
      <c r="V12" s="27"/>
      <c r="W12" s="29">
        <f t="shared" si="5"/>
        <v>0</v>
      </c>
      <c r="X12" s="120">
        <f t="shared" si="6"/>
        <v>0</v>
      </c>
      <c r="Y12" s="120"/>
    </row>
    <row r="13" spans="1:26" s="60" customFormat="1" hidden="1" x14ac:dyDescent="0.25">
      <c r="A13" s="16">
        <f t="shared" si="0"/>
        <v>42533</v>
      </c>
      <c r="B13" s="90"/>
      <c r="C13" s="88"/>
      <c r="D13" s="88"/>
      <c r="E13" s="88"/>
      <c r="F13" s="103">
        <v>0</v>
      </c>
      <c r="G13" s="104">
        <v>0</v>
      </c>
      <c r="H13" s="104">
        <f t="shared" si="1"/>
        <v>0</v>
      </c>
      <c r="I13" s="104">
        <f t="shared" si="1"/>
        <v>0</v>
      </c>
      <c r="J13" s="5"/>
      <c r="K13" s="81"/>
      <c r="L13" s="2"/>
      <c r="M13" s="257"/>
      <c r="N13" s="22">
        <f t="shared" si="2"/>
        <v>42533</v>
      </c>
      <c r="O13" s="96">
        <f>Rates!$S13</f>
        <v>0</v>
      </c>
      <c r="P13" s="27"/>
      <c r="Q13" s="29">
        <f t="shared" si="3"/>
        <v>0</v>
      </c>
      <c r="R13" s="100">
        <f>Rates!$T13</f>
        <v>0</v>
      </c>
      <c r="S13" s="27"/>
      <c r="T13" s="29">
        <f t="shared" si="4"/>
        <v>0</v>
      </c>
      <c r="U13" s="100">
        <f>Rates!$V13</f>
        <v>0</v>
      </c>
      <c r="V13" s="27"/>
      <c r="W13" s="29">
        <f t="shared" si="5"/>
        <v>0</v>
      </c>
      <c r="X13" s="120">
        <f t="shared" si="6"/>
        <v>0</v>
      </c>
      <c r="Y13" s="120"/>
    </row>
    <row r="14" spans="1:26" s="60" customFormat="1" hidden="1" x14ac:dyDescent="0.25">
      <c r="A14" s="16">
        <f t="shared" si="0"/>
        <v>42502</v>
      </c>
      <c r="B14" s="90"/>
      <c r="C14" s="88"/>
      <c r="D14" s="88"/>
      <c r="E14" s="88"/>
      <c r="F14" s="103">
        <v>0</v>
      </c>
      <c r="G14" s="104">
        <v>0</v>
      </c>
      <c r="H14" s="104">
        <f t="shared" si="1"/>
        <v>0</v>
      </c>
      <c r="I14" s="104">
        <f t="shared" si="1"/>
        <v>0</v>
      </c>
      <c r="J14" s="5"/>
      <c r="K14" s="81"/>
      <c r="L14" s="2"/>
      <c r="M14" s="257"/>
      <c r="N14" s="22">
        <f t="shared" si="2"/>
        <v>42502</v>
      </c>
      <c r="O14" s="96">
        <f>Rates!$S14</f>
        <v>0</v>
      </c>
      <c r="P14" s="27"/>
      <c r="Q14" s="29">
        <f t="shared" si="3"/>
        <v>0</v>
      </c>
      <c r="R14" s="100">
        <f>Rates!$T14</f>
        <v>0</v>
      </c>
      <c r="S14" s="27"/>
      <c r="T14" s="29">
        <f t="shared" si="4"/>
        <v>0</v>
      </c>
      <c r="U14" s="100">
        <f>Rates!$V14</f>
        <v>0</v>
      </c>
      <c r="V14" s="27"/>
      <c r="W14" s="29">
        <f t="shared" si="5"/>
        <v>0</v>
      </c>
      <c r="X14" s="120">
        <f t="shared" si="6"/>
        <v>0</v>
      </c>
      <c r="Y14" s="120"/>
    </row>
    <row r="15" spans="1:26" s="60" customFormat="1" hidden="1" x14ac:dyDescent="0.25">
      <c r="A15" s="16">
        <f t="shared" si="0"/>
        <v>42471</v>
      </c>
      <c r="B15" s="90"/>
      <c r="C15" s="88"/>
      <c r="D15" s="88"/>
      <c r="E15" s="88"/>
      <c r="F15" s="103">
        <v>0</v>
      </c>
      <c r="G15" s="104">
        <v>0</v>
      </c>
      <c r="H15" s="104">
        <f t="shared" si="1"/>
        <v>0</v>
      </c>
      <c r="I15" s="104">
        <f t="shared" si="1"/>
        <v>0</v>
      </c>
      <c r="J15" s="5"/>
      <c r="K15" s="81"/>
      <c r="L15" s="2"/>
      <c r="M15" s="257"/>
      <c r="N15" s="22">
        <f t="shared" si="2"/>
        <v>42471</v>
      </c>
      <c r="O15" s="96">
        <f>Rates!$S15</f>
        <v>0.13038</v>
      </c>
      <c r="P15" s="27"/>
      <c r="Q15" s="29">
        <f t="shared" si="3"/>
        <v>0</v>
      </c>
      <c r="R15" s="100">
        <f>Rates!$T15</f>
        <v>0.12619</v>
      </c>
      <c r="S15" s="27"/>
      <c r="T15" s="29">
        <f t="shared" si="4"/>
        <v>0</v>
      </c>
      <c r="U15" s="100">
        <f>Rates!$V15</f>
        <v>0</v>
      </c>
      <c r="V15" s="27"/>
      <c r="W15" s="29">
        <f t="shared" si="5"/>
        <v>0</v>
      </c>
      <c r="X15" s="120">
        <f t="shared" si="6"/>
        <v>0</v>
      </c>
      <c r="Y15" s="120"/>
    </row>
    <row r="16" spans="1:26" s="60" customFormat="1" hidden="1" x14ac:dyDescent="0.25">
      <c r="A16" s="16">
        <f t="shared" si="0"/>
        <v>42440</v>
      </c>
      <c r="B16" s="90"/>
      <c r="C16" s="88"/>
      <c r="D16" s="88"/>
      <c r="E16" s="88"/>
      <c r="F16" s="103">
        <v>0</v>
      </c>
      <c r="G16" s="104">
        <v>0</v>
      </c>
      <c r="H16" s="104">
        <f t="shared" si="1"/>
        <v>0</v>
      </c>
      <c r="I16" s="104">
        <f t="shared" si="1"/>
        <v>0</v>
      </c>
      <c r="J16" s="5"/>
      <c r="K16" s="81"/>
      <c r="L16" s="2"/>
      <c r="M16" s="257"/>
      <c r="N16" s="22">
        <f t="shared" si="2"/>
        <v>42440</v>
      </c>
      <c r="O16" s="96">
        <f>Rates!$S16</f>
        <v>0.13038</v>
      </c>
      <c r="P16" s="27"/>
      <c r="Q16" s="29">
        <f t="shared" si="3"/>
        <v>0</v>
      </c>
      <c r="R16" s="100">
        <f>Rates!$T16</f>
        <v>0.12619</v>
      </c>
      <c r="S16" s="27"/>
      <c r="T16" s="29">
        <f t="shared" si="4"/>
        <v>0</v>
      </c>
      <c r="U16" s="100">
        <f>Rates!$V16</f>
        <v>0</v>
      </c>
      <c r="V16" s="27"/>
      <c r="W16" s="29">
        <f t="shared" si="5"/>
        <v>0</v>
      </c>
      <c r="X16" s="120">
        <f t="shared" si="6"/>
        <v>0</v>
      </c>
      <c r="Y16" s="120"/>
    </row>
    <row r="17" spans="1:25" s="60" customFormat="1" hidden="1" x14ac:dyDescent="0.25">
      <c r="A17" s="16">
        <f t="shared" si="0"/>
        <v>42409</v>
      </c>
      <c r="B17" s="90"/>
      <c r="C17" s="88"/>
      <c r="D17" s="88"/>
      <c r="E17" s="88"/>
      <c r="F17" s="103">
        <v>0</v>
      </c>
      <c r="G17" s="104">
        <v>0</v>
      </c>
      <c r="H17" s="104">
        <f t="shared" si="1"/>
        <v>0</v>
      </c>
      <c r="I17" s="104">
        <f t="shared" si="1"/>
        <v>0</v>
      </c>
      <c r="J17" s="5"/>
      <c r="K17" s="81"/>
      <c r="L17" s="2"/>
      <c r="M17" s="257"/>
      <c r="N17" s="22">
        <f t="shared" si="2"/>
        <v>42409</v>
      </c>
      <c r="O17" s="96">
        <f>Rates!$S17</f>
        <v>0.13038</v>
      </c>
      <c r="P17" s="27"/>
      <c r="Q17" s="29">
        <f t="shared" si="3"/>
        <v>0</v>
      </c>
      <c r="R17" s="100">
        <f>Rates!$T17</f>
        <v>0.12619</v>
      </c>
      <c r="S17" s="27"/>
      <c r="T17" s="29">
        <f t="shared" si="4"/>
        <v>0</v>
      </c>
      <c r="U17" s="100">
        <f>Rates!$V17</f>
        <v>0</v>
      </c>
      <c r="V17" s="27"/>
      <c r="W17" s="29">
        <f t="shared" si="5"/>
        <v>0</v>
      </c>
      <c r="X17" s="120">
        <f t="shared" si="6"/>
        <v>0</v>
      </c>
      <c r="Y17" s="120"/>
    </row>
    <row r="18" spans="1:25" s="60" customFormat="1" hidden="1" x14ac:dyDescent="0.25">
      <c r="A18" s="16">
        <f t="shared" si="0"/>
        <v>42378</v>
      </c>
      <c r="B18" s="90"/>
      <c r="C18" s="88"/>
      <c r="D18" s="88"/>
      <c r="E18" s="88"/>
      <c r="F18" s="103">
        <v>0</v>
      </c>
      <c r="G18" s="104">
        <v>0</v>
      </c>
      <c r="H18" s="104">
        <f t="shared" si="1"/>
        <v>0</v>
      </c>
      <c r="I18" s="104">
        <f t="shared" si="1"/>
        <v>0</v>
      </c>
      <c r="J18" s="5"/>
      <c r="K18" s="81"/>
      <c r="L18" s="2"/>
      <c r="M18" s="257"/>
      <c r="N18" s="22">
        <f t="shared" si="2"/>
        <v>42378</v>
      </c>
      <c r="O18" s="96">
        <f>Rates!$S18</f>
        <v>0.13038</v>
      </c>
      <c r="P18" s="27"/>
      <c r="Q18" s="29">
        <f t="shared" si="3"/>
        <v>0</v>
      </c>
      <c r="R18" s="100">
        <f>Rates!$T18</f>
        <v>0.12619</v>
      </c>
      <c r="S18" s="27"/>
      <c r="T18" s="29">
        <f t="shared" si="4"/>
        <v>0</v>
      </c>
      <c r="U18" s="100">
        <f>Rates!$V18</f>
        <v>0.12074</v>
      </c>
      <c r="V18" s="27"/>
      <c r="W18" s="29">
        <f t="shared" si="5"/>
        <v>0</v>
      </c>
      <c r="X18" s="120">
        <f t="shared" si="6"/>
        <v>0</v>
      </c>
      <c r="Y18" s="120"/>
    </row>
    <row r="19" spans="1:25" s="60" customFormat="1" hidden="1" x14ac:dyDescent="0.25">
      <c r="A19" s="16">
        <f t="shared" si="0"/>
        <v>42347</v>
      </c>
      <c r="B19" s="90"/>
      <c r="C19" s="88"/>
      <c r="D19" s="88"/>
      <c r="E19" s="88"/>
      <c r="F19" s="103">
        <v>0</v>
      </c>
      <c r="G19" s="104">
        <v>0</v>
      </c>
      <c r="H19" s="104">
        <f t="shared" si="1"/>
        <v>0</v>
      </c>
      <c r="I19" s="104">
        <f t="shared" si="1"/>
        <v>0</v>
      </c>
      <c r="J19" s="5"/>
      <c r="K19" s="81"/>
      <c r="L19" s="2"/>
      <c r="M19" s="257"/>
      <c r="N19" s="22">
        <f t="shared" si="2"/>
        <v>42347</v>
      </c>
      <c r="O19" s="96">
        <f>Rates!$S19</f>
        <v>0.13038</v>
      </c>
      <c r="P19" s="27"/>
      <c r="Q19" s="29">
        <f t="shared" si="3"/>
        <v>0</v>
      </c>
      <c r="R19" s="100">
        <f>Rates!$T19</f>
        <v>0.12619</v>
      </c>
      <c r="S19" s="27"/>
      <c r="T19" s="29">
        <f t="shared" si="4"/>
        <v>0</v>
      </c>
      <c r="U19" s="100">
        <f>Rates!$V19</f>
        <v>0.12074</v>
      </c>
      <c r="V19" s="27"/>
      <c r="W19" s="29">
        <f t="shared" si="5"/>
        <v>0</v>
      </c>
      <c r="X19" s="120">
        <f t="shared" si="6"/>
        <v>0</v>
      </c>
      <c r="Y19" s="120"/>
    </row>
    <row r="20" spans="1:25" s="60" customFormat="1" hidden="1" x14ac:dyDescent="0.25">
      <c r="A20" s="16">
        <f t="shared" si="0"/>
        <v>42316</v>
      </c>
      <c r="B20" s="102"/>
      <c r="C20" s="103"/>
      <c r="D20" s="103"/>
      <c r="E20" s="103"/>
      <c r="F20" s="103">
        <v>0</v>
      </c>
      <c r="G20" s="104">
        <v>0</v>
      </c>
      <c r="H20" s="104">
        <f t="shared" si="1"/>
        <v>0</v>
      </c>
      <c r="I20" s="104">
        <f t="shared" si="1"/>
        <v>0</v>
      </c>
      <c r="J20" s="5"/>
      <c r="K20" s="81"/>
      <c r="L20" s="2"/>
      <c r="M20" s="257"/>
      <c r="N20" s="22">
        <f t="shared" si="2"/>
        <v>42316</v>
      </c>
      <c r="O20" s="96">
        <f>Rates!$S20</f>
        <v>0.13038</v>
      </c>
      <c r="P20" s="27"/>
      <c r="Q20" s="29">
        <f t="shared" si="3"/>
        <v>0</v>
      </c>
      <c r="R20" s="100">
        <f>Rates!$T20</f>
        <v>0.12619</v>
      </c>
      <c r="S20" s="27"/>
      <c r="T20" s="29">
        <f t="shared" si="4"/>
        <v>0</v>
      </c>
      <c r="U20" s="100">
        <f>Rates!$V20</f>
        <v>0.12074</v>
      </c>
      <c r="V20" s="27"/>
      <c r="W20" s="29">
        <f t="shared" si="5"/>
        <v>0</v>
      </c>
      <c r="X20" s="120">
        <f>W20+T20+Q20</f>
        <v>0</v>
      </c>
      <c r="Y20" s="120"/>
    </row>
    <row r="21" spans="1:25" s="60" customFormat="1" hidden="1" x14ac:dyDescent="0.25">
      <c r="A21" s="16">
        <f t="shared" si="0"/>
        <v>42285</v>
      </c>
      <c r="B21" s="102"/>
      <c r="C21" s="103"/>
      <c r="D21" s="103"/>
      <c r="E21" s="103"/>
      <c r="F21" s="103">
        <v>0</v>
      </c>
      <c r="G21" s="104">
        <v>0</v>
      </c>
      <c r="H21" s="104">
        <f t="shared" si="1"/>
        <v>0</v>
      </c>
      <c r="I21" s="104">
        <f t="shared" si="1"/>
        <v>0</v>
      </c>
      <c r="J21" s="5"/>
      <c r="K21" s="81"/>
      <c r="L21" s="260"/>
      <c r="M21" s="74"/>
      <c r="N21" s="22">
        <f t="shared" si="2"/>
        <v>42285</v>
      </c>
      <c r="O21" s="96">
        <f>Rates!$S21</f>
        <v>9.257E-2</v>
      </c>
      <c r="P21" s="27"/>
      <c r="Q21" s="29">
        <f t="shared" si="3"/>
        <v>0</v>
      </c>
      <c r="R21" s="100">
        <f>Rates!$T21</f>
        <v>8.6400000000000005E-2</v>
      </c>
      <c r="S21" s="27"/>
      <c r="T21" s="29">
        <f t="shared" si="4"/>
        <v>0</v>
      </c>
      <c r="U21" s="100">
        <f>Rates!$V21</f>
        <v>7.2789999999999994E-2</v>
      </c>
      <c r="V21" s="27"/>
      <c r="W21" s="29">
        <f t="shared" si="5"/>
        <v>0</v>
      </c>
      <c r="X21" s="120">
        <f t="shared" ref="X21" si="7">W21+T21+Q21</f>
        <v>0</v>
      </c>
      <c r="Y21" s="120"/>
    </row>
    <row r="22" spans="1:25" s="198" customFormat="1" x14ac:dyDescent="0.25">
      <c r="A22" s="187">
        <f t="shared" si="0"/>
        <v>42254</v>
      </c>
      <c r="B22" s="306"/>
      <c r="C22" s="306"/>
      <c r="D22" s="306"/>
      <c r="E22" s="306"/>
      <c r="F22" s="306"/>
      <c r="G22" s="306"/>
      <c r="H22" s="306"/>
      <c r="I22" s="306"/>
      <c r="J22" s="236"/>
      <c r="K22" s="201"/>
      <c r="L22" s="201"/>
      <c r="M22" s="74"/>
      <c r="N22" s="190">
        <f t="shared" si="2"/>
        <v>42254</v>
      </c>
      <c r="O22" s="253"/>
      <c r="P22" s="203"/>
      <c r="Q22" s="247"/>
      <c r="R22" s="249"/>
      <c r="S22" s="203"/>
      <c r="T22" s="247"/>
      <c r="U22" s="307"/>
      <c r="V22" s="203"/>
      <c r="W22" s="247"/>
      <c r="X22" s="197"/>
      <c r="Y22" s="197"/>
    </row>
    <row r="23" spans="1:25" s="198" customFormat="1" x14ac:dyDescent="0.25">
      <c r="A23" s="187">
        <f t="shared" si="0"/>
        <v>42223</v>
      </c>
      <c r="B23" s="306"/>
      <c r="C23" s="306"/>
      <c r="D23" s="306"/>
      <c r="E23" s="306"/>
      <c r="F23" s="306"/>
      <c r="G23" s="306"/>
      <c r="H23" s="306"/>
      <c r="I23" s="306"/>
      <c r="J23" s="236"/>
      <c r="K23" s="201"/>
      <c r="L23" s="201"/>
      <c r="M23" s="74"/>
      <c r="N23" s="190">
        <f t="shared" si="2"/>
        <v>42223</v>
      </c>
      <c r="O23" s="253"/>
      <c r="P23" s="203"/>
      <c r="Q23" s="247"/>
      <c r="R23" s="249"/>
      <c r="S23" s="203"/>
      <c r="T23" s="247"/>
      <c r="U23" s="307"/>
      <c r="V23" s="203"/>
      <c r="W23" s="247"/>
      <c r="X23" s="197"/>
      <c r="Y23" s="197"/>
    </row>
    <row r="24" spans="1:25" s="198" customFormat="1" x14ac:dyDescent="0.25">
      <c r="A24" s="187">
        <f t="shared" si="0"/>
        <v>42192</v>
      </c>
      <c r="B24" s="306"/>
      <c r="C24" s="306"/>
      <c r="D24" s="306"/>
      <c r="E24" s="306"/>
      <c r="F24" s="306"/>
      <c r="G24" s="306"/>
      <c r="H24" s="306"/>
      <c r="I24" s="306"/>
      <c r="J24" s="236"/>
      <c r="K24" s="201"/>
      <c r="L24" s="201"/>
      <c r="M24" s="74"/>
      <c r="N24" s="190">
        <f t="shared" si="2"/>
        <v>42192</v>
      </c>
      <c r="O24" s="253"/>
      <c r="P24" s="203"/>
      <c r="Q24" s="247"/>
      <c r="R24" s="249"/>
      <c r="S24" s="203"/>
      <c r="T24" s="247"/>
      <c r="U24" s="307"/>
      <c r="V24" s="203"/>
      <c r="W24" s="247"/>
      <c r="X24" s="197"/>
      <c r="Y24" s="197"/>
    </row>
    <row r="25" spans="1:25" s="198" customFormat="1" x14ac:dyDescent="0.25">
      <c r="A25" s="187">
        <f t="shared" si="0"/>
        <v>42161</v>
      </c>
      <c r="B25" s="306"/>
      <c r="C25" s="306"/>
      <c r="D25" s="306"/>
      <c r="E25" s="306"/>
      <c r="F25" s="306"/>
      <c r="G25" s="306"/>
      <c r="H25" s="306"/>
      <c r="I25" s="306"/>
      <c r="J25" s="236"/>
      <c r="K25" s="201"/>
      <c r="L25" s="201"/>
      <c r="M25" s="74"/>
      <c r="N25" s="190">
        <f t="shared" si="2"/>
        <v>42161</v>
      </c>
      <c r="O25" s="253"/>
      <c r="P25" s="203"/>
      <c r="Q25" s="247"/>
      <c r="R25" s="249"/>
      <c r="S25" s="203"/>
      <c r="T25" s="247"/>
      <c r="U25" s="307"/>
      <c r="V25" s="203"/>
      <c r="W25" s="247"/>
      <c r="X25" s="197"/>
      <c r="Y25" s="197"/>
    </row>
    <row r="26" spans="1:25" s="198" customFormat="1" x14ac:dyDescent="0.25">
      <c r="A26" s="187">
        <f t="shared" si="0"/>
        <v>42130</v>
      </c>
      <c r="B26" s="306"/>
      <c r="C26" s="306"/>
      <c r="D26" s="306"/>
      <c r="E26" s="306"/>
      <c r="F26" s="306"/>
      <c r="G26" s="306"/>
      <c r="H26" s="306"/>
      <c r="I26" s="306"/>
      <c r="J26" s="236"/>
      <c r="K26" s="201"/>
      <c r="L26" s="201"/>
      <c r="M26" s="74"/>
      <c r="N26" s="190">
        <f t="shared" si="2"/>
        <v>42130</v>
      </c>
      <c r="O26" s="253"/>
      <c r="P26" s="203"/>
      <c r="Q26" s="247"/>
      <c r="R26" s="249"/>
      <c r="S26" s="203"/>
      <c r="T26" s="247"/>
      <c r="U26" s="307"/>
      <c r="V26" s="203"/>
      <c r="W26" s="247"/>
      <c r="X26" s="197"/>
      <c r="Y26" s="197"/>
    </row>
    <row r="27" spans="1:25" s="198" customFormat="1" x14ac:dyDescent="0.25">
      <c r="A27" s="187">
        <f t="shared" si="0"/>
        <v>42099</v>
      </c>
      <c r="B27" s="306"/>
      <c r="C27" s="306"/>
      <c r="D27" s="306"/>
      <c r="E27" s="306"/>
      <c r="F27" s="306"/>
      <c r="G27" s="306"/>
      <c r="H27" s="306"/>
      <c r="I27" s="306"/>
      <c r="J27" s="236"/>
      <c r="K27" s="201"/>
      <c r="L27" s="201"/>
      <c r="M27" s="74"/>
      <c r="N27" s="190">
        <f t="shared" si="2"/>
        <v>42099</v>
      </c>
      <c r="O27" s="253"/>
      <c r="P27" s="203"/>
      <c r="Q27" s="247"/>
      <c r="R27" s="307"/>
      <c r="S27" s="203"/>
      <c r="T27" s="247"/>
      <c r="U27" s="249"/>
      <c r="V27" s="203"/>
      <c r="W27" s="247"/>
      <c r="X27" s="197"/>
      <c r="Y27" s="197"/>
    </row>
    <row r="28" spans="1:25" s="198" customFormat="1" x14ac:dyDescent="0.25">
      <c r="A28" s="187">
        <f t="shared" si="0"/>
        <v>42068</v>
      </c>
      <c r="B28" s="306"/>
      <c r="C28" s="306"/>
      <c r="D28" s="306"/>
      <c r="E28" s="306"/>
      <c r="F28" s="306"/>
      <c r="G28" s="306"/>
      <c r="H28" s="306"/>
      <c r="I28" s="306"/>
      <c r="J28" s="236"/>
      <c r="K28" s="201"/>
      <c r="L28" s="201"/>
      <c r="M28" s="74"/>
      <c r="N28" s="190">
        <f t="shared" si="2"/>
        <v>42068</v>
      </c>
      <c r="O28" s="253"/>
      <c r="P28" s="203"/>
      <c r="Q28" s="247"/>
      <c r="R28" s="307"/>
      <c r="S28" s="203"/>
      <c r="T28" s="247"/>
      <c r="U28" s="249"/>
      <c r="V28" s="203"/>
      <c r="W28" s="247"/>
      <c r="X28" s="197"/>
      <c r="Y28" s="197"/>
    </row>
    <row r="29" spans="1:25" s="198" customFormat="1" x14ac:dyDescent="0.25">
      <c r="A29" s="187">
        <f t="shared" si="0"/>
        <v>42037</v>
      </c>
      <c r="B29" s="306"/>
      <c r="C29" s="306"/>
      <c r="D29" s="306"/>
      <c r="E29" s="306"/>
      <c r="F29" s="306"/>
      <c r="G29" s="306"/>
      <c r="H29" s="306"/>
      <c r="I29" s="306"/>
      <c r="J29" s="236"/>
      <c r="K29" s="201"/>
      <c r="L29" s="201"/>
      <c r="M29" s="74"/>
      <c r="N29" s="190">
        <f t="shared" si="2"/>
        <v>42037</v>
      </c>
      <c r="O29" s="253"/>
      <c r="P29" s="203"/>
      <c r="Q29" s="247"/>
      <c r="R29" s="307"/>
      <c r="S29" s="203"/>
      <c r="T29" s="247"/>
      <c r="U29" s="249"/>
      <c r="V29" s="203"/>
      <c r="W29" s="247"/>
      <c r="X29" s="197"/>
      <c r="Y29" s="197"/>
    </row>
    <row r="30" spans="1:25" s="198" customFormat="1" x14ac:dyDescent="0.25">
      <c r="A30" s="187">
        <f t="shared" si="0"/>
        <v>42006</v>
      </c>
      <c r="B30" s="306"/>
      <c r="C30" s="306"/>
      <c r="D30" s="306"/>
      <c r="E30" s="306"/>
      <c r="F30" s="306"/>
      <c r="G30" s="306"/>
      <c r="H30" s="306"/>
      <c r="I30" s="306"/>
      <c r="J30" s="236"/>
      <c r="K30" s="201"/>
      <c r="L30" s="201"/>
      <c r="M30" s="74"/>
      <c r="N30" s="190">
        <f t="shared" si="2"/>
        <v>42006</v>
      </c>
      <c r="O30" s="253"/>
      <c r="P30" s="203"/>
      <c r="Q30" s="247"/>
      <c r="R30" s="307"/>
      <c r="S30" s="203"/>
      <c r="T30" s="247"/>
      <c r="U30" s="307"/>
      <c r="V30" s="203"/>
      <c r="W30" s="247"/>
      <c r="X30" s="197"/>
      <c r="Y30" s="197"/>
    </row>
    <row r="31" spans="1:25" s="198" customFormat="1" x14ac:dyDescent="0.25">
      <c r="A31" s="187">
        <f>A32+31</f>
        <v>41975</v>
      </c>
      <c r="B31" s="306"/>
      <c r="C31" s="306"/>
      <c r="D31" s="306"/>
      <c r="E31" s="306"/>
      <c r="F31" s="306"/>
      <c r="G31" s="306"/>
      <c r="H31" s="306"/>
      <c r="I31" s="306"/>
      <c r="J31" s="236"/>
      <c r="K31" s="201"/>
      <c r="L31" s="201"/>
      <c r="M31" s="74"/>
      <c r="N31" s="190">
        <f t="shared" si="2"/>
        <v>41975</v>
      </c>
      <c r="O31" s="253"/>
      <c r="P31" s="203"/>
      <c r="Q31" s="247"/>
      <c r="R31" s="307"/>
      <c r="S31" s="203"/>
      <c r="T31" s="247"/>
      <c r="U31" s="307"/>
      <c r="V31" s="203"/>
      <c r="W31" s="247"/>
      <c r="X31" s="197"/>
      <c r="Y31" s="197"/>
    </row>
    <row r="32" spans="1:25" s="198" customFormat="1" x14ac:dyDescent="0.25">
      <c r="A32" s="187">
        <v>41944</v>
      </c>
      <c r="B32" s="306"/>
      <c r="C32" s="306"/>
      <c r="D32" s="306"/>
      <c r="E32" s="306"/>
      <c r="F32" s="306"/>
      <c r="G32" s="306"/>
      <c r="H32" s="306"/>
      <c r="I32" s="306"/>
      <c r="J32" s="236"/>
      <c r="K32" s="201"/>
      <c r="L32" s="201"/>
      <c r="M32" s="74"/>
      <c r="N32" s="190">
        <f>A32</f>
        <v>41944</v>
      </c>
      <c r="O32" s="246"/>
      <c r="P32" s="203"/>
      <c r="Q32" s="247"/>
      <c r="R32" s="248"/>
      <c r="S32" s="203"/>
      <c r="T32" s="247"/>
      <c r="U32" s="249"/>
      <c r="V32" s="203"/>
      <c r="W32" s="247"/>
      <c r="X32" s="197"/>
      <c r="Y32" s="197"/>
    </row>
    <row r="33" spans="1:25" s="207" customFormat="1" x14ac:dyDescent="0.25">
      <c r="A33" s="242">
        <v>41913</v>
      </c>
      <c r="B33" s="243"/>
      <c r="C33" s="243"/>
      <c r="D33" s="244"/>
      <c r="E33" s="244"/>
      <c r="F33" s="244"/>
      <c r="G33" s="244"/>
      <c r="H33" s="244"/>
      <c r="I33" s="244"/>
      <c r="J33" s="236"/>
      <c r="K33" s="237"/>
      <c r="L33" s="201"/>
      <c r="M33" s="74"/>
      <c r="N33" s="245">
        <f t="shared" ref="N33:N48" si="8">A33</f>
        <v>41913</v>
      </c>
      <c r="O33" s="246"/>
      <c r="P33" s="203"/>
      <c r="Q33" s="247"/>
      <c r="R33" s="248"/>
      <c r="S33" s="203"/>
      <c r="T33" s="247"/>
      <c r="U33" s="249"/>
      <c r="V33" s="203"/>
      <c r="W33" s="247"/>
      <c r="X33" s="197"/>
      <c r="Y33" s="197"/>
    </row>
    <row r="34" spans="1:25" s="207" customFormat="1" hidden="1" x14ac:dyDescent="0.25">
      <c r="A34" s="187">
        <v>41883</v>
      </c>
      <c r="B34" s="243"/>
      <c r="C34" s="243"/>
      <c r="D34" s="244"/>
      <c r="E34" s="244"/>
      <c r="F34" s="244"/>
      <c r="G34" s="244"/>
      <c r="H34" s="244"/>
      <c r="I34" s="244"/>
      <c r="J34" s="236"/>
      <c r="K34" s="237"/>
      <c r="L34" s="201"/>
      <c r="M34" s="74"/>
      <c r="N34" s="190">
        <f t="shared" si="8"/>
        <v>41883</v>
      </c>
      <c r="O34" s="246"/>
      <c r="P34" s="203"/>
      <c r="Q34" s="247"/>
      <c r="R34" s="248"/>
      <c r="S34" s="203"/>
      <c r="T34" s="247"/>
      <c r="U34" s="249"/>
      <c r="V34" s="203"/>
      <c r="W34" s="247"/>
      <c r="X34" s="197"/>
      <c r="Y34" s="197"/>
    </row>
    <row r="35" spans="1:25" s="207" customFormat="1" hidden="1" x14ac:dyDescent="0.25">
      <c r="A35" s="187">
        <v>41852</v>
      </c>
      <c r="B35" s="243"/>
      <c r="C35" s="243"/>
      <c r="D35" s="244"/>
      <c r="E35" s="244"/>
      <c r="F35" s="244"/>
      <c r="G35" s="244"/>
      <c r="H35" s="244"/>
      <c r="I35" s="244"/>
      <c r="J35" s="236"/>
      <c r="K35" s="237"/>
      <c r="L35" s="201"/>
      <c r="M35" s="74"/>
      <c r="N35" s="190">
        <f t="shared" si="8"/>
        <v>41852</v>
      </c>
      <c r="O35" s="246"/>
      <c r="P35" s="203"/>
      <c r="Q35" s="247"/>
      <c r="R35" s="248"/>
      <c r="S35" s="203"/>
      <c r="T35" s="247"/>
      <c r="U35" s="249"/>
      <c r="V35" s="203"/>
      <c r="W35" s="247"/>
      <c r="X35" s="197"/>
      <c r="Y35" s="197"/>
    </row>
    <row r="36" spans="1:25" s="207" customFormat="1" hidden="1" x14ac:dyDescent="0.25">
      <c r="A36" s="187">
        <v>41821</v>
      </c>
      <c r="B36" s="243"/>
      <c r="C36" s="243"/>
      <c r="D36" s="244"/>
      <c r="E36" s="244"/>
      <c r="F36" s="244"/>
      <c r="G36" s="244"/>
      <c r="H36" s="244"/>
      <c r="I36" s="244"/>
      <c r="J36" s="236"/>
      <c r="K36" s="237"/>
      <c r="L36" s="201"/>
      <c r="M36" s="74"/>
      <c r="N36" s="190">
        <f t="shared" si="8"/>
        <v>41821</v>
      </c>
      <c r="O36" s="246"/>
      <c r="P36" s="203"/>
      <c r="Q36" s="247"/>
      <c r="R36" s="248"/>
      <c r="S36" s="203"/>
      <c r="T36" s="247"/>
      <c r="U36" s="249"/>
      <c r="V36" s="203"/>
      <c r="W36" s="247"/>
      <c r="X36" s="197"/>
      <c r="Y36" s="197"/>
    </row>
    <row r="37" spans="1:25" s="207" customFormat="1" hidden="1" x14ac:dyDescent="0.25">
      <c r="A37" s="187">
        <v>41791</v>
      </c>
      <c r="B37" s="243"/>
      <c r="C37" s="244"/>
      <c r="D37" s="244"/>
      <c r="E37" s="244"/>
      <c r="F37" s="244"/>
      <c r="G37" s="244"/>
      <c r="H37" s="244"/>
      <c r="I37" s="244"/>
      <c r="J37" s="236"/>
      <c r="K37" s="237"/>
      <c r="L37" s="201"/>
      <c r="M37" s="74"/>
      <c r="N37" s="190">
        <f t="shared" si="8"/>
        <v>41791</v>
      </c>
      <c r="O37" s="246"/>
      <c r="P37" s="203"/>
      <c r="Q37" s="247"/>
      <c r="R37" s="248"/>
      <c r="S37" s="250"/>
      <c r="T37" s="247"/>
      <c r="U37" s="249"/>
      <c r="V37" s="250"/>
      <c r="W37" s="247"/>
      <c r="X37" s="197"/>
      <c r="Y37" s="197"/>
    </row>
    <row r="38" spans="1:25" s="209" customFormat="1" hidden="1" x14ac:dyDescent="0.25">
      <c r="A38" s="187">
        <v>41760</v>
      </c>
      <c r="B38" s="251"/>
      <c r="C38" s="252"/>
      <c r="D38" s="244"/>
      <c r="E38" s="244"/>
      <c r="F38" s="244"/>
      <c r="G38" s="244"/>
      <c r="H38" s="244"/>
      <c r="I38" s="244"/>
      <c r="J38" s="236"/>
      <c r="K38" s="237"/>
      <c r="L38" s="201"/>
      <c r="M38" s="74"/>
      <c r="N38" s="190">
        <f t="shared" si="8"/>
        <v>41760</v>
      </c>
      <c r="O38" s="246"/>
      <c r="P38" s="203"/>
      <c r="Q38" s="247"/>
      <c r="R38" s="248"/>
      <c r="S38" s="250"/>
      <c r="T38" s="247"/>
      <c r="U38" s="249"/>
      <c r="V38" s="250"/>
      <c r="W38" s="247"/>
      <c r="X38" s="197"/>
      <c r="Y38" s="197"/>
    </row>
    <row r="39" spans="1:25" s="209" customFormat="1" hidden="1" x14ac:dyDescent="0.25">
      <c r="A39" s="187">
        <v>41730</v>
      </c>
      <c r="B39" s="251"/>
      <c r="C39" s="251"/>
      <c r="D39" s="244"/>
      <c r="E39" s="244"/>
      <c r="F39" s="244"/>
      <c r="G39" s="244"/>
      <c r="H39" s="244"/>
      <c r="I39" s="244"/>
      <c r="J39" s="236"/>
      <c r="K39" s="237"/>
      <c r="L39" s="201"/>
      <c r="M39" s="74"/>
      <c r="N39" s="190">
        <f t="shared" si="8"/>
        <v>41730</v>
      </c>
      <c r="O39" s="246"/>
      <c r="P39" s="203"/>
      <c r="Q39" s="247"/>
      <c r="R39" s="248"/>
      <c r="S39" s="250"/>
      <c r="T39" s="247"/>
      <c r="U39" s="249"/>
      <c r="V39" s="250"/>
      <c r="W39" s="247"/>
      <c r="X39" s="197"/>
      <c r="Y39" s="197"/>
    </row>
    <row r="40" spans="1:25" s="209" customFormat="1" hidden="1" x14ac:dyDescent="0.25">
      <c r="A40" s="187">
        <v>41699</v>
      </c>
      <c r="B40" s="253"/>
      <c r="C40" s="201"/>
      <c r="D40" s="201"/>
      <c r="E40" s="201"/>
      <c r="F40" s="201"/>
      <c r="G40" s="201"/>
      <c r="H40" s="201"/>
      <c r="I40" s="201"/>
      <c r="J40" s="201"/>
      <c r="K40" s="255"/>
      <c r="L40" s="254"/>
      <c r="M40" s="73"/>
      <c r="N40" s="190">
        <f t="shared" si="8"/>
        <v>41699</v>
      </c>
      <c r="O40" s="246"/>
      <c r="P40" s="256"/>
      <c r="Q40" s="247"/>
      <c r="R40" s="248"/>
      <c r="S40" s="256"/>
      <c r="T40" s="247"/>
      <c r="U40" s="249"/>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8"/>
        <v>41671</v>
      </c>
      <c r="O41" s="246"/>
      <c r="P41" s="256"/>
      <c r="Q41" s="247"/>
      <c r="R41" s="248"/>
      <c r="S41" s="256"/>
      <c r="T41" s="247"/>
      <c r="U41" s="249"/>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8"/>
        <v>41640</v>
      </c>
      <c r="O42" s="246"/>
      <c r="P42" s="256"/>
      <c r="Q42" s="247"/>
      <c r="R42" s="248"/>
      <c r="S42" s="256"/>
      <c r="T42" s="247"/>
      <c r="U42" s="249"/>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8"/>
        <v>41609</v>
      </c>
      <c r="O43" s="246"/>
      <c r="P43" s="256"/>
      <c r="Q43" s="247"/>
      <c r="R43" s="248"/>
      <c r="S43" s="256"/>
      <c r="T43" s="247"/>
      <c r="U43" s="249"/>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8"/>
        <v>41579</v>
      </c>
      <c r="O44" s="246"/>
      <c r="P44" s="256"/>
      <c r="Q44" s="247"/>
      <c r="R44" s="248"/>
      <c r="S44" s="256"/>
      <c r="T44" s="247"/>
      <c r="U44" s="249"/>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8"/>
        <v>41548</v>
      </c>
      <c r="O45" s="246"/>
      <c r="P45" s="256"/>
      <c r="Q45" s="247"/>
      <c r="R45" s="248"/>
      <c r="S45" s="256"/>
      <c r="T45" s="247"/>
      <c r="U45" s="249"/>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8"/>
        <v>41518</v>
      </c>
      <c r="O46" s="246"/>
      <c r="P46" s="256"/>
      <c r="Q46" s="247"/>
      <c r="R46" s="248"/>
      <c r="S46" s="256"/>
      <c r="T46" s="247"/>
      <c r="U46" s="249"/>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8"/>
        <v>41487</v>
      </c>
      <c r="O47" s="246"/>
      <c r="P47" s="256"/>
      <c r="Q47" s="247"/>
      <c r="R47" s="248"/>
      <c r="S47" s="256"/>
      <c r="T47" s="247"/>
      <c r="U47" s="249"/>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8"/>
        <v>41456</v>
      </c>
      <c r="O48" s="246"/>
      <c r="P48" s="256"/>
      <c r="Q48" s="247"/>
      <c r="R48" s="202"/>
      <c r="S48" s="256"/>
      <c r="T48" s="247"/>
      <c r="U48" s="249"/>
      <c r="V48" s="256"/>
      <c r="W48" s="247"/>
      <c r="X48" s="197"/>
      <c r="Y48" s="197"/>
    </row>
    <row r="49" spans="1:25" hidden="1" x14ac:dyDescent="0.25">
      <c r="A49" s="14"/>
      <c r="B49" s="296"/>
      <c r="C49" s="64"/>
      <c r="D49" s="64"/>
      <c r="E49" s="64"/>
      <c r="F49" s="296"/>
      <c r="G49" s="296"/>
      <c r="H49" s="296"/>
      <c r="I49" s="296"/>
      <c r="J49" s="296"/>
      <c r="K49" s="296"/>
      <c r="L49" s="296"/>
      <c r="M49" s="74"/>
      <c r="N49" s="296"/>
      <c r="O49" s="295"/>
      <c r="P49" s="12"/>
      <c r="Q49" s="297"/>
      <c r="R49" s="295"/>
      <c r="S49" s="12"/>
      <c r="T49" s="297"/>
      <c r="U49" s="295"/>
      <c r="V49" s="12"/>
      <c r="W49" s="43"/>
      <c r="X49" s="54"/>
      <c r="Y49" s="54"/>
    </row>
    <row r="50" spans="1:25" hidden="1" x14ac:dyDescent="0.25">
      <c r="O50" s="52" t="s">
        <v>62</v>
      </c>
      <c r="P50" s="44"/>
      <c r="Q50" s="45">
        <f>SUM(Q7:Q49)</f>
        <v>0</v>
      </c>
      <c r="R50" s="50"/>
      <c r="S50" s="51"/>
      <c r="T50" s="45">
        <f>SUM(T7:T49)</f>
        <v>0</v>
      </c>
      <c r="U50" s="50"/>
      <c r="V50" s="51"/>
      <c r="W50" s="45">
        <f>SUM(W7:W49)</f>
        <v>0</v>
      </c>
      <c r="X50" s="121">
        <f>SUM(X7:X49)</f>
        <v>0</v>
      </c>
      <c r="Y50" s="121"/>
    </row>
    <row r="51" spans="1:25" x14ac:dyDescent="0.25">
      <c r="D51" s="11"/>
    </row>
    <row r="52" spans="1:25" x14ac:dyDescent="0.25">
      <c r="A52" s="150" t="s">
        <v>5</v>
      </c>
    </row>
    <row r="53" spans="1:25" ht="45.75" customHeight="1" x14ac:dyDescent="0.25">
      <c r="A53" s="2" t="s">
        <v>12</v>
      </c>
      <c r="B53" s="318" t="s">
        <v>159</v>
      </c>
      <c r="C53" s="318"/>
      <c r="D53" s="318"/>
      <c r="E53" s="318"/>
      <c r="F53" s="318"/>
      <c r="G53" s="318"/>
      <c r="H53" s="318"/>
      <c r="I53" s="318"/>
      <c r="J53" s="318"/>
      <c r="K53" s="318"/>
      <c r="L53" s="318"/>
      <c r="M53" s="263"/>
      <c r="N53" s="66"/>
      <c r="O53" s="66"/>
      <c r="P53" s="292"/>
      <c r="Q53" s="292"/>
      <c r="R53" s="292"/>
      <c r="S53" s="292"/>
      <c r="T53" s="292"/>
      <c r="U53" s="292"/>
      <c r="V53" s="292"/>
      <c r="X53" s="17"/>
    </row>
    <row r="55" spans="1:25" ht="43.5" customHeight="1" x14ac:dyDescent="0.25">
      <c r="A55" s="2" t="s">
        <v>13</v>
      </c>
      <c r="B55" s="318" t="s">
        <v>160</v>
      </c>
      <c r="C55" s="318"/>
      <c r="D55" s="318"/>
      <c r="E55" s="318"/>
      <c r="F55" s="318"/>
      <c r="G55" s="318"/>
      <c r="H55" s="318"/>
      <c r="I55" s="318"/>
      <c r="J55" s="318"/>
      <c r="K55" s="318"/>
      <c r="L55" s="318"/>
      <c r="M55" s="264"/>
      <c r="N55" s="292"/>
      <c r="O55" s="292"/>
      <c r="P55" s="292"/>
      <c r="Q55" s="292"/>
      <c r="R55" s="292"/>
      <c r="S55" s="292"/>
      <c r="T55" s="292"/>
      <c r="U55" s="292"/>
      <c r="V55" s="292"/>
    </row>
    <row r="56" spans="1:25" ht="15" customHeight="1" x14ac:dyDescent="0.25">
      <c r="A56" s="65"/>
      <c r="B56" s="294"/>
      <c r="C56" s="294"/>
      <c r="D56" s="294"/>
      <c r="E56" s="294"/>
      <c r="F56" s="294"/>
      <c r="G56" s="294"/>
      <c r="H56" s="294"/>
      <c r="I56" s="294"/>
      <c r="J56" s="294"/>
      <c r="K56" s="294"/>
      <c r="L56" s="294"/>
      <c r="M56" s="264"/>
      <c r="N56" s="292"/>
      <c r="O56" s="292"/>
      <c r="P56" s="292"/>
      <c r="Q56" s="292"/>
      <c r="R56" s="292"/>
      <c r="S56" s="292"/>
      <c r="T56" s="292"/>
      <c r="U56" s="292"/>
      <c r="V56" s="292"/>
    </row>
    <row r="57" spans="1:25" x14ac:dyDescent="0.25">
      <c r="A57" s="1" t="s">
        <v>4</v>
      </c>
    </row>
    <row r="58" spans="1:25" x14ac:dyDescent="0.25">
      <c r="A58" s="150" t="s">
        <v>161</v>
      </c>
    </row>
    <row r="60" spans="1:25" x14ac:dyDescent="0.25">
      <c r="A60" s="210" t="s">
        <v>85</v>
      </c>
    </row>
  </sheetData>
  <sheetProtection sheet="1" objects="1" scenarios="1"/>
  <mergeCells count="12">
    <mergeCell ref="B55:L55"/>
    <mergeCell ref="A1:L1"/>
    <mergeCell ref="N1:Y1"/>
    <mergeCell ref="A2:L2"/>
    <mergeCell ref="N2:Y2"/>
    <mergeCell ref="A4:L4"/>
    <mergeCell ref="N4:Y4"/>
    <mergeCell ref="O5:Q5"/>
    <mergeCell ref="R5:T5"/>
    <mergeCell ref="U5:W5"/>
    <mergeCell ref="Y5:Y6"/>
    <mergeCell ref="B53:L53"/>
  </mergeCells>
  <printOptions horizontalCentered="1" verticalCentered="1"/>
  <pageMargins left="0.25" right="0.25" top="0.25" bottom="0.25" header="0.05" footer="0.05"/>
  <pageSetup scale="70" fitToWidth="2" orientation="landscape" r:id="rId1"/>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A55" sqref="A55:XFD55"/>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2" width="15.42578125" customWidth="1"/>
    <col min="23" max="24" width="11.28515625" bestFit="1" customWidth="1"/>
    <col min="25" max="25" width="14.28515625" customWidth="1"/>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80</v>
      </c>
      <c r="B2" s="311"/>
      <c r="C2" s="311"/>
      <c r="D2" s="311"/>
      <c r="E2" s="311"/>
      <c r="F2" s="311"/>
      <c r="G2" s="311"/>
      <c r="H2" s="311"/>
      <c r="I2" s="311"/>
      <c r="J2" s="311"/>
      <c r="K2" s="311"/>
      <c r="L2" s="311"/>
      <c r="M2" s="261"/>
      <c r="N2" s="311" t="str">
        <f>A2</f>
        <v>Town of West Stockbridge</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9"/>
      <c r="M4" s="261"/>
      <c r="N4" s="312">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5"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17" t="s">
        <v>9</v>
      </c>
      <c r="M6" s="257"/>
      <c r="N6" s="219" t="s">
        <v>32</v>
      </c>
      <c r="O6" s="220"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13" si="0">A8+31</f>
        <v>42719</v>
      </c>
      <c r="B7" s="90"/>
      <c r="C7" s="88"/>
      <c r="D7" s="88"/>
      <c r="E7" s="88"/>
      <c r="F7" s="88"/>
      <c r="G7" s="89"/>
      <c r="H7" s="89"/>
      <c r="I7" s="89"/>
      <c r="J7" s="5" t="s">
        <v>18</v>
      </c>
      <c r="K7" s="81" t="s">
        <v>171</v>
      </c>
      <c r="L7" s="4"/>
      <c r="M7" s="257"/>
      <c r="N7" s="22">
        <f t="shared" ref="N7:N19" si="1">A7</f>
        <v>42719</v>
      </c>
      <c r="O7" s="97">
        <f>Rates!$S7</f>
        <v>0</v>
      </c>
      <c r="P7" s="27">
        <f>Rates!$E7</f>
        <v>0</v>
      </c>
      <c r="Q7" s="29">
        <f>(O7-P7)*C7</f>
        <v>0</v>
      </c>
      <c r="R7" s="97">
        <f>Rates!$T7</f>
        <v>0</v>
      </c>
      <c r="S7" s="27">
        <f>Rates!$E7</f>
        <v>0</v>
      </c>
      <c r="T7" s="29">
        <f>(R7-S7)*E7</f>
        <v>0</v>
      </c>
      <c r="U7" s="97">
        <f>Rates!$V7</f>
        <v>0</v>
      </c>
      <c r="V7" s="27">
        <f>Rates!$E7</f>
        <v>0</v>
      </c>
      <c r="W7" s="29">
        <f>(U7-V7)*G7</f>
        <v>0</v>
      </c>
      <c r="X7" s="120">
        <f>W7+T7+Q7</f>
        <v>0</v>
      </c>
      <c r="Y7" s="120" t="e">
        <f t="shared" ref="Y7" si="2">C7/B7</f>
        <v>#DIV/0!</v>
      </c>
    </row>
    <row r="8" spans="1:26" s="60" customFormat="1" hidden="1" x14ac:dyDescent="0.25">
      <c r="A8" s="16">
        <f t="shared" si="0"/>
        <v>42688</v>
      </c>
      <c r="B8" s="90"/>
      <c r="C8" s="88"/>
      <c r="D8" s="88"/>
      <c r="E8" s="88"/>
      <c r="F8" s="88"/>
      <c r="G8" s="89"/>
      <c r="H8" s="89"/>
      <c r="I8" s="89"/>
      <c r="J8" s="5" t="s">
        <v>18</v>
      </c>
      <c r="K8" s="81" t="s">
        <v>171</v>
      </c>
      <c r="L8" s="4"/>
      <c r="M8" s="257"/>
      <c r="N8" s="22">
        <f t="shared" si="1"/>
        <v>42688</v>
      </c>
      <c r="O8" s="97">
        <f>Rates!$S8</f>
        <v>0</v>
      </c>
      <c r="P8" s="27">
        <f>Rates!$E8</f>
        <v>0</v>
      </c>
      <c r="Q8" s="29">
        <f t="shared" ref="Q8:Q32" si="3">(O8-P8)*C8</f>
        <v>0</v>
      </c>
      <c r="R8" s="97">
        <f>Rates!$T8</f>
        <v>0</v>
      </c>
      <c r="S8" s="27">
        <f>Rates!$E8</f>
        <v>0</v>
      </c>
      <c r="T8" s="29">
        <f t="shared" ref="T8:T32" si="4">(R8-S8)*E8</f>
        <v>0</v>
      </c>
      <c r="U8" s="97">
        <f>Rates!$V8</f>
        <v>0</v>
      </c>
      <c r="V8" s="27">
        <f>Rates!$E8</f>
        <v>0</v>
      </c>
      <c r="W8" s="29">
        <f t="shared" ref="W8:W32" si="5">(U8-V8)*G8</f>
        <v>0</v>
      </c>
      <c r="X8" s="120">
        <f t="shared" ref="X8:X32" si="6">W8+T8+Q8</f>
        <v>0</v>
      </c>
      <c r="Y8" s="120" t="e">
        <f t="shared" ref="Y8:Y32" si="7">C8/B8</f>
        <v>#DIV/0!</v>
      </c>
    </row>
    <row r="9" spans="1:26" s="60" customFormat="1" hidden="1" x14ac:dyDescent="0.25">
      <c r="A9" s="16">
        <f t="shared" si="0"/>
        <v>42657</v>
      </c>
      <c r="B9" s="90"/>
      <c r="C9" s="88"/>
      <c r="D9" s="88"/>
      <c r="E9" s="88"/>
      <c r="F9" s="88"/>
      <c r="G9" s="89"/>
      <c r="H9" s="89"/>
      <c r="I9" s="89"/>
      <c r="J9" s="5" t="s">
        <v>18</v>
      </c>
      <c r="K9" s="81" t="s">
        <v>170</v>
      </c>
      <c r="L9" s="4" t="s">
        <v>13</v>
      </c>
      <c r="M9" s="257"/>
      <c r="N9" s="22">
        <f t="shared" si="1"/>
        <v>42657</v>
      </c>
      <c r="O9" s="97">
        <f>Rates!$S9</f>
        <v>0</v>
      </c>
      <c r="P9" s="27">
        <f>Rates!$E9</f>
        <v>0.104</v>
      </c>
      <c r="Q9" s="29">
        <f t="shared" si="3"/>
        <v>0</v>
      </c>
      <c r="R9" s="97">
        <f>Rates!$T9</f>
        <v>0</v>
      </c>
      <c r="S9" s="27">
        <f>Rates!$E9</f>
        <v>0.104</v>
      </c>
      <c r="T9" s="29">
        <f t="shared" si="4"/>
        <v>0</v>
      </c>
      <c r="U9" s="97">
        <f>Rates!$V9</f>
        <v>0</v>
      </c>
      <c r="V9" s="27">
        <f>Rates!$E9</f>
        <v>0.104</v>
      </c>
      <c r="W9" s="29">
        <f t="shared" si="5"/>
        <v>0</v>
      </c>
      <c r="X9" s="120">
        <f t="shared" si="6"/>
        <v>0</v>
      </c>
      <c r="Y9" s="120" t="e">
        <f t="shared" si="7"/>
        <v>#DIV/0!</v>
      </c>
    </row>
    <row r="10" spans="1:26" s="60" customFormat="1" hidden="1" x14ac:dyDescent="0.25">
      <c r="A10" s="16">
        <f t="shared" si="0"/>
        <v>42626</v>
      </c>
      <c r="B10" s="90"/>
      <c r="C10" s="88"/>
      <c r="D10" s="88"/>
      <c r="E10" s="88"/>
      <c r="F10" s="88"/>
      <c r="G10" s="89"/>
      <c r="H10" s="89"/>
      <c r="I10" s="89"/>
      <c r="J10" s="5" t="s">
        <v>18</v>
      </c>
      <c r="K10" s="81" t="s">
        <v>170</v>
      </c>
      <c r="L10" s="4" t="s">
        <v>13</v>
      </c>
      <c r="M10" s="257"/>
      <c r="N10" s="22">
        <f t="shared" si="1"/>
        <v>42626</v>
      </c>
      <c r="O10" s="97">
        <f>Rates!$S10</f>
        <v>0</v>
      </c>
      <c r="P10" s="27">
        <f>Rates!$E10</f>
        <v>0.104</v>
      </c>
      <c r="Q10" s="29">
        <f t="shared" si="3"/>
        <v>0</v>
      </c>
      <c r="R10" s="97">
        <f>Rates!$T10</f>
        <v>0</v>
      </c>
      <c r="S10" s="27">
        <f>Rates!$E10</f>
        <v>0.104</v>
      </c>
      <c r="T10" s="29">
        <f t="shared" si="4"/>
        <v>0</v>
      </c>
      <c r="U10" s="97">
        <f>Rates!$V10</f>
        <v>0</v>
      </c>
      <c r="V10" s="27">
        <f>Rates!$E10</f>
        <v>0.104</v>
      </c>
      <c r="W10" s="29">
        <f t="shared" si="5"/>
        <v>0</v>
      </c>
      <c r="X10" s="120">
        <f t="shared" si="6"/>
        <v>0</v>
      </c>
      <c r="Y10" s="120" t="e">
        <f t="shared" si="7"/>
        <v>#DIV/0!</v>
      </c>
    </row>
    <row r="11" spans="1:26" s="60" customFormat="1" hidden="1" x14ac:dyDescent="0.25">
      <c r="A11" s="16">
        <f t="shared" si="0"/>
        <v>42595</v>
      </c>
      <c r="B11" s="90"/>
      <c r="C11" s="88"/>
      <c r="D11" s="88"/>
      <c r="E11" s="88"/>
      <c r="F11" s="88"/>
      <c r="G11" s="89"/>
      <c r="H11" s="89"/>
      <c r="I11" s="89"/>
      <c r="J11" s="5" t="s">
        <v>18</v>
      </c>
      <c r="K11" s="81" t="s">
        <v>170</v>
      </c>
      <c r="L11" s="4" t="s">
        <v>13</v>
      </c>
      <c r="M11" s="257"/>
      <c r="N11" s="22">
        <f t="shared" si="1"/>
        <v>42595</v>
      </c>
      <c r="O11" s="97">
        <f>Rates!$S11</f>
        <v>0</v>
      </c>
      <c r="P11" s="27">
        <f>Rates!$E11</f>
        <v>0.104</v>
      </c>
      <c r="Q11" s="29">
        <f t="shared" si="3"/>
        <v>0</v>
      </c>
      <c r="R11" s="97">
        <f>Rates!$T11</f>
        <v>0</v>
      </c>
      <c r="S11" s="27">
        <f>Rates!$E11</f>
        <v>0.104</v>
      </c>
      <c r="T11" s="29">
        <f t="shared" si="4"/>
        <v>0</v>
      </c>
      <c r="U11" s="97">
        <f>Rates!$V11</f>
        <v>0</v>
      </c>
      <c r="V11" s="27">
        <f>Rates!$E11</f>
        <v>0.104</v>
      </c>
      <c r="W11" s="29">
        <f t="shared" si="5"/>
        <v>0</v>
      </c>
      <c r="X11" s="120">
        <f t="shared" si="6"/>
        <v>0</v>
      </c>
      <c r="Y11" s="120" t="e">
        <f t="shared" si="7"/>
        <v>#DIV/0!</v>
      </c>
    </row>
    <row r="12" spans="1:26" s="60" customFormat="1" hidden="1" x14ac:dyDescent="0.25">
      <c r="A12" s="16">
        <f t="shared" si="0"/>
        <v>42564</v>
      </c>
      <c r="B12" s="90"/>
      <c r="C12" s="88"/>
      <c r="D12" s="88"/>
      <c r="E12" s="88"/>
      <c r="F12" s="88"/>
      <c r="G12" s="89"/>
      <c r="H12" s="89"/>
      <c r="I12" s="89"/>
      <c r="J12" s="5" t="s">
        <v>18</v>
      </c>
      <c r="K12" s="81" t="s">
        <v>170</v>
      </c>
      <c r="L12" s="4" t="s">
        <v>13</v>
      </c>
      <c r="M12" s="257"/>
      <c r="N12" s="22">
        <f t="shared" si="1"/>
        <v>42564</v>
      </c>
      <c r="O12" s="97">
        <f>Rates!$S12</f>
        <v>0</v>
      </c>
      <c r="P12" s="27">
        <f>Rates!$E12</f>
        <v>0.104</v>
      </c>
      <c r="Q12" s="29">
        <f t="shared" si="3"/>
        <v>0</v>
      </c>
      <c r="R12" s="97">
        <f>Rates!$T12</f>
        <v>0</v>
      </c>
      <c r="S12" s="27">
        <f>Rates!$E12</f>
        <v>0.104</v>
      </c>
      <c r="T12" s="29">
        <f t="shared" si="4"/>
        <v>0</v>
      </c>
      <c r="U12" s="97">
        <f>Rates!$V12</f>
        <v>0</v>
      </c>
      <c r="V12" s="27">
        <f>Rates!$E12</f>
        <v>0.104</v>
      </c>
      <c r="W12" s="29">
        <f t="shared" si="5"/>
        <v>0</v>
      </c>
      <c r="X12" s="120">
        <f t="shared" si="6"/>
        <v>0</v>
      </c>
      <c r="Y12" s="120" t="e">
        <f t="shared" si="7"/>
        <v>#DIV/0!</v>
      </c>
    </row>
    <row r="13" spans="1:26" s="60" customFormat="1" hidden="1" x14ac:dyDescent="0.25">
      <c r="A13" s="16">
        <f t="shared" si="0"/>
        <v>42533</v>
      </c>
      <c r="B13" s="90"/>
      <c r="C13" s="88"/>
      <c r="D13" s="88"/>
      <c r="E13" s="88"/>
      <c r="F13" s="88"/>
      <c r="G13" s="89"/>
      <c r="H13" s="89"/>
      <c r="I13" s="89"/>
      <c r="J13" s="5" t="s">
        <v>18</v>
      </c>
      <c r="K13" s="81" t="s">
        <v>170</v>
      </c>
      <c r="L13" s="4" t="s">
        <v>13</v>
      </c>
      <c r="M13" s="257"/>
      <c r="N13" s="22">
        <f t="shared" si="1"/>
        <v>42533</v>
      </c>
      <c r="O13" s="97">
        <f>Rates!$S13</f>
        <v>0</v>
      </c>
      <c r="P13" s="27">
        <f>Rates!$E13</f>
        <v>0.104</v>
      </c>
      <c r="Q13" s="29">
        <f t="shared" si="3"/>
        <v>0</v>
      </c>
      <c r="R13" s="97">
        <f>Rates!$T13</f>
        <v>0</v>
      </c>
      <c r="S13" s="27">
        <f>Rates!$E13</f>
        <v>0.104</v>
      </c>
      <c r="T13" s="29">
        <f t="shared" si="4"/>
        <v>0</v>
      </c>
      <c r="U13" s="97">
        <f>Rates!$V13</f>
        <v>0</v>
      </c>
      <c r="V13" s="27">
        <f>Rates!$E13</f>
        <v>0.104</v>
      </c>
      <c r="W13" s="29">
        <f t="shared" si="5"/>
        <v>0</v>
      </c>
      <c r="X13" s="120">
        <f t="shared" si="6"/>
        <v>0</v>
      </c>
      <c r="Y13" s="120" t="e">
        <f t="shared" si="7"/>
        <v>#DIV/0!</v>
      </c>
    </row>
    <row r="14" spans="1:26" s="60" customFormat="1" hidden="1" x14ac:dyDescent="0.25">
      <c r="A14" s="16">
        <f t="shared" ref="A14:A19" si="8">A15+31</f>
        <v>42502</v>
      </c>
      <c r="B14" s="90"/>
      <c r="C14" s="88"/>
      <c r="D14" s="88"/>
      <c r="E14" s="88"/>
      <c r="F14" s="88"/>
      <c r="G14" s="89"/>
      <c r="H14" s="89"/>
      <c r="I14" s="89"/>
      <c r="J14" s="5" t="s">
        <v>18</v>
      </c>
      <c r="K14" s="81" t="s">
        <v>170</v>
      </c>
      <c r="L14" s="4" t="s">
        <v>13</v>
      </c>
      <c r="M14" s="257"/>
      <c r="N14" s="22">
        <f t="shared" si="1"/>
        <v>42502</v>
      </c>
      <c r="O14" s="97">
        <f>Rates!$S14</f>
        <v>0</v>
      </c>
      <c r="P14" s="27">
        <f>Rates!$E14</f>
        <v>0.104</v>
      </c>
      <c r="Q14" s="29">
        <f t="shared" si="3"/>
        <v>0</v>
      </c>
      <c r="R14" s="97">
        <f>Rates!$T14</f>
        <v>0</v>
      </c>
      <c r="S14" s="27">
        <f>Rates!$E14</f>
        <v>0.104</v>
      </c>
      <c r="T14" s="29">
        <f t="shared" si="4"/>
        <v>0</v>
      </c>
      <c r="U14" s="97">
        <f>Rates!$V14</f>
        <v>0</v>
      </c>
      <c r="V14" s="27">
        <f>Rates!$E14</f>
        <v>0.104</v>
      </c>
      <c r="W14" s="29">
        <f t="shared" si="5"/>
        <v>0</v>
      </c>
      <c r="X14" s="120">
        <f t="shared" si="6"/>
        <v>0</v>
      </c>
      <c r="Y14" s="120" t="e">
        <f t="shared" si="7"/>
        <v>#DIV/0!</v>
      </c>
    </row>
    <row r="15" spans="1:26" s="60" customFormat="1" hidden="1" x14ac:dyDescent="0.25">
      <c r="A15" s="16">
        <f t="shared" si="8"/>
        <v>42471</v>
      </c>
      <c r="B15" s="90"/>
      <c r="C15" s="88"/>
      <c r="D15" s="88"/>
      <c r="E15" s="88"/>
      <c r="F15" s="88"/>
      <c r="G15" s="89"/>
      <c r="H15" s="89"/>
      <c r="I15" s="89"/>
      <c r="J15" s="5" t="s">
        <v>18</v>
      </c>
      <c r="K15" s="81" t="s">
        <v>170</v>
      </c>
      <c r="L15" s="4" t="s">
        <v>13</v>
      </c>
      <c r="M15" s="257"/>
      <c r="N15" s="22">
        <f t="shared" si="1"/>
        <v>42471</v>
      </c>
      <c r="O15" s="97">
        <f>Rates!$S15</f>
        <v>0.13038</v>
      </c>
      <c r="P15" s="27">
        <f>Rates!$E15</f>
        <v>0.104</v>
      </c>
      <c r="Q15" s="29">
        <f t="shared" si="3"/>
        <v>0</v>
      </c>
      <c r="R15" s="97">
        <f>Rates!$T15</f>
        <v>0.12619</v>
      </c>
      <c r="S15" s="27">
        <f>Rates!$E15</f>
        <v>0.104</v>
      </c>
      <c r="T15" s="29">
        <f t="shared" si="4"/>
        <v>0</v>
      </c>
      <c r="U15" s="97">
        <f>Rates!$V15</f>
        <v>0</v>
      </c>
      <c r="V15" s="27">
        <f>Rates!$E15</f>
        <v>0.104</v>
      </c>
      <c r="W15" s="29">
        <f t="shared" si="5"/>
        <v>0</v>
      </c>
      <c r="X15" s="120">
        <f t="shared" si="6"/>
        <v>0</v>
      </c>
      <c r="Y15" s="120" t="e">
        <f t="shared" si="7"/>
        <v>#DIV/0!</v>
      </c>
    </row>
    <row r="16" spans="1:26" s="60" customFormat="1" hidden="1" x14ac:dyDescent="0.25">
      <c r="A16" s="16">
        <f t="shared" si="8"/>
        <v>42440</v>
      </c>
      <c r="B16" s="90"/>
      <c r="C16" s="88"/>
      <c r="D16" s="88"/>
      <c r="E16" s="88"/>
      <c r="F16" s="88"/>
      <c r="G16" s="89"/>
      <c r="H16" s="89"/>
      <c r="I16" s="89"/>
      <c r="J16" s="5" t="s">
        <v>18</v>
      </c>
      <c r="K16" s="81" t="s">
        <v>170</v>
      </c>
      <c r="L16" s="4" t="s">
        <v>13</v>
      </c>
      <c r="M16" s="257"/>
      <c r="N16" s="22">
        <f t="shared" si="1"/>
        <v>42440</v>
      </c>
      <c r="O16" s="97">
        <f>Rates!$S16</f>
        <v>0.13038</v>
      </c>
      <c r="P16" s="27">
        <f>Rates!$E16</f>
        <v>0.104</v>
      </c>
      <c r="Q16" s="29">
        <f t="shared" si="3"/>
        <v>0</v>
      </c>
      <c r="R16" s="97">
        <f>Rates!$T16</f>
        <v>0.12619</v>
      </c>
      <c r="S16" s="27">
        <f>Rates!$E16</f>
        <v>0.104</v>
      </c>
      <c r="T16" s="29">
        <f t="shared" si="4"/>
        <v>0</v>
      </c>
      <c r="U16" s="97">
        <f>Rates!$V16</f>
        <v>0</v>
      </c>
      <c r="V16" s="27">
        <f>Rates!$E16</f>
        <v>0.104</v>
      </c>
      <c r="W16" s="29">
        <f t="shared" si="5"/>
        <v>0</v>
      </c>
      <c r="X16" s="120">
        <f t="shared" si="6"/>
        <v>0</v>
      </c>
      <c r="Y16" s="120" t="e">
        <f t="shared" si="7"/>
        <v>#DIV/0!</v>
      </c>
    </row>
    <row r="17" spans="1:25" s="60" customFormat="1" hidden="1" x14ac:dyDescent="0.25">
      <c r="A17" s="16">
        <f t="shared" si="8"/>
        <v>42409</v>
      </c>
      <c r="B17" s="90"/>
      <c r="C17" s="88"/>
      <c r="D17" s="88"/>
      <c r="E17" s="88"/>
      <c r="F17" s="88"/>
      <c r="G17" s="89"/>
      <c r="H17" s="89"/>
      <c r="I17" s="89"/>
      <c r="J17" s="5" t="s">
        <v>18</v>
      </c>
      <c r="K17" s="81" t="s">
        <v>170</v>
      </c>
      <c r="L17" s="4" t="s">
        <v>13</v>
      </c>
      <c r="M17" s="257"/>
      <c r="N17" s="22">
        <f t="shared" si="1"/>
        <v>42409</v>
      </c>
      <c r="O17" s="97">
        <f>Rates!$S17</f>
        <v>0.13038</v>
      </c>
      <c r="P17" s="27">
        <f>Rates!$E17</f>
        <v>0.104</v>
      </c>
      <c r="Q17" s="29">
        <f t="shared" si="3"/>
        <v>0</v>
      </c>
      <c r="R17" s="97">
        <f>Rates!$T17</f>
        <v>0.12619</v>
      </c>
      <c r="S17" s="27">
        <f>Rates!$E17</f>
        <v>0.104</v>
      </c>
      <c r="T17" s="29">
        <f t="shared" si="4"/>
        <v>0</v>
      </c>
      <c r="U17" s="97">
        <f>Rates!$V17</f>
        <v>0</v>
      </c>
      <c r="V17" s="27">
        <f>Rates!$E17</f>
        <v>0.104</v>
      </c>
      <c r="W17" s="29">
        <f t="shared" si="5"/>
        <v>0</v>
      </c>
      <c r="X17" s="120">
        <f t="shared" si="6"/>
        <v>0</v>
      </c>
      <c r="Y17" s="120" t="e">
        <f t="shared" si="7"/>
        <v>#DIV/0!</v>
      </c>
    </row>
    <row r="18" spans="1:25" s="60" customFormat="1" hidden="1" x14ac:dyDescent="0.25">
      <c r="A18" s="16">
        <f t="shared" si="8"/>
        <v>42378</v>
      </c>
      <c r="B18" s="90"/>
      <c r="C18" s="88"/>
      <c r="D18" s="88"/>
      <c r="E18" s="88"/>
      <c r="F18" s="88"/>
      <c r="G18" s="89"/>
      <c r="H18" s="89"/>
      <c r="I18" s="89"/>
      <c r="J18" s="5" t="s">
        <v>18</v>
      </c>
      <c r="K18" s="81" t="s">
        <v>170</v>
      </c>
      <c r="L18" s="4" t="s">
        <v>13</v>
      </c>
      <c r="M18" s="257"/>
      <c r="N18" s="22">
        <f t="shared" si="1"/>
        <v>42378</v>
      </c>
      <c r="O18" s="97">
        <f>Rates!$S18</f>
        <v>0.13038</v>
      </c>
      <c r="P18" s="27">
        <f>Rates!$E18</f>
        <v>0.104</v>
      </c>
      <c r="Q18" s="29">
        <f t="shared" si="3"/>
        <v>0</v>
      </c>
      <c r="R18" s="97">
        <f>Rates!$T18</f>
        <v>0.12619</v>
      </c>
      <c r="S18" s="27">
        <f>Rates!$E18</f>
        <v>0.104</v>
      </c>
      <c r="T18" s="29">
        <f t="shared" si="4"/>
        <v>0</v>
      </c>
      <c r="U18" s="97">
        <f>Rates!$V18</f>
        <v>0.12074</v>
      </c>
      <c r="V18" s="27">
        <f>Rates!$E18</f>
        <v>0.104</v>
      </c>
      <c r="W18" s="29">
        <f t="shared" si="5"/>
        <v>0</v>
      </c>
      <c r="X18" s="120">
        <f t="shared" si="6"/>
        <v>0</v>
      </c>
      <c r="Y18" s="120" t="e">
        <f t="shared" si="7"/>
        <v>#DIV/0!</v>
      </c>
    </row>
    <row r="19" spans="1:25" s="60" customFormat="1" hidden="1" x14ac:dyDescent="0.25">
      <c r="A19" s="16">
        <f t="shared" si="8"/>
        <v>42347</v>
      </c>
      <c r="B19" s="90"/>
      <c r="C19" s="88"/>
      <c r="D19" s="88"/>
      <c r="E19" s="88"/>
      <c r="F19" s="88"/>
      <c r="G19" s="89"/>
      <c r="H19" s="89"/>
      <c r="I19" s="89"/>
      <c r="J19" s="5" t="s">
        <v>18</v>
      </c>
      <c r="K19" s="81" t="s">
        <v>170</v>
      </c>
      <c r="L19" s="4" t="s">
        <v>13</v>
      </c>
      <c r="M19" s="257"/>
      <c r="N19" s="22">
        <f t="shared" si="1"/>
        <v>42347</v>
      </c>
      <c r="O19" s="97">
        <f>Rates!$S19</f>
        <v>0.13038</v>
      </c>
      <c r="P19" s="27">
        <f>Rates!$E19</f>
        <v>0.104</v>
      </c>
      <c r="Q19" s="29">
        <f t="shared" si="3"/>
        <v>0</v>
      </c>
      <c r="R19" s="97">
        <f>Rates!$T19</f>
        <v>0.12619</v>
      </c>
      <c r="S19" s="27">
        <f>Rates!$E19</f>
        <v>0.104</v>
      </c>
      <c r="T19" s="29">
        <f t="shared" si="4"/>
        <v>0</v>
      </c>
      <c r="U19" s="97">
        <f>Rates!$V19</f>
        <v>0.12074</v>
      </c>
      <c r="V19" s="27">
        <f>Rates!$E19</f>
        <v>0.104</v>
      </c>
      <c r="W19" s="29">
        <f t="shared" si="5"/>
        <v>0</v>
      </c>
      <c r="X19" s="120">
        <f t="shared" si="6"/>
        <v>0</v>
      </c>
      <c r="Y19" s="120" t="e">
        <f t="shared" si="7"/>
        <v>#DIV/0!</v>
      </c>
    </row>
    <row r="20" spans="1:25" s="60" customFormat="1" hidden="1" x14ac:dyDescent="0.25">
      <c r="A20" s="16">
        <f t="shared" ref="A20:A30" si="9">A21+31</f>
        <v>42316</v>
      </c>
      <c r="B20" s="102"/>
      <c r="C20" s="103"/>
      <c r="D20" s="103"/>
      <c r="E20" s="103"/>
      <c r="F20" s="103"/>
      <c r="G20" s="104"/>
      <c r="H20" s="104">
        <f t="shared" ref="H20:H31" si="10">F20+D20+B20</f>
        <v>0</v>
      </c>
      <c r="I20" s="104">
        <f t="shared" ref="I20:I31" si="11">G20+E20+C20</f>
        <v>0</v>
      </c>
      <c r="J20" s="5" t="s">
        <v>18</v>
      </c>
      <c r="K20" s="81" t="s">
        <v>170</v>
      </c>
      <c r="L20" s="4" t="s">
        <v>13</v>
      </c>
      <c r="M20" s="257"/>
      <c r="N20" s="22">
        <f>A20</f>
        <v>42316</v>
      </c>
      <c r="O20" s="97">
        <f>Rates!$S20</f>
        <v>0.13038</v>
      </c>
      <c r="P20" s="27">
        <f>Rates!$E20</f>
        <v>0.104</v>
      </c>
      <c r="Q20" s="29">
        <f t="shared" si="3"/>
        <v>0</v>
      </c>
      <c r="R20" s="97">
        <f>Rates!$T20</f>
        <v>0.12619</v>
      </c>
      <c r="S20" s="27">
        <f>Rates!$E20</f>
        <v>0.104</v>
      </c>
      <c r="T20" s="29">
        <f t="shared" si="4"/>
        <v>0</v>
      </c>
      <c r="U20" s="97">
        <f>Rates!$V20</f>
        <v>0.12074</v>
      </c>
      <c r="V20" s="27">
        <f>Rates!$E20</f>
        <v>0.104</v>
      </c>
      <c r="W20" s="29">
        <f t="shared" si="5"/>
        <v>0</v>
      </c>
      <c r="X20" s="120">
        <f t="shared" si="6"/>
        <v>0</v>
      </c>
      <c r="Y20" s="120" t="e">
        <f t="shared" si="7"/>
        <v>#DIV/0!</v>
      </c>
    </row>
    <row r="21" spans="1:25" s="60" customFormat="1" hidden="1" x14ac:dyDescent="0.25">
      <c r="A21" s="16">
        <f t="shared" si="9"/>
        <v>42285</v>
      </c>
      <c r="B21" s="102"/>
      <c r="C21" s="103"/>
      <c r="D21" s="103"/>
      <c r="E21" s="103"/>
      <c r="F21" s="103"/>
      <c r="G21" s="104"/>
      <c r="H21" s="104">
        <f t="shared" si="10"/>
        <v>0</v>
      </c>
      <c r="I21" s="104">
        <f t="shared" si="11"/>
        <v>0</v>
      </c>
      <c r="J21" s="5" t="s">
        <v>18</v>
      </c>
      <c r="K21" s="81" t="s">
        <v>74</v>
      </c>
      <c r="L21" s="4" t="s">
        <v>12</v>
      </c>
      <c r="M21" s="74"/>
      <c r="N21" s="22">
        <f t="shared" ref="N21:N31" si="12">A21</f>
        <v>42285</v>
      </c>
      <c r="O21" s="97">
        <f>Rates!$S21</f>
        <v>9.257E-2</v>
      </c>
      <c r="P21" s="27">
        <f>Rates!$E21</f>
        <v>0.12191</v>
      </c>
      <c r="Q21" s="29">
        <f t="shared" si="3"/>
        <v>0</v>
      </c>
      <c r="R21" s="97">
        <f>Rates!$T21</f>
        <v>8.6400000000000005E-2</v>
      </c>
      <c r="S21" s="27">
        <f>Rates!$E21</f>
        <v>0.12191</v>
      </c>
      <c r="T21" s="29">
        <f t="shared" si="4"/>
        <v>0</v>
      </c>
      <c r="U21" s="97">
        <f>Rates!$V21</f>
        <v>7.2789999999999994E-2</v>
      </c>
      <c r="V21" s="27">
        <f>Rates!$E21</f>
        <v>0.12191</v>
      </c>
      <c r="W21" s="29">
        <f t="shared" si="5"/>
        <v>0</v>
      </c>
      <c r="X21" s="120">
        <f t="shared" si="6"/>
        <v>0</v>
      </c>
      <c r="Y21" s="120" t="e">
        <f t="shared" si="7"/>
        <v>#DIV/0!</v>
      </c>
    </row>
    <row r="22" spans="1:25" s="60" customFormat="1" x14ac:dyDescent="0.25">
      <c r="A22" s="16">
        <f t="shared" si="9"/>
        <v>42254</v>
      </c>
      <c r="B22" s="299">
        <v>634</v>
      </c>
      <c r="C22" s="299">
        <v>379754</v>
      </c>
      <c r="D22" s="299">
        <v>78</v>
      </c>
      <c r="E22" s="299">
        <v>71389</v>
      </c>
      <c r="F22" s="299">
        <v>1</v>
      </c>
      <c r="G22" s="299">
        <v>960</v>
      </c>
      <c r="H22" s="299">
        <f t="shared" si="10"/>
        <v>713</v>
      </c>
      <c r="I22" s="299">
        <f t="shared" si="11"/>
        <v>452103</v>
      </c>
      <c r="J22" s="5" t="s">
        <v>18</v>
      </c>
      <c r="K22" s="81" t="s">
        <v>74</v>
      </c>
      <c r="L22" s="4" t="s">
        <v>12</v>
      </c>
      <c r="M22" s="74"/>
      <c r="N22" s="22">
        <f t="shared" si="12"/>
        <v>42254</v>
      </c>
      <c r="O22" s="97">
        <f>Rates!$S22</f>
        <v>9.257E-2</v>
      </c>
      <c r="P22" s="27">
        <f>Rates!$E22</f>
        <v>0.12191</v>
      </c>
      <c r="Q22" s="29">
        <f t="shared" si="3"/>
        <v>-11141.982360000002</v>
      </c>
      <c r="R22" s="95">
        <f>Rates!$T22</f>
        <v>8.6400000000000005E-2</v>
      </c>
      <c r="S22" s="27">
        <f>Rates!$E22</f>
        <v>0.12191</v>
      </c>
      <c r="T22" s="29">
        <f t="shared" si="4"/>
        <v>-2535.0233899999998</v>
      </c>
      <c r="U22" s="97">
        <f>Rates!$V22</f>
        <v>7.2789999999999994E-2</v>
      </c>
      <c r="V22" s="27">
        <f>Rates!$E22</f>
        <v>0.12191</v>
      </c>
      <c r="W22" s="29">
        <f t="shared" si="5"/>
        <v>-47.155200000000008</v>
      </c>
      <c r="X22" s="120">
        <f t="shared" si="6"/>
        <v>-13724.160950000001</v>
      </c>
      <c r="Y22" s="120">
        <f t="shared" si="7"/>
        <v>598.98107255520506</v>
      </c>
    </row>
    <row r="23" spans="1:25" s="60" customFormat="1" x14ac:dyDescent="0.25">
      <c r="A23" s="16">
        <f t="shared" si="9"/>
        <v>42223</v>
      </c>
      <c r="B23" s="299">
        <v>641</v>
      </c>
      <c r="C23" s="299">
        <v>459511</v>
      </c>
      <c r="D23" s="299">
        <v>88</v>
      </c>
      <c r="E23" s="299">
        <v>104157</v>
      </c>
      <c r="F23" s="299">
        <v>1</v>
      </c>
      <c r="G23" s="299">
        <v>1280</v>
      </c>
      <c r="H23" s="299">
        <f t="shared" si="10"/>
        <v>730</v>
      </c>
      <c r="I23" s="299">
        <f t="shared" si="11"/>
        <v>564948</v>
      </c>
      <c r="J23" s="5" t="s">
        <v>18</v>
      </c>
      <c r="K23" s="81" t="s">
        <v>74</v>
      </c>
      <c r="L23" s="4" t="s">
        <v>12</v>
      </c>
      <c r="M23" s="74"/>
      <c r="N23" s="22">
        <f t="shared" si="12"/>
        <v>42223</v>
      </c>
      <c r="O23" s="97">
        <f>Rates!$S23</f>
        <v>9.257E-2</v>
      </c>
      <c r="P23" s="27">
        <f>Rates!$E23</f>
        <v>0.12191</v>
      </c>
      <c r="Q23" s="29">
        <f t="shared" si="3"/>
        <v>-13482.052740000003</v>
      </c>
      <c r="R23" s="95">
        <f>Rates!$T23</f>
        <v>8.6400000000000005E-2</v>
      </c>
      <c r="S23" s="27">
        <f>Rates!$E23</f>
        <v>0.12191</v>
      </c>
      <c r="T23" s="29">
        <f t="shared" si="4"/>
        <v>-3698.6150699999998</v>
      </c>
      <c r="U23" s="97">
        <f>Rates!$V23</f>
        <v>7.2789999999999994E-2</v>
      </c>
      <c r="V23" s="27">
        <f>Rates!$E23</f>
        <v>0.12191</v>
      </c>
      <c r="W23" s="29">
        <f t="shared" si="5"/>
        <v>-62.87360000000001</v>
      </c>
      <c r="X23" s="120">
        <f t="shared" si="6"/>
        <v>-17243.541410000002</v>
      </c>
      <c r="Y23" s="120">
        <f t="shared" si="7"/>
        <v>716.86583463338536</v>
      </c>
    </row>
    <row r="24" spans="1:25" s="60" customFormat="1" x14ac:dyDescent="0.25">
      <c r="A24" s="16">
        <f t="shared" si="9"/>
        <v>42192</v>
      </c>
      <c r="B24" s="299">
        <v>653</v>
      </c>
      <c r="C24" s="299">
        <v>483256</v>
      </c>
      <c r="D24" s="299">
        <v>83</v>
      </c>
      <c r="E24" s="299">
        <v>117858</v>
      </c>
      <c r="F24" s="299">
        <v>1</v>
      </c>
      <c r="G24" s="299">
        <v>1280</v>
      </c>
      <c r="H24" s="299">
        <f t="shared" si="10"/>
        <v>737</v>
      </c>
      <c r="I24" s="299">
        <f t="shared" si="11"/>
        <v>602394</v>
      </c>
      <c r="J24" s="5" t="s">
        <v>18</v>
      </c>
      <c r="K24" s="81" t="s">
        <v>74</v>
      </c>
      <c r="L24" s="4" t="s">
        <v>12</v>
      </c>
      <c r="M24" s="74"/>
      <c r="N24" s="22">
        <f t="shared" si="12"/>
        <v>42192</v>
      </c>
      <c r="O24" s="97">
        <f>Rates!$S24</f>
        <v>9.257E-2</v>
      </c>
      <c r="P24" s="27">
        <f>Rates!$E24</f>
        <v>0.12191</v>
      </c>
      <c r="Q24" s="29">
        <f t="shared" si="3"/>
        <v>-14178.731040000002</v>
      </c>
      <c r="R24" s="95">
        <f>Rates!$T24</f>
        <v>8.6400000000000005E-2</v>
      </c>
      <c r="S24" s="27">
        <f>Rates!$E24</f>
        <v>0.12191</v>
      </c>
      <c r="T24" s="29">
        <f t="shared" si="4"/>
        <v>-4185.1375799999996</v>
      </c>
      <c r="U24" s="97">
        <f>Rates!$V24</f>
        <v>8.2879999999999995E-2</v>
      </c>
      <c r="V24" s="27">
        <f>Rates!$E24</f>
        <v>0.12191</v>
      </c>
      <c r="W24" s="29">
        <f t="shared" si="5"/>
        <v>-49.958400000000012</v>
      </c>
      <c r="X24" s="120">
        <f t="shared" si="6"/>
        <v>-18413.827020000004</v>
      </c>
      <c r="Y24" s="120">
        <f t="shared" si="7"/>
        <v>740.05513016845327</v>
      </c>
    </row>
    <row r="25" spans="1:25" s="60" customFormat="1" x14ac:dyDescent="0.25">
      <c r="A25" s="16">
        <f t="shared" si="9"/>
        <v>42161</v>
      </c>
      <c r="B25" s="299">
        <v>664</v>
      </c>
      <c r="C25" s="299">
        <v>417905</v>
      </c>
      <c r="D25" s="299">
        <v>86</v>
      </c>
      <c r="E25" s="299">
        <v>97190</v>
      </c>
      <c r="F25" s="299">
        <v>1</v>
      </c>
      <c r="G25" s="299">
        <v>1280</v>
      </c>
      <c r="H25" s="299">
        <f t="shared" si="10"/>
        <v>751</v>
      </c>
      <c r="I25" s="299">
        <f t="shared" si="11"/>
        <v>516375</v>
      </c>
      <c r="J25" s="5" t="s">
        <v>18</v>
      </c>
      <c r="K25" s="81" t="s">
        <v>74</v>
      </c>
      <c r="L25" s="4" t="s">
        <v>12</v>
      </c>
      <c r="M25" s="74"/>
      <c r="N25" s="22">
        <f t="shared" si="12"/>
        <v>42161</v>
      </c>
      <c r="O25" s="97">
        <f>Rates!$S25</f>
        <v>9.257E-2</v>
      </c>
      <c r="P25" s="27">
        <f>Rates!$E25</f>
        <v>0.12191</v>
      </c>
      <c r="Q25" s="29">
        <f t="shared" si="3"/>
        <v>-12261.332700000003</v>
      </c>
      <c r="R25" s="95">
        <f>Rates!$T25</f>
        <v>8.6400000000000005E-2</v>
      </c>
      <c r="S25" s="27">
        <f>Rates!$E25</f>
        <v>0.12191</v>
      </c>
      <c r="T25" s="29">
        <f t="shared" si="4"/>
        <v>-3451.2168999999999</v>
      </c>
      <c r="U25" s="97">
        <f>Rates!$V25</f>
        <v>8.2879999999999995E-2</v>
      </c>
      <c r="V25" s="27">
        <f>Rates!$E25</f>
        <v>0.12191</v>
      </c>
      <c r="W25" s="29">
        <f t="shared" si="5"/>
        <v>-49.958400000000012</v>
      </c>
      <c r="X25" s="120">
        <f t="shared" si="6"/>
        <v>-15762.508000000002</v>
      </c>
      <c r="Y25" s="120">
        <f t="shared" si="7"/>
        <v>629.375</v>
      </c>
    </row>
    <row r="26" spans="1:25" s="60" customFormat="1" x14ac:dyDescent="0.25">
      <c r="A26" s="16">
        <f t="shared" si="9"/>
        <v>42130</v>
      </c>
      <c r="B26" s="299">
        <v>678</v>
      </c>
      <c r="C26" s="299">
        <v>394767</v>
      </c>
      <c r="D26" s="299">
        <v>87</v>
      </c>
      <c r="E26" s="299">
        <v>66470</v>
      </c>
      <c r="F26" s="299">
        <v>1</v>
      </c>
      <c r="G26" s="299">
        <v>960</v>
      </c>
      <c r="H26" s="299">
        <f t="shared" si="10"/>
        <v>766</v>
      </c>
      <c r="I26" s="299">
        <f t="shared" si="11"/>
        <v>462197</v>
      </c>
      <c r="J26" s="5" t="s">
        <v>18</v>
      </c>
      <c r="K26" s="81" t="s">
        <v>74</v>
      </c>
      <c r="L26" s="4" t="s">
        <v>12</v>
      </c>
      <c r="M26" s="74"/>
      <c r="N26" s="22">
        <f t="shared" si="12"/>
        <v>42130</v>
      </c>
      <c r="O26" s="97">
        <f>Rates!$S26</f>
        <v>9.257E-2</v>
      </c>
      <c r="P26" s="27">
        <f>Rates!$E26</f>
        <v>0.12191</v>
      </c>
      <c r="Q26" s="29">
        <f t="shared" si="3"/>
        <v>-11582.463780000002</v>
      </c>
      <c r="R26" s="95">
        <f>Rates!$T26</f>
        <v>8.6400000000000005E-2</v>
      </c>
      <c r="S26" s="27">
        <f>Rates!$E26</f>
        <v>0.12191</v>
      </c>
      <c r="T26" s="29">
        <f t="shared" si="4"/>
        <v>-2360.3497000000002</v>
      </c>
      <c r="U26" s="97">
        <f>Rates!$V26</f>
        <v>8.2879999999999995E-2</v>
      </c>
      <c r="V26" s="27">
        <f>Rates!$E26</f>
        <v>0.12191</v>
      </c>
      <c r="W26" s="29">
        <f t="shared" si="5"/>
        <v>-37.468800000000009</v>
      </c>
      <c r="X26" s="120">
        <f t="shared" si="6"/>
        <v>-13980.282280000003</v>
      </c>
      <c r="Y26" s="120">
        <f t="shared" si="7"/>
        <v>582.25221238938047</v>
      </c>
    </row>
    <row r="27" spans="1:25" s="60" customFormat="1" x14ac:dyDescent="0.25">
      <c r="A27" s="16">
        <f t="shared" si="9"/>
        <v>42099</v>
      </c>
      <c r="B27" s="299">
        <v>694</v>
      </c>
      <c r="C27" s="299">
        <v>353423</v>
      </c>
      <c r="D27" s="299">
        <v>87</v>
      </c>
      <c r="E27" s="299">
        <v>66165</v>
      </c>
      <c r="F27" s="299">
        <v>1</v>
      </c>
      <c r="G27" s="299">
        <v>1280</v>
      </c>
      <c r="H27" s="299">
        <f t="shared" si="10"/>
        <v>782</v>
      </c>
      <c r="I27" s="299">
        <f t="shared" si="11"/>
        <v>420868</v>
      </c>
      <c r="J27" s="5" t="s">
        <v>18</v>
      </c>
      <c r="K27" s="81" t="s">
        <v>74</v>
      </c>
      <c r="L27" s="4" t="s">
        <v>12</v>
      </c>
      <c r="M27" s="74"/>
      <c r="N27" s="22">
        <f t="shared" si="12"/>
        <v>42099</v>
      </c>
      <c r="O27" s="97">
        <f>Rates!$S27</f>
        <v>0.16273000000000001</v>
      </c>
      <c r="P27" s="27">
        <f>Rates!$E27</f>
        <v>0.12191</v>
      </c>
      <c r="Q27" s="29">
        <f t="shared" si="3"/>
        <v>14426.726860000002</v>
      </c>
      <c r="R27" s="97">
        <f>Rates!$T27</f>
        <v>0.15228</v>
      </c>
      <c r="S27" s="27">
        <f>Rates!$E27</f>
        <v>0.12191</v>
      </c>
      <c r="T27" s="29">
        <f t="shared" si="4"/>
        <v>2009.4310499999997</v>
      </c>
      <c r="U27" s="95">
        <f>Rates!$V27</f>
        <v>0.13569999999999999</v>
      </c>
      <c r="V27" s="27">
        <f>Rates!$E27</f>
        <v>0.12191</v>
      </c>
      <c r="W27" s="29">
        <f t="shared" si="5"/>
        <v>17.651199999999978</v>
      </c>
      <c r="X27" s="120">
        <f t="shared" si="6"/>
        <v>16453.809110000002</v>
      </c>
      <c r="Y27" s="120">
        <f t="shared" si="7"/>
        <v>509.25504322766568</v>
      </c>
    </row>
    <row r="28" spans="1:25" s="60" customFormat="1" x14ac:dyDescent="0.25">
      <c r="A28" s="16">
        <f t="shared" si="9"/>
        <v>42068</v>
      </c>
      <c r="B28" s="299">
        <v>707</v>
      </c>
      <c r="C28" s="299">
        <v>445814</v>
      </c>
      <c r="D28" s="299">
        <v>93</v>
      </c>
      <c r="E28" s="299">
        <v>82867</v>
      </c>
      <c r="F28" s="299">
        <v>1</v>
      </c>
      <c r="G28" s="299">
        <v>1280</v>
      </c>
      <c r="H28" s="299">
        <f t="shared" si="10"/>
        <v>801</v>
      </c>
      <c r="I28" s="299">
        <f t="shared" si="11"/>
        <v>529961</v>
      </c>
      <c r="J28" s="5" t="s">
        <v>18</v>
      </c>
      <c r="K28" s="81" t="s">
        <v>74</v>
      </c>
      <c r="L28" s="4" t="s">
        <v>12</v>
      </c>
      <c r="M28" s="74"/>
      <c r="N28" s="22">
        <f t="shared" si="12"/>
        <v>42068</v>
      </c>
      <c r="O28" s="97">
        <f>Rates!$S28</f>
        <v>0.16273000000000001</v>
      </c>
      <c r="P28" s="27">
        <f>Rates!$E28</f>
        <v>0.12191</v>
      </c>
      <c r="Q28" s="29">
        <f t="shared" si="3"/>
        <v>18198.127480000003</v>
      </c>
      <c r="R28" s="97">
        <f>Rates!$T28</f>
        <v>0.15228</v>
      </c>
      <c r="S28" s="27">
        <f>Rates!$E28</f>
        <v>0.12191</v>
      </c>
      <c r="T28" s="29">
        <f t="shared" si="4"/>
        <v>2516.6707899999997</v>
      </c>
      <c r="U28" s="95">
        <f>Rates!$V28</f>
        <v>0.13569999999999999</v>
      </c>
      <c r="V28" s="27">
        <f>Rates!$E28</f>
        <v>0.12191</v>
      </c>
      <c r="W28" s="29">
        <f t="shared" si="5"/>
        <v>17.651199999999978</v>
      </c>
      <c r="X28" s="120">
        <f t="shared" si="6"/>
        <v>20732.449470000003</v>
      </c>
      <c r="Y28" s="120">
        <f t="shared" si="7"/>
        <v>630.57142857142856</v>
      </c>
    </row>
    <row r="29" spans="1:25" s="60" customFormat="1" x14ac:dyDescent="0.25">
      <c r="A29" s="16">
        <f t="shared" si="9"/>
        <v>42037</v>
      </c>
      <c r="B29" s="299">
        <v>710</v>
      </c>
      <c r="C29" s="299">
        <v>702636</v>
      </c>
      <c r="D29" s="299">
        <v>89</v>
      </c>
      <c r="E29" s="299">
        <v>111254</v>
      </c>
      <c r="F29" s="299">
        <v>2</v>
      </c>
      <c r="G29" s="299">
        <v>7866</v>
      </c>
      <c r="H29" s="299">
        <f t="shared" si="10"/>
        <v>801</v>
      </c>
      <c r="I29" s="299">
        <f t="shared" si="11"/>
        <v>821756</v>
      </c>
      <c r="J29" s="5" t="s">
        <v>18</v>
      </c>
      <c r="K29" s="81" t="s">
        <v>74</v>
      </c>
      <c r="L29" s="4" t="s">
        <v>12</v>
      </c>
      <c r="M29" s="74"/>
      <c r="N29" s="22">
        <f t="shared" si="12"/>
        <v>42037</v>
      </c>
      <c r="O29" s="97">
        <f>Rates!$S29</f>
        <v>0.16273000000000001</v>
      </c>
      <c r="P29" s="27">
        <f>Rates!$E29</f>
        <v>0.12191</v>
      </c>
      <c r="Q29" s="29">
        <f t="shared" si="3"/>
        <v>28681.601520000007</v>
      </c>
      <c r="R29" s="97">
        <f>Rates!$T29</f>
        <v>0.15228</v>
      </c>
      <c r="S29" s="27">
        <f>Rates!$E29</f>
        <v>0.12191</v>
      </c>
      <c r="T29" s="29">
        <f t="shared" si="4"/>
        <v>3378.7839799999992</v>
      </c>
      <c r="U29" s="95">
        <f>Rates!$V29</f>
        <v>0.13569999999999999</v>
      </c>
      <c r="V29" s="27">
        <f>Rates!$E29</f>
        <v>0.12191</v>
      </c>
      <c r="W29" s="29">
        <f t="shared" si="5"/>
        <v>108.47213999999987</v>
      </c>
      <c r="X29" s="120">
        <f t="shared" si="6"/>
        <v>32168.857640000006</v>
      </c>
      <c r="Y29" s="120">
        <f t="shared" si="7"/>
        <v>989.62816901408451</v>
      </c>
    </row>
    <row r="30" spans="1:25" s="60" customFormat="1" x14ac:dyDescent="0.25">
      <c r="A30" s="16">
        <f t="shared" si="9"/>
        <v>42006</v>
      </c>
      <c r="B30" s="299">
        <v>710</v>
      </c>
      <c r="C30" s="299">
        <v>626609</v>
      </c>
      <c r="D30" s="299">
        <v>91</v>
      </c>
      <c r="E30" s="299">
        <v>113117</v>
      </c>
      <c r="F30" s="299">
        <v>2</v>
      </c>
      <c r="G30" s="299">
        <v>7699</v>
      </c>
      <c r="H30" s="299">
        <f t="shared" si="10"/>
        <v>803</v>
      </c>
      <c r="I30" s="299">
        <f t="shared" si="11"/>
        <v>747425</v>
      </c>
      <c r="J30" s="5" t="s">
        <v>18</v>
      </c>
      <c r="K30" s="81" t="s">
        <v>74</v>
      </c>
      <c r="L30" s="4" t="s">
        <v>12</v>
      </c>
      <c r="M30" s="74"/>
      <c r="N30" s="22">
        <f t="shared" si="12"/>
        <v>42006</v>
      </c>
      <c r="O30" s="97">
        <f>Rates!$S30</f>
        <v>0.16273000000000001</v>
      </c>
      <c r="P30" s="27">
        <f>Rates!$E30</f>
        <v>0.12191</v>
      </c>
      <c r="Q30" s="29">
        <f t="shared" si="3"/>
        <v>25578.179380000005</v>
      </c>
      <c r="R30" s="97">
        <f>Rates!$T30</f>
        <v>0.15228</v>
      </c>
      <c r="S30" s="27">
        <f>Rates!$E30</f>
        <v>0.12191</v>
      </c>
      <c r="T30" s="29">
        <f t="shared" si="4"/>
        <v>3435.3632899999993</v>
      </c>
      <c r="U30" s="97">
        <f>Rates!$V30</f>
        <v>0.17488000000000001</v>
      </c>
      <c r="V30" s="27">
        <f>Rates!$E30</f>
        <v>0.12191</v>
      </c>
      <c r="W30" s="29">
        <f t="shared" si="5"/>
        <v>407.81603000000001</v>
      </c>
      <c r="X30" s="120">
        <f t="shared" si="6"/>
        <v>29421.358700000004</v>
      </c>
      <c r="Y30" s="120">
        <f t="shared" si="7"/>
        <v>882.54788732394366</v>
      </c>
    </row>
    <row r="31" spans="1:25" s="60" customFormat="1" x14ac:dyDescent="0.25">
      <c r="A31" s="16">
        <f>A32+31</f>
        <v>41975</v>
      </c>
      <c r="B31" s="299">
        <v>717</v>
      </c>
      <c r="C31" s="299">
        <v>604077</v>
      </c>
      <c r="D31" s="299">
        <v>91</v>
      </c>
      <c r="E31" s="299">
        <v>108907</v>
      </c>
      <c r="F31" s="299">
        <v>2</v>
      </c>
      <c r="G31" s="299">
        <v>8563</v>
      </c>
      <c r="H31" s="299">
        <f t="shared" si="10"/>
        <v>810</v>
      </c>
      <c r="I31" s="299">
        <f t="shared" si="11"/>
        <v>721547</v>
      </c>
      <c r="J31" s="5" t="s">
        <v>18</v>
      </c>
      <c r="K31" s="81" t="s">
        <v>74</v>
      </c>
      <c r="L31" s="4" t="s">
        <v>12</v>
      </c>
      <c r="M31" s="74"/>
      <c r="N31" s="22">
        <f t="shared" si="12"/>
        <v>41975</v>
      </c>
      <c r="O31" s="97">
        <f>Rates!$S31</f>
        <v>0.16273000000000001</v>
      </c>
      <c r="P31" s="27">
        <f>Rates!$E31</f>
        <v>0.12191</v>
      </c>
      <c r="Q31" s="29">
        <f t="shared" si="3"/>
        <v>24658.423140000006</v>
      </c>
      <c r="R31" s="97">
        <f>Rates!$T31</f>
        <v>0.15228</v>
      </c>
      <c r="S31" s="27">
        <f>Rates!$E31</f>
        <v>0.12191</v>
      </c>
      <c r="T31" s="29">
        <f t="shared" si="4"/>
        <v>3307.5055899999993</v>
      </c>
      <c r="U31" s="97">
        <f>Rates!$V31</f>
        <v>0.17488000000000001</v>
      </c>
      <c r="V31" s="27">
        <f>Rates!$E31</f>
        <v>0.12191</v>
      </c>
      <c r="W31" s="29">
        <f t="shared" si="5"/>
        <v>453.58211</v>
      </c>
      <c r="X31" s="120">
        <f t="shared" si="6"/>
        <v>28419.510840000006</v>
      </c>
      <c r="Y31" s="120">
        <f t="shared" si="7"/>
        <v>842.50627615062763</v>
      </c>
    </row>
    <row r="32" spans="1:25" s="60" customFormat="1" x14ac:dyDescent="0.25">
      <c r="A32" s="16">
        <v>41944</v>
      </c>
      <c r="B32" s="299">
        <v>727</v>
      </c>
      <c r="C32" s="299">
        <v>544257</v>
      </c>
      <c r="D32" s="299">
        <v>94</v>
      </c>
      <c r="E32" s="299">
        <v>111384</v>
      </c>
      <c r="F32" s="299">
        <v>2</v>
      </c>
      <c r="G32" s="299">
        <v>8856</v>
      </c>
      <c r="H32" s="299">
        <f>F32+D32+B32</f>
        <v>823</v>
      </c>
      <c r="I32" s="299">
        <f>G32+E32+C32</f>
        <v>664497</v>
      </c>
      <c r="J32" s="5" t="s">
        <v>18</v>
      </c>
      <c r="K32" s="81" t="s">
        <v>74</v>
      </c>
      <c r="L32" s="4" t="s">
        <v>12</v>
      </c>
      <c r="M32" s="74"/>
      <c r="N32" s="22">
        <f>A32</f>
        <v>41944</v>
      </c>
      <c r="O32" s="95">
        <f>Rates!$S32</f>
        <v>0.16273000000000001</v>
      </c>
      <c r="P32" s="27">
        <f>Rates!$E32</f>
        <v>0.12191</v>
      </c>
      <c r="Q32" s="29">
        <f t="shared" si="3"/>
        <v>22216.570740000006</v>
      </c>
      <c r="R32" s="99">
        <f>Rates!$T32</f>
        <v>0.15228</v>
      </c>
      <c r="S32" s="27">
        <f>Rates!$E32</f>
        <v>0.12191</v>
      </c>
      <c r="T32" s="29">
        <f t="shared" si="4"/>
        <v>3382.7320799999993</v>
      </c>
      <c r="U32" s="95">
        <f>Rates!$V32</f>
        <v>0.17488000000000001</v>
      </c>
      <c r="V32" s="27">
        <f>Rates!$E32</f>
        <v>0.12191</v>
      </c>
      <c r="W32" s="29">
        <f t="shared" si="5"/>
        <v>469.10232000000002</v>
      </c>
      <c r="X32" s="120">
        <f t="shared" si="6"/>
        <v>26068.405140000006</v>
      </c>
      <c r="Y32" s="120">
        <f t="shared" si="7"/>
        <v>748.63411279229706</v>
      </c>
    </row>
    <row r="33" spans="1:25" s="207" customFormat="1" x14ac:dyDescent="0.25">
      <c r="A33" s="242">
        <v>41913</v>
      </c>
      <c r="B33" s="243"/>
      <c r="C33" s="243"/>
      <c r="D33" s="244"/>
      <c r="E33" s="244"/>
      <c r="F33" s="244"/>
      <c r="G33" s="244"/>
      <c r="H33" s="244"/>
      <c r="I33" s="244"/>
      <c r="J33" s="236"/>
      <c r="K33" s="237"/>
      <c r="L33" s="236"/>
      <c r="M33" s="74"/>
      <c r="N33" s="245">
        <f t="shared" ref="N33:N48" si="13">A33</f>
        <v>41913</v>
      </c>
      <c r="O33" s="268"/>
      <c r="P33" s="203"/>
      <c r="Q33" s="247"/>
      <c r="R33" s="269"/>
      <c r="S33" s="203"/>
      <c r="T33" s="247"/>
      <c r="U33" s="268"/>
      <c r="V33" s="203"/>
      <c r="W33" s="247"/>
      <c r="X33" s="197"/>
      <c r="Y33" s="197"/>
    </row>
    <row r="34" spans="1:25" s="207" customFormat="1" hidden="1" x14ac:dyDescent="0.25">
      <c r="A34" s="187">
        <v>41883</v>
      </c>
      <c r="B34" s="243"/>
      <c r="C34" s="243"/>
      <c r="D34" s="244"/>
      <c r="E34" s="244"/>
      <c r="F34" s="244"/>
      <c r="G34" s="244"/>
      <c r="H34" s="244"/>
      <c r="I34" s="244"/>
      <c r="J34" s="236"/>
      <c r="K34" s="237"/>
      <c r="L34" s="236"/>
      <c r="M34" s="74"/>
      <c r="N34" s="190">
        <f t="shared" si="13"/>
        <v>41883</v>
      </c>
      <c r="O34" s="268"/>
      <c r="P34" s="203"/>
      <c r="Q34" s="247"/>
      <c r="R34" s="269"/>
      <c r="S34" s="203"/>
      <c r="T34" s="247"/>
      <c r="U34" s="268"/>
      <c r="V34" s="203"/>
      <c r="W34" s="247"/>
      <c r="X34" s="197"/>
      <c r="Y34" s="197"/>
    </row>
    <row r="35" spans="1:25" s="207" customFormat="1" hidden="1" x14ac:dyDescent="0.25">
      <c r="A35" s="187">
        <v>41852</v>
      </c>
      <c r="B35" s="243"/>
      <c r="C35" s="243"/>
      <c r="D35" s="244"/>
      <c r="E35" s="244"/>
      <c r="F35" s="244"/>
      <c r="G35" s="244"/>
      <c r="H35" s="244"/>
      <c r="I35" s="244"/>
      <c r="J35" s="236"/>
      <c r="K35" s="237"/>
      <c r="L35" s="236"/>
      <c r="M35" s="74"/>
      <c r="N35" s="190">
        <f t="shared" si="13"/>
        <v>41852</v>
      </c>
      <c r="O35" s="268"/>
      <c r="P35" s="203"/>
      <c r="Q35" s="247"/>
      <c r="R35" s="269"/>
      <c r="S35" s="203"/>
      <c r="T35" s="247"/>
      <c r="U35" s="268"/>
      <c r="V35" s="203"/>
      <c r="W35" s="247"/>
      <c r="X35" s="197"/>
      <c r="Y35" s="197"/>
    </row>
    <row r="36" spans="1:25" s="207" customFormat="1" hidden="1" x14ac:dyDescent="0.25">
      <c r="A36" s="187">
        <v>41821</v>
      </c>
      <c r="B36" s="243"/>
      <c r="C36" s="243"/>
      <c r="D36" s="244"/>
      <c r="E36" s="244"/>
      <c r="F36" s="244"/>
      <c r="G36" s="244"/>
      <c r="H36" s="244"/>
      <c r="I36" s="244"/>
      <c r="J36" s="236"/>
      <c r="K36" s="237"/>
      <c r="L36" s="236"/>
      <c r="M36" s="74"/>
      <c r="N36" s="190">
        <f t="shared" si="13"/>
        <v>41821</v>
      </c>
      <c r="O36" s="268"/>
      <c r="P36" s="203"/>
      <c r="Q36" s="247"/>
      <c r="R36" s="269"/>
      <c r="S36" s="203"/>
      <c r="T36" s="247"/>
      <c r="U36" s="268"/>
      <c r="V36" s="203"/>
      <c r="W36" s="247"/>
      <c r="X36" s="197"/>
      <c r="Y36" s="197"/>
    </row>
    <row r="37" spans="1:25" s="207" customFormat="1" hidden="1" x14ac:dyDescent="0.25">
      <c r="A37" s="187">
        <v>41791</v>
      </c>
      <c r="B37" s="243"/>
      <c r="C37" s="244"/>
      <c r="D37" s="244"/>
      <c r="E37" s="244"/>
      <c r="F37" s="244"/>
      <c r="G37" s="244"/>
      <c r="H37" s="244"/>
      <c r="I37" s="244"/>
      <c r="J37" s="236"/>
      <c r="K37" s="237"/>
      <c r="L37" s="236"/>
      <c r="M37" s="74"/>
      <c r="N37" s="190">
        <f t="shared" si="13"/>
        <v>41791</v>
      </c>
      <c r="O37" s="268"/>
      <c r="P37" s="203"/>
      <c r="Q37" s="247"/>
      <c r="R37" s="269"/>
      <c r="S37" s="250"/>
      <c r="T37" s="247"/>
      <c r="U37" s="268"/>
      <c r="V37" s="250"/>
      <c r="W37" s="247"/>
      <c r="X37" s="197"/>
      <c r="Y37" s="197"/>
    </row>
    <row r="38" spans="1:25" s="209" customFormat="1" hidden="1" x14ac:dyDescent="0.25">
      <c r="A38" s="187">
        <v>41760</v>
      </c>
      <c r="B38" s="251"/>
      <c r="C38" s="252"/>
      <c r="D38" s="244"/>
      <c r="E38" s="244"/>
      <c r="F38" s="244"/>
      <c r="G38" s="244"/>
      <c r="H38" s="244"/>
      <c r="I38" s="244"/>
      <c r="J38" s="236"/>
      <c r="K38" s="237"/>
      <c r="L38" s="236"/>
      <c r="M38" s="74"/>
      <c r="N38" s="190">
        <f t="shared" si="13"/>
        <v>41760</v>
      </c>
      <c r="O38" s="268"/>
      <c r="P38" s="203"/>
      <c r="Q38" s="247"/>
      <c r="R38" s="269"/>
      <c r="S38" s="250"/>
      <c r="T38" s="247"/>
      <c r="U38" s="268"/>
      <c r="V38" s="250"/>
      <c r="W38" s="247"/>
      <c r="X38" s="197"/>
      <c r="Y38" s="197"/>
    </row>
    <row r="39" spans="1:25" s="209" customFormat="1" hidden="1" x14ac:dyDescent="0.25">
      <c r="A39" s="187">
        <v>41730</v>
      </c>
      <c r="B39" s="251"/>
      <c r="C39" s="251"/>
      <c r="D39" s="244"/>
      <c r="E39" s="244"/>
      <c r="F39" s="244"/>
      <c r="G39" s="244"/>
      <c r="H39" s="244"/>
      <c r="I39" s="244"/>
      <c r="J39" s="236"/>
      <c r="K39" s="237"/>
      <c r="L39" s="236"/>
      <c r="M39" s="74"/>
      <c r="N39" s="190">
        <f t="shared" si="13"/>
        <v>41730</v>
      </c>
      <c r="O39" s="268"/>
      <c r="P39" s="203"/>
      <c r="Q39" s="247"/>
      <c r="R39" s="269"/>
      <c r="S39" s="250"/>
      <c r="T39" s="247"/>
      <c r="U39" s="268"/>
      <c r="V39" s="250"/>
      <c r="W39" s="247"/>
      <c r="X39" s="197"/>
      <c r="Y39" s="197"/>
    </row>
    <row r="40" spans="1:25" s="209" customFormat="1" hidden="1" x14ac:dyDescent="0.25">
      <c r="A40" s="187">
        <v>41699</v>
      </c>
      <c r="B40" s="253"/>
      <c r="C40" s="201"/>
      <c r="D40" s="201"/>
      <c r="E40" s="201"/>
      <c r="F40" s="201"/>
      <c r="G40" s="201"/>
      <c r="H40" s="201"/>
      <c r="I40" s="201"/>
      <c r="J40" s="201"/>
      <c r="K40" s="255"/>
      <c r="L40" s="254"/>
      <c r="M40" s="73"/>
      <c r="N40" s="190">
        <f t="shared" si="13"/>
        <v>41699</v>
      </c>
      <c r="O40" s="268"/>
      <c r="P40" s="256"/>
      <c r="Q40" s="247"/>
      <c r="R40" s="269"/>
      <c r="S40" s="256"/>
      <c r="T40" s="247"/>
      <c r="U40" s="268"/>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13"/>
        <v>41671</v>
      </c>
      <c r="O41" s="268"/>
      <c r="P41" s="256"/>
      <c r="Q41" s="247"/>
      <c r="R41" s="269"/>
      <c r="S41" s="256"/>
      <c r="T41" s="247"/>
      <c r="U41" s="268"/>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13"/>
        <v>41640</v>
      </c>
      <c r="O42" s="268"/>
      <c r="P42" s="256"/>
      <c r="Q42" s="247"/>
      <c r="R42" s="269"/>
      <c r="S42" s="256"/>
      <c r="T42" s="247"/>
      <c r="U42" s="268"/>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13"/>
        <v>41609</v>
      </c>
      <c r="O43" s="268"/>
      <c r="P43" s="256"/>
      <c r="Q43" s="247"/>
      <c r="R43" s="269"/>
      <c r="S43" s="256"/>
      <c r="T43" s="247"/>
      <c r="U43" s="268"/>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13"/>
        <v>41579</v>
      </c>
      <c r="O44" s="268"/>
      <c r="P44" s="256"/>
      <c r="Q44" s="247"/>
      <c r="R44" s="269"/>
      <c r="S44" s="256"/>
      <c r="T44" s="247"/>
      <c r="U44" s="268"/>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13"/>
        <v>41548</v>
      </c>
      <c r="O45" s="268"/>
      <c r="P45" s="256"/>
      <c r="Q45" s="247"/>
      <c r="R45" s="269"/>
      <c r="S45" s="256"/>
      <c r="T45" s="247"/>
      <c r="U45" s="268"/>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13"/>
        <v>41518</v>
      </c>
      <c r="O46" s="268"/>
      <c r="P46" s="256"/>
      <c r="Q46" s="247"/>
      <c r="R46" s="269"/>
      <c r="S46" s="256"/>
      <c r="T46" s="247"/>
      <c r="U46" s="268"/>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13"/>
        <v>41487</v>
      </c>
      <c r="O47" s="268"/>
      <c r="P47" s="256"/>
      <c r="Q47" s="247"/>
      <c r="R47" s="269"/>
      <c r="S47" s="256"/>
      <c r="T47" s="247"/>
      <c r="U47" s="268"/>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13"/>
        <v>41456</v>
      </c>
      <c r="O48" s="249"/>
      <c r="P48" s="256"/>
      <c r="Q48" s="247"/>
      <c r="R48" s="202"/>
      <c r="S48" s="256"/>
      <c r="T48" s="247"/>
      <c r="U48" s="249"/>
      <c r="V48" s="256"/>
      <c r="W48" s="247"/>
      <c r="X48" s="197"/>
      <c r="Y48" s="197"/>
    </row>
    <row r="49" spans="1:25" hidden="1" x14ac:dyDescent="0.25">
      <c r="A49" s="14"/>
      <c r="B49" s="10"/>
      <c r="C49" s="64"/>
      <c r="D49" s="64"/>
      <c r="E49" s="64"/>
      <c r="F49" s="10"/>
      <c r="G49" s="10"/>
      <c r="H49" s="10"/>
      <c r="I49" s="10"/>
      <c r="J49" s="10"/>
      <c r="K49" s="10"/>
      <c r="L49" s="10"/>
      <c r="M49" s="74"/>
      <c r="N49" s="10"/>
      <c r="O49" s="62"/>
      <c r="P49" s="12"/>
      <c r="Q49" s="63"/>
      <c r="R49" s="62"/>
      <c r="S49" s="12"/>
      <c r="T49" s="63"/>
      <c r="U49" s="62"/>
      <c r="V49" s="12"/>
      <c r="W49" s="43"/>
      <c r="X49" s="54"/>
      <c r="Y49" s="54"/>
    </row>
    <row r="50" spans="1:25" hidden="1" x14ac:dyDescent="0.25">
      <c r="O50" s="52" t="s">
        <v>62</v>
      </c>
      <c r="P50" s="44"/>
      <c r="Q50" s="45">
        <f>SUM(Q7:Q49)</f>
        <v>71113.066500000015</v>
      </c>
      <c r="R50" s="50"/>
      <c r="S50" s="51"/>
      <c r="T50" s="45">
        <f>SUM(T7:T49)</f>
        <v>1800.1441399999949</v>
      </c>
      <c r="U50" s="50"/>
      <c r="V50" s="51"/>
      <c r="W50" s="45">
        <f>SUM(W7:W49)</f>
        <v>1226.8605999999997</v>
      </c>
      <c r="X50" s="121">
        <f>SUM(X7:X49)</f>
        <v>74140.071240000019</v>
      </c>
      <c r="Y50" s="121"/>
    </row>
    <row r="51" spans="1:25" x14ac:dyDescent="0.25">
      <c r="D51" s="11"/>
    </row>
    <row r="52" spans="1:25" s="150" customFormat="1" x14ac:dyDescent="0.25">
      <c r="A52" s="150" t="s">
        <v>5</v>
      </c>
      <c r="M52" s="70"/>
      <c r="X52" s="17"/>
    </row>
    <row r="53" spans="1:25" s="150" customFormat="1" ht="45.7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row>
    <row r="54" spans="1:25" s="150" customFormat="1" x14ac:dyDescent="0.25">
      <c r="M54" s="70"/>
    </row>
    <row r="55" spans="1:25" s="150" customFormat="1" ht="43.5" customHeight="1" x14ac:dyDescent="0.25">
      <c r="A55" s="2" t="s">
        <v>13</v>
      </c>
      <c r="B55" s="318" t="s">
        <v>160</v>
      </c>
      <c r="C55" s="318"/>
      <c r="D55" s="318"/>
      <c r="E55" s="318"/>
      <c r="F55" s="318"/>
      <c r="G55" s="318"/>
      <c r="H55" s="318"/>
      <c r="I55" s="318"/>
      <c r="J55" s="318"/>
      <c r="K55" s="318"/>
      <c r="L55" s="318"/>
      <c r="M55" s="264"/>
      <c r="N55" s="171"/>
      <c r="O55" s="171"/>
      <c r="P55" s="171"/>
      <c r="Q55" s="171"/>
      <c r="R55" s="171"/>
      <c r="S55" s="171"/>
      <c r="T55" s="171"/>
      <c r="U55" s="171"/>
      <c r="V55" s="171"/>
    </row>
    <row r="56" spans="1:25" s="150" customFormat="1" ht="15" customHeight="1" x14ac:dyDescent="0.25">
      <c r="A56" s="65"/>
      <c r="B56" s="172"/>
      <c r="C56" s="172"/>
      <c r="D56" s="172"/>
      <c r="E56" s="172"/>
      <c r="F56" s="172"/>
      <c r="G56" s="172"/>
      <c r="H56" s="172"/>
      <c r="I56" s="172"/>
      <c r="J56" s="172"/>
      <c r="K56" s="172"/>
      <c r="L56" s="172"/>
      <c r="M56" s="264"/>
      <c r="N56" s="171"/>
      <c r="O56" s="171"/>
      <c r="P56" s="171"/>
      <c r="Q56" s="171"/>
      <c r="R56" s="171"/>
      <c r="S56" s="171"/>
      <c r="T56" s="171"/>
      <c r="U56" s="171"/>
      <c r="V56" s="171"/>
    </row>
    <row r="57" spans="1:25" s="150" customFormat="1" x14ac:dyDescent="0.25">
      <c r="A57" s="1" t="s">
        <v>4</v>
      </c>
      <c r="M57" s="70"/>
    </row>
    <row r="58" spans="1:25" x14ac:dyDescent="0.25">
      <c r="A58" s="150" t="s">
        <v>161</v>
      </c>
      <c r="B58" s="150"/>
      <c r="C58" s="150"/>
      <c r="D58" s="150"/>
      <c r="E58" s="150"/>
      <c r="F58" s="150"/>
      <c r="G58" s="150"/>
      <c r="H58" s="150"/>
      <c r="I58" s="150"/>
    </row>
    <row r="60" spans="1:25" x14ac:dyDescent="0.25">
      <c r="A60" s="210" t="s">
        <v>85</v>
      </c>
    </row>
  </sheetData>
  <sheetProtection sheet="1" objects="1" scenarios="1"/>
  <mergeCells count="12">
    <mergeCell ref="B53:L53"/>
    <mergeCell ref="B55:L55"/>
    <mergeCell ref="N1:Y1"/>
    <mergeCell ref="N2:Y2"/>
    <mergeCell ref="N4:Y4"/>
    <mergeCell ref="Y5:Y6"/>
    <mergeCell ref="A1:L1"/>
    <mergeCell ref="A2:L2"/>
    <mergeCell ref="A4:L4"/>
    <mergeCell ref="O5:Q5"/>
    <mergeCell ref="R5:T5"/>
    <mergeCell ref="U5:W5"/>
  </mergeCells>
  <printOptions horizontalCentered="1" verticalCentered="1"/>
  <pageMargins left="0.25" right="0.25" top="0.25" bottom="0.25" header="0.05" footer="0.05"/>
  <pageSetup scale="70" orientation="landscape" r:id="rId1"/>
  <colBreaks count="1" manualBreakCount="1">
    <brk id="13" max="1048575" man="1"/>
  </col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A55" sqref="A55:XFD55"/>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2" width="15.42578125" customWidth="1"/>
    <col min="23" max="24" width="11.28515625" bestFit="1" customWidth="1"/>
    <col min="25" max="25" width="14.28515625" customWidth="1"/>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79</v>
      </c>
      <c r="B2" s="311"/>
      <c r="C2" s="311"/>
      <c r="D2" s="311"/>
      <c r="E2" s="311"/>
      <c r="F2" s="311"/>
      <c r="G2" s="311"/>
      <c r="H2" s="311"/>
      <c r="I2" s="311"/>
      <c r="J2" s="311"/>
      <c r="K2" s="311"/>
      <c r="L2" s="311"/>
      <c r="M2" s="261"/>
      <c r="N2" s="311" t="str">
        <f>A2</f>
        <v>Town of Williamstown</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9"/>
      <c r="M4" s="261"/>
      <c r="N4" s="312">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5"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17" t="s">
        <v>9</v>
      </c>
      <c r="M6" s="257"/>
      <c r="N6" s="219" t="s">
        <v>32</v>
      </c>
      <c r="O6" s="220"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13" si="0">A8+31</f>
        <v>42719</v>
      </c>
      <c r="B7" s="90"/>
      <c r="C7" s="88"/>
      <c r="D7" s="88"/>
      <c r="E7" s="88"/>
      <c r="F7" s="88"/>
      <c r="G7" s="89"/>
      <c r="H7" s="89"/>
      <c r="I7" s="89"/>
      <c r="J7" s="5" t="s">
        <v>18</v>
      </c>
      <c r="K7" s="81" t="s">
        <v>171</v>
      </c>
      <c r="L7" s="259"/>
      <c r="M7" s="257"/>
      <c r="N7" s="22">
        <f t="shared" ref="N7:N19" si="1">A7</f>
        <v>42719</v>
      </c>
      <c r="O7" s="97">
        <f>Rates!$S7</f>
        <v>0</v>
      </c>
      <c r="P7" s="27">
        <f>Rates!$E7</f>
        <v>0</v>
      </c>
      <c r="Q7" s="29">
        <f>(O7-P7)*C7</f>
        <v>0</v>
      </c>
      <c r="R7" s="97">
        <f>Rates!$T7</f>
        <v>0</v>
      </c>
      <c r="S7" s="27">
        <f>Rates!$E7</f>
        <v>0</v>
      </c>
      <c r="T7" s="29">
        <f>(R7-S7)*E7</f>
        <v>0</v>
      </c>
      <c r="U7" s="97">
        <f>Rates!$V7</f>
        <v>0</v>
      </c>
      <c r="V7" s="27">
        <f>Rates!$E7</f>
        <v>0</v>
      </c>
      <c r="W7" s="29">
        <f>(U7-V7)*G7</f>
        <v>0</v>
      </c>
      <c r="X7" s="120">
        <f>W7+T7+Q7</f>
        <v>0</v>
      </c>
      <c r="Y7" s="120" t="e">
        <f t="shared" ref="Y7:Y21" si="2">C7/B7</f>
        <v>#DIV/0!</v>
      </c>
    </row>
    <row r="8" spans="1:26" s="60" customFormat="1" hidden="1" x14ac:dyDescent="0.25">
      <c r="A8" s="16">
        <f t="shared" si="0"/>
        <v>42688</v>
      </c>
      <c r="B8" s="90"/>
      <c r="C8" s="88"/>
      <c r="D8" s="88"/>
      <c r="E8" s="88"/>
      <c r="F8" s="88"/>
      <c r="G8" s="89"/>
      <c r="H8" s="89"/>
      <c r="I8" s="89"/>
      <c r="J8" s="5" t="s">
        <v>18</v>
      </c>
      <c r="K8" s="81" t="s">
        <v>171</v>
      </c>
      <c r="L8" s="259"/>
      <c r="M8" s="257"/>
      <c r="N8" s="22">
        <f t="shared" si="1"/>
        <v>42688</v>
      </c>
      <c r="O8" s="97">
        <f>Rates!$S8</f>
        <v>0</v>
      </c>
      <c r="P8" s="27">
        <f>Rates!$E8</f>
        <v>0</v>
      </c>
      <c r="Q8" s="29">
        <f t="shared" ref="Q8:Q32" si="3">(O8-P8)*C8</f>
        <v>0</v>
      </c>
      <c r="R8" s="97">
        <f>Rates!$T8</f>
        <v>0</v>
      </c>
      <c r="S8" s="27">
        <f>Rates!$E8</f>
        <v>0</v>
      </c>
      <c r="T8" s="29">
        <f t="shared" ref="T8:T32" si="4">(R8-S8)*E8</f>
        <v>0</v>
      </c>
      <c r="U8" s="97">
        <f>Rates!$V8</f>
        <v>0</v>
      </c>
      <c r="V8" s="27">
        <f>Rates!$E8</f>
        <v>0</v>
      </c>
      <c r="W8" s="29">
        <f t="shared" ref="W8:W32" si="5">(U8-V8)*G8</f>
        <v>0</v>
      </c>
      <c r="X8" s="120">
        <f t="shared" ref="X8:X32" si="6">W8+T8+Q8</f>
        <v>0</v>
      </c>
      <c r="Y8" s="120" t="e">
        <f t="shared" si="2"/>
        <v>#DIV/0!</v>
      </c>
    </row>
    <row r="9" spans="1:26" s="60" customFormat="1" hidden="1" x14ac:dyDescent="0.25">
      <c r="A9" s="16">
        <f t="shared" si="0"/>
        <v>42657</v>
      </c>
      <c r="B9" s="90"/>
      <c r="C9" s="88"/>
      <c r="D9" s="88"/>
      <c r="E9" s="88"/>
      <c r="F9" s="88"/>
      <c r="G9" s="89"/>
      <c r="H9" s="89"/>
      <c r="I9" s="89"/>
      <c r="J9" s="5" t="s">
        <v>18</v>
      </c>
      <c r="K9" s="81" t="s">
        <v>170</v>
      </c>
      <c r="L9" s="278" t="s">
        <v>13</v>
      </c>
      <c r="M9" s="257"/>
      <c r="N9" s="22">
        <f t="shared" si="1"/>
        <v>42657</v>
      </c>
      <c r="O9" s="97">
        <f>Rates!$S9</f>
        <v>0</v>
      </c>
      <c r="P9" s="27">
        <f>Rates!$E9</f>
        <v>0.104</v>
      </c>
      <c r="Q9" s="29">
        <f t="shared" si="3"/>
        <v>0</v>
      </c>
      <c r="R9" s="97">
        <f>Rates!$T9</f>
        <v>0</v>
      </c>
      <c r="S9" s="27">
        <f>Rates!$E9</f>
        <v>0.104</v>
      </c>
      <c r="T9" s="29">
        <f t="shared" si="4"/>
        <v>0</v>
      </c>
      <c r="U9" s="97">
        <f>Rates!$V9</f>
        <v>0</v>
      </c>
      <c r="V9" s="27">
        <f>Rates!$E9</f>
        <v>0.104</v>
      </c>
      <c r="W9" s="29">
        <f t="shared" si="5"/>
        <v>0</v>
      </c>
      <c r="X9" s="120">
        <f t="shared" si="6"/>
        <v>0</v>
      </c>
      <c r="Y9" s="120" t="e">
        <f t="shared" si="2"/>
        <v>#DIV/0!</v>
      </c>
    </row>
    <row r="10" spans="1:26" s="60" customFormat="1" hidden="1" x14ac:dyDescent="0.25">
      <c r="A10" s="16">
        <f t="shared" si="0"/>
        <v>42626</v>
      </c>
      <c r="B10" s="90"/>
      <c r="C10" s="88"/>
      <c r="D10" s="88"/>
      <c r="E10" s="88"/>
      <c r="F10" s="88"/>
      <c r="G10" s="89"/>
      <c r="H10" s="89"/>
      <c r="I10" s="89"/>
      <c r="J10" s="5" t="s">
        <v>18</v>
      </c>
      <c r="K10" s="81" t="s">
        <v>170</v>
      </c>
      <c r="L10" s="278" t="s">
        <v>13</v>
      </c>
      <c r="M10" s="257"/>
      <c r="N10" s="22">
        <f t="shared" si="1"/>
        <v>42626</v>
      </c>
      <c r="O10" s="97">
        <f>Rates!$S10</f>
        <v>0</v>
      </c>
      <c r="P10" s="27">
        <f>Rates!$E10</f>
        <v>0.104</v>
      </c>
      <c r="Q10" s="29">
        <f t="shared" si="3"/>
        <v>0</v>
      </c>
      <c r="R10" s="97">
        <f>Rates!$T10</f>
        <v>0</v>
      </c>
      <c r="S10" s="27">
        <f>Rates!$E10</f>
        <v>0.104</v>
      </c>
      <c r="T10" s="29">
        <f t="shared" si="4"/>
        <v>0</v>
      </c>
      <c r="U10" s="97">
        <f>Rates!$V10</f>
        <v>0</v>
      </c>
      <c r="V10" s="27">
        <f>Rates!$E10</f>
        <v>0.104</v>
      </c>
      <c r="W10" s="29">
        <f t="shared" si="5"/>
        <v>0</v>
      </c>
      <c r="X10" s="120">
        <f t="shared" si="6"/>
        <v>0</v>
      </c>
      <c r="Y10" s="120" t="e">
        <f t="shared" si="2"/>
        <v>#DIV/0!</v>
      </c>
    </row>
    <row r="11" spans="1:26" s="60" customFormat="1" hidden="1" x14ac:dyDescent="0.25">
      <c r="A11" s="16">
        <f t="shared" si="0"/>
        <v>42595</v>
      </c>
      <c r="B11" s="90"/>
      <c r="C11" s="88"/>
      <c r="D11" s="88"/>
      <c r="E11" s="88"/>
      <c r="F11" s="88"/>
      <c r="G11" s="89"/>
      <c r="H11" s="89"/>
      <c r="I11" s="89"/>
      <c r="J11" s="5" t="s">
        <v>18</v>
      </c>
      <c r="K11" s="81" t="s">
        <v>170</v>
      </c>
      <c r="L11" s="278" t="s">
        <v>13</v>
      </c>
      <c r="M11" s="257"/>
      <c r="N11" s="22">
        <f t="shared" si="1"/>
        <v>42595</v>
      </c>
      <c r="O11" s="97">
        <f>Rates!$S11</f>
        <v>0</v>
      </c>
      <c r="P11" s="27">
        <f>Rates!$E11</f>
        <v>0.104</v>
      </c>
      <c r="Q11" s="29">
        <f t="shared" si="3"/>
        <v>0</v>
      </c>
      <c r="R11" s="97">
        <f>Rates!$T11</f>
        <v>0</v>
      </c>
      <c r="S11" s="27">
        <f>Rates!$E11</f>
        <v>0.104</v>
      </c>
      <c r="T11" s="29">
        <f t="shared" si="4"/>
        <v>0</v>
      </c>
      <c r="U11" s="97">
        <f>Rates!$V11</f>
        <v>0</v>
      </c>
      <c r="V11" s="27">
        <f>Rates!$E11</f>
        <v>0.104</v>
      </c>
      <c r="W11" s="29">
        <f t="shared" si="5"/>
        <v>0</v>
      </c>
      <c r="X11" s="120">
        <f t="shared" si="6"/>
        <v>0</v>
      </c>
      <c r="Y11" s="120" t="e">
        <f t="shared" si="2"/>
        <v>#DIV/0!</v>
      </c>
    </row>
    <row r="12" spans="1:26" s="60" customFormat="1" hidden="1" x14ac:dyDescent="0.25">
      <c r="A12" s="16">
        <f t="shared" si="0"/>
        <v>42564</v>
      </c>
      <c r="B12" s="90"/>
      <c r="C12" s="88"/>
      <c r="D12" s="88"/>
      <c r="E12" s="88"/>
      <c r="F12" s="88"/>
      <c r="G12" s="89"/>
      <c r="H12" s="89"/>
      <c r="I12" s="89"/>
      <c r="J12" s="5" t="s">
        <v>18</v>
      </c>
      <c r="K12" s="81" t="s">
        <v>170</v>
      </c>
      <c r="L12" s="278" t="s">
        <v>13</v>
      </c>
      <c r="M12" s="257"/>
      <c r="N12" s="22">
        <f t="shared" si="1"/>
        <v>42564</v>
      </c>
      <c r="O12" s="97">
        <f>Rates!$S12</f>
        <v>0</v>
      </c>
      <c r="P12" s="27">
        <f>Rates!$E12</f>
        <v>0.104</v>
      </c>
      <c r="Q12" s="29">
        <f t="shared" si="3"/>
        <v>0</v>
      </c>
      <c r="R12" s="97">
        <f>Rates!$T12</f>
        <v>0</v>
      </c>
      <c r="S12" s="27">
        <f>Rates!$E12</f>
        <v>0.104</v>
      </c>
      <c r="T12" s="29">
        <f t="shared" si="4"/>
        <v>0</v>
      </c>
      <c r="U12" s="97">
        <f>Rates!$V12</f>
        <v>0</v>
      </c>
      <c r="V12" s="27">
        <f>Rates!$E12</f>
        <v>0.104</v>
      </c>
      <c r="W12" s="29">
        <f t="shared" si="5"/>
        <v>0</v>
      </c>
      <c r="X12" s="120">
        <f t="shared" si="6"/>
        <v>0</v>
      </c>
      <c r="Y12" s="120" t="e">
        <f t="shared" si="2"/>
        <v>#DIV/0!</v>
      </c>
    </row>
    <row r="13" spans="1:26" s="60" customFormat="1" hidden="1" x14ac:dyDescent="0.25">
      <c r="A13" s="16">
        <f t="shared" si="0"/>
        <v>42533</v>
      </c>
      <c r="B13" s="90"/>
      <c r="C13" s="88"/>
      <c r="D13" s="88"/>
      <c r="E13" s="88"/>
      <c r="F13" s="88"/>
      <c r="G13" s="89"/>
      <c r="H13" s="89"/>
      <c r="I13" s="89"/>
      <c r="J13" s="5" t="s">
        <v>18</v>
      </c>
      <c r="K13" s="81" t="s">
        <v>170</v>
      </c>
      <c r="L13" s="278" t="s">
        <v>13</v>
      </c>
      <c r="M13" s="257"/>
      <c r="N13" s="22">
        <f t="shared" si="1"/>
        <v>42533</v>
      </c>
      <c r="O13" s="97">
        <f>Rates!$S13</f>
        <v>0</v>
      </c>
      <c r="P13" s="27">
        <f>Rates!$E13</f>
        <v>0.104</v>
      </c>
      <c r="Q13" s="29">
        <f t="shared" si="3"/>
        <v>0</v>
      </c>
      <c r="R13" s="97">
        <f>Rates!$T13</f>
        <v>0</v>
      </c>
      <c r="S13" s="27">
        <f>Rates!$E13</f>
        <v>0.104</v>
      </c>
      <c r="T13" s="29">
        <f t="shared" si="4"/>
        <v>0</v>
      </c>
      <c r="U13" s="97">
        <f>Rates!$V13</f>
        <v>0</v>
      </c>
      <c r="V13" s="27">
        <f>Rates!$E13</f>
        <v>0.104</v>
      </c>
      <c r="W13" s="29">
        <f t="shared" si="5"/>
        <v>0</v>
      </c>
      <c r="X13" s="120">
        <f t="shared" si="6"/>
        <v>0</v>
      </c>
      <c r="Y13" s="120" t="e">
        <f t="shared" si="2"/>
        <v>#DIV/0!</v>
      </c>
    </row>
    <row r="14" spans="1:26" s="60" customFormat="1" hidden="1" x14ac:dyDescent="0.25">
      <c r="A14" s="16">
        <f t="shared" ref="A14:A19" si="7">A15+31</f>
        <v>42502</v>
      </c>
      <c r="B14" s="90"/>
      <c r="C14" s="88"/>
      <c r="D14" s="88"/>
      <c r="E14" s="88"/>
      <c r="F14" s="88"/>
      <c r="G14" s="89"/>
      <c r="H14" s="89"/>
      <c r="I14" s="89"/>
      <c r="J14" s="5" t="s">
        <v>18</v>
      </c>
      <c r="K14" s="81" t="s">
        <v>170</v>
      </c>
      <c r="L14" s="278" t="s">
        <v>13</v>
      </c>
      <c r="M14" s="257"/>
      <c r="N14" s="22">
        <f t="shared" si="1"/>
        <v>42502</v>
      </c>
      <c r="O14" s="97">
        <f>Rates!$S14</f>
        <v>0</v>
      </c>
      <c r="P14" s="27">
        <f>Rates!$E14</f>
        <v>0.104</v>
      </c>
      <c r="Q14" s="29">
        <f t="shared" si="3"/>
        <v>0</v>
      </c>
      <c r="R14" s="97">
        <f>Rates!$T14</f>
        <v>0</v>
      </c>
      <c r="S14" s="27">
        <f>Rates!$E14</f>
        <v>0.104</v>
      </c>
      <c r="T14" s="29">
        <f t="shared" si="4"/>
        <v>0</v>
      </c>
      <c r="U14" s="97">
        <f>Rates!$V14</f>
        <v>0</v>
      </c>
      <c r="V14" s="27">
        <f>Rates!$E14</f>
        <v>0.104</v>
      </c>
      <c r="W14" s="29">
        <f t="shared" si="5"/>
        <v>0</v>
      </c>
      <c r="X14" s="120">
        <f t="shared" si="6"/>
        <v>0</v>
      </c>
      <c r="Y14" s="120" t="e">
        <f t="shared" si="2"/>
        <v>#DIV/0!</v>
      </c>
    </row>
    <row r="15" spans="1:26" s="60" customFormat="1" hidden="1" x14ac:dyDescent="0.25">
      <c r="A15" s="16">
        <f t="shared" si="7"/>
        <v>42471</v>
      </c>
      <c r="B15" s="90"/>
      <c r="C15" s="88"/>
      <c r="D15" s="88"/>
      <c r="E15" s="88"/>
      <c r="F15" s="88"/>
      <c r="G15" s="89"/>
      <c r="H15" s="89"/>
      <c r="I15" s="89"/>
      <c r="J15" s="5" t="s">
        <v>18</v>
      </c>
      <c r="K15" s="81" t="s">
        <v>170</v>
      </c>
      <c r="L15" s="278" t="s">
        <v>13</v>
      </c>
      <c r="M15" s="257"/>
      <c r="N15" s="22">
        <f t="shared" si="1"/>
        <v>42471</v>
      </c>
      <c r="O15" s="97">
        <f>Rates!$S15</f>
        <v>0.13038</v>
      </c>
      <c r="P15" s="27">
        <f>Rates!$E15</f>
        <v>0.104</v>
      </c>
      <c r="Q15" s="29">
        <f t="shared" si="3"/>
        <v>0</v>
      </c>
      <c r="R15" s="97">
        <f>Rates!$T15</f>
        <v>0.12619</v>
      </c>
      <c r="S15" s="27">
        <f>Rates!$E15</f>
        <v>0.104</v>
      </c>
      <c r="T15" s="29">
        <f t="shared" si="4"/>
        <v>0</v>
      </c>
      <c r="U15" s="97">
        <f>Rates!$V15</f>
        <v>0</v>
      </c>
      <c r="V15" s="27">
        <f>Rates!$E15</f>
        <v>0.104</v>
      </c>
      <c r="W15" s="29">
        <f t="shared" si="5"/>
        <v>0</v>
      </c>
      <c r="X15" s="120">
        <f t="shared" si="6"/>
        <v>0</v>
      </c>
      <c r="Y15" s="120" t="e">
        <f t="shared" si="2"/>
        <v>#DIV/0!</v>
      </c>
    </row>
    <row r="16" spans="1:26" s="60" customFormat="1" hidden="1" x14ac:dyDescent="0.25">
      <c r="A16" s="16">
        <f t="shared" si="7"/>
        <v>42440</v>
      </c>
      <c r="B16" s="90"/>
      <c r="C16" s="88"/>
      <c r="D16" s="88"/>
      <c r="E16" s="88"/>
      <c r="F16" s="88"/>
      <c r="G16" s="89"/>
      <c r="H16" s="89"/>
      <c r="I16" s="89"/>
      <c r="J16" s="5" t="s">
        <v>18</v>
      </c>
      <c r="K16" s="81" t="s">
        <v>170</v>
      </c>
      <c r="L16" s="278" t="s">
        <v>13</v>
      </c>
      <c r="M16" s="257"/>
      <c r="N16" s="22">
        <f t="shared" si="1"/>
        <v>42440</v>
      </c>
      <c r="O16" s="97">
        <f>Rates!$S16</f>
        <v>0.13038</v>
      </c>
      <c r="P16" s="27">
        <f>Rates!$E16</f>
        <v>0.104</v>
      </c>
      <c r="Q16" s="29">
        <f t="shared" si="3"/>
        <v>0</v>
      </c>
      <c r="R16" s="97">
        <f>Rates!$T16</f>
        <v>0.12619</v>
      </c>
      <c r="S16" s="27">
        <f>Rates!$E16</f>
        <v>0.104</v>
      </c>
      <c r="T16" s="29">
        <f t="shared" si="4"/>
        <v>0</v>
      </c>
      <c r="U16" s="97">
        <f>Rates!$V16</f>
        <v>0</v>
      </c>
      <c r="V16" s="27">
        <f>Rates!$E16</f>
        <v>0.104</v>
      </c>
      <c r="W16" s="29">
        <f t="shared" si="5"/>
        <v>0</v>
      </c>
      <c r="X16" s="120">
        <f t="shared" si="6"/>
        <v>0</v>
      </c>
      <c r="Y16" s="120" t="e">
        <f t="shared" si="2"/>
        <v>#DIV/0!</v>
      </c>
    </row>
    <row r="17" spans="1:25" s="60" customFormat="1" hidden="1" x14ac:dyDescent="0.25">
      <c r="A17" s="16">
        <f t="shared" si="7"/>
        <v>42409</v>
      </c>
      <c r="B17" s="90"/>
      <c r="C17" s="88"/>
      <c r="D17" s="88"/>
      <c r="E17" s="88"/>
      <c r="F17" s="88"/>
      <c r="G17" s="89"/>
      <c r="H17" s="89"/>
      <c r="I17" s="89"/>
      <c r="J17" s="5" t="s">
        <v>18</v>
      </c>
      <c r="K17" s="81" t="s">
        <v>170</v>
      </c>
      <c r="L17" s="278" t="s">
        <v>13</v>
      </c>
      <c r="M17" s="257"/>
      <c r="N17" s="22">
        <f t="shared" si="1"/>
        <v>42409</v>
      </c>
      <c r="O17" s="97">
        <f>Rates!$S17</f>
        <v>0.13038</v>
      </c>
      <c r="P17" s="27">
        <f>Rates!$E17</f>
        <v>0.104</v>
      </c>
      <c r="Q17" s="29">
        <f t="shared" si="3"/>
        <v>0</v>
      </c>
      <c r="R17" s="97">
        <f>Rates!$T17</f>
        <v>0.12619</v>
      </c>
      <c r="S17" s="27">
        <f>Rates!$E17</f>
        <v>0.104</v>
      </c>
      <c r="T17" s="29">
        <f t="shared" si="4"/>
        <v>0</v>
      </c>
      <c r="U17" s="97">
        <f>Rates!$V17</f>
        <v>0</v>
      </c>
      <c r="V17" s="27">
        <f>Rates!$E17</f>
        <v>0.104</v>
      </c>
      <c r="W17" s="29">
        <f t="shared" si="5"/>
        <v>0</v>
      </c>
      <c r="X17" s="120">
        <f t="shared" si="6"/>
        <v>0</v>
      </c>
      <c r="Y17" s="120" t="e">
        <f t="shared" si="2"/>
        <v>#DIV/0!</v>
      </c>
    </row>
    <row r="18" spans="1:25" s="60" customFormat="1" hidden="1" x14ac:dyDescent="0.25">
      <c r="A18" s="16">
        <f t="shared" si="7"/>
        <v>42378</v>
      </c>
      <c r="B18" s="90"/>
      <c r="C18" s="88"/>
      <c r="D18" s="88"/>
      <c r="E18" s="88"/>
      <c r="F18" s="88"/>
      <c r="G18" s="89"/>
      <c r="H18" s="89"/>
      <c r="I18" s="89"/>
      <c r="J18" s="5" t="s">
        <v>18</v>
      </c>
      <c r="K18" s="81" t="s">
        <v>170</v>
      </c>
      <c r="L18" s="278" t="s">
        <v>13</v>
      </c>
      <c r="M18" s="257"/>
      <c r="N18" s="22">
        <f t="shared" si="1"/>
        <v>42378</v>
      </c>
      <c r="O18" s="97">
        <f>Rates!$S18</f>
        <v>0.13038</v>
      </c>
      <c r="P18" s="27">
        <f>Rates!$E18</f>
        <v>0.104</v>
      </c>
      <c r="Q18" s="29">
        <f t="shared" si="3"/>
        <v>0</v>
      </c>
      <c r="R18" s="97">
        <f>Rates!$T18</f>
        <v>0.12619</v>
      </c>
      <c r="S18" s="27">
        <f>Rates!$E18</f>
        <v>0.104</v>
      </c>
      <c r="T18" s="29">
        <f t="shared" si="4"/>
        <v>0</v>
      </c>
      <c r="U18" s="97">
        <f>Rates!$V18</f>
        <v>0.12074</v>
      </c>
      <c r="V18" s="27">
        <f>Rates!$E18</f>
        <v>0.104</v>
      </c>
      <c r="W18" s="29">
        <f t="shared" si="5"/>
        <v>0</v>
      </c>
      <c r="X18" s="120">
        <f t="shared" si="6"/>
        <v>0</v>
      </c>
      <c r="Y18" s="120" t="e">
        <f t="shared" si="2"/>
        <v>#DIV/0!</v>
      </c>
    </row>
    <row r="19" spans="1:25" s="60" customFormat="1" hidden="1" x14ac:dyDescent="0.25">
      <c r="A19" s="16">
        <f t="shared" si="7"/>
        <v>42347</v>
      </c>
      <c r="B19" s="90"/>
      <c r="C19" s="88"/>
      <c r="D19" s="88"/>
      <c r="E19" s="88"/>
      <c r="F19" s="88"/>
      <c r="G19" s="89"/>
      <c r="H19" s="89"/>
      <c r="I19" s="89"/>
      <c r="J19" s="5" t="s">
        <v>18</v>
      </c>
      <c r="K19" s="81" t="s">
        <v>170</v>
      </c>
      <c r="L19" s="278" t="s">
        <v>13</v>
      </c>
      <c r="M19" s="257"/>
      <c r="N19" s="22">
        <f t="shared" si="1"/>
        <v>42347</v>
      </c>
      <c r="O19" s="97">
        <f>Rates!$S19</f>
        <v>0.13038</v>
      </c>
      <c r="P19" s="27">
        <f>Rates!$E19</f>
        <v>0.104</v>
      </c>
      <c r="Q19" s="29">
        <f t="shared" si="3"/>
        <v>0</v>
      </c>
      <c r="R19" s="97">
        <f>Rates!$T19</f>
        <v>0.12619</v>
      </c>
      <c r="S19" s="27">
        <f>Rates!$E19</f>
        <v>0.104</v>
      </c>
      <c r="T19" s="29">
        <f t="shared" si="4"/>
        <v>0</v>
      </c>
      <c r="U19" s="97">
        <f>Rates!$V19</f>
        <v>0.12074</v>
      </c>
      <c r="V19" s="27">
        <f>Rates!$E19</f>
        <v>0.104</v>
      </c>
      <c r="W19" s="29">
        <f t="shared" si="5"/>
        <v>0</v>
      </c>
      <c r="X19" s="120">
        <f t="shared" si="6"/>
        <v>0</v>
      </c>
      <c r="Y19" s="120" t="e">
        <f t="shared" si="2"/>
        <v>#DIV/0!</v>
      </c>
    </row>
    <row r="20" spans="1:25" s="60" customFormat="1" hidden="1" x14ac:dyDescent="0.25">
      <c r="A20" s="16">
        <f t="shared" ref="A20:A30" si="8">A21+31</f>
        <v>42316</v>
      </c>
      <c r="B20" s="102"/>
      <c r="C20" s="103"/>
      <c r="D20" s="103"/>
      <c r="E20" s="103"/>
      <c r="F20" s="103"/>
      <c r="G20" s="104"/>
      <c r="H20" s="104">
        <f t="shared" ref="H20:H31" si="9">F20+D20+B20</f>
        <v>0</v>
      </c>
      <c r="I20" s="104">
        <f t="shared" ref="I20:I31" si="10">G20+E20+C20</f>
        <v>0</v>
      </c>
      <c r="J20" s="5" t="s">
        <v>18</v>
      </c>
      <c r="K20" s="81" t="s">
        <v>170</v>
      </c>
      <c r="L20" s="278" t="s">
        <v>13</v>
      </c>
      <c r="M20" s="257"/>
      <c r="N20" s="22">
        <f t="shared" ref="N20:N31" si="11">A20</f>
        <v>42316</v>
      </c>
      <c r="O20" s="97">
        <f>Rates!$S20</f>
        <v>0.13038</v>
      </c>
      <c r="P20" s="27">
        <f>Rates!$E20</f>
        <v>0.104</v>
      </c>
      <c r="Q20" s="29">
        <f t="shared" si="3"/>
        <v>0</v>
      </c>
      <c r="R20" s="97">
        <f>Rates!$T20</f>
        <v>0.12619</v>
      </c>
      <c r="S20" s="27">
        <f>Rates!$E20</f>
        <v>0.104</v>
      </c>
      <c r="T20" s="29">
        <f t="shared" si="4"/>
        <v>0</v>
      </c>
      <c r="U20" s="97">
        <f>Rates!$V20</f>
        <v>0.12074</v>
      </c>
      <c r="V20" s="27">
        <f>Rates!$E20</f>
        <v>0.104</v>
      </c>
      <c r="W20" s="29">
        <f t="shared" si="5"/>
        <v>0</v>
      </c>
      <c r="X20" s="120">
        <f t="shared" si="6"/>
        <v>0</v>
      </c>
      <c r="Y20" s="120" t="e">
        <f t="shared" si="2"/>
        <v>#DIV/0!</v>
      </c>
    </row>
    <row r="21" spans="1:25" s="60" customFormat="1" hidden="1" x14ac:dyDescent="0.25">
      <c r="A21" s="16">
        <f t="shared" si="8"/>
        <v>42285</v>
      </c>
      <c r="B21" s="102"/>
      <c r="C21" s="103"/>
      <c r="D21" s="103"/>
      <c r="E21" s="103"/>
      <c r="F21" s="103"/>
      <c r="G21" s="104"/>
      <c r="H21" s="104">
        <f t="shared" si="9"/>
        <v>0</v>
      </c>
      <c r="I21" s="104">
        <f t="shared" si="10"/>
        <v>0</v>
      </c>
      <c r="J21" s="5" t="s">
        <v>18</v>
      </c>
      <c r="K21" s="81" t="s">
        <v>74</v>
      </c>
      <c r="L21" s="260" t="s">
        <v>12</v>
      </c>
      <c r="M21" s="74"/>
      <c r="N21" s="22">
        <f t="shared" si="11"/>
        <v>42285</v>
      </c>
      <c r="O21" s="97">
        <f>Rates!$S21</f>
        <v>9.257E-2</v>
      </c>
      <c r="P21" s="27">
        <f>Rates!$E21</f>
        <v>0.12191</v>
      </c>
      <c r="Q21" s="29">
        <f t="shared" si="3"/>
        <v>0</v>
      </c>
      <c r="R21" s="97">
        <f>Rates!$T21</f>
        <v>8.6400000000000005E-2</v>
      </c>
      <c r="S21" s="27">
        <f>Rates!$E21</f>
        <v>0.12191</v>
      </c>
      <c r="T21" s="29">
        <f t="shared" si="4"/>
        <v>0</v>
      </c>
      <c r="U21" s="97">
        <f>Rates!$V21</f>
        <v>7.2789999999999994E-2</v>
      </c>
      <c r="V21" s="27">
        <f>Rates!$E21</f>
        <v>0.12191</v>
      </c>
      <c r="W21" s="29">
        <f t="shared" si="5"/>
        <v>0</v>
      </c>
      <c r="X21" s="120">
        <f t="shared" si="6"/>
        <v>0</v>
      </c>
      <c r="Y21" s="120" t="e">
        <f t="shared" si="2"/>
        <v>#DIV/0!</v>
      </c>
    </row>
    <row r="22" spans="1:25" s="60" customFormat="1" x14ac:dyDescent="0.25">
      <c r="A22" s="16">
        <f t="shared" si="8"/>
        <v>42254</v>
      </c>
      <c r="B22" s="299">
        <v>1928</v>
      </c>
      <c r="C22" s="299">
        <v>897146</v>
      </c>
      <c r="D22" s="299">
        <v>324</v>
      </c>
      <c r="E22" s="299">
        <v>297630</v>
      </c>
      <c r="F22" s="299">
        <v>7</v>
      </c>
      <c r="G22" s="299">
        <v>64708</v>
      </c>
      <c r="H22" s="299">
        <f t="shared" si="9"/>
        <v>2259</v>
      </c>
      <c r="I22" s="299">
        <f t="shared" si="10"/>
        <v>1259484</v>
      </c>
      <c r="J22" s="5" t="s">
        <v>18</v>
      </c>
      <c r="K22" s="81" t="s">
        <v>74</v>
      </c>
      <c r="L22" s="5" t="s">
        <v>12</v>
      </c>
      <c r="M22" s="74"/>
      <c r="N22" s="22">
        <f t="shared" si="11"/>
        <v>42254</v>
      </c>
      <c r="O22" s="97">
        <f>Rates!$S22</f>
        <v>9.257E-2</v>
      </c>
      <c r="P22" s="27">
        <f>Rates!$E22</f>
        <v>0.12191</v>
      </c>
      <c r="Q22" s="29">
        <f t="shared" si="3"/>
        <v>-26322.263640000005</v>
      </c>
      <c r="R22" s="95">
        <f>Rates!$T22</f>
        <v>8.6400000000000005E-2</v>
      </c>
      <c r="S22" s="27">
        <f>Rates!$E22</f>
        <v>0.12191</v>
      </c>
      <c r="T22" s="29">
        <f t="shared" si="4"/>
        <v>-10568.8413</v>
      </c>
      <c r="U22" s="97">
        <f>Rates!$V22</f>
        <v>7.2789999999999994E-2</v>
      </c>
      <c r="V22" s="27">
        <f>Rates!$E22</f>
        <v>0.12191</v>
      </c>
      <c r="W22" s="29">
        <f t="shared" si="5"/>
        <v>-3178.4569600000009</v>
      </c>
      <c r="X22" s="120">
        <f t="shared" si="6"/>
        <v>-40069.561900000008</v>
      </c>
      <c r="Y22" s="120">
        <f>C22/B22</f>
        <v>465.3246887966805</v>
      </c>
    </row>
    <row r="23" spans="1:25" s="60" customFormat="1" x14ac:dyDescent="0.25">
      <c r="A23" s="16">
        <f t="shared" si="8"/>
        <v>42223</v>
      </c>
      <c r="B23" s="299">
        <v>1961</v>
      </c>
      <c r="C23" s="299">
        <v>1346531</v>
      </c>
      <c r="D23" s="299">
        <v>346</v>
      </c>
      <c r="E23" s="299">
        <v>478967</v>
      </c>
      <c r="F23" s="299">
        <v>9</v>
      </c>
      <c r="G23" s="299">
        <v>84305</v>
      </c>
      <c r="H23" s="299">
        <f t="shared" si="9"/>
        <v>2316</v>
      </c>
      <c r="I23" s="299">
        <f t="shared" si="10"/>
        <v>1909803</v>
      </c>
      <c r="J23" s="5" t="s">
        <v>18</v>
      </c>
      <c r="K23" s="81" t="s">
        <v>74</v>
      </c>
      <c r="L23" s="5" t="s">
        <v>12</v>
      </c>
      <c r="M23" s="74"/>
      <c r="N23" s="22">
        <f t="shared" si="11"/>
        <v>42223</v>
      </c>
      <c r="O23" s="97">
        <f>Rates!$S23</f>
        <v>9.257E-2</v>
      </c>
      <c r="P23" s="27">
        <f>Rates!$E23</f>
        <v>0.12191</v>
      </c>
      <c r="Q23" s="29">
        <f t="shared" si="3"/>
        <v>-39507.219540000006</v>
      </c>
      <c r="R23" s="95">
        <f>Rates!$T23</f>
        <v>8.6400000000000005E-2</v>
      </c>
      <c r="S23" s="27">
        <f>Rates!$E23</f>
        <v>0.12191</v>
      </c>
      <c r="T23" s="29">
        <f t="shared" si="4"/>
        <v>-17008.118170000002</v>
      </c>
      <c r="U23" s="97">
        <f>Rates!$V23</f>
        <v>7.2789999999999994E-2</v>
      </c>
      <c r="V23" s="27">
        <f>Rates!$E23</f>
        <v>0.12191</v>
      </c>
      <c r="W23" s="29">
        <f t="shared" si="5"/>
        <v>-4141.0616000000009</v>
      </c>
      <c r="X23" s="120">
        <f t="shared" si="6"/>
        <v>-60656.399310000008</v>
      </c>
      <c r="Y23" s="120">
        <f t="shared" ref="Y23:Y32" si="12">C23/B23</f>
        <v>686.65527791942884</v>
      </c>
    </row>
    <row r="24" spans="1:25" s="60" customFormat="1" x14ac:dyDescent="0.25">
      <c r="A24" s="16">
        <f t="shared" si="8"/>
        <v>42192</v>
      </c>
      <c r="B24" s="299">
        <v>2008</v>
      </c>
      <c r="C24" s="299">
        <v>1170241</v>
      </c>
      <c r="D24" s="299">
        <v>345</v>
      </c>
      <c r="E24" s="299">
        <v>431463</v>
      </c>
      <c r="F24" s="299">
        <v>10</v>
      </c>
      <c r="G24" s="299">
        <v>90976</v>
      </c>
      <c r="H24" s="299">
        <f t="shared" si="9"/>
        <v>2363</v>
      </c>
      <c r="I24" s="299">
        <f t="shared" si="10"/>
        <v>1692680</v>
      </c>
      <c r="J24" s="5" t="s">
        <v>18</v>
      </c>
      <c r="K24" s="81" t="s">
        <v>74</v>
      </c>
      <c r="L24" s="5" t="s">
        <v>12</v>
      </c>
      <c r="M24" s="74"/>
      <c r="N24" s="22">
        <f t="shared" si="11"/>
        <v>42192</v>
      </c>
      <c r="O24" s="97">
        <f>Rates!$S24</f>
        <v>9.257E-2</v>
      </c>
      <c r="P24" s="27">
        <f>Rates!$E24</f>
        <v>0.12191</v>
      </c>
      <c r="Q24" s="29">
        <f t="shared" si="3"/>
        <v>-34334.870940000008</v>
      </c>
      <c r="R24" s="95">
        <f>Rates!$T24</f>
        <v>8.6400000000000005E-2</v>
      </c>
      <c r="S24" s="27">
        <f>Rates!$E24</f>
        <v>0.12191</v>
      </c>
      <c r="T24" s="29">
        <f t="shared" si="4"/>
        <v>-15321.251130000001</v>
      </c>
      <c r="U24" s="97">
        <f>Rates!$V24</f>
        <v>8.2879999999999995E-2</v>
      </c>
      <c r="V24" s="27">
        <f>Rates!$E24</f>
        <v>0.12191</v>
      </c>
      <c r="W24" s="29">
        <f t="shared" si="5"/>
        <v>-3550.7932800000008</v>
      </c>
      <c r="X24" s="120">
        <f t="shared" si="6"/>
        <v>-53206.91535000001</v>
      </c>
      <c r="Y24" s="120">
        <f t="shared" si="12"/>
        <v>582.78934262948212</v>
      </c>
    </row>
    <row r="25" spans="1:25" s="60" customFormat="1" x14ac:dyDescent="0.25">
      <c r="A25" s="16">
        <f t="shared" si="8"/>
        <v>42161</v>
      </c>
      <c r="B25" s="299">
        <v>2076</v>
      </c>
      <c r="C25" s="299">
        <v>1104358</v>
      </c>
      <c r="D25" s="299">
        <v>345</v>
      </c>
      <c r="E25" s="299">
        <v>397208</v>
      </c>
      <c r="F25" s="299">
        <v>10</v>
      </c>
      <c r="G25" s="299">
        <v>93217</v>
      </c>
      <c r="H25" s="299">
        <f t="shared" si="9"/>
        <v>2431</v>
      </c>
      <c r="I25" s="299">
        <f t="shared" si="10"/>
        <v>1594783</v>
      </c>
      <c r="J25" s="5" t="s">
        <v>18</v>
      </c>
      <c r="K25" s="81" t="s">
        <v>74</v>
      </c>
      <c r="L25" s="5" t="s">
        <v>12</v>
      </c>
      <c r="M25" s="74"/>
      <c r="N25" s="22">
        <f t="shared" si="11"/>
        <v>42161</v>
      </c>
      <c r="O25" s="97">
        <f>Rates!$S25</f>
        <v>9.257E-2</v>
      </c>
      <c r="P25" s="27">
        <f>Rates!$E25</f>
        <v>0.12191</v>
      </c>
      <c r="Q25" s="29">
        <f t="shared" si="3"/>
        <v>-32401.863720000005</v>
      </c>
      <c r="R25" s="95">
        <f>Rates!$T25</f>
        <v>8.6400000000000005E-2</v>
      </c>
      <c r="S25" s="27">
        <f>Rates!$E25</f>
        <v>0.12191</v>
      </c>
      <c r="T25" s="29">
        <f t="shared" si="4"/>
        <v>-14104.85608</v>
      </c>
      <c r="U25" s="97">
        <f>Rates!$V25</f>
        <v>8.2879999999999995E-2</v>
      </c>
      <c r="V25" s="27">
        <f>Rates!$E25</f>
        <v>0.12191</v>
      </c>
      <c r="W25" s="29">
        <f t="shared" si="5"/>
        <v>-3638.2595100000008</v>
      </c>
      <c r="X25" s="120">
        <f t="shared" si="6"/>
        <v>-50144.97931000001</v>
      </c>
      <c r="Y25" s="120">
        <f t="shared" si="12"/>
        <v>531.96435452793833</v>
      </c>
    </row>
    <row r="26" spans="1:25" s="60" customFormat="1" x14ac:dyDescent="0.25">
      <c r="A26" s="16">
        <f t="shared" si="8"/>
        <v>42130</v>
      </c>
      <c r="B26" s="299">
        <v>2171</v>
      </c>
      <c r="C26" s="299">
        <v>1071904</v>
      </c>
      <c r="D26" s="299">
        <v>354</v>
      </c>
      <c r="E26" s="299">
        <v>381523</v>
      </c>
      <c r="F26" s="299">
        <v>13</v>
      </c>
      <c r="G26" s="299">
        <v>167137</v>
      </c>
      <c r="H26" s="299">
        <f t="shared" si="9"/>
        <v>2538</v>
      </c>
      <c r="I26" s="299">
        <f t="shared" si="10"/>
        <v>1620564</v>
      </c>
      <c r="J26" s="5" t="s">
        <v>18</v>
      </c>
      <c r="K26" s="81" t="s">
        <v>74</v>
      </c>
      <c r="L26" s="5" t="s">
        <v>12</v>
      </c>
      <c r="M26" s="74"/>
      <c r="N26" s="22">
        <f t="shared" si="11"/>
        <v>42130</v>
      </c>
      <c r="O26" s="97">
        <f>Rates!$S26</f>
        <v>9.257E-2</v>
      </c>
      <c r="P26" s="27">
        <f>Rates!$E26</f>
        <v>0.12191</v>
      </c>
      <c r="Q26" s="29">
        <f t="shared" si="3"/>
        <v>-31449.663360000006</v>
      </c>
      <c r="R26" s="95">
        <f>Rates!$T26</f>
        <v>8.6400000000000005E-2</v>
      </c>
      <c r="S26" s="27">
        <f>Rates!$E26</f>
        <v>0.12191</v>
      </c>
      <c r="T26" s="29">
        <f t="shared" si="4"/>
        <v>-13547.881729999999</v>
      </c>
      <c r="U26" s="97">
        <f>Rates!$V26</f>
        <v>8.2879999999999995E-2</v>
      </c>
      <c r="V26" s="27">
        <f>Rates!$E26</f>
        <v>0.12191</v>
      </c>
      <c r="W26" s="29">
        <f t="shared" si="5"/>
        <v>-6523.3571100000017</v>
      </c>
      <c r="X26" s="120">
        <f t="shared" si="6"/>
        <v>-51520.902200000011</v>
      </c>
      <c r="Y26" s="120">
        <f t="shared" si="12"/>
        <v>493.73744818056196</v>
      </c>
    </row>
    <row r="27" spans="1:25" s="60" customFormat="1" x14ac:dyDescent="0.25">
      <c r="A27" s="16">
        <f t="shared" si="8"/>
        <v>42099</v>
      </c>
      <c r="B27" s="299">
        <v>2169</v>
      </c>
      <c r="C27" s="299">
        <v>915313</v>
      </c>
      <c r="D27" s="299">
        <v>365</v>
      </c>
      <c r="E27" s="299">
        <v>342850</v>
      </c>
      <c r="F27" s="299">
        <v>12</v>
      </c>
      <c r="G27" s="299">
        <v>152428</v>
      </c>
      <c r="H27" s="299">
        <f t="shared" si="9"/>
        <v>2546</v>
      </c>
      <c r="I27" s="299">
        <f t="shared" si="10"/>
        <v>1410591</v>
      </c>
      <c r="J27" s="5" t="s">
        <v>18</v>
      </c>
      <c r="K27" s="81" t="s">
        <v>74</v>
      </c>
      <c r="L27" s="5" t="s">
        <v>12</v>
      </c>
      <c r="M27" s="74"/>
      <c r="N27" s="22">
        <f t="shared" si="11"/>
        <v>42099</v>
      </c>
      <c r="O27" s="97">
        <f>Rates!$S27</f>
        <v>0.16273000000000001</v>
      </c>
      <c r="P27" s="27">
        <f>Rates!$E27</f>
        <v>0.12191</v>
      </c>
      <c r="Q27" s="29">
        <f t="shared" si="3"/>
        <v>37363.076660000006</v>
      </c>
      <c r="R27" s="97">
        <f>Rates!$T27</f>
        <v>0.15228</v>
      </c>
      <c r="S27" s="27">
        <f>Rates!$E27</f>
        <v>0.12191</v>
      </c>
      <c r="T27" s="29">
        <f t="shared" si="4"/>
        <v>10412.354499999998</v>
      </c>
      <c r="U27" s="95">
        <f>Rates!$V27</f>
        <v>0.13569999999999999</v>
      </c>
      <c r="V27" s="27">
        <f>Rates!$E27</f>
        <v>0.12191</v>
      </c>
      <c r="W27" s="29">
        <f t="shared" si="5"/>
        <v>2101.9821199999974</v>
      </c>
      <c r="X27" s="120">
        <f t="shared" si="6"/>
        <v>49877.413280000001</v>
      </c>
      <c r="Y27" s="120">
        <f t="shared" si="12"/>
        <v>421.99769479022592</v>
      </c>
    </row>
    <row r="28" spans="1:25" s="60" customFormat="1" x14ac:dyDescent="0.25">
      <c r="A28" s="16">
        <f t="shared" si="8"/>
        <v>42068</v>
      </c>
      <c r="B28" s="299">
        <v>2191</v>
      </c>
      <c r="C28" s="299">
        <v>1359551</v>
      </c>
      <c r="D28" s="299">
        <v>361</v>
      </c>
      <c r="E28" s="299">
        <v>439402</v>
      </c>
      <c r="F28" s="299">
        <v>12</v>
      </c>
      <c r="G28" s="299">
        <v>213007</v>
      </c>
      <c r="H28" s="299">
        <f t="shared" si="9"/>
        <v>2564</v>
      </c>
      <c r="I28" s="299">
        <f t="shared" si="10"/>
        <v>2011960</v>
      </c>
      <c r="J28" s="5" t="s">
        <v>18</v>
      </c>
      <c r="K28" s="81" t="s">
        <v>74</v>
      </c>
      <c r="L28" s="5" t="s">
        <v>12</v>
      </c>
      <c r="M28" s="74"/>
      <c r="N28" s="22">
        <f t="shared" si="11"/>
        <v>42068</v>
      </c>
      <c r="O28" s="97">
        <f>Rates!$S28</f>
        <v>0.16273000000000001</v>
      </c>
      <c r="P28" s="27">
        <f>Rates!$E28</f>
        <v>0.12191</v>
      </c>
      <c r="Q28" s="29">
        <f t="shared" si="3"/>
        <v>55496.871820000015</v>
      </c>
      <c r="R28" s="97">
        <f>Rates!$T28</f>
        <v>0.15228</v>
      </c>
      <c r="S28" s="27">
        <f>Rates!$E28</f>
        <v>0.12191</v>
      </c>
      <c r="T28" s="29">
        <f t="shared" si="4"/>
        <v>13344.638739999997</v>
      </c>
      <c r="U28" s="95">
        <f>Rates!$V28</f>
        <v>0.13569999999999999</v>
      </c>
      <c r="V28" s="27">
        <f>Rates!$E28</f>
        <v>0.12191</v>
      </c>
      <c r="W28" s="29">
        <f t="shared" si="5"/>
        <v>2937.3665299999961</v>
      </c>
      <c r="X28" s="120">
        <f t="shared" si="6"/>
        <v>71778.877090000009</v>
      </c>
      <c r="Y28" s="120">
        <f t="shared" si="12"/>
        <v>620.51620264719304</v>
      </c>
    </row>
    <row r="29" spans="1:25" s="60" customFormat="1" x14ac:dyDescent="0.25">
      <c r="A29" s="16">
        <f t="shared" si="8"/>
        <v>42037</v>
      </c>
      <c r="B29" s="299">
        <v>2224</v>
      </c>
      <c r="C29" s="299">
        <v>1522042</v>
      </c>
      <c r="D29" s="299">
        <v>364</v>
      </c>
      <c r="E29" s="299">
        <v>442272</v>
      </c>
      <c r="F29" s="299">
        <v>12</v>
      </c>
      <c r="G29" s="299">
        <v>200628</v>
      </c>
      <c r="H29" s="299">
        <f t="shared" si="9"/>
        <v>2600</v>
      </c>
      <c r="I29" s="299">
        <f t="shared" si="10"/>
        <v>2164942</v>
      </c>
      <c r="J29" s="5" t="s">
        <v>18</v>
      </c>
      <c r="K29" s="81" t="s">
        <v>74</v>
      </c>
      <c r="L29" s="5" t="s">
        <v>12</v>
      </c>
      <c r="M29" s="74"/>
      <c r="N29" s="22">
        <f t="shared" si="11"/>
        <v>42037</v>
      </c>
      <c r="O29" s="97">
        <f>Rates!$S29</f>
        <v>0.16273000000000001</v>
      </c>
      <c r="P29" s="27">
        <f>Rates!$E29</f>
        <v>0.12191</v>
      </c>
      <c r="Q29" s="29">
        <f t="shared" si="3"/>
        <v>62129.754440000012</v>
      </c>
      <c r="R29" s="97">
        <f>Rates!$T29</f>
        <v>0.15228</v>
      </c>
      <c r="S29" s="27">
        <f>Rates!$E29</f>
        <v>0.12191</v>
      </c>
      <c r="T29" s="29">
        <f t="shared" si="4"/>
        <v>13431.800639999998</v>
      </c>
      <c r="U29" s="95">
        <f>Rates!$V29</f>
        <v>0.13569999999999999</v>
      </c>
      <c r="V29" s="27">
        <f>Rates!$E29</f>
        <v>0.12191</v>
      </c>
      <c r="W29" s="29">
        <f t="shared" si="5"/>
        <v>2766.6601199999964</v>
      </c>
      <c r="X29" s="120">
        <f t="shared" si="6"/>
        <v>78328.215200000006</v>
      </c>
      <c r="Y29" s="120">
        <f t="shared" si="12"/>
        <v>684.37140287769785</v>
      </c>
    </row>
    <row r="30" spans="1:25" s="60" customFormat="1" x14ac:dyDescent="0.25">
      <c r="A30" s="16">
        <f t="shared" si="8"/>
        <v>42006</v>
      </c>
      <c r="B30" s="299">
        <v>2236</v>
      </c>
      <c r="C30" s="299">
        <v>1526583</v>
      </c>
      <c r="D30" s="299">
        <v>371</v>
      </c>
      <c r="E30" s="299">
        <v>452334</v>
      </c>
      <c r="F30" s="299">
        <v>13</v>
      </c>
      <c r="G30" s="299">
        <v>214881</v>
      </c>
      <c r="H30" s="299">
        <f t="shared" si="9"/>
        <v>2620</v>
      </c>
      <c r="I30" s="299">
        <f t="shared" si="10"/>
        <v>2193798</v>
      </c>
      <c r="J30" s="5" t="s">
        <v>18</v>
      </c>
      <c r="K30" s="81" t="s">
        <v>74</v>
      </c>
      <c r="L30" s="5" t="s">
        <v>12</v>
      </c>
      <c r="M30" s="74"/>
      <c r="N30" s="22">
        <f t="shared" si="11"/>
        <v>42006</v>
      </c>
      <c r="O30" s="97">
        <f>Rates!$S30</f>
        <v>0.16273000000000001</v>
      </c>
      <c r="P30" s="27">
        <f>Rates!$E30</f>
        <v>0.12191</v>
      </c>
      <c r="Q30" s="29">
        <f t="shared" si="3"/>
        <v>62315.118060000015</v>
      </c>
      <c r="R30" s="97">
        <f>Rates!$T30</f>
        <v>0.15228</v>
      </c>
      <c r="S30" s="27">
        <f>Rates!$E30</f>
        <v>0.12191</v>
      </c>
      <c r="T30" s="29">
        <f t="shared" si="4"/>
        <v>13737.383579999998</v>
      </c>
      <c r="U30" s="97">
        <f>Rates!$V30</f>
        <v>0.17488000000000001</v>
      </c>
      <c r="V30" s="27">
        <f>Rates!$E30</f>
        <v>0.12191</v>
      </c>
      <c r="W30" s="29">
        <f t="shared" si="5"/>
        <v>11382.246570000001</v>
      </c>
      <c r="X30" s="120">
        <f t="shared" si="6"/>
        <v>87434.74821000002</v>
      </c>
      <c r="Y30" s="120">
        <f t="shared" si="12"/>
        <v>682.72942754919495</v>
      </c>
    </row>
    <row r="31" spans="1:25" s="60" customFormat="1" x14ac:dyDescent="0.25">
      <c r="A31" s="16">
        <f>A32+31</f>
        <v>41975</v>
      </c>
      <c r="B31" s="299">
        <v>2266</v>
      </c>
      <c r="C31" s="299">
        <v>1722498</v>
      </c>
      <c r="D31" s="299">
        <v>374</v>
      </c>
      <c r="E31" s="299">
        <v>483505</v>
      </c>
      <c r="F31" s="299">
        <v>13</v>
      </c>
      <c r="G31" s="299">
        <v>207227</v>
      </c>
      <c r="H31" s="299">
        <f t="shared" si="9"/>
        <v>2653</v>
      </c>
      <c r="I31" s="299">
        <f t="shared" si="10"/>
        <v>2413230</v>
      </c>
      <c r="J31" s="5" t="s">
        <v>18</v>
      </c>
      <c r="K31" s="81" t="s">
        <v>74</v>
      </c>
      <c r="L31" s="5" t="s">
        <v>12</v>
      </c>
      <c r="M31" s="74"/>
      <c r="N31" s="22">
        <f t="shared" si="11"/>
        <v>41975</v>
      </c>
      <c r="O31" s="97">
        <f>Rates!$S31</f>
        <v>0.16273000000000001</v>
      </c>
      <c r="P31" s="27">
        <f>Rates!$E31</f>
        <v>0.12191</v>
      </c>
      <c r="Q31" s="29">
        <f t="shared" si="3"/>
        <v>70312.368360000022</v>
      </c>
      <c r="R31" s="97">
        <f>Rates!$T31</f>
        <v>0.15228</v>
      </c>
      <c r="S31" s="27">
        <f>Rates!$E31</f>
        <v>0.12191</v>
      </c>
      <c r="T31" s="29">
        <f t="shared" si="4"/>
        <v>14684.046849999997</v>
      </c>
      <c r="U31" s="97">
        <f>Rates!$V31</f>
        <v>0.17488000000000001</v>
      </c>
      <c r="V31" s="27">
        <f>Rates!$E31</f>
        <v>0.12191</v>
      </c>
      <c r="W31" s="29">
        <f t="shared" si="5"/>
        <v>10976.814190000001</v>
      </c>
      <c r="X31" s="120">
        <f t="shared" si="6"/>
        <v>95973.229400000011</v>
      </c>
      <c r="Y31" s="120">
        <f t="shared" si="12"/>
        <v>760.14916151809359</v>
      </c>
    </row>
    <row r="32" spans="1:25" s="60" customFormat="1" x14ac:dyDescent="0.25">
      <c r="A32" s="16">
        <v>41944</v>
      </c>
      <c r="B32" s="299">
        <v>2302</v>
      </c>
      <c r="C32" s="299">
        <v>1473318</v>
      </c>
      <c r="D32" s="299">
        <v>383</v>
      </c>
      <c r="E32" s="299">
        <v>461530</v>
      </c>
      <c r="F32" s="299">
        <v>14</v>
      </c>
      <c r="G32" s="299">
        <v>235975</v>
      </c>
      <c r="H32" s="299">
        <f>F32+D32+B32</f>
        <v>2699</v>
      </c>
      <c r="I32" s="299">
        <f>G32+E32+C32</f>
        <v>2170823</v>
      </c>
      <c r="J32" s="5" t="s">
        <v>18</v>
      </c>
      <c r="K32" s="81" t="s">
        <v>74</v>
      </c>
      <c r="L32" s="5" t="s">
        <v>12</v>
      </c>
      <c r="M32" s="74"/>
      <c r="N32" s="22">
        <f>A32</f>
        <v>41944</v>
      </c>
      <c r="O32" s="95">
        <f>Rates!$S32</f>
        <v>0.16273000000000001</v>
      </c>
      <c r="P32" s="27">
        <f>Rates!$E32</f>
        <v>0.12191</v>
      </c>
      <c r="Q32" s="29">
        <f t="shared" si="3"/>
        <v>60140.840760000014</v>
      </c>
      <c r="R32" s="99">
        <f>Rates!$T32</f>
        <v>0.15228</v>
      </c>
      <c r="S32" s="27">
        <f>Rates!$E32</f>
        <v>0.12191</v>
      </c>
      <c r="T32" s="29">
        <f t="shared" si="4"/>
        <v>14016.666099999997</v>
      </c>
      <c r="U32" s="95">
        <f>Rates!$V32</f>
        <v>0.17488000000000001</v>
      </c>
      <c r="V32" s="27">
        <f>Rates!$E32</f>
        <v>0.12191</v>
      </c>
      <c r="W32" s="29">
        <f t="shared" si="5"/>
        <v>12499.59575</v>
      </c>
      <c r="X32" s="120">
        <f t="shared" si="6"/>
        <v>86657.102610000002</v>
      </c>
      <c r="Y32" s="120">
        <f t="shared" si="12"/>
        <v>640.01650738488274</v>
      </c>
    </row>
    <row r="33" spans="1:25" s="207" customFormat="1" x14ac:dyDescent="0.25">
      <c r="A33" s="242">
        <v>41913</v>
      </c>
      <c r="B33" s="243"/>
      <c r="C33" s="243"/>
      <c r="D33" s="244"/>
      <c r="E33" s="244"/>
      <c r="F33" s="244"/>
      <c r="G33" s="244"/>
      <c r="H33" s="244"/>
      <c r="I33" s="244"/>
      <c r="J33" s="236"/>
      <c r="K33" s="237"/>
      <c r="L33" s="236"/>
      <c r="M33" s="74"/>
      <c r="N33" s="245">
        <f t="shared" ref="N33:N48" si="13">A33</f>
        <v>41913</v>
      </c>
      <c r="O33" s="268"/>
      <c r="P33" s="203"/>
      <c r="Q33" s="247"/>
      <c r="R33" s="269"/>
      <c r="S33" s="203"/>
      <c r="T33" s="247"/>
      <c r="U33" s="268"/>
      <c r="V33" s="203"/>
      <c r="W33" s="247"/>
      <c r="X33" s="197">
        <f t="shared" ref="X33:X48" si="14">W33+T33+Q33</f>
        <v>0</v>
      </c>
      <c r="Y33" s="197"/>
    </row>
    <row r="34" spans="1:25" s="207" customFormat="1" hidden="1" x14ac:dyDescent="0.25">
      <c r="A34" s="187">
        <v>41883</v>
      </c>
      <c r="B34" s="243"/>
      <c r="C34" s="243"/>
      <c r="D34" s="244"/>
      <c r="E34" s="244"/>
      <c r="F34" s="244"/>
      <c r="G34" s="244"/>
      <c r="H34" s="244"/>
      <c r="I34" s="244"/>
      <c r="J34" s="236"/>
      <c r="K34" s="237"/>
      <c r="L34" s="236"/>
      <c r="M34" s="74"/>
      <c r="N34" s="190">
        <f t="shared" si="13"/>
        <v>41883</v>
      </c>
      <c r="O34" s="268"/>
      <c r="P34" s="203"/>
      <c r="Q34" s="247"/>
      <c r="R34" s="269"/>
      <c r="S34" s="203"/>
      <c r="T34" s="247"/>
      <c r="U34" s="268"/>
      <c r="V34" s="203"/>
      <c r="W34" s="247"/>
      <c r="X34" s="197">
        <f t="shared" si="14"/>
        <v>0</v>
      </c>
      <c r="Y34" s="197"/>
    </row>
    <row r="35" spans="1:25" s="207" customFormat="1" hidden="1" x14ac:dyDescent="0.25">
      <c r="A35" s="187">
        <v>41852</v>
      </c>
      <c r="B35" s="243"/>
      <c r="C35" s="243"/>
      <c r="D35" s="244"/>
      <c r="E35" s="244"/>
      <c r="F35" s="244"/>
      <c r="G35" s="244"/>
      <c r="H35" s="244"/>
      <c r="I35" s="244"/>
      <c r="J35" s="236"/>
      <c r="K35" s="237"/>
      <c r="L35" s="236"/>
      <c r="M35" s="74"/>
      <c r="N35" s="190">
        <f t="shared" si="13"/>
        <v>41852</v>
      </c>
      <c r="O35" s="268"/>
      <c r="P35" s="203"/>
      <c r="Q35" s="247"/>
      <c r="R35" s="269"/>
      <c r="S35" s="203"/>
      <c r="T35" s="247"/>
      <c r="U35" s="268"/>
      <c r="V35" s="203"/>
      <c r="W35" s="247"/>
      <c r="X35" s="197">
        <f t="shared" si="14"/>
        <v>0</v>
      </c>
      <c r="Y35" s="197"/>
    </row>
    <row r="36" spans="1:25" s="207" customFormat="1" hidden="1" x14ac:dyDescent="0.25">
      <c r="A36" s="187">
        <v>41821</v>
      </c>
      <c r="B36" s="243"/>
      <c r="C36" s="243"/>
      <c r="D36" s="244"/>
      <c r="E36" s="244"/>
      <c r="F36" s="244"/>
      <c r="G36" s="244"/>
      <c r="H36" s="244"/>
      <c r="I36" s="244"/>
      <c r="J36" s="236"/>
      <c r="K36" s="237"/>
      <c r="L36" s="236"/>
      <c r="M36" s="74"/>
      <c r="N36" s="190">
        <f t="shared" si="13"/>
        <v>41821</v>
      </c>
      <c r="O36" s="268"/>
      <c r="P36" s="203"/>
      <c r="Q36" s="247"/>
      <c r="R36" s="269"/>
      <c r="S36" s="203"/>
      <c r="T36" s="247"/>
      <c r="U36" s="268"/>
      <c r="V36" s="203"/>
      <c r="W36" s="247"/>
      <c r="X36" s="197">
        <f t="shared" si="14"/>
        <v>0</v>
      </c>
      <c r="Y36" s="197"/>
    </row>
    <row r="37" spans="1:25" s="207" customFormat="1" hidden="1" x14ac:dyDescent="0.25">
      <c r="A37" s="187">
        <v>41791</v>
      </c>
      <c r="B37" s="243"/>
      <c r="C37" s="244"/>
      <c r="D37" s="244"/>
      <c r="E37" s="244"/>
      <c r="F37" s="244"/>
      <c r="G37" s="244"/>
      <c r="H37" s="244"/>
      <c r="I37" s="244"/>
      <c r="J37" s="236"/>
      <c r="K37" s="237"/>
      <c r="L37" s="236"/>
      <c r="M37" s="74"/>
      <c r="N37" s="190">
        <f t="shared" si="13"/>
        <v>41791</v>
      </c>
      <c r="O37" s="268"/>
      <c r="P37" s="203"/>
      <c r="Q37" s="247"/>
      <c r="R37" s="269"/>
      <c r="S37" s="250"/>
      <c r="T37" s="247"/>
      <c r="U37" s="268"/>
      <c r="V37" s="250"/>
      <c r="W37" s="247"/>
      <c r="X37" s="197">
        <f t="shared" si="14"/>
        <v>0</v>
      </c>
      <c r="Y37" s="197"/>
    </row>
    <row r="38" spans="1:25" s="209" customFormat="1" hidden="1" x14ac:dyDescent="0.25">
      <c r="A38" s="187">
        <v>41760</v>
      </c>
      <c r="B38" s="251"/>
      <c r="C38" s="252"/>
      <c r="D38" s="244"/>
      <c r="E38" s="244"/>
      <c r="F38" s="244"/>
      <c r="G38" s="244"/>
      <c r="H38" s="244"/>
      <c r="I38" s="244"/>
      <c r="J38" s="236"/>
      <c r="K38" s="237"/>
      <c r="L38" s="236"/>
      <c r="M38" s="74"/>
      <c r="N38" s="190">
        <f t="shared" si="13"/>
        <v>41760</v>
      </c>
      <c r="O38" s="268"/>
      <c r="P38" s="203"/>
      <c r="Q38" s="247"/>
      <c r="R38" s="269"/>
      <c r="S38" s="250"/>
      <c r="T38" s="247"/>
      <c r="U38" s="268"/>
      <c r="V38" s="250"/>
      <c r="W38" s="247"/>
      <c r="X38" s="197">
        <f t="shared" si="14"/>
        <v>0</v>
      </c>
      <c r="Y38" s="197"/>
    </row>
    <row r="39" spans="1:25" s="209" customFormat="1" hidden="1" x14ac:dyDescent="0.25">
      <c r="A39" s="187">
        <v>41730</v>
      </c>
      <c r="B39" s="251"/>
      <c r="C39" s="251"/>
      <c r="D39" s="244"/>
      <c r="E39" s="244"/>
      <c r="F39" s="244"/>
      <c r="G39" s="244"/>
      <c r="H39" s="244"/>
      <c r="I39" s="244"/>
      <c r="J39" s="236"/>
      <c r="K39" s="237"/>
      <c r="L39" s="236"/>
      <c r="M39" s="74"/>
      <c r="N39" s="190">
        <f t="shared" si="13"/>
        <v>41730</v>
      </c>
      <c r="O39" s="268"/>
      <c r="P39" s="203"/>
      <c r="Q39" s="247"/>
      <c r="R39" s="269"/>
      <c r="S39" s="250"/>
      <c r="T39" s="247"/>
      <c r="U39" s="268"/>
      <c r="V39" s="250"/>
      <c r="W39" s="247"/>
      <c r="X39" s="197">
        <f t="shared" si="14"/>
        <v>0</v>
      </c>
      <c r="Y39" s="197"/>
    </row>
    <row r="40" spans="1:25" s="209" customFormat="1" hidden="1" x14ac:dyDescent="0.25">
      <c r="A40" s="187">
        <v>41699</v>
      </c>
      <c r="B40" s="253"/>
      <c r="C40" s="201"/>
      <c r="D40" s="201"/>
      <c r="E40" s="201"/>
      <c r="F40" s="201"/>
      <c r="G40" s="201"/>
      <c r="H40" s="201"/>
      <c r="I40" s="201"/>
      <c r="J40" s="201"/>
      <c r="K40" s="255"/>
      <c r="L40" s="254"/>
      <c r="M40" s="73"/>
      <c r="N40" s="190">
        <f t="shared" si="13"/>
        <v>41699</v>
      </c>
      <c r="O40" s="268"/>
      <c r="P40" s="256"/>
      <c r="Q40" s="247"/>
      <c r="R40" s="269"/>
      <c r="S40" s="256"/>
      <c r="T40" s="247"/>
      <c r="U40" s="268"/>
      <c r="V40" s="256"/>
      <c r="W40" s="247"/>
      <c r="X40" s="197">
        <f t="shared" si="14"/>
        <v>0</v>
      </c>
      <c r="Y40" s="197"/>
    </row>
    <row r="41" spans="1:25" s="209" customFormat="1" hidden="1" x14ac:dyDescent="0.25">
      <c r="A41" s="187">
        <v>41671</v>
      </c>
      <c r="B41" s="253"/>
      <c r="C41" s="201"/>
      <c r="D41" s="201"/>
      <c r="E41" s="201"/>
      <c r="F41" s="201"/>
      <c r="G41" s="201"/>
      <c r="H41" s="201"/>
      <c r="I41" s="201"/>
      <c r="J41" s="201"/>
      <c r="K41" s="255"/>
      <c r="L41" s="254"/>
      <c r="M41" s="73"/>
      <c r="N41" s="190">
        <f t="shared" si="13"/>
        <v>41671</v>
      </c>
      <c r="O41" s="268"/>
      <c r="P41" s="256"/>
      <c r="Q41" s="247"/>
      <c r="R41" s="269"/>
      <c r="S41" s="256"/>
      <c r="T41" s="247"/>
      <c r="U41" s="268"/>
      <c r="V41" s="256"/>
      <c r="W41" s="247"/>
      <c r="X41" s="197">
        <f t="shared" si="14"/>
        <v>0</v>
      </c>
      <c r="Y41" s="197"/>
    </row>
    <row r="42" spans="1:25" s="209" customFormat="1" hidden="1" x14ac:dyDescent="0.25">
      <c r="A42" s="187">
        <v>41640</v>
      </c>
      <c r="B42" s="253"/>
      <c r="C42" s="201"/>
      <c r="D42" s="201"/>
      <c r="E42" s="201"/>
      <c r="F42" s="201"/>
      <c r="G42" s="201"/>
      <c r="H42" s="201"/>
      <c r="I42" s="201"/>
      <c r="J42" s="201"/>
      <c r="K42" s="255"/>
      <c r="L42" s="254"/>
      <c r="M42" s="73"/>
      <c r="N42" s="190">
        <f t="shared" si="13"/>
        <v>41640</v>
      </c>
      <c r="O42" s="268"/>
      <c r="P42" s="256"/>
      <c r="Q42" s="247"/>
      <c r="R42" s="269"/>
      <c r="S42" s="256"/>
      <c r="T42" s="247"/>
      <c r="U42" s="268"/>
      <c r="V42" s="256"/>
      <c r="W42" s="247"/>
      <c r="X42" s="197">
        <f t="shared" si="14"/>
        <v>0</v>
      </c>
      <c r="Y42" s="197"/>
    </row>
    <row r="43" spans="1:25" s="209" customFormat="1" hidden="1" x14ac:dyDescent="0.25">
      <c r="A43" s="187">
        <v>41609</v>
      </c>
      <c r="B43" s="253"/>
      <c r="C43" s="201"/>
      <c r="D43" s="201"/>
      <c r="E43" s="201"/>
      <c r="F43" s="201"/>
      <c r="G43" s="201"/>
      <c r="H43" s="201"/>
      <c r="I43" s="201"/>
      <c r="J43" s="201"/>
      <c r="K43" s="255"/>
      <c r="L43" s="254"/>
      <c r="M43" s="73"/>
      <c r="N43" s="190">
        <f t="shared" si="13"/>
        <v>41609</v>
      </c>
      <c r="O43" s="268"/>
      <c r="P43" s="256"/>
      <c r="Q43" s="247"/>
      <c r="R43" s="269"/>
      <c r="S43" s="256"/>
      <c r="T43" s="247"/>
      <c r="U43" s="268"/>
      <c r="V43" s="256"/>
      <c r="W43" s="247"/>
      <c r="X43" s="197">
        <f t="shared" si="14"/>
        <v>0</v>
      </c>
      <c r="Y43" s="197"/>
    </row>
    <row r="44" spans="1:25" s="209" customFormat="1" hidden="1" x14ac:dyDescent="0.25">
      <c r="A44" s="187">
        <v>41579</v>
      </c>
      <c r="B44" s="253"/>
      <c r="C44" s="201"/>
      <c r="D44" s="201"/>
      <c r="E44" s="201"/>
      <c r="F44" s="201"/>
      <c r="G44" s="201"/>
      <c r="H44" s="201"/>
      <c r="I44" s="201"/>
      <c r="J44" s="201"/>
      <c r="K44" s="255"/>
      <c r="L44" s="254"/>
      <c r="M44" s="73"/>
      <c r="N44" s="190">
        <f t="shared" si="13"/>
        <v>41579</v>
      </c>
      <c r="O44" s="268"/>
      <c r="P44" s="256"/>
      <c r="Q44" s="247"/>
      <c r="R44" s="269"/>
      <c r="S44" s="256"/>
      <c r="T44" s="247"/>
      <c r="U44" s="268"/>
      <c r="V44" s="256"/>
      <c r="W44" s="247"/>
      <c r="X44" s="197">
        <f t="shared" si="14"/>
        <v>0</v>
      </c>
      <c r="Y44" s="197"/>
    </row>
    <row r="45" spans="1:25" s="209" customFormat="1" hidden="1" x14ac:dyDescent="0.25">
      <c r="A45" s="187">
        <v>41548</v>
      </c>
      <c r="B45" s="253"/>
      <c r="C45" s="201"/>
      <c r="D45" s="201"/>
      <c r="E45" s="201"/>
      <c r="F45" s="201"/>
      <c r="G45" s="201"/>
      <c r="H45" s="201"/>
      <c r="I45" s="201"/>
      <c r="J45" s="201"/>
      <c r="K45" s="255"/>
      <c r="L45" s="254"/>
      <c r="M45" s="73"/>
      <c r="N45" s="190">
        <f t="shared" si="13"/>
        <v>41548</v>
      </c>
      <c r="O45" s="268"/>
      <c r="P45" s="256"/>
      <c r="Q45" s="247"/>
      <c r="R45" s="269"/>
      <c r="S45" s="256"/>
      <c r="T45" s="247"/>
      <c r="U45" s="268"/>
      <c r="V45" s="256"/>
      <c r="W45" s="247"/>
      <c r="X45" s="197">
        <f t="shared" si="14"/>
        <v>0</v>
      </c>
      <c r="Y45" s="197"/>
    </row>
    <row r="46" spans="1:25" s="209" customFormat="1" hidden="1" x14ac:dyDescent="0.25">
      <c r="A46" s="187">
        <v>41518</v>
      </c>
      <c r="B46" s="253"/>
      <c r="C46" s="201"/>
      <c r="D46" s="201"/>
      <c r="E46" s="201"/>
      <c r="F46" s="201"/>
      <c r="G46" s="201"/>
      <c r="H46" s="201"/>
      <c r="I46" s="201"/>
      <c r="J46" s="201"/>
      <c r="K46" s="255"/>
      <c r="L46" s="254"/>
      <c r="M46" s="73"/>
      <c r="N46" s="190">
        <f t="shared" si="13"/>
        <v>41518</v>
      </c>
      <c r="O46" s="268"/>
      <c r="P46" s="256"/>
      <c r="Q46" s="247"/>
      <c r="R46" s="269"/>
      <c r="S46" s="256"/>
      <c r="T46" s="247"/>
      <c r="U46" s="268"/>
      <c r="V46" s="256"/>
      <c r="W46" s="247"/>
      <c r="X46" s="197">
        <f t="shared" si="14"/>
        <v>0</v>
      </c>
      <c r="Y46" s="197"/>
    </row>
    <row r="47" spans="1:25" s="209" customFormat="1" hidden="1" x14ac:dyDescent="0.25">
      <c r="A47" s="187">
        <v>41487</v>
      </c>
      <c r="B47" s="253"/>
      <c r="C47" s="201"/>
      <c r="D47" s="201"/>
      <c r="E47" s="201"/>
      <c r="F47" s="201"/>
      <c r="G47" s="201"/>
      <c r="H47" s="201"/>
      <c r="I47" s="201"/>
      <c r="J47" s="201"/>
      <c r="K47" s="255"/>
      <c r="L47" s="254"/>
      <c r="M47" s="73"/>
      <c r="N47" s="190">
        <f t="shared" si="13"/>
        <v>41487</v>
      </c>
      <c r="O47" s="268"/>
      <c r="P47" s="256"/>
      <c r="Q47" s="247"/>
      <c r="R47" s="269"/>
      <c r="S47" s="256"/>
      <c r="T47" s="247"/>
      <c r="U47" s="268"/>
      <c r="V47" s="256"/>
      <c r="W47" s="247"/>
      <c r="X47" s="197">
        <f t="shared" si="14"/>
        <v>0</v>
      </c>
      <c r="Y47" s="197"/>
    </row>
    <row r="48" spans="1:25" s="209" customFormat="1" hidden="1" x14ac:dyDescent="0.25">
      <c r="A48" s="187">
        <v>41456</v>
      </c>
      <c r="B48" s="253"/>
      <c r="C48" s="201"/>
      <c r="D48" s="201"/>
      <c r="E48" s="201"/>
      <c r="F48" s="201"/>
      <c r="G48" s="201"/>
      <c r="H48" s="201"/>
      <c r="I48" s="201"/>
      <c r="J48" s="201"/>
      <c r="K48" s="255"/>
      <c r="L48" s="254"/>
      <c r="M48" s="73"/>
      <c r="N48" s="239">
        <f t="shared" si="13"/>
        <v>41456</v>
      </c>
      <c r="O48" s="249"/>
      <c r="P48" s="256"/>
      <c r="Q48" s="247"/>
      <c r="R48" s="202"/>
      <c r="S48" s="256"/>
      <c r="T48" s="247"/>
      <c r="U48" s="249"/>
      <c r="V48" s="256"/>
      <c r="W48" s="247"/>
      <c r="X48" s="197">
        <f t="shared" si="14"/>
        <v>0</v>
      </c>
      <c r="Y48" s="197"/>
    </row>
    <row r="49" spans="1:25" hidden="1" x14ac:dyDescent="0.25">
      <c r="A49" s="14"/>
      <c r="B49" s="10"/>
      <c r="C49" s="64"/>
      <c r="D49" s="64"/>
      <c r="E49" s="64"/>
      <c r="F49" s="10"/>
      <c r="G49" s="10"/>
      <c r="H49" s="10"/>
      <c r="I49" s="10"/>
      <c r="J49" s="10"/>
      <c r="K49" s="10"/>
      <c r="L49" s="10"/>
      <c r="M49" s="74"/>
      <c r="N49" s="10"/>
      <c r="O49" s="62"/>
      <c r="P49" s="12"/>
      <c r="Q49" s="63"/>
      <c r="R49" s="62"/>
      <c r="S49" s="12"/>
      <c r="T49" s="63"/>
      <c r="U49" s="62"/>
      <c r="V49" s="12"/>
      <c r="W49" s="43"/>
      <c r="X49" s="54"/>
      <c r="Y49" s="54"/>
    </row>
    <row r="50" spans="1:25" hidden="1" x14ac:dyDescent="0.25">
      <c r="O50" s="52" t="s">
        <v>62</v>
      </c>
      <c r="P50" s="44"/>
      <c r="Q50" s="45">
        <f>SUM(Q7:Q49)</f>
        <v>183742.14890000006</v>
      </c>
      <c r="R50" s="50"/>
      <c r="S50" s="51"/>
      <c r="T50" s="45">
        <f>SUM(T7:T49)</f>
        <v>9075.9419999999918</v>
      </c>
      <c r="U50" s="50"/>
      <c r="V50" s="51"/>
      <c r="W50" s="45">
        <f>SUM(W7:W49)</f>
        <v>21632.736819999991</v>
      </c>
      <c r="X50" s="121">
        <f>SUM(X7:X49)</f>
        <v>214450.82772</v>
      </c>
      <c r="Y50" s="121"/>
    </row>
    <row r="51" spans="1:25" x14ac:dyDescent="0.25">
      <c r="D51" s="11"/>
    </row>
    <row r="52" spans="1:25" s="150" customFormat="1" x14ac:dyDescent="0.25">
      <c r="A52" s="150" t="s">
        <v>5</v>
      </c>
      <c r="M52" s="70"/>
    </row>
    <row r="53" spans="1:25" s="150" customFormat="1" ht="45.7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row>
    <row r="54" spans="1:25" s="150" customFormat="1" x14ac:dyDescent="0.25">
      <c r="M54" s="70"/>
    </row>
    <row r="55" spans="1:25" s="150" customFormat="1" ht="43.5" customHeight="1" x14ac:dyDescent="0.25">
      <c r="A55" s="2" t="s">
        <v>13</v>
      </c>
      <c r="B55" s="318" t="s">
        <v>160</v>
      </c>
      <c r="C55" s="318"/>
      <c r="D55" s="318"/>
      <c r="E55" s="318"/>
      <c r="F55" s="318"/>
      <c r="G55" s="318"/>
      <c r="H55" s="318"/>
      <c r="I55" s="318"/>
      <c r="J55" s="318"/>
      <c r="K55" s="318"/>
      <c r="L55" s="318"/>
      <c r="M55" s="264"/>
      <c r="N55" s="171"/>
      <c r="O55" s="171"/>
      <c r="P55" s="171"/>
      <c r="Q55" s="171"/>
      <c r="R55" s="171"/>
      <c r="S55" s="171"/>
      <c r="T55" s="171"/>
      <c r="U55" s="171"/>
      <c r="V55" s="171"/>
    </row>
    <row r="56" spans="1:25" s="150" customFormat="1" ht="15" customHeight="1" x14ac:dyDescent="0.25">
      <c r="A56" s="65"/>
      <c r="B56" s="172"/>
      <c r="C56" s="172"/>
      <c r="D56" s="172"/>
      <c r="E56" s="172"/>
      <c r="F56" s="172"/>
      <c r="G56" s="172"/>
      <c r="H56" s="172"/>
      <c r="I56" s="172"/>
      <c r="J56" s="172"/>
      <c r="K56" s="172"/>
      <c r="L56" s="172"/>
      <c r="M56" s="264"/>
      <c r="N56" s="171"/>
      <c r="O56" s="171"/>
      <c r="P56" s="171"/>
      <c r="Q56" s="171"/>
      <c r="R56" s="171"/>
      <c r="S56" s="171"/>
      <c r="T56" s="171"/>
      <c r="U56" s="171"/>
      <c r="V56" s="171"/>
    </row>
    <row r="57" spans="1:25" s="150" customFormat="1" x14ac:dyDescent="0.25">
      <c r="A57" s="1" t="s">
        <v>4</v>
      </c>
      <c r="M57" s="70"/>
    </row>
    <row r="58" spans="1:25" x14ac:dyDescent="0.25">
      <c r="A58" s="150" t="s">
        <v>161</v>
      </c>
      <c r="B58" s="150"/>
      <c r="C58" s="150"/>
      <c r="D58" s="150"/>
      <c r="E58" s="150"/>
      <c r="F58" s="150"/>
      <c r="G58" s="150"/>
      <c r="H58" s="150"/>
      <c r="I58" s="150"/>
    </row>
    <row r="60" spans="1:25" x14ac:dyDescent="0.25">
      <c r="A60" s="210" t="s">
        <v>85</v>
      </c>
    </row>
  </sheetData>
  <sheetProtection sheet="1" objects="1" scenarios="1"/>
  <mergeCells count="12">
    <mergeCell ref="B55:L55"/>
    <mergeCell ref="R5:T5"/>
    <mergeCell ref="U5:W5"/>
    <mergeCell ref="B53:L53"/>
    <mergeCell ref="A1:L1"/>
    <mergeCell ref="A2:L2"/>
    <mergeCell ref="A4:L4"/>
    <mergeCell ref="N1:Y1"/>
    <mergeCell ref="N2:Y2"/>
    <mergeCell ref="N4:Y4"/>
    <mergeCell ref="Y5:Y6"/>
    <mergeCell ref="O5:Q5"/>
  </mergeCells>
  <printOptions horizontalCentered="1" verticalCentered="1"/>
  <pageMargins left="0.25" right="0.25" top="0.25" bottom="0.25" header="0.05" footer="0.05"/>
  <pageSetup scale="70" orientation="landscape" r:id="rId1"/>
  <colBreaks count="1" manualBreakCount="1">
    <brk id="13" max="1048575" man="1"/>
  </col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A55" sqref="A55:XFD55"/>
    </sheetView>
  </sheetViews>
  <sheetFormatPr defaultRowHeight="15" x14ac:dyDescent="0.25"/>
  <cols>
    <col min="1" max="1" width="10.7109375" style="150" customWidth="1"/>
    <col min="2" max="2" width="12" style="150" customWidth="1"/>
    <col min="3" max="3" width="14.42578125" style="150" customWidth="1"/>
    <col min="4" max="5" width="15" style="150" customWidth="1"/>
    <col min="6" max="6" width="10.5703125" style="150" customWidth="1"/>
    <col min="7" max="9" width="14.140625" style="150" customWidth="1"/>
    <col min="10" max="10" width="20.5703125" style="150" bestFit="1" customWidth="1"/>
    <col min="11" max="11" width="25" style="150" customWidth="1"/>
    <col min="12" max="12" width="15" style="150" customWidth="1"/>
    <col min="13" max="13" width="2.85546875" style="70" customWidth="1"/>
    <col min="14" max="14" width="11.28515625" style="150" customWidth="1"/>
    <col min="15" max="22" width="15.42578125" style="150" customWidth="1"/>
    <col min="23" max="24" width="11.28515625" style="150" bestFit="1" customWidth="1"/>
    <col min="25" max="25" width="14.28515625" style="150" customWidth="1"/>
    <col min="26" max="16384" width="9.140625" style="150"/>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182</v>
      </c>
      <c r="B2" s="311"/>
      <c r="C2" s="311"/>
      <c r="D2" s="311"/>
      <c r="E2" s="311"/>
      <c r="F2" s="311"/>
      <c r="G2" s="311"/>
      <c r="H2" s="311"/>
      <c r="I2" s="311"/>
      <c r="J2" s="311"/>
      <c r="K2" s="311"/>
      <c r="L2" s="311"/>
      <c r="M2" s="261"/>
      <c r="N2" s="311" t="str">
        <f>A2</f>
        <v>Town of Winchendon</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1"/>
      <c r="M4" s="261"/>
      <c r="N4" s="311">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6"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58" t="s">
        <v>9</v>
      </c>
      <c r="M6" s="257"/>
      <c r="N6" s="291" t="s">
        <v>32</v>
      </c>
      <c r="O6" s="228"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30" si="0">A8+31</f>
        <v>42719</v>
      </c>
      <c r="B7" s="90"/>
      <c r="C7" s="88"/>
      <c r="D7" s="88"/>
      <c r="E7" s="88"/>
      <c r="F7" s="103">
        <v>0</v>
      </c>
      <c r="G7" s="104">
        <v>0</v>
      </c>
      <c r="H7" s="104">
        <f t="shared" ref="H7:I21" si="1">F7+D7+B7</f>
        <v>0</v>
      </c>
      <c r="I7" s="104">
        <f t="shared" si="1"/>
        <v>0</v>
      </c>
      <c r="J7" s="5"/>
      <c r="K7" s="81"/>
      <c r="L7" s="259"/>
      <c r="M7" s="257"/>
      <c r="N7" s="22">
        <f t="shared" ref="N7:N31" si="2">A7</f>
        <v>42719</v>
      </c>
      <c r="O7" s="96">
        <f>Rates!$S7</f>
        <v>0</v>
      </c>
      <c r="P7" s="27"/>
      <c r="Q7" s="29">
        <f t="shared" ref="Q7:Q21" si="3">(O7-P7)*C7</f>
        <v>0</v>
      </c>
      <c r="R7" s="100">
        <f>Rates!$T7</f>
        <v>0</v>
      </c>
      <c r="S7" s="27"/>
      <c r="T7" s="29">
        <f t="shared" ref="T7:T21" si="4">(R7-S7)*E7</f>
        <v>0</v>
      </c>
      <c r="U7" s="100">
        <f>Rates!$V7</f>
        <v>0</v>
      </c>
      <c r="V7" s="27"/>
      <c r="W7" s="29">
        <f t="shared" ref="W7:W21" si="5">(U7-V7)*G7</f>
        <v>0</v>
      </c>
      <c r="X7" s="120">
        <f t="shared" ref="X7:X19" si="6">W7+T7+Q7</f>
        <v>0</v>
      </c>
      <c r="Y7" s="120"/>
    </row>
    <row r="8" spans="1:26" s="60" customFormat="1" hidden="1" x14ac:dyDescent="0.25">
      <c r="A8" s="16">
        <f t="shared" si="0"/>
        <v>42688</v>
      </c>
      <c r="B8" s="90"/>
      <c r="C8" s="88"/>
      <c r="D8" s="88"/>
      <c r="E8" s="88"/>
      <c r="F8" s="103">
        <v>0</v>
      </c>
      <c r="G8" s="104">
        <v>0</v>
      </c>
      <c r="H8" s="104">
        <f t="shared" si="1"/>
        <v>0</v>
      </c>
      <c r="I8" s="104">
        <f t="shared" si="1"/>
        <v>0</v>
      </c>
      <c r="J8" s="5"/>
      <c r="K8" s="81"/>
      <c r="L8" s="259"/>
      <c r="M8" s="257"/>
      <c r="N8" s="22">
        <f t="shared" si="2"/>
        <v>42688</v>
      </c>
      <c r="O8" s="96">
        <f>Rates!$S8</f>
        <v>0</v>
      </c>
      <c r="P8" s="27"/>
      <c r="Q8" s="29">
        <f t="shared" si="3"/>
        <v>0</v>
      </c>
      <c r="R8" s="100">
        <f>Rates!$T8</f>
        <v>0</v>
      </c>
      <c r="S8" s="27"/>
      <c r="T8" s="29">
        <f t="shared" si="4"/>
        <v>0</v>
      </c>
      <c r="U8" s="100">
        <f>Rates!$V8</f>
        <v>0</v>
      </c>
      <c r="V8" s="27"/>
      <c r="W8" s="29">
        <f t="shared" si="5"/>
        <v>0</v>
      </c>
      <c r="X8" s="120">
        <f t="shared" si="6"/>
        <v>0</v>
      </c>
      <c r="Y8" s="120"/>
    </row>
    <row r="9" spans="1:26" s="60" customFormat="1" hidden="1" x14ac:dyDescent="0.25">
      <c r="A9" s="16">
        <f t="shared" si="0"/>
        <v>42657</v>
      </c>
      <c r="B9" s="90"/>
      <c r="C9" s="88"/>
      <c r="D9" s="88"/>
      <c r="E9" s="88"/>
      <c r="F9" s="103">
        <v>0</v>
      </c>
      <c r="G9" s="104">
        <v>0</v>
      </c>
      <c r="H9" s="104">
        <f t="shared" si="1"/>
        <v>0</v>
      </c>
      <c r="I9" s="104">
        <f t="shared" si="1"/>
        <v>0</v>
      </c>
      <c r="J9" s="5"/>
      <c r="K9" s="81"/>
      <c r="L9" s="2"/>
      <c r="M9" s="257"/>
      <c r="N9" s="22">
        <f t="shared" si="2"/>
        <v>42657</v>
      </c>
      <c r="O9" s="96">
        <f>Rates!$S9</f>
        <v>0</v>
      </c>
      <c r="P9" s="27"/>
      <c r="Q9" s="29">
        <f t="shared" si="3"/>
        <v>0</v>
      </c>
      <c r="R9" s="100">
        <f>Rates!$T9</f>
        <v>0</v>
      </c>
      <c r="S9" s="27"/>
      <c r="T9" s="29">
        <f t="shared" si="4"/>
        <v>0</v>
      </c>
      <c r="U9" s="100">
        <f>Rates!$V9</f>
        <v>0</v>
      </c>
      <c r="V9" s="27"/>
      <c r="W9" s="29">
        <f t="shared" si="5"/>
        <v>0</v>
      </c>
      <c r="X9" s="120">
        <f t="shared" si="6"/>
        <v>0</v>
      </c>
      <c r="Y9" s="120"/>
    </row>
    <row r="10" spans="1:26" s="60" customFormat="1" hidden="1" x14ac:dyDescent="0.25">
      <c r="A10" s="16">
        <f t="shared" si="0"/>
        <v>42626</v>
      </c>
      <c r="B10" s="90"/>
      <c r="C10" s="88"/>
      <c r="D10" s="88"/>
      <c r="E10" s="88"/>
      <c r="F10" s="103">
        <v>0</v>
      </c>
      <c r="G10" s="104">
        <v>0</v>
      </c>
      <c r="H10" s="104">
        <f t="shared" si="1"/>
        <v>0</v>
      </c>
      <c r="I10" s="104">
        <f t="shared" si="1"/>
        <v>0</v>
      </c>
      <c r="J10" s="5"/>
      <c r="K10" s="81"/>
      <c r="L10" s="2"/>
      <c r="M10" s="257"/>
      <c r="N10" s="22">
        <f t="shared" si="2"/>
        <v>42626</v>
      </c>
      <c r="O10" s="96">
        <f>Rates!$S10</f>
        <v>0</v>
      </c>
      <c r="P10" s="27"/>
      <c r="Q10" s="29">
        <f t="shared" si="3"/>
        <v>0</v>
      </c>
      <c r="R10" s="100">
        <f>Rates!$T10</f>
        <v>0</v>
      </c>
      <c r="S10" s="27"/>
      <c r="T10" s="29">
        <f t="shared" si="4"/>
        <v>0</v>
      </c>
      <c r="U10" s="100">
        <f>Rates!$V10</f>
        <v>0</v>
      </c>
      <c r="V10" s="27"/>
      <c r="W10" s="29">
        <f t="shared" si="5"/>
        <v>0</v>
      </c>
      <c r="X10" s="120">
        <f t="shared" si="6"/>
        <v>0</v>
      </c>
      <c r="Y10" s="120"/>
    </row>
    <row r="11" spans="1:26" s="60" customFormat="1" hidden="1" x14ac:dyDescent="0.25">
      <c r="A11" s="16">
        <f t="shared" si="0"/>
        <v>42595</v>
      </c>
      <c r="B11" s="90"/>
      <c r="C11" s="88"/>
      <c r="D11" s="88"/>
      <c r="E11" s="88"/>
      <c r="F11" s="103">
        <v>0</v>
      </c>
      <c r="G11" s="104">
        <v>0</v>
      </c>
      <c r="H11" s="104">
        <f t="shared" si="1"/>
        <v>0</v>
      </c>
      <c r="I11" s="104">
        <f t="shared" si="1"/>
        <v>0</v>
      </c>
      <c r="J11" s="5"/>
      <c r="K11" s="81"/>
      <c r="L11" s="2"/>
      <c r="M11" s="257"/>
      <c r="N11" s="22">
        <f t="shared" si="2"/>
        <v>42595</v>
      </c>
      <c r="O11" s="96">
        <f>Rates!$S11</f>
        <v>0</v>
      </c>
      <c r="P11" s="27"/>
      <c r="Q11" s="29">
        <f t="shared" si="3"/>
        <v>0</v>
      </c>
      <c r="R11" s="100">
        <f>Rates!$T11</f>
        <v>0</v>
      </c>
      <c r="S11" s="27"/>
      <c r="T11" s="29">
        <f t="shared" si="4"/>
        <v>0</v>
      </c>
      <c r="U11" s="100">
        <f>Rates!$V11</f>
        <v>0</v>
      </c>
      <c r="V11" s="27"/>
      <c r="W11" s="29">
        <f t="shared" si="5"/>
        <v>0</v>
      </c>
      <c r="X11" s="120">
        <f t="shared" si="6"/>
        <v>0</v>
      </c>
      <c r="Y11" s="120"/>
    </row>
    <row r="12" spans="1:26" s="60" customFormat="1" hidden="1" x14ac:dyDescent="0.25">
      <c r="A12" s="16">
        <f t="shared" si="0"/>
        <v>42564</v>
      </c>
      <c r="B12" s="90"/>
      <c r="C12" s="88"/>
      <c r="D12" s="88"/>
      <c r="E12" s="88"/>
      <c r="F12" s="103">
        <v>0</v>
      </c>
      <c r="G12" s="104">
        <v>0</v>
      </c>
      <c r="H12" s="104">
        <f t="shared" si="1"/>
        <v>0</v>
      </c>
      <c r="I12" s="104">
        <f t="shared" si="1"/>
        <v>0</v>
      </c>
      <c r="J12" s="5"/>
      <c r="K12" s="81"/>
      <c r="L12" s="2"/>
      <c r="M12" s="257"/>
      <c r="N12" s="22">
        <f t="shared" si="2"/>
        <v>42564</v>
      </c>
      <c r="O12" s="96">
        <f>Rates!$S12</f>
        <v>0</v>
      </c>
      <c r="P12" s="27"/>
      <c r="Q12" s="29">
        <f t="shared" si="3"/>
        <v>0</v>
      </c>
      <c r="R12" s="100">
        <f>Rates!$T12</f>
        <v>0</v>
      </c>
      <c r="S12" s="27"/>
      <c r="T12" s="29">
        <f t="shared" si="4"/>
        <v>0</v>
      </c>
      <c r="U12" s="100">
        <f>Rates!$V12</f>
        <v>0</v>
      </c>
      <c r="V12" s="27"/>
      <c r="W12" s="29">
        <f t="shared" si="5"/>
        <v>0</v>
      </c>
      <c r="X12" s="120">
        <f t="shared" si="6"/>
        <v>0</v>
      </c>
      <c r="Y12" s="120"/>
    </row>
    <row r="13" spans="1:26" s="60" customFormat="1" hidden="1" x14ac:dyDescent="0.25">
      <c r="A13" s="16">
        <f t="shared" si="0"/>
        <v>42533</v>
      </c>
      <c r="B13" s="90"/>
      <c r="C13" s="88"/>
      <c r="D13" s="88"/>
      <c r="E13" s="88"/>
      <c r="F13" s="103">
        <v>0</v>
      </c>
      <c r="G13" s="104">
        <v>0</v>
      </c>
      <c r="H13" s="104">
        <f t="shared" si="1"/>
        <v>0</v>
      </c>
      <c r="I13" s="104">
        <f t="shared" si="1"/>
        <v>0</v>
      </c>
      <c r="J13" s="5"/>
      <c r="K13" s="81"/>
      <c r="L13" s="2"/>
      <c r="M13" s="257"/>
      <c r="N13" s="22">
        <f t="shared" si="2"/>
        <v>42533</v>
      </c>
      <c r="O13" s="96">
        <f>Rates!$S13</f>
        <v>0</v>
      </c>
      <c r="P13" s="27"/>
      <c r="Q13" s="29">
        <f t="shared" si="3"/>
        <v>0</v>
      </c>
      <c r="R13" s="100">
        <f>Rates!$T13</f>
        <v>0</v>
      </c>
      <c r="S13" s="27"/>
      <c r="T13" s="29">
        <f t="shared" si="4"/>
        <v>0</v>
      </c>
      <c r="U13" s="100">
        <f>Rates!$V13</f>
        <v>0</v>
      </c>
      <c r="V13" s="27"/>
      <c r="W13" s="29">
        <f t="shared" si="5"/>
        <v>0</v>
      </c>
      <c r="X13" s="120">
        <f t="shared" si="6"/>
        <v>0</v>
      </c>
      <c r="Y13" s="120"/>
    </row>
    <row r="14" spans="1:26" s="60" customFormat="1" hidden="1" x14ac:dyDescent="0.25">
      <c r="A14" s="16">
        <f t="shared" si="0"/>
        <v>42502</v>
      </c>
      <c r="B14" s="90"/>
      <c r="C14" s="88"/>
      <c r="D14" s="88"/>
      <c r="E14" s="88"/>
      <c r="F14" s="103">
        <v>0</v>
      </c>
      <c r="G14" s="104">
        <v>0</v>
      </c>
      <c r="H14" s="104">
        <f t="shared" si="1"/>
        <v>0</v>
      </c>
      <c r="I14" s="104">
        <f t="shared" si="1"/>
        <v>0</v>
      </c>
      <c r="J14" s="5"/>
      <c r="K14" s="81"/>
      <c r="L14" s="2"/>
      <c r="M14" s="257"/>
      <c r="N14" s="22">
        <f t="shared" si="2"/>
        <v>42502</v>
      </c>
      <c r="O14" s="96">
        <f>Rates!$S14</f>
        <v>0</v>
      </c>
      <c r="P14" s="27"/>
      <c r="Q14" s="29">
        <f t="shared" si="3"/>
        <v>0</v>
      </c>
      <c r="R14" s="100">
        <f>Rates!$T14</f>
        <v>0</v>
      </c>
      <c r="S14" s="27"/>
      <c r="T14" s="29">
        <f t="shared" si="4"/>
        <v>0</v>
      </c>
      <c r="U14" s="100">
        <f>Rates!$V14</f>
        <v>0</v>
      </c>
      <c r="V14" s="27"/>
      <c r="W14" s="29">
        <f t="shared" si="5"/>
        <v>0</v>
      </c>
      <c r="X14" s="120">
        <f t="shared" si="6"/>
        <v>0</v>
      </c>
      <c r="Y14" s="120"/>
    </row>
    <row r="15" spans="1:26" s="60" customFormat="1" hidden="1" x14ac:dyDescent="0.25">
      <c r="A15" s="16">
        <f t="shared" si="0"/>
        <v>42471</v>
      </c>
      <c r="B15" s="90"/>
      <c r="C15" s="88"/>
      <c r="D15" s="88"/>
      <c r="E15" s="88"/>
      <c r="F15" s="103">
        <v>0</v>
      </c>
      <c r="G15" s="104">
        <v>0</v>
      </c>
      <c r="H15" s="104">
        <f t="shared" si="1"/>
        <v>0</v>
      </c>
      <c r="I15" s="104">
        <f t="shared" si="1"/>
        <v>0</v>
      </c>
      <c r="J15" s="5"/>
      <c r="K15" s="81"/>
      <c r="L15" s="2"/>
      <c r="M15" s="257"/>
      <c r="N15" s="22">
        <f t="shared" si="2"/>
        <v>42471</v>
      </c>
      <c r="O15" s="96">
        <f>Rates!$S15</f>
        <v>0.13038</v>
      </c>
      <c r="P15" s="27"/>
      <c r="Q15" s="29">
        <f t="shared" si="3"/>
        <v>0</v>
      </c>
      <c r="R15" s="100">
        <f>Rates!$T15</f>
        <v>0.12619</v>
      </c>
      <c r="S15" s="27"/>
      <c r="T15" s="29">
        <f t="shared" si="4"/>
        <v>0</v>
      </c>
      <c r="U15" s="100">
        <f>Rates!$V15</f>
        <v>0</v>
      </c>
      <c r="V15" s="27"/>
      <c r="W15" s="29">
        <f t="shared" si="5"/>
        <v>0</v>
      </c>
      <c r="X15" s="120">
        <f t="shared" si="6"/>
        <v>0</v>
      </c>
      <c r="Y15" s="120"/>
    </row>
    <row r="16" spans="1:26" s="60" customFormat="1" hidden="1" x14ac:dyDescent="0.25">
      <c r="A16" s="16">
        <f t="shared" si="0"/>
        <v>42440</v>
      </c>
      <c r="B16" s="90"/>
      <c r="C16" s="88"/>
      <c r="D16" s="88"/>
      <c r="E16" s="88"/>
      <c r="F16" s="103">
        <v>0</v>
      </c>
      <c r="G16" s="104">
        <v>0</v>
      </c>
      <c r="H16" s="104">
        <f t="shared" si="1"/>
        <v>0</v>
      </c>
      <c r="I16" s="104">
        <f t="shared" si="1"/>
        <v>0</v>
      </c>
      <c r="J16" s="5"/>
      <c r="K16" s="81"/>
      <c r="L16" s="2"/>
      <c r="M16" s="257"/>
      <c r="N16" s="22">
        <f t="shared" si="2"/>
        <v>42440</v>
      </c>
      <c r="O16" s="96">
        <f>Rates!$S16</f>
        <v>0.13038</v>
      </c>
      <c r="P16" s="27"/>
      <c r="Q16" s="29">
        <f t="shared" si="3"/>
        <v>0</v>
      </c>
      <c r="R16" s="100">
        <f>Rates!$T16</f>
        <v>0.12619</v>
      </c>
      <c r="S16" s="27"/>
      <c r="T16" s="29">
        <f t="shared" si="4"/>
        <v>0</v>
      </c>
      <c r="U16" s="100">
        <f>Rates!$V16</f>
        <v>0</v>
      </c>
      <c r="V16" s="27"/>
      <c r="W16" s="29">
        <f t="shared" si="5"/>
        <v>0</v>
      </c>
      <c r="X16" s="120">
        <f t="shared" si="6"/>
        <v>0</v>
      </c>
      <c r="Y16" s="120"/>
    </row>
    <row r="17" spans="1:25" s="60" customFormat="1" hidden="1" x14ac:dyDescent="0.25">
      <c r="A17" s="16">
        <f t="shared" si="0"/>
        <v>42409</v>
      </c>
      <c r="B17" s="90"/>
      <c r="C17" s="88"/>
      <c r="D17" s="88"/>
      <c r="E17" s="88"/>
      <c r="F17" s="103">
        <v>0</v>
      </c>
      <c r="G17" s="104">
        <v>0</v>
      </c>
      <c r="H17" s="104">
        <f t="shared" si="1"/>
        <v>0</v>
      </c>
      <c r="I17" s="104">
        <f t="shared" si="1"/>
        <v>0</v>
      </c>
      <c r="J17" s="5"/>
      <c r="K17" s="81"/>
      <c r="L17" s="2"/>
      <c r="M17" s="257"/>
      <c r="N17" s="22">
        <f t="shared" si="2"/>
        <v>42409</v>
      </c>
      <c r="O17" s="96">
        <f>Rates!$S17</f>
        <v>0.13038</v>
      </c>
      <c r="P17" s="27"/>
      <c r="Q17" s="29">
        <f t="shared" si="3"/>
        <v>0</v>
      </c>
      <c r="R17" s="100">
        <f>Rates!$T17</f>
        <v>0.12619</v>
      </c>
      <c r="S17" s="27"/>
      <c r="T17" s="29">
        <f t="shared" si="4"/>
        <v>0</v>
      </c>
      <c r="U17" s="100">
        <f>Rates!$V17</f>
        <v>0</v>
      </c>
      <c r="V17" s="27"/>
      <c r="W17" s="29">
        <f t="shared" si="5"/>
        <v>0</v>
      </c>
      <c r="X17" s="120">
        <f t="shared" si="6"/>
        <v>0</v>
      </c>
      <c r="Y17" s="120"/>
    </row>
    <row r="18" spans="1:25" s="60" customFormat="1" hidden="1" x14ac:dyDescent="0.25">
      <c r="A18" s="16">
        <f t="shared" si="0"/>
        <v>42378</v>
      </c>
      <c r="B18" s="90"/>
      <c r="C18" s="88"/>
      <c r="D18" s="88"/>
      <c r="E18" s="88"/>
      <c r="F18" s="103">
        <v>0</v>
      </c>
      <c r="G18" s="104">
        <v>0</v>
      </c>
      <c r="H18" s="104">
        <f t="shared" si="1"/>
        <v>0</v>
      </c>
      <c r="I18" s="104">
        <f t="shared" si="1"/>
        <v>0</v>
      </c>
      <c r="J18" s="5"/>
      <c r="K18" s="81"/>
      <c r="L18" s="2"/>
      <c r="M18" s="257"/>
      <c r="N18" s="22">
        <f t="shared" si="2"/>
        <v>42378</v>
      </c>
      <c r="O18" s="96">
        <f>Rates!$S18</f>
        <v>0.13038</v>
      </c>
      <c r="P18" s="27"/>
      <c r="Q18" s="29">
        <f t="shared" si="3"/>
        <v>0</v>
      </c>
      <c r="R18" s="100">
        <f>Rates!$T18</f>
        <v>0.12619</v>
      </c>
      <c r="S18" s="27"/>
      <c r="T18" s="29">
        <f t="shared" si="4"/>
        <v>0</v>
      </c>
      <c r="U18" s="100">
        <f>Rates!$V18</f>
        <v>0.12074</v>
      </c>
      <c r="V18" s="27"/>
      <c r="W18" s="29">
        <f t="shared" si="5"/>
        <v>0</v>
      </c>
      <c r="X18" s="120">
        <f t="shared" si="6"/>
        <v>0</v>
      </c>
      <c r="Y18" s="120"/>
    </row>
    <row r="19" spans="1:25" s="60" customFormat="1" hidden="1" x14ac:dyDescent="0.25">
      <c r="A19" s="16">
        <f t="shared" si="0"/>
        <v>42347</v>
      </c>
      <c r="B19" s="90"/>
      <c r="C19" s="88"/>
      <c r="D19" s="88"/>
      <c r="E19" s="88"/>
      <c r="F19" s="103">
        <v>0</v>
      </c>
      <c r="G19" s="104">
        <v>0</v>
      </c>
      <c r="H19" s="104">
        <f t="shared" si="1"/>
        <v>0</v>
      </c>
      <c r="I19" s="104">
        <f t="shared" si="1"/>
        <v>0</v>
      </c>
      <c r="J19" s="5"/>
      <c r="K19" s="81"/>
      <c r="L19" s="2"/>
      <c r="M19" s="257"/>
      <c r="N19" s="22">
        <f t="shared" si="2"/>
        <v>42347</v>
      </c>
      <c r="O19" s="96">
        <f>Rates!$S19</f>
        <v>0.13038</v>
      </c>
      <c r="P19" s="27"/>
      <c r="Q19" s="29">
        <f t="shared" si="3"/>
        <v>0</v>
      </c>
      <c r="R19" s="100">
        <f>Rates!$T19</f>
        <v>0.12619</v>
      </c>
      <c r="S19" s="27"/>
      <c r="T19" s="29">
        <f t="shared" si="4"/>
        <v>0</v>
      </c>
      <c r="U19" s="100">
        <f>Rates!$V19</f>
        <v>0.12074</v>
      </c>
      <c r="V19" s="27"/>
      <c r="W19" s="29">
        <f t="shared" si="5"/>
        <v>0</v>
      </c>
      <c r="X19" s="120">
        <f t="shared" si="6"/>
        <v>0</v>
      </c>
      <c r="Y19" s="120"/>
    </row>
    <row r="20" spans="1:25" s="60" customFormat="1" hidden="1" x14ac:dyDescent="0.25">
      <c r="A20" s="16">
        <f t="shared" si="0"/>
        <v>42316</v>
      </c>
      <c r="B20" s="102"/>
      <c r="C20" s="103"/>
      <c r="D20" s="103"/>
      <c r="E20" s="103"/>
      <c r="F20" s="103">
        <v>0</v>
      </c>
      <c r="G20" s="104">
        <v>0</v>
      </c>
      <c r="H20" s="104">
        <f t="shared" si="1"/>
        <v>0</v>
      </c>
      <c r="I20" s="104">
        <f t="shared" si="1"/>
        <v>0</v>
      </c>
      <c r="J20" s="5"/>
      <c r="K20" s="81"/>
      <c r="L20" s="2"/>
      <c r="M20" s="257"/>
      <c r="N20" s="22">
        <f t="shared" si="2"/>
        <v>42316</v>
      </c>
      <c r="O20" s="96">
        <f>Rates!$S20</f>
        <v>0.13038</v>
      </c>
      <c r="P20" s="27"/>
      <c r="Q20" s="29">
        <f t="shared" si="3"/>
        <v>0</v>
      </c>
      <c r="R20" s="100">
        <f>Rates!$T20</f>
        <v>0.12619</v>
      </c>
      <c r="S20" s="27"/>
      <c r="T20" s="29">
        <f t="shared" si="4"/>
        <v>0</v>
      </c>
      <c r="U20" s="100">
        <f>Rates!$V20</f>
        <v>0.12074</v>
      </c>
      <c r="V20" s="27"/>
      <c r="W20" s="29">
        <f t="shared" si="5"/>
        <v>0</v>
      </c>
      <c r="X20" s="120">
        <f>W20+T20+Q20</f>
        <v>0</v>
      </c>
      <c r="Y20" s="120"/>
    </row>
    <row r="21" spans="1:25" s="60" customFormat="1" hidden="1" x14ac:dyDescent="0.25">
      <c r="A21" s="16">
        <f t="shared" si="0"/>
        <v>42285</v>
      </c>
      <c r="B21" s="102"/>
      <c r="C21" s="103"/>
      <c r="D21" s="103"/>
      <c r="E21" s="103"/>
      <c r="F21" s="103">
        <v>0</v>
      </c>
      <c r="G21" s="104">
        <v>0</v>
      </c>
      <c r="H21" s="104">
        <f t="shared" si="1"/>
        <v>0</v>
      </c>
      <c r="I21" s="104">
        <f t="shared" si="1"/>
        <v>0</v>
      </c>
      <c r="J21" s="5"/>
      <c r="K21" s="81"/>
      <c r="L21" s="260"/>
      <c r="M21" s="74"/>
      <c r="N21" s="22">
        <f t="shared" si="2"/>
        <v>42285</v>
      </c>
      <c r="O21" s="96">
        <f>Rates!$S21</f>
        <v>9.257E-2</v>
      </c>
      <c r="P21" s="27"/>
      <c r="Q21" s="29">
        <f t="shared" si="3"/>
        <v>0</v>
      </c>
      <c r="R21" s="100">
        <f>Rates!$T21</f>
        <v>8.6400000000000005E-2</v>
      </c>
      <c r="S21" s="27"/>
      <c r="T21" s="29">
        <f t="shared" si="4"/>
        <v>0</v>
      </c>
      <c r="U21" s="100">
        <f>Rates!$V21</f>
        <v>7.2789999999999994E-2</v>
      </c>
      <c r="V21" s="27"/>
      <c r="W21" s="29">
        <f t="shared" si="5"/>
        <v>0</v>
      </c>
      <c r="X21" s="120">
        <f t="shared" ref="X21" si="7">W21+T21+Q21</f>
        <v>0</v>
      </c>
      <c r="Y21" s="120"/>
    </row>
    <row r="22" spans="1:25" s="198" customFormat="1" x14ac:dyDescent="0.25">
      <c r="A22" s="187">
        <f t="shared" si="0"/>
        <v>42254</v>
      </c>
      <c r="B22" s="306"/>
      <c r="C22" s="306"/>
      <c r="D22" s="306"/>
      <c r="E22" s="306"/>
      <c r="F22" s="306"/>
      <c r="G22" s="306"/>
      <c r="H22" s="306"/>
      <c r="I22" s="306"/>
      <c r="J22" s="236"/>
      <c r="K22" s="201"/>
      <c r="L22" s="201"/>
      <c r="M22" s="74"/>
      <c r="N22" s="190">
        <f t="shared" si="2"/>
        <v>42254</v>
      </c>
      <c r="O22" s="253"/>
      <c r="P22" s="203"/>
      <c r="Q22" s="247"/>
      <c r="R22" s="249"/>
      <c r="S22" s="203"/>
      <c r="T22" s="247"/>
      <c r="U22" s="307"/>
      <c r="V22" s="203"/>
      <c r="W22" s="247"/>
      <c r="X22" s="197"/>
      <c r="Y22" s="197"/>
    </row>
    <row r="23" spans="1:25" s="198" customFormat="1" x14ac:dyDescent="0.25">
      <c r="A23" s="187">
        <f t="shared" si="0"/>
        <v>42223</v>
      </c>
      <c r="B23" s="306"/>
      <c r="C23" s="306"/>
      <c r="D23" s="306"/>
      <c r="E23" s="306"/>
      <c r="F23" s="306"/>
      <c r="G23" s="306"/>
      <c r="H23" s="306"/>
      <c r="I23" s="306"/>
      <c r="J23" s="236"/>
      <c r="K23" s="201"/>
      <c r="L23" s="201"/>
      <c r="M23" s="74"/>
      <c r="N23" s="190">
        <f t="shared" si="2"/>
        <v>42223</v>
      </c>
      <c r="O23" s="253"/>
      <c r="P23" s="203"/>
      <c r="Q23" s="247"/>
      <c r="R23" s="249"/>
      <c r="S23" s="203"/>
      <c r="T23" s="247"/>
      <c r="U23" s="307"/>
      <c r="V23" s="203"/>
      <c r="W23" s="247"/>
      <c r="X23" s="197"/>
      <c r="Y23" s="197"/>
    </row>
    <row r="24" spans="1:25" s="198" customFormat="1" x14ac:dyDescent="0.25">
      <c r="A24" s="187">
        <f t="shared" si="0"/>
        <v>42192</v>
      </c>
      <c r="B24" s="306"/>
      <c r="C24" s="306"/>
      <c r="D24" s="306"/>
      <c r="E24" s="306"/>
      <c r="F24" s="306"/>
      <c r="G24" s="306"/>
      <c r="H24" s="306"/>
      <c r="I24" s="306"/>
      <c r="J24" s="236"/>
      <c r="K24" s="201"/>
      <c r="L24" s="201"/>
      <c r="M24" s="74"/>
      <c r="N24" s="190">
        <f t="shared" si="2"/>
        <v>42192</v>
      </c>
      <c r="O24" s="253"/>
      <c r="P24" s="203"/>
      <c r="Q24" s="247"/>
      <c r="R24" s="249"/>
      <c r="S24" s="203"/>
      <c r="T24" s="247"/>
      <c r="U24" s="307"/>
      <c r="V24" s="203"/>
      <c r="W24" s="247"/>
      <c r="X24" s="197"/>
      <c r="Y24" s="197"/>
    </row>
    <row r="25" spans="1:25" s="198" customFormat="1" x14ac:dyDescent="0.25">
      <c r="A25" s="187">
        <f t="shared" si="0"/>
        <v>42161</v>
      </c>
      <c r="B25" s="306"/>
      <c r="C25" s="306"/>
      <c r="D25" s="306"/>
      <c r="E25" s="306"/>
      <c r="F25" s="306"/>
      <c r="G25" s="306"/>
      <c r="H25" s="306"/>
      <c r="I25" s="306"/>
      <c r="J25" s="236"/>
      <c r="K25" s="201"/>
      <c r="L25" s="201"/>
      <c r="M25" s="74"/>
      <c r="N25" s="190">
        <f t="shared" si="2"/>
        <v>42161</v>
      </c>
      <c r="O25" s="253"/>
      <c r="P25" s="203"/>
      <c r="Q25" s="247"/>
      <c r="R25" s="249"/>
      <c r="S25" s="203"/>
      <c r="T25" s="247"/>
      <c r="U25" s="307"/>
      <c r="V25" s="203"/>
      <c r="W25" s="247"/>
      <c r="X25" s="197"/>
      <c r="Y25" s="197"/>
    </row>
    <row r="26" spans="1:25" s="198" customFormat="1" x14ac:dyDescent="0.25">
      <c r="A26" s="187">
        <f t="shared" si="0"/>
        <v>42130</v>
      </c>
      <c r="B26" s="306"/>
      <c r="C26" s="306"/>
      <c r="D26" s="306"/>
      <c r="E26" s="306"/>
      <c r="F26" s="306"/>
      <c r="G26" s="306"/>
      <c r="H26" s="306"/>
      <c r="I26" s="306"/>
      <c r="J26" s="236"/>
      <c r="K26" s="201"/>
      <c r="L26" s="201"/>
      <c r="M26" s="74"/>
      <c r="N26" s="190">
        <f t="shared" si="2"/>
        <v>42130</v>
      </c>
      <c r="O26" s="253"/>
      <c r="P26" s="203"/>
      <c r="Q26" s="247"/>
      <c r="R26" s="249"/>
      <c r="S26" s="203"/>
      <c r="T26" s="247"/>
      <c r="U26" s="307"/>
      <c r="V26" s="203"/>
      <c r="W26" s="247"/>
      <c r="X26" s="197"/>
      <c r="Y26" s="197"/>
    </row>
    <row r="27" spans="1:25" s="198" customFormat="1" x14ac:dyDescent="0.25">
      <c r="A27" s="187">
        <f t="shared" si="0"/>
        <v>42099</v>
      </c>
      <c r="B27" s="306"/>
      <c r="C27" s="306"/>
      <c r="D27" s="306"/>
      <c r="E27" s="306"/>
      <c r="F27" s="306"/>
      <c r="G27" s="306"/>
      <c r="H27" s="306"/>
      <c r="I27" s="306"/>
      <c r="J27" s="236"/>
      <c r="K27" s="201"/>
      <c r="L27" s="201"/>
      <c r="M27" s="74"/>
      <c r="N27" s="190">
        <f t="shared" si="2"/>
        <v>42099</v>
      </c>
      <c r="O27" s="253"/>
      <c r="P27" s="203"/>
      <c r="Q27" s="247"/>
      <c r="R27" s="307"/>
      <c r="S27" s="203"/>
      <c r="T27" s="247"/>
      <c r="U27" s="249"/>
      <c r="V27" s="203"/>
      <c r="W27" s="247"/>
      <c r="X27" s="197"/>
      <c r="Y27" s="197"/>
    </row>
    <row r="28" spans="1:25" s="198" customFormat="1" x14ac:dyDescent="0.25">
      <c r="A28" s="187">
        <f t="shared" si="0"/>
        <v>42068</v>
      </c>
      <c r="B28" s="306"/>
      <c r="C28" s="306"/>
      <c r="D28" s="306"/>
      <c r="E28" s="306"/>
      <c r="F28" s="306"/>
      <c r="G28" s="306"/>
      <c r="H28" s="306"/>
      <c r="I28" s="306"/>
      <c r="J28" s="236"/>
      <c r="K28" s="201"/>
      <c r="L28" s="201"/>
      <c r="M28" s="74"/>
      <c r="N28" s="190">
        <f t="shared" si="2"/>
        <v>42068</v>
      </c>
      <c r="O28" s="253"/>
      <c r="P28" s="203"/>
      <c r="Q28" s="247"/>
      <c r="R28" s="307"/>
      <c r="S28" s="203"/>
      <c r="T28" s="247"/>
      <c r="U28" s="249"/>
      <c r="V28" s="203"/>
      <c r="W28" s="247"/>
      <c r="X28" s="197"/>
      <c r="Y28" s="197"/>
    </row>
    <row r="29" spans="1:25" s="198" customFormat="1" x14ac:dyDescent="0.25">
      <c r="A29" s="187">
        <f t="shared" si="0"/>
        <v>42037</v>
      </c>
      <c r="B29" s="306"/>
      <c r="C29" s="306"/>
      <c r="D29" s="306"/>
      <c r="E29" s="306"/>
      <c r="F29" s="306"/>
      <c r="G29" s="306"/>
      <c r="H29" s="306"/>
      <c r="I29" s="306"/>
      <c r="J29" s="236"/>
      <c r="K29" s="201"/>
      <c r="L29" s="201"/>
      <c r="M29" s="74"/>
      <c r="N29" s="190">
        <f t="shared" si="2"/>
        <v>42037</v>
      </c>
      <c r="O29" s="253"/>
      <c r="P29" s="203"/>
      <c r="Q29" s="247"/>
      <c r="R29" s="307"/>
      <c r="S29" s="203"/>
      <c r="T29" s="247"/>
      <c r="U29" s="249"/>
      <c r="V29" s="203"/>
      <c r="W29" s="247"/>
      <c r="X29" s="197"/>
      <c r="Y29" s="197"/>
    </row>
    <row r="30" spans="1:25" s="198" customFormat="1" x14ac:dyDescent="0.25">
      <c r="A30" s="187">
        <f t="shared" si="0"/>
        <v>42006</v>
      </c>
      <c r="B30" s="306"/>
      <c r="C30" s="306"/>
      <c r="D30" s="306"/>
      <c r="E30" s="306"/>
      <c r="F30" s="306"/>
      <c r="G30" s="306"/>
      <c r="H30" s="306"/>
      <c r="I30" s="306"/>
      <c r="J30" s="236"/>
      <c r="K30" s="201"/>
      <c r="L30" s="201"/>
      <c r="M30" s="74"/>
      <c r="N30" s="190">
        <f t="shared" si="2"/>
        <v>42006</v>
      </c>
      <c r="O30" s="253"/>
      <c r="P30" s="203"/>
      <c r="Q30" s="247"/>
      <c r="R30" s="307"/>
      <c r="S30" s="203"/>
      <c r="T30" s="247"/>
      <c r="U30" s="307"/>
      <c r="V30" s="203"/>
      <c r="W30" s="247"/>
      <c r="X30" s="197"/>
      <c r="Y30" s="197"/>
    </row>
    <row r="31" spans="1:25" s="198" customFormat="1" x14ac:dyDescent="0.25">
      <c r="A31" s="187">
        <f>A32+31</f>
        <v>41975</v>
      </c>
      <c r="B31" s="306"/>
      <c r="C31" s="306"/>
      <c r="D31" s="306"/>
      <c r="E31" s="306"/>
      <c r="F31" s="306"/>
      <c r="G31" s="306"/>
      <c r="H31" s="306"/>
      <c r="I31" s="306"/>
      <c r="J31" s="236"/>
      <c r="K31" s="201"/>
      <c r="L31" s="201"/>
      <c r="M31" s="74"/>
      <c r="N31" s="190">
        <f t="shared" si="2"/>
        <v>41975</v>
      </c>
      <c r="O31" s="253"/>
      <c r="P31" s="203"/>
      <c r="Q31" s="247"/>
      <c r="R31" s="307"/>
      <c r="S31" s="203"/>
      <c r="T31" s="247"/>
      <c r="U31" s="307"/>
      <c r="V31" s="203"/>
      <c r="W31" s="247"/>
      <c r="X31" s="197"/>
      <c r="Y31" s="197"/>
    </row>
    <row r="32" spans="1:25" s="198" customFormat="1" x14ac:dyDescent="0.25">
      <c r="A32" s="187">
        <v>41944</v>
      </c>
      <c r="B32" s="306"/>
      <c r="C32" s="306"/>
      <c r="D32" s="306"/>
      <c r="E32" s="306"/>
      <c r="F32" s="306"/>
      <c r="G32" s="306"/>
      <c r="H32" s="306"/>
      <c r="I32" s="306"/>
      <c r="J32" s="236"/>
      <c r="K32" s="201"/>
      <c r="L32" s="201"/>
      <c r="M32" s="74"/>
      <c r="N32" s="190">
        <f>A32</f>
        <v>41944</v>
      </c>
      <c r="O32" s="246"/>
      <c r="P32" s="203"/>
      <c r="Q32" s="247"/>
      <c r="R32" s="248"/>
      <c r="S32" s="203"/>
      <c r="T32" s="247"/>
      <c r="U32" s="249"/>
      <c r="V32" s="203"/>
      <c r="W32" s="247"/>
      <c r="X32" s="197"/>
      <c r="Y32" s="197"/>
    </row>
    <row r="33" spans="1:25" s="207" customFormat="1" x14ac:dyDescent="0.25">
      <c r="A33" s="242">
        <v>41913</v>
      </c>
      <c r="B33" s="243"/>
      <c r="C33" s="243"/>
      <c r="D33" s="244"/>
      <c r="E33" s="244"/>
      <c r="F33" s="244"/>
      <c r="G33" s="244"/>
      <c r="H33" s="244"/>
      <c r="I33" s="244"/>
      <c r="J33" s="236"/>
      <c r="K33" s="237"/>
      <c r="L33" s="201"/>
      <c r="M33" s="74"/>
      <c r="N33" s="245">
        <f t="shared" ref="N33:N48" si="8">A33</f>
        <v>41913</v>
      </c>
      <c r="O33" s="246"/>
      <c r="P33" s="203"/>
      <c r="Q33" s="247"/>
      <c r="R33" s="248"/>
      <c r="S33" s="203"/>
      <c r="T33" s="247"/>
      <c r="U33" s="249"/>
      <c r="V33" s="203"/>
      <c r="W33" s="247"/>
      <c r="X33" s="197"/>
      <c r="Y33" s="197"/>
    </row>
    <row r="34" spans="1:25" s="207" customFormat="1" hidden="1" x14ac:dyDescent="0.25">
      <c r="A34" s="187">
        <v>41883</v>
      </c>
      <c r="B34" s="243"/>
      <c r="C34" s="243"/>
      <c r="D34" s="244"/>
      <c r="E34" s="244"/>
      <c r="F34" s="244"/>
      <c r="G34" s="244"/>
      <c r="H34" s="244"/>
      <c r="I34" s="244"/>
      <c r="J34" s="236"/>
      <c r="K34" s="237"/>
      <c r="L34" s="201"/>
      <c r="M34" s="74"/>
      <c r="N34" s="190">
        <f t="shared" si="8"/>
        <v>41883</v>
      </c>
      <c r="O34" s="246"/>
      <c r="P34" s="203"/>
      <c r="Q34" s="247"/>
      <c r="R34" s="248"/>
      <c r="S34" s="203"/>
      <c r="T34" s="247"/>
      <c r="U34" s="249"/>
      <c r="V34" s="203"/>
      <c r="W34" s="247"/>
      <c r="X34" s="197"/>
      <c r="Y34" s="197"/>
    </row>
    <row r="35" spans="1:25" s="207" customFormat="1" hidden="1" x14ac:dyDescent="0.25">
      <c r="A35" s="187">
        <v>41852</v>
      </c>
      <c r="B35" s="243"/>
      <c r="C35" s="243"/>
      <c r="D35" s="244"/>
      <c r="E35" s="244"/>
      <c r="F35" s="244"/>
      <c r="G35" s="244"/>
      <c r="H35" s="244"/>
      <c r="I35" s="244"/>
      <c r="J35" s="236"/>
      <c r="K35" s="237"/>
      <c r="L35" s="201"/>
      <c r="M35" s="74"/>
      <c r="N35" s="190">
        <f t="shared" si="8"/>
        <v>41852</v>
      </c>
      <c r="O35" s="246"/>
      <c r="P35" s="203"/>
      <c r="Q35" s="247"/>
      <c r="R35" s="248"/>
      <c r="S35" s="203"/>
      <c r="T35" s="247"/>
      <c r="U35" s="249"/>
      <c r="V35" s="203"/>
      <c r="W35" s="247"/>
      <c r="X35" s="197"/>
      <c r="Y35" s="197"/>
    </row>
    <row r="36" spans="1:25" s="207" customFormat="1" hidden="1" x14ac:dyDescent="0.25">
      <c r="A36" s="187">
        <v>41821</v>
      </c>
      <c r="B36" s="243"/>
      <c r="C36" s="243"/>
      <c r="D36" s="244"/>
      <c r="E36" s="244"/>
      <c r="F36" s="244"/>
      <c r="G36" s="244"/>
      <c r="H36" s="244"/>
      <c r="I36" s="244"/>
      <c r="J36" s="236"/>
      <c r="K36" s="237"/>
      <c r="L36" s="201"/>
      <c r="M36" s="74"/>
      <c r="N36" s="190">
        <f t="shared" si="8"/>
        <v>41821</v>
      </c>
      <c r="O36" s="246"/>
      <c r="P36" s="203"/>
      <c r="Q36" s="247"/>
      <c r="R36" s="248"/>
      <c r="S36" s="203"/>
      <c r="T36" s="247"/>
      <c r="U36" s="249"/>
      <c r="V36" s="203"/>
      <c r="W36" s="247"/>
      <c r="X36" s="197"/>
      <c r="Y36" s="197"/>
    </row>
    <row r="37" spans="1:25" s="207" customFormat="1" hidden="1" x14ac:dyDescent="0.25">
      <c r="A37" s="187">
        <v>41791</v>
      </c>
      <c r="B37" s="243"/>
      <c r="C37" s="244"/>
      <c r="D37" s="244"/>
      <c r="E37" s="244"/>
      <c r="F37" s="244"/>
      <c r="G37" s="244"/>
      <c r="H37" s="244"/>
      <c r="I37" s="244"/>
      <c r="J37" s="236"/>
      <c r="K37" s="237"/>
      <c r="L37" s="201"/>
      <c r="M37" s="74"/>
      <c r="N37" s="190">
        <f t="shared" si="8"/>
        <v>41791</v>
      </c>
      <c r="O37" s="246"/>
      <c r="P37" s="203"/>
      <c r="Q37" s="247"/>
      <c r="R37" s="248"/>
      <c r="S37" s="250"/>
      <c r="T37" s="247"/>
      <c r="U37" s="249"/>
      <c r="V37" s="250"/>
      <c r="W37" s="247"/>
      <c r="X37" s="197"/>
      <c r="Y37" s="197"/>
    </row>
    <row r="38" spans="1:25" s="209" customFormat="1" hidden="1" x14ac:dyDescent="0.25">
      <c r="A38" s="187">
        <v>41760</v>
      </c>
      <c r="B38" s="251"/>
      <c r="C38" s="252"/>
      <c r="D38" s="244"/>
      <c r="E38" s="244"/>
      <c r="F38" s="244"/>
      <c r="G38" s="244"/>
      <c r="H38" s="244"/>
      <c r="I38" s="244"/>
      <c r="J38" s="236"/>
      <c r="K38" s="237"/>
      <c r="L38" s="201"/>
      <c r="M38" s="74"/>
      <c r="N38" s="190">
        <f t="shared" si="8"/>
        <v>41760</v>
      </c>
      <c r="O38" s="246"/>
      <c r="P38" s="203"/>
      <c r="Q38" s="247"/>
      <c r="R38" s="248"/>
      <c r="S38" s="250"/>
      <c r="T38" s="247"/>
      <c r="U38" s="249"/>
      <c r="V38" s="250"/>
      <c r="W38" s="247"/>
      <c r="X38" s="197"/>
      <c r="Y38" s="197"/>
    </row>
    <row r="39" spans="1:25" s="209" customFormat="1" hidden="1" x14ac:dyDescent="0.25">
      <c r="A39" s="187">
        <v>41730</v>
      </c>
      <c r="B39" s="251"/>
      <c r="C39" s="251"/>
      <c r="D39" s="244"/>
      <c r="E39" s="244"/>
      <c r="F39" s="244"/>
      <c r="G39" s="244"/>
      <c r="H39" s="244"/>
      <c r="I39" s="244"/>
      <c r="J39" s="236"/>
      <c r="K39" s="237"/>
      <c r="L39" s="201"/>
      <c r="M39" s="74"/>
      <c r="N39" s="190">
        <f t="shared" si="8"/>
        <v>41730</v>
      </c>
      <c r="O39" s="246"/>
      <c r="P39" s="203"/>
      <c r="Q39" s="247"/>
      <c r="R39" s="248"/>
      <c r="S39" s="250"/>
      <c r="T39" s="247"/>
      <c r="U39" s="249"/>
      <c r="V39" s="250"/>
      <c r="W39" s="247"/>
      <c r="X39" s="197"/>
      <c r="Y39" s="197"/>
    </row>
    <row r="40" spans="1:25" s="209" customFormat="1" hidden="1" x14ac:dyDescent="0.25">
      <c r="A40" s="187">
        <v>41699</v>
      </c>
      <c r="B40" s="253"/>
      <c r="C40" s="201"/>
      <c r="D40" s="201"/>
      <c r="E40" s="201"/>
      <c r="F40" s="201"/>
      <c r="G40" s="201"/>
      <c r="H40" s="201"/>
      <c r="I40" s="201"/>
      <c r="J40" s="201"/>
      <c r="K40" s="255"/>
      <c r="L40" s="254"/>
      <c r="M40" s="73"/>
      <c r="N40" s="190">
        <f t="shared" si="8"/>
        <v>41699</v>
      </c>
      <c r="O40" s="246"/>
      <c r="P40" s="256"/>
      <c r="Q40" s="247"/>
      <c r="R40" s="248"/>
      <c r="S40" s="256"/>
      <c r="T40" s="247"/>
      <c r="U40" s="249"/>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8"/>
        <v>41671</v>
      </c>
      <c r="O41" s="246"/>
      <c r="P41" s="256"/>
      <c r="Q41" s="247"/>
      <c r="R41" s="248"/>
      <c r="S41" s="256"/>
      <c r="T41" s="247"/>
      <c r="U41" s="249"/>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8"/>
        <v>41640</v>
      </c>
      <c r="O42" s="246"/>
      <c r="P42" s="256"/>
      <c r="Q42" s="247"/>
      <c r="R42" s="248"/>
      <c r="S42" s="256"/>
      <c r="T42" s="247"/>
      <c r="U42" s="249"/>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8"/>
        <v>41609</v>
      </c>
      <c r="O43" s="246"/>
      <c r="P43" s="256"/>
      <c r="Q43" s="247"/>
      <c r="R43" s="248"/>
      <c r="S43" s="256"/>
      <c r="T43" s="247"/>
      <c r="U43" s="249"/>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8"/>
        <v>41579</v>
      </c>
      <c r="O44" s="246"/>
      <c r="P44" s="256"/>
      <c r="Q44" s="247"/>
      <c r="R44" s="248"/>
      <c r="S44" s="256"/>
      <c r="T44" s="247"/>
      <c r="U44" s="249"/>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8"/>
        <v>41548</v>
      </c>
      <c r="O45" s="246"/>
      <c r="P45" s="256"/>
      <c r="Q45" s="247"/>
      <c r="R45" s="248"/>
      <c r="S45" s="256"/>
      <c r="T45" s="247"/>
      <c r="U45" s="249"/>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8"/>
        <v>41518</v>
      </c>
      <c r="O46" s="246"/>
      <c r="P46" s="256"/>
      <c r="Q46" s="247"/>
      <c r="R46" s="248"/>
      <c r="S46" s="256"/>
      <c r="T46" s="247"/>
      <c r="U46" s="249"/>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8"/>
        <v>41487</v>
      </c>
      <c r="O47" s="246"/>
      <c r="P47" s="256"/>
      <c r="Q47" s="247"/>
      <c r="R47" s="248"/>
      <c r="S47" s="256"/>
      <c r="T47" s="247"/>
      <c r="U47" s="249"/>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8"/>
        <v>41456</v>
      </c>
      <c r="O48" s="246"/>
      <c r="P48" s="256"/>
      <c r="Q48" s="247"/>
      <c r="R48" s="202"/>
      <c r="S48" s="256"/>
      <c r="T48" s="247"/>
      <c r="U48" s="249"/>
      <c r="V48" s="256"/>
      <c r="W48" s="247"/>
      <c r="X48" s="197"/>
      <c r="Y48" s="197"/>
    </row>
    <row r="49" spans="1:25" hidden="1" x14ac:dyDescent="0.25">
      <c r="A49" s="14"/>
      <c r="B49" s="296"/>
      <c r="C49" s="64"/>
      <c r="D49" s="64"/>
      <c r="E49" s="64"/>
      <c r="F49" s="296"/>
      <c r="G49" s="296"/>
      <c r="H49" s="296"/>
      <c r="I49" s="296"/>
      <c r="J49" s="296"/>
      <c r="K49" s="296"/>
      <c r="L49" s="296"/>
      <c r="M49" s="74"/>
      <c r="N49" s="296"/>
      <c r="O49" s="295"/>
      <c r="P49" s="12"/>
      <c r="Q49" s="297"/>
      <c r="R49" s="295"/>
      <c r="S49" s="12"/>
      <c r="T49" s="297"/>
      <c r="U49" s="295"/>
      <c r="V49" s="12"/>
      <c r="W49" s="43"/>
      <c r="X49" s="54"/>
      <c r="Y49" s="54"/>
    </row>
    <row r="50" spans="1:25" hidden="1" x14ac:dyDescent="0.25">
      <c r="O50" s="52" t="s">
        <v>62</v>
      </c>
      <c r="P50" s="44"/>
      <c r="Q50" s="45">
        <f>SUM(Q7:Q49)</f>
        <v>0</v>
      </c>
      <c r="R50" s="50"/>
      <c r="S50" s="51"/>
      <c r="T50" s="45">
        <f>SUM(T7:T49)</f>
        <v>0</v>
      </c>
      <c r="U50" s="50"/>
      <c r="V50" s="51"/>
      <c r="W50" s="45">
        <f>SUM(W7:W49)</f>
        <v>0</v>
      </c>
      <c r="X50" s="121">
        <f>SUM(X7:X49)</f>
        <v>0</v>
      </c>
      <c r="Y50" s="121"/>
    </row>
    <row r="51" spans="1:25" x14ac:dyDescent="0.25">
      <c r="D51" s="11"/>
    </row>
    <row r="52" spans="1:25" x14ac:dyDescent="0.25">
      <c r="A52" s="150" t="s">
        <v>5</v>
      </c>
    </row>
    <row r="53" spans="1:25" ht="45.75" customHeight="1" x14ac:dyDescent="0.25">
      <c r="A53" s="2" t="s">
        <v>12</v>
      </c>
      <c r="B53" s="318" t="s">
        <v>159</v>
      </c>
      <c r="C53" s="318"/>
      <c r="D53" s="318"/>
      <c r="E53" s="318"/>
      <c r="F53" s="318"/>
      <c r="G53" s="318"/>
      <c r="H53" s="318"/>
      <c r="I53" s="318"/>
      <c r="J53" s="318"/>
      <c r="K53" s="318"/>
      <c r="L53" s="318"/>
      <c r="M53" s="263"/>
      <c r="N53" s="66"/>
      <c r="O53" s="66"/>
      <c r="P53" s="292"/>
      <c r="Q53" s="292"/>
      <c r="R53" s="292"/>
      <c r="S53" s="292"/>
      <c r="T53" s="292"/>
      <c r="U53" s="292"/>
      <c r="V53" s="292"/>
      <c r="X53" s="17"/>
    </row>
    <row r="55" spans="1:25" ht="43.5" customHeight="1" x14ac:dyDescent="0.25">
      <c r="A55" s="2" t="s">
        <v>13</v>
      </c>
      <c r="B55" s="318" t="s">
        <v>160</v>
      </c>
      <c r="C55" s="318"/>
      <c r="D55" s="318"/>
      <c r="E55" s="318"/>
      <c r="F55" s="318"/>
      <c r="G55" s="318"/>
      <c r="H55" s="318"/>
      <c r="I55" s="318"/>
      <c r="J55" s="318"/>
      <c r="K55" s="318"/>
      <c r="L55" s="318"/>
      <c r="M55" s="264"/>
      <c r="N55" s="292"/>
      <c r="O55" s="292"/>
      <c r="P55" s="292"/>
      <c r="Q55" s="292"/>
      <c r="R55" s="292"/>
      <c r="S55" s="292"/>
      <c r="T55" s="292"/>
      <c r="U55" s="292"/>
      <c r="V55" s="292"/>
    </row>
    <row r="56" spans="1:25" ht="15" customHeight="1" x14ac:dyDescent="0.25">
      <c r="A56" s="65"/>
      <c r="B56" s="294"/>
      <c r="C56" s="294"/>
      <c r="D56" s="294"/>
      <c r="E56" s="294"/>
      <c r="F56" s="294"/>
      <c r="G56" s="294"/>
      <c r="H56" s="294"/>
      <c r="I56" s="294"/>
      <c r="J56" s="294"/>
      <c r="K56" s="294"/>
      <c r="L56" s="294"/>
      <c r="M56" s="264"/>
      <c r="N56" s="292"/>
      <c r="O56" s="292"/>
      <c r="P56" s="292"/>
      <c r="Q56" s="292"/>
      <c r="R56" s="292"/>
      <c r="S56" s="292"/>
      <c r="T56" s="292"/>
      <c r="U56" s="292"/>
      <c r="V56" s="292"/>
    </row>
    <row r="57" spans="1:25" x14ac:dyDescent="0.25">
      <c r="A57" s="1" t="s">
        <v>4</v>
      </c>
    </row>
    <row r="58" spans="1:25" x14ac:dyDescent="0.25">
      <c r="A58" s="150" t="s">
        <v>161</v>
      </c>
    </row>
    <row r="60" spans="1:25" x14ac:dyDescent="0.25">
      <c r="A60" s="210" t="s">
        <v>85</v>
      </c>
    </row>
  </sheetData>
  <sheetProtection sheet="1" objects="1" scenarios="1"/>
  <mergeCells count="12">
    <mergeCell ref="B55:L55"/>
    <mergeCell ref="A1:L1"/>
    <mergeCell ref="N1:Y1"/>
    <mergeCell ref="A2:L2"/>
    <mergeCell ref="N2:Y2"/>
    <mergeCell ref="A4:L4"/>
    <mergeCell ref="N4:Y4"/>
    <mergeCell ref="O5:Q5"/>
    <mergeCell ref="R5:T5"/>
    <mergeCell ref="U5:W5"/>
    <mergeCell ref="Y5:Y6"/>
    <mergeCell ref="B53:L53"/>
  </mergeCells>
  <printOptions horizontalCentered="1" verticalCentered="1"/>
  <pageMargins left="0.25" right="0.25" top="0.25" bottom="0.25" header="0.05" footer="0.05"/>
  <pageSetup scale="70" fitToWidth="2" orientation="landscape" r:id="rId1"/>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topLeftCell="A3" workbookViewId="0">
      <selection activeCell="A55" sqref="A55:XFD55"/>
    </sheetView>
  </sheetViews>
  <sheetFormatPr defaultRowHeight="15" x14ac:dyDescent="0.25"/>
  <cols>
    <col min="1" max="1" width="10.7109375" customWidth="1"/>
    <col min="2" max="11" width="12.5703125" customWidth="1"/>
    <col min="12" max="12" width="20.5703125" bestFit="1" customWidth="1"/>
    <col min="13" max="13" width="20.42578125" bestFit="1" customWidth="1"/>
    <col min="14" max="14" width="13.28515625" customWidth="1"/>
    <col min="15" max="15" width="2.85546875" style="70" customWidth="1"/>
    <col min="16" max="16" width="7.42578125" bestFit="1" customWidth="1"/>
    <col min="17" max="17" width="14.42578125" bestFit="1" customWidth="1"/>
    <col min="18" max="18" width="9.7109375" bestFit="1" customWidth="1"/>
    <col min="19" max="19" width="12.28515625" bestFit="1" customWidth="1"/>
    <col min="20" max="20" width="14.42578125" bestFit="1" customWidth="1"/>
    <col min="21" max="21" width="9.7109375" bestFit="1" customWidth="1"/>
    <col min="22" max="22" width="11.28515625" bestFit="1" customWidth="1"/>
    <col min="23" max="23" width="14.42578125" bestFit="1" customWidth="1"/>
    <col min="24" max="24" width="9.7109375" bestFit="1" customWidth="1"/>
    <col min="25" max="25" width="11.28515625" bestFit="1" customWidth="1"/>
    <col min="26" max="26" width="14.42578125" bestFit="1" customWidth="1"/>
    <col min="27" max="27" width="9.7109375" bestFit="1" customWidth="1"/>
    <col min="28" max="29" width="10.28515625" bestFit="1" customWidth="1"/>
    <col min="30" max="30" width="14.28515625" style="150" customWidth="1"/>
  </cols>
  <sheetData>
    <row r="1" spans="1:30" ht="24" customHeight="1" x14ac:dyDescent="0.3">
      <c r="A1" s="311" t="s">
        <v>0</v>
      </c>
      <c r="B1" s="311"/>
      <c r="C1" s="311"/>
      <c r="D1" s="311"/>
      <c r="E1" s="311"/>
      <c r="F1" s="311"/>
      <c r="G1" s="311"/>
      <c r="H1" s="311"/>
      <c r="I1" s="311"/>
      <c r="J1" s="311"/>
      <c r="K1" s="311"/>
      <c r="L1" s="311"/>
      <c r="M1" s="311"/>
      <c r="N1" s="311"/>
      <c r="O1" s="261"/>
      <c r="P1" s="311" t="s">
        <v>0</v>
      </c>
      <c r="Q1" s="311"/>
      <c r="R1" s="311"/>
      <c r="S1" s="311"/>
      <c r="T1" s="311"/>
      <c r="U1" s="311"/>
      <c r="V1" s="311"/>
      <c r="W1" s="311"/>
      <c r="X1" s="311"/>
      <c r="Y1" s="311"/>
      <c r="Z1" s="311"/>
      <c r="AA1" s="311"/>
      <c r="AB1" s="311"/>
      <c r="AC1" s="311"/>
      <c r="AD1" s="311"/>
    </row>
    <row r="2" spans="1:30" ht="24" customHeight="1" x14ac:dyDescent="0.3">
      <c r="A2" s="311" t="s">
        <v>110</v>
      </c>
      <c r="B2" s="311"/>
      <c r="C2" s="311"/>
      <c r="D2" s="311"/>
      <c r="E2" s="311"/>
      <c r="F2" s="311"/>
      <c r="G2" s="311"/>
      <c r="H2" s="311"/>
      <c r="I2" s="311"/>
      <c r="J2" s="311"/>
      <c r="K2" s="311"/>
      <c r="L2" s="311"/>
      <c r="M2" s="311"/>
      <c r="N2" s="311"/>
      <c r="O2" s="261"/>
      <c r="P2" s="311" t="str">
        <f>A2</f>
        <v>TOTAL WMECO BERKSHIRES</v>
      </c>
      <c r="Q2" s="311"/>
      <c r="R2" s="311"/>
      <c r="S2" s="311"/>
      <c r="T2" s="311"/>
      <c r="U2" s="311"/>
      <c r="V2" s="311"/>
      <c r="W2" s="311"/>
      <c r="X2" s="311"/>
      <c r="Y2" s="311"/>
      <c r="Z2" s="311"/>
      <c r="AA2" s="311"/>
      <c r="AB2" s="311"/>
      <c r="AC2" s="311"/>
      <c r="AD2" s="311"/>
    </row>
    <row r="4" spans="1:30" ht="22.5" x14ac:dyDescent="0.3">
      <c r="A4" s="311">
        <v>2015</v>
      </c>
      <c r="B4" s="311"/>
      <c r="C4" s="311"/>
      <c r="D4" s="311"/>
      <c r="E4" s="311"/>
      <c r="F4" s="311"/>
      <c r="G4" s="311"/>
      <c r="H4" s="311"/>
      <c r="I4" s="311"/>
      <c r="J4" s="311"/>
      <c r="K4" s="311"/>
      <c r="L4" s="311"/>
      <c r="M4" s="311"/>
      <c r="N4" s="311"/>
      <c r="O4" s="261"/>
      <c r="P4" s="312">
        <f>A4</f>
        <v>2015</v>
      </c>
      <c r="Q4" s="312"/>
      <c r="R4" s="312"/>
      <c r="S4" s="312"/>
      <c r="T4" s="312"/>
      <c r="U4" s="312"/>
      <c r="V4" s="312"/>
      <c r="W4" s="312"/>
      <c r="X4" s="312"/>
      <c r="Y4" s="312"/>
      <c r="Z4" s="312"/>
      <c r="AA4" s="312"/>
      <c r="AB4" s="312"/>
      <c r="AC4" s="312"/>
      <c r="AD4" s="312"/>
    </row>
    <row r="5" spans="1:30" s="216" customFormat="1" x14ac:dyDescent="0.25">
      <c r="A5" s="211"/>
      <c r="B5" s="298"/>
      <c r="C5" s="298"/>
      <c r="D5" s="298"/>
      <c r="E5" s="298"/>
      <c r="F5" s="298"/>
      <c r="G5" s="298"/>
      <c r="H5" s="298"/>
      <c r="I5" s="298"/>
      <c r="J5" s="298"/>
      <c r="K5" s="298"/>
      <c r="L5" s="298"/>
      <c r="M5" s="298"/>
      <c r="N5" s="298"/>
      <c r="O5" s="70"/>
      <c r="P5" s="215"/>
      <c r="Q5" s="315" t="s">
        <v>27</v>
      </c>
      <c r="R5" s="316"/>
      <c r="S5" s="317"/>
      <c r="T5" s="315" t="s">
        <v>48</v>
      </c>
      <c r="U5" s="316"/>
      <c r="V5" s="317"/>
      <c r="W5" s="315" t="s">
        <v>56</v>
      </c>
      <c r="X5" s="316"/>
      <c r="Y5" s="317"/>
      <c r="Z5" s="315" t="s">
        <v>49</v>
      </c>
      <c r="AA5" s="316"/>
      <c r="AB5" s="317"/>
      <c r="AC5" s="214" t="s">
        <v>107</v>
      </c>
      <c r="AD5" s="309" t="s">
        <v>158</v>
      </c>
    </row>
    <row r="6" spans="1:30" s="226" customFormat="1" ht="28.5" customHeight="1" x14ac:dyDescent="0.25">
      <c r="A6" s="217" t="s">
        <v>32</v>
      </c>
      <c r="B6" s="221" t="s">
        <v>6</v>
      </c>
      <c r="C6" s="221" t="s">
        <v>20</v>
      </c>
      <c r="D6" s="221" t="s">
        <v>51</v>
      </c>
      <c r="E6" s="221" t="s">
        <v>52</v>
      </c>
      <c r="F6" s="221" t="s">
        <v>53</v>
      </c>
      <c r="G6" s="221" t="s">
        <v>54</v>
      </c>
      <c r="H6" s="221" t="s">
        <v>42</v>
      </c>
      <c r="I6" s="221" t="s">
        <v>43</v>
      </c>
      <c r="J6" s="221" t="s">
        <v>89</v>
      </c>
      <c r="K6" s="221" t="s">
        <v>90</v>
      </c>
      <c r="L6" s="221" t="s">
        <v>7</v>
      </c>
      <c r="M6" s="221" t="s">
        <v>14</v>
      </c>
      <c r="N6" s="221" t="s">
        <v>9</v>
      </c>
      <c r="O6" s="257"/>
      <c r="P6" s="225" t="s">
        <v>32</v>
      </c>
      <c r="Q6" s="220" t="s">
        <v>23</v>
      </c>
      <c r="R6" s="221" t="s">
        <v>26</v>
      </c>
      <c r="S6" s="223" t="s">
        <v>24</v>
      </c>
      <c r="T6" s="220" t="s">
        <v>23</v>
      </c>
      <c r="U6" s="221" t="s">
        <v>26</v>
      </c>
      <c r="V6" s="223" t="s">
        <v>24</v>
      </c>
      <c r="W6" s="220" t="s">
        <v>23</v>
      </c>
      <c r="X6" s="221" t="s">
        <v>26</v>
      </c>
      <c r="Y6" s="223" t="s">
        <v>24</v>
      </c>
      <c r="Z6" s="220" t="s">
        <v>23</v>
      </c>
      <c r="AA6" s="221" t="s">
        <v>26</v>
      </c>
      <c r="AB6" s="223" t="s">
        <v>24</v>
      </c>
      <c r="AC6" s="223" t="s">
        <v>24</v>
      </c>
      <c r="AD6" s="310"/>
    </row>
    <row r="7" spans="1:30" s="60" customFormat="1" hidden="1" x14ac:dyDescent="0.25">
      <c r="A7" s="16">
        <f t="shared" ref="A7:A13" si="0">A8+31</f>
        <v>42719</v>
      </c>
      <c r="B7" s="107">
        <f>Tyringham!B7+'Lenox WMECO'!B7+Dalton!B7</f>
        <v>0</v>
      </c>
      <c r="C7" s="107">
        <f>Tyringham!C7+'Lenox WMECO'!C7+Dalton!C7</f>
        <v>0</v>
      </c>
      <c r="D7" s="107">
        <f>Tyringham!D7+'Lenox WMECO'!D7+Dalton!D7</f>
        <v>0</v>
      </c>
      <c r="E7" s="107">
        <f>Tyringham!E7+'Lenox WMECO'!E7+Dalton!E7</f>
        <v>0</v>
      </c>
      <c r="F7" s="107">
        <f>Tyringham!F7+'Lenox WMECO'!F7+Dalton!F7</f>
        <v>0</v>
      </c>
      <c r="G7" s="107">
        <f>Tyringham!G7+'Lenox WMECO'!G7+Dalton!G7</f>
        <v>0</v>
      </c>
      <c r="H7" s="107">
        <f>Tyringham!H7+'Lenox WMECO'!H7+Dalton!H7</f>
        <v>0</v>
      </c>
      <c r="I7" s="107">
        <f>Tyringham!I7+'Lenox WMECO'!I7+Dalton!I7</f>
        <v>0</v>
      </c>
      <c r="J7" s="107">
        <f t="shared" ref="J7:J13" si="1">H7+F7+D7+B7</f>
        <v>0</v>
      </c>
      <c r="K7" s="107">
        <f t="shared" ref="K7:K13" si="2">I7+G7+E7+C7</f>
        <v>0</v>
      </c>
      <c r="L7" s="91" t="s">
        <v>18</v>
      </c>
      <c r="M7" s="4" t="s">
        <v>172</v>
      </c>
      <c r="N7" s="91" t="s">
        <v>13</v>
      </c>
      <c r="O7" s="257"/>
      <c r="P7" s="22">
        <f t="shared" ref="P7:P13" si="3">A7</f>
        <v>42719</v>
      </c>
      <c r="Q7" s="79">
        <f>Rates!$AF7</f>
        <v>0</v>
      </c>
      <c r="R7" s="92">
        <f>Rates!$F7</f>
        <v>0.104</v>
      </c>
      <c r="S7" s="93">
        <f>(Q7-R7)*C7</f>
        <v>0</v>
      </c>
      <c r="T7" s="79">
        <f>Rates!$AG7</f>
        <v>0</v>
      </c>
      <c r="U7" s="92">
        <f>Rates!$F7</f>
        <v>0.104</v>
      </c>
      <c r="V7" s="288">
        <f>(T7-U7)*E7</f>
        <v>0</v>
      </c>
      <c r="W7" s="79">
        <f>Rates!$AI7</f>
        <v>0</v>
      </c>
      <c r="X7" s="92">
        <f>Rates!$F7</f>
        <v>0.104</v>
      </c>
      <c r="Y7" s="288">
        <f>(W7-X7)*G7</f>
        <v>0</v>
      </c>
      <c r="Z7" s="79">
        <f>Rates!$AH7</f>
        <v>0</v>
      </c>
      <c r="AA7" s="92">
        <f>Rates!$F7</f>
        <v>0.104</v>
      </c>
      <c r="AB7" s="93">
        <f>(Z7-AA7)*I7</f>
        <v>0</v>
      </c>
      <c r="AC7" s="93">
        <f>AB7+Y7+V7+S7</f>
        <v>0</v>
      </c>
      <c r="AD7" s="120" t="e">
        <f t="shared" ref="AD7" si="4">C7/B7</f>
        <v>#DIV/0!</v>
      </c>
    </row>
    <row r="8" spans="1:30" s="60" customFormat="1" hidden="1" x14ac:dyDescent="0.25">
      <c r="A8" s="16">
        <f t="shared" si="0"/>
        <v>42688</v>
      </c>
      <c r="B8" s="107">
        <f>Tyringham!B8+'Lenox WMECO'!B8+Dalton!B8</f>
        <v>0</v>
      </c>
      <c r="C8" s="107">
        <f>Tyringham!C8+'Lenox WMECO'!C8+Dalton!C8</f>
        <v>0</v>
      </c>
      <c r="D8" s="107">
        <f>Tyringham!D8+'Lenox WMECO'!D8+Dalton!D8</f>
        <v>0</v>
      </c>
      <c r="E8" s="107">
        <f>Tyringham!E8+'Lenox WMECO'!E8+Dalton!E8</f>
        <v>0</v>
      </c>
      <c r="F8" s="107">
        <f>Tyringham!F8+'Lenox WMECO'!F8+Dalton!F8</f>
        <v>0</v>
      </c>
      <c r="G8" s="107">
        <f>Tyringham!G8+'Lenox WMECO'!G8+Dalton!G8</f>
        <v>0</v>
      </c>
      <c r="H8" s="107">
        <f>Tyringham!H8+'Lenox WMECO'!H8+Dalton!H8</f>
        <v>0</v>
      </c>
      <c r="I8" s="107">
        <f>Tyringham!I8+'Lenox WMECO'!I8+Dalton!I8</f>
        <v>0</v>
      </c>
      <c r="J8" s="107">
        <f t="shared" si="1"/>
        <v>0</v>
      </c>
      <c r="K8" s="107">
        <f t="shared" si="2"/>
        <v>0</v>
      </c>
      <c r="L8" s="91" t="s">
        <v>18</v>
      </c>
      <c r="M8" s="4" t="s">
        <v>172</v>
      </c>
      <c r="N8" s="91" t="s">
        <v>13</v>
      </c>
      <c r="O8" s="257"/>
      <c r="P8" s="22">
        <f t="shared" si="3"/>
        <v>42688</v>
      </c>
      <c r="Q8" s="79">
        <f>Rates!$AF8</f>
        <v>0</v>
      </c>
      <c r="R8" s="92">
        <f>Rates!$F8</f>
        <v>0.104</v>
      </c>
      <c r="S8" s="93">
        <f t="shared" ref="S8:S30" si="5">(Q8-R8)*C8</f>
        <v>0</v>
      </c>
      <c r="T8" s="79">
        <f>Rates!$AG8</f>
        <v>0</v>
      </c>
      <c r="U8" s="92">
        <f>Rates!$F8</f>
        <v>0.104</v>
      </c>
      <c r="V8" s="288">
        <f t="shared" ref="V8:V30" si="6">(T8-U8)*E8</f>
        <v>0</v>
      </c>
      <c r="W8" s="79">
        <f>Rates!$AI8</f>
        <v>0</v>
      </c>
      <c r="X8" s="92">
        <f>Rates!$F8</f>
        <v>0.104</v>
      </c>
      <c r="Y8" s="288">
        <f t="shared" ref="Y8:Y30" si="7">(W8-X8)*G8</f>
        <v>0</v>
      </c>
      <c r="Z8" s="79">
        <f>Rates!$AH8</f>
        <v>0</v>
      </c>
      <c r="AA8" s="92">
        <f>Rates!$F8</f>
        <v>0.104</v>
      </c>
      <c r="AB8" s="93">
        <f t="shared" ref="AB8:AB30" si="8">(Z8-AA8)*I8</f>
        <v>0</v>
      </c>
      <c r="AC8" s="93">
        <f t="shared" ref="AC8:AC30" si="9">AB8+Y8+V8+S8</f>
        <v>0</v>
      </c>
      <c r="AD8" s="120" t="e">
        <f t="shared" ref="AD8:AD30" si="10">C8/B8</f>
        <v>#DIV/0!</v>
      </c>
    </row>
    <row r="9" spans="1:30" s="60" customFormat="1" hidden="1" x14ac:dyDescent="0.25">
      <c r="A9" s="16">
        <f t="shared" si="0"/>
        <v>42657</v>
      </c>
      <c r="B9" s="107">
        <f>Tyringham!B9+'Lenox WMECO'!B9+Dalton!B9</f>
        <v>0</v>
      </c>
      <c r="C9" s="107">
        <f>Tyringham!C9+'Lenox WMECO'!C9+Dalton!C9</f>
        <v>0</v>
      </c>
      <c r="D9" s="107">
        <f>Tyringham!D9+'Lenox WMECO'!D9+Dalton!D9</f>
        <v>0</v>
      </c>
      <c r="E9" s="107">
        <f>Tyringham!E9+'Lenox WMECO'!E9+Dalton!E9</f>
        <v>0</v>
      </c>
      <c r="F9" s="107">
        <f>Tyringham!F9+'Lenox WMECO'!F9+Dalton!F9</f>
        <v>0</v>
      </c>
      <c r="G9" s="107">
        <f>Tyringham!G9+'Lenox WMECO'!G9+Dalton!G9</f>
        <v>0</v>
      </c>
      <c r="H9" s="107">
        <f>Tyringham!H9+'Lenox WMECO'!H9+Dalton!H9</f>
        <v>0</v>
      </c>
      <c r="I9" s="107">
        <f>Tyringham!I9+'Lenox WMECO'!I9+Dalton!I9</f>
        <v>0</v>
      </c>
      <c r="J9" s="107">
        <f t="shared" si="1"/>
        <v>0</v>
      </c>
      <c r="K9" s="107">
        <f t="shared" si="2"/>
        <v>0</v>
      </c>
      <c r="L9" s="91" t="s">
        <v>18</v>
      </c>
      <c r="M9" s="4" t="s">
        <v>172</v>
      </c>
      <c r="N9" s="91" t="s">
        <v>13</v>
      </c>
      <c r="O9" s="257"/>
      <c r="P9" s="22">
        <f t="shared" si="3"/>
        <v>42657</v>
      </c>
      <c r="Q9" s="79">
        <f>Rates!$AF9</f>
        <v>0</v>
      </c>
      <c r="R9" s="92">
        <f>Rates!$F9</f>
        <v>0.104</v>
      </c>
      <c r="S9" s="93">
        <f t="shared" si="5"/>
        <v>0</v>
      </c>
      <c r="T9" s="79">
        <f>Rates!$AG9</f>
        <v>0</v>
      </c>
      <c r="U9" s="92">
        <f>Rates!$F9</f>
        <v>0.104</v>
      </c>
      <c r="V9" s="288">
        <f t="shared" si="6"/>
        <v>0</v>
      </c>
      <c r="W9" s="79">
        <f>Rates!$AI9</f>
        <v>0</v>
      </c>
      <c r="X9" s="92">
        <f>Rates!$F9</f>
        <v>0.104</v>
      </c>
      <c r="Y9" s="288">
        <f t="shared" si="7"/>
        <v>0</v>
      </c>
      <c r="Z9" s="79">
        <f>Rates!$AH9</f>
        <v>0</v>
      </c>
      <c r="AA9" s="92">
        <f>Rates!$F9</f>
        <v>0.104</v>
      </c>
      <c r="AB9" s="93">
        <f t="shared" si="8"/>
        <v>0</v>
      </c>
      <c r="AC9" s="93">
        <f t="shared" si="9"/>
        <v>0</v>
      </c>
      <c r="AD9" s="120" t="e">
        <f t="shared" si="10"/>
        <v>#DIV/0!</v>
      </c>
    </row>
    <row r="10" spans="1:30" s="60" customFormat="1" hidden="1" x14ac:dyDescent="0.25">
      <c r="A10" s="16">
        <f t="shared" si="0"/>
        <v>42626</v>
      </c>
      <c r="B10" s="107">
        <f>Tyringham!B10+'Lenox WMECO'!B10+Dalton!B10</f>
        <v>0</v>
      </c>
      <c r="C10" s="107">
        <f>Tyringham!C10+'Lenox WMECO'!C10+Dalton!C10</f>
        <v>0</v>
      </c>
      <c r="D10" s="107">
        <f>Tyringham!D10+'Lenox WMECO'!D10+Dalton!D10</f>
        <v>0</v>
      </c>
      <c r="E10" s="107">
        <f>Tyringham!E10+'Lenox WMECO'!E10+Dalton!E10</f>
        <v>0</v>
      </c>
      <c r="F10" s="107">
        <f>Tyringham!F10+'Lenox WMECO'!F10+Dalton!F10</f>
        <v>0</v>
      </c>
      <c r="G10" s="107">
        <f>Tyringham!G10+'Lenox WMECO'!G10+Dalton!G10</f>
        <v>0</v>
      </c>
      <c r="H10" s="107">
        <f>Tyringham!H10+'Lenox WMECO'!H10+Dalton!H10</f>
        <v>0</v>
      </c>
      <c r="I10" s="107">
        <f>Tyringham!I10+'Lenox WMECO'!I10+Dalton!I10</f>
        <v>0</v>
      </c>
      <c r="J10" s="107">
        <f t="shared" si="1"/>
        <v>0</v>
      </c>
      <c r="K10" s="107">
        <f t="shared" si="2"/>
        <v>0</v>
      </c>
      <c r="L10" s="91" t="s">
        <v>18</v>
      </c>
      <c r="M10" s="4" t="s">
        <v>172</v>
      </c>
      <c r="N10" s="91" t="s">
        <v>13</v>
      </c>
      <c r="O10" s="257"/>
      <c r="P10" s="22">
        <f t="shared" si="3"/>
        <v>42626</v>
      </c>
      <c r="Q10" s="79">
        <f>Rates!$AF10</f>
        <v>0</v>
      </c>
      <c r="R10" s="92">
        <f>Rates!$F10</f>
        <v>0.104</v>
      </c>
      <c r="S10" s="93">
        <f t="shared" si="5"/>
        <v>0</v>
      </c>
      <c r="T10" s="79">
        <f>Rates!$AG10</f>
        <v>0</v>
      </c>
      <c r="U10" s="92">
        <f>Rates!$F10</f>
        <v>0.104</v>
      </c>
      <c r="V10" s="288">
        <f t="shared" si="6"/>
        <v>0</v>
      </c>
      <c r="W10" s="79">
        <f>Rates!$AI10</f>
        <v>0</v>
      </c>
      <c r="X10" s="92">
        <f>Rates!$F10</f>
        <v>0.104</v>
      </c>
      <c r="Y10" s="288">
        <f t="shared" si="7"/>
        <v>0</v>
      </c>
      <c r="Z10" s="79">
        <f>Rates!$AH10</f>
        <v>0</v>
      </c>
      <c r="AA10" s="92">
        <f>Rates!$F10</f>
        <v>0.104</v>
      </c>
      <c r="AB10" s="93">
        <f t="shared" si="8"/>
        <v>0</v>
      </c>
      <c r="AC10" s="93">
        <f t="shared" si="9"/>
        <v>0</v>
      </c>
      <c r="AD10" s="120" t="e">
        <f t="shared" si="10"/>
        <v>#DIV/0!</v>
      </c>
    </row>
    <row r="11" spans="1:30" s="60" customFormat="1" hidden="1" x14ac:dyDescent="0.25">
      <c r="A11" s="16">
        <f t="shared" si="0"/>
        <v>42595</v>
      </c>
      <c r="B11" s="107">
        <f>Tyringham!B11+'Lenox WMECO'!B11+Dalton!B11</f>
        <v>0</v>
      </c>
      <c r="C11" s="107">
        <f>Tyringham!C11+'Lenox WMECO'!C11+Dalton!C11</f>
        <v>0</v>
      </c>
      <c r="D11" s="107">
        <f>Tyringham!D11+'Lenox WMECO'!D11+Dalton!D11</f>
        <v>0</v>
      </c>
      <c r="E11" s="107">
        <f>Tyringham!E11+'Lenox WMECO'!E11+Dalton!E11</f>
        <v>0</v>
      </c>
      <c r="F11" s="107">
        <f>Tyringham!F11+'Lenox WMECO'!F11+Dalton!F11</f>
        <v>0</v>
      </c>
      <c r="G11" s="107">
        <f>Tyringham!G11+'Lenox WMECO'!G11+Dalton!G11</f>
        <v>0</v>
      </c>
      <c r="H11" s="107">
        <f>Tyringham!H11+'Lenox WMECO'!H11+Dalton!H11</f>
        <v>0</v>
      </c>
      <c r="I11" s="107">
        <f>Tyringham!I11+'Lenox WMECO'!I11+Dalton!I11</f>
        <v>0</v>
      </c>
      <c r="J11" s="107">
        <f t="shared" si="1"/>
        <v>0</v>
      </c>
      <c r="K11" s="107">
        <f t="shared" si="2"/>
        <v>0</v>
      </c>
      <c r="L11" s="91" t="s">
        <v>18</v>
      </c>
      <c r="M11" s="4" t="s">
        <v>172</v>
      </c>
      <c r="N11" s="91" t="s">
        <v>13</v>
      </c>
      <c r="O11" s="257"/>
      <c r="P11" s="22">
        <f t="shared" si="3"/>
        <v>42595</v>
      </c>
      <c r="Q11" s="79">
        <f>Rates!$AF11</f>
        <v>0</v>
      </c>
      <c r="R11" s="92">
        <f>Rates!$F11</f>
        <v>0.104</v>
      </c>
      <c r="S11" s="93">
        <f t="shared" si="5"/>
        <v>0</v>
      </c>
      <c r="T11" s="79">
        <f>Rates!$AG11</f>
        <v>0</v>
      </c>
      <c r="U11" s="92">
        <f>Rates!$F11</f>
        <v>0.104</v>
      </c>
      <c r="V11" s="288">
        <f t="shared" si="6"/>
        <v>0</v>
      </c>
      <c r="W11" s="79">
        <f>Rates!$AI11</f>
        <v>0</v>
      </c>
      <c r="X11" s="92">
        <f>Rates!$F11</f>
        <v>0.104</v>
      </c>
      <c r="Y11" s="288">
        <f t="shared" si="7"/>
        <v>0</v>
      </c>
      <c r="Z11" s="79">
        <f>Rates!$AH11</f>
        <v>0</v>
      </c>
      <c r="AA11" s="92">
        <f>Rates!$F11</f>
        <v>0.104</v>
      </c>
      <c r="AB11" s="93">
        <f t="shared" si="8"/>
        <v>0</v>
      </c>
      <c r="AC11" s="93">
        <f t="shared" si="9"/>
        <v>0</v>
      </c>
      <c r="AD11" s="120" t="e">
        <f t="shared" si="10"/>
        <v>#DIV/0!</v>
      </c>
    </row>
    <row r="12" spans="1:30" s="60" customFormat="1" hidden="1" x14ac:dyDescent="0.25">
      <c r="A12" s="16">
        <f t="shared" si="0"/>
        <v>42564</v>
      </c>
      <c r="B12" s="107">
        <f>Tyringham!B12+'Lenox WMECO'!B12+Dalton!B12</f>
        <v>0</v>
      </c>
      <c r="C12" s="107">
        <f>Tyringham!C12+'Lenox WMECO'!C12+Dalton!C12</f>
        <v>0</v>
      </c>
      <c r="D12" s="107">
        <f>Tyringham!D12+'Lenox WMECO'!D12+Dalton!D12</f>
        <v>0</v>
      </c>
      <c r="E12" s="107">
        <f>Tyringham!E12+'Lenox WMECO'!E12+Dalton!E12</f>
        <v>0</v>
      </c>
      <c r="F12" s="107">
        <f>Tyringham!F12+'Lenox WMECO'!F12+Dalton!F12</f>
        <v>0</v>
      </c>
      <c r="G12" s="107">
        <f>Tyringham!G12+'Lenox WMECO'!G12+Dalton!G12</f>
        <v>0</v>
      </c>
      <c r="H12" s="107">
        <f>Tyringham!H12+'Lenox WMECO'!H12+Dalton!H12</f>
        <v>0</v>
      </c>
      <c r="I12" s="107">
        <f>Tyringham!I12+'Lenox WMECO'!I12+Dalton!I12</f>
        <v>0</v>
      </c>
      <c r="J12" s="107">
        <f t="shared" si="1"/>
        <v>0</v>
      </c>
      <c r="K12" s="107">
        <f t="shared" si="2"/>
        <v>0</v>
      </c>
      <c r="L12" s="91" t="s">
        <v>18</v>
      </c>
      <c r="M12" s="4" t="s">
        <v>172</v>
      </c>
      <c r="N12" s="91" t="s">
        <v>13</v>
      </c>
      <c r="O12" s="257"/>
      <c r="P12" s="22">
        <f t="shared" si="3"/>
        <v>42564</v>
      </c>
      <c r="Q12" s="79">
        <f>Rates!$AF12</f>
        <v>0</v>
      </c>
      <c r="R12" s="92">
        <f>Rates!$F12</f>
        <v>0.104</v>
      </c>
      <c r="S12" s="93">
        <f t="shared" si="5"/>
        <v>0</v>
      </c>
      <c r="T12" s="79">
        <f>Rates!$AG12</f>
        <v>0</v>
      </c>
      <c r="U12" s="92">
        <f>Rates!$F12</f>
        <v>0.104</v>
      </c>
      <c r="V12" s="288">
        <f t="shared" si="6"/>
        <v>0</v>
      </c>
      <c r="W12" s="79">
        <f>Rates!$AI12</f>
        <v>0</v>
      </c>
      <c r="X12" s="92">
        <f>Rates!$F12</f>
        <v>0.104</v>
      </c>
      <c r="Y12" s="288">
        <f t="shared" si="7"/>
        <v>0</v>
      </c>
      <c r="Z12" s="79">
        <f>Rates!$AH12</f>
        <v>0</v>
      </c>
      <c r="AA12" s="92">
        <f>Rates!$F12</f>
        <v>0.104</v>
      </c>
      <c r="AB12" s="93">
        <f t="shared" si="8"/>
        <v>0</v>
      </c>
      <c r="AC12" s="93">
        <f t="shared" si="9"/>
        <v>0</v>
      </c>
      <c r="AD12" s="120" t="e">
        <f t="shared" si="10"/>
        <v>#DIV/0!</v>
      </c>
    </row>
    <row r="13" spans="1:30" s="60" customFormat="1" hidden="1" x14ac:dyDescent="0.25">
      <c r="A13" s="16">
        <f t="shared" si="0"/>
        <v>42533</v>
      </c>
      <c r="B13" s="107">
        <f>Tyringham!B13+'Lenox WMECO'!B13+Dalton!B13</f>
        <v>0</v>
      </c>
      <c r="C13" s="107">
        <f>Tyringham!C13+'Lenox WMECO'!C13+Dalton!C13</f>
        <v>0</v>
      </c>
      <c r="D13" s="107">
        <f>Tyringham!D13+'Lenox WMECO'!D13+Dalton!D13</f>
        <v>0</v>
      </c>
      <c r="E13" s="107">
        <f>Tyringham!E13+'Lenox WMECO'!E13+Dalton!E13</f>
        <v>0</v>
      </c>
      <c r="F13" s="107">
        <f>Tyringham!F13+'Lenox WMECO'!F13+Dalton!F13</f>
        <v>0</v>
      </c>
      <c r="G13" s="107">
        <f>Tyringham!G13+'Lenox WMECO'!G13+Dalton!G13</f>
        <v>0</v>
      </c>
      <c r="H13" s="107">
        <f>Tyringham!H13+'Lenox WMECO'!H13+Dalton!H13</f>
        <v>0</v>
      </c>
      <c r="I13" s="107">
        <f>Tyringham!I13+'Lenox WMECO'!I13+Dalton!I13</f>
        <v>0</v>
      </c>
      <c r="J13" s="107">
        <f t="shared" si="1"/>
        <v>0</v>
      </c>
      <c r="K13" s="107">
        <f t="shared" si="2"/>
        <v>0</v>
      </c>
      <c r="L13" s="91" t="s">
        <v>18</v>
      </c>
      <c r="M13" s="4" t="s">
        <v>172</v>
      </c>
      <c r="N13" s="91" t="s">
        <v>13</v>
      </c>
      <c r="O13" s="257"/>
      <c r="P13" s="22">
        <f t="shared" si="3"/>
        <v>42533</v>
      </c>
      <c r="Q13" s="79">
        <f>Rates!$AF13</f>
        <v>0.10394</v>
      </c>
      <c r="R13" s="92">
        <f>Rates!$F13</f>
        <v>0.104</v>
      </c>
      <c r="S13" s="93">
        <f t="shared" si="5"/>
        <v>0</v>
      </c>
      <c r="T13" s="79">
        <f>Rates!$AG13</f>
        <v>0.10609</v>
      </c>
      <c r="U13" s="92">
        <f>Rates!$F13</f>
        <v>0.104</v>
      </c>
      <c r="V13" s="288">
        <f t="shared" si="6"/>
        <v>0</v>
      </c>
      <c r="W13" s="79">
        <f>Rates!$AI13</f>
        <v>0</v>
      </c>
      <c r="X13" s="92">
        <f>Rates!$F13</f>
        <v>0.104</v>
      </c>
      <c r="Y13" s="288">
        <f t="shared" si="7"/>
        <v>0</v>
      </c>
      <c r="Z13" s="79">
        <f>Rates!$AH13</f>
        <v>8.6620000000000003E-2</v>
      </c>
      <c r="AA13" s="92">
        <f>Rates!$F13</f>
        <v>0.104</v>
      </c>
      <c r="AB13" s="93">
        <f t="shared" si="8"/>
        <v>0</v>
      </c>
      <c r="AC13" s="93">
        <f t="shared" si="9"/>
        <v>0</v>
      </c>
      <c r="AD13" s="120" t="e">
        <f t="shared" si="10"/>
        <v>#DIV/0!</v>
      </c>
    </row>
    <row r="14" spans="1:30" s="60" customFormat="1" hidden="1" x14ac:dyDescent="0.25">
      <c r="A14" s="16">
        <f t="shared" ref="A14:A30" si="11">A15+31</f>
        <v>42502</v>
      </c>
      <c r="B14" s="107">
        <f>Tyringham!B14+'Lenox WMECO'!B14+Dalton!B14</f>
        <v>0</v>
      </c>
      <c r="C14" s="107">
        <f>Tyringham!C14+'Lenox WMECO'!C14+Dalton!C14</f>
        <v>0</v>
      </c>
      <c r="D14" s="107">
        <f>Tyringham!D14+'Lenox WMECO'!D14+Dalton!D14</f>
        <v>0</v>
      </c>
      <c r="E14" s="107">
        <f>Tyringham!E14+'Lenox WMECO'!E14+Dalton!E14</f>
        <v>0</v>
      </c>
      <c r="F14" s="107">
        <f>Tyringham!F14+'Lenox WMECO'!F14+Dalton!F14</f>
        <v>0</v>
      </c>
      <c r="G14" s="107">
        <f>Tyringham!G14+'Lenox WMECO'!G14+Dalton!G14</f>
        <v>0</v>
      </c>
      <c r="H14" s="107">
        <f>Tyringham!H14+'Lenox WMECO'!H14+Dalton!H14</f>
        <v>0</v>
      </c>
      <c r="I14" s="107">
        <f>Tyringham!I14+'Lenox WMECO'!I14+Dalton!I14</f>
        <v>0</v>
      </c>
      <c r="J14" s="107">
        <f t="shared" ref="J14:K19" si="12">H14+F14+D14+B14</f>
        <v>0</v>
      </c>
      <c r="K14" s="107">
        <f t="shared" si="12"/>
        <v>0</v>
      </c>
      <c r="L14" s="91" t="s">
        <v>18</v>
      </c>
      <c r="M14" s="4" t="s">
        <v>172</v>
      </c>
      <c r="N14" s="91" t="s">
        <v>13</v>
      </c>
      <c r="O14" s="257"/>
      <c r="P14" s="22">
        <f t="shared" ref="P14:P19" si="13">A14</f>
        <v>42502</v>
      </c>
      <c r="Q14" s="79">
        <f>Rates!$AF14</f>
        <v>0.10394</v>
      </c>
      <c r="R14" s="92">
        <f>Rates!$F14</f>
        <v>0.104</v>
      </c>
      <c r="S14" s="93">
        <f t="shared" si="5"/>
        <v>0</v>
      </c>
      <c r="T14" s="79">
        <f>Rates!$AG14</f>
        <v>0.10609</v>
      </c>
      <c r="U14" s="92">
        <f>Rates!$F14</f>
        <v>0.104</v>
      </c>
      <c r="V14" s="288">
        <f t="shared" si="6"/>
        <v>0</v>
      </c>
      <c r="W14" s="79">
        <f>Rates!$AI14</f>
        <v>0</v>
      </c>
      <c r="X14" s="92">
        <f>Rates!$F14</f>
        <v>0.104</v>
      </c>
      <c r="Y14" s="288">
        <f t="shared" si="7"/>
        <v>0</v>
      </c>
      <c r="Z14" s="79">
        <f>Rates!$AH14</f>
        <v>8.6620000000000003E-2</v>
      </c>
      <c r="AA14" s="92">
        <f>Rates!$F14</f>
        <v>0.104</v>
      </c>
      <c r="AB14" s="93">
        <f t="shared" si="8"/>
        <v>0</v>
      </c>
      <c r="AC14" s="93">
        <f t="shared" si="9"/>
        <v>0</v>
      </c>
      <c r="AD14" s="120" t="e">
        <f t="shared" si="10"/>
        <v>#DIV/0!</v>
      </c>
    </row>
    <row r="15" spans="1:30" s="60" customFormat="1" hidden="1" x14ac:dyDescent="0.25">
      <c r="A15" s="16">
        <f t="shared" si="11"/>
        <v>42471</v>
      </c>
      <c r="B15" s="107">
        <f>Tyringham!B15+'Lenox WMECO'!B15+Dalton!B15</f>
        <v>0</v>
      </c>
      <c r="C15" s="107">
        <f>Tyringham!C15+'Lenox WMECO'!C15+Dalton!C15</f>
        <v>0</v>
      </c>
      <c r="D15" s="107">
        <f>Tyringham!D15+'Lenox WMECO'!D15+Dalton!D15</f>
        <v>0</v>
      </c>
      <c r="E15" s="107">
        <f>Tyringham!E15+'Lenox WMECO'!E15+Dalton!E15</f>
        <v>0</v>
      </c>
      <c r="F15" s="107">
        <f>Tyringham!F15+'Lenox WMECO'!F15+Dalton!F15</f>
        <v>0</v>
      </c>
      <c r="G15" s="107">
        <f>Tyringham!G15+'Lenox WMECO'!G15+Dalton!G15</f>
        <v>0</v>
      </c>
      <c r="H15" s="107">
        <f>Tyringham!H15+'Lenox WMECO'!H15+Dalton!H15</f>
        <v>0</v>
      </c>
      <c r="I15" s="107">
        <f>Tyringham!I15+'Lenox WMECO'!I15+Dalton!I15</f>
        <v>0</v>
      </c>
      <c r="J15" s="107">
        <f t="shared" si="12"/>
        <v>0</v>
      </c>
      <c r="K15" s="107">
        <f t="shared" si="12"/>
        <v>0</v>
      </c>
      <c r="L15" s="91" t="s">
        <v>18</v>
      </c>
      <c r="M15" s="4" t="s">
        <v>172</v>
      </c>
      <c r="N15" s="91" t="s">
        <v>13</v>
      </c>
      <c r="O15" s="257"/>
      <c r="P15" s="22">
        <f t="shared" si="13"/>
        <v>42471</v>
      </c>
      <c r="Q15" s="79">
        <f>Rates!$AF15</f>
        <v>0.10394</v>
      </c>
      <c r="R15" s="92">
        <f>Rates!$F15</f>
        <v>0.104</v>
      </c>
      <c r="S15" s="93">
        <f t="shared" si="5"/>
        <v>0</v>
      </c>
      <c r="T15" s="79">
        <f>Rates!$AG15</f>
        <v>0.10609</v>
      </c>
      <c r="U15" s="92">
        <f>Rates!$F15</f>
        <v>0.104</v>
      </c>
      <c r="V15" s="288">
        <f t="shared" si="6"/>
        <v>0</v>
      </c>
      <c r="W15" s="79">
        <f>Rates!$AI15</f>
        <v>0</v>
      </c>
      <c r="X15" s="92">
        <f>Rates!$F15</f>
        <v>0.104</v>
      </c>
      <c r="Y15" s="288">
        <f t="shared" si="7"/>
        <v>0</v>
      </c>
      <c r="Z15" s="79">
        <f>Rates!$AH15</f>
        <v>8.6620000000000003E-2</v>
      </c>
      <c r="AA15" s="92">
        <f>Rates!$F15</f>
        <v>0.104</v>
      </c>
      <c r="AB15" s="93">
        <f t="shared" si="8"/>
        <v>0</v>
      </c>
      <c r="AC15" s="93">
        <f t="shared" si="9"/>
        <v>0</v>
      </c>
      <c r="AD15" s="120" t="e">
        <f t="shared" si="10"/>
        <v>#DIV/0!</v>
      </c>
    </row>
    <row r="16" spans="1:30" s="60" customFormat="1" hidden="1" x14ac:dyDescent="0.25">
      <c r="A16" s="16">
        <f t="shared" si="11"/>
        <v>42440</v>
      </c>
      <c r="B16" s="107">
        <f>Tyringham!B16+'Lenox WMECO'!B16+Dalton!B16</f>
        <v>0</v>
      </c>
      <c r="C16" s="107">
        <f>Tyringham!C16+'Lenox WMECO'!C16+Dalton!C16</f>
        <v>0</v>
      </c>
      <c r="D16" s="107">
        <f>Tyringham!D16+'Lenox WMECO'!D16+Dalton!D16</f>
        <v>0</v>
      </c>
      <c r="E16" s="107">
        <f>Tyringham!E16+'Lenox WMECO'!E16+Dalton!E16</f>
        <v>0</v>
      </c>
      <c r="F16" s="107">
        <f>Tyringham!F16+'Lenox WMECO'!F16+Dalton!F16</f>
        <v>0</v>
      </c>
      <c r="G16" s="107">
        <f>Tyringham!G16+'Lenox WMECO'!G16+Dalton!G16</f>
        <v>0</v>
      </c>
      <c r="H16" s="107">
        <f>Tyringham!H16+'Lenox WMECO'!H16+Dalton!H16</f>
        <v>0</v>
      </c>
      <c r="I16" s="107">
        <f>Tyringham!I16+'Lenox WMECO'!I16+Dalton!I16</f>
        <v>0</v>
      </c>
      <c r="J16" s="107">
        <f t="shared" si="12"/>
        <v>0</v>
      </c>
      <c r="K16" s="107">
        <f t="shared" si="12"/>
        <v>0</v>
      </c>
      <c r="L16" s="91" t="s">
        <v>18</v>
      </c>
      <c r="M16" s="4" t="s">
        <v>172</v>
      </c>
      <c r="N16" s="91" t="s">
        <v>13</v>
      </c>
      <c r="O16" s="257"/>
      <c r="P16" s="22">
        <f t="shared" si="13"/>
        <v>42440</v>
      </c>
      <c r="Q16" s="79">
        <f>Rates!$AF16</f>
        <v>0.10394</v>
      </c>
      <c r="R16" s="92">
        <f>Rates!$F16</f>
        <v>0.104</v>
      </c>
      <c r="S16" s="93">
        <f t="shared" si="5"/>
        <v>0</v>
      </c>
      <c r="T16" s="79">
        <f>Rates!$AG16</f>
        <v>0.10609</v>
      </c>
      <c r="U16" s="92">
        <f>Rates!$F16</f>
        <v>0.104</v>
      </c>
      <c r="V16" s="288">
        <f t="shared" si="6"/>
        <v>0</v>
      </c>
      <c r="W16" s="79">
        <f>Rates!$AI16</f>
        <v>0.1195</v>
      </c>
      <c r="X16" s="92">
        <f>Rates!$F16</f>
        <v>0.104</v>
      </c>
      <c r="Y16" s="288">
        <f t="shared" si="7"/>
        <v>0</v>
      </c>
      <c r="Z16" s="79">
        <f>Rates!$AH16</f>
        <v>8.6620000000000003E-2</v>
      </c>
      <c r="AA16" s="92">
        <f>Rates!$F16</f>
        <v>0.104</v>
      </c>
      <c r="AB16" s="93">
        <f t="shared" si="8"/>
        <v>0</v>
      </c>
      <c r="AC16" s="93">
        <f t="shared" si="9"/>
        <v>0</v>
      </c>
      <c r="AD16" s="120" t="e">
        <f t="shared" si="10"/>
        <v>#DIV/0!</v>
      </c>
    </row>
    <row r="17" spans="1:30" s="60" customFormat="1" hidden="1" x14ac:dyDescent="0.25">
      <c r="A17" s="16">
        <f t="shared" si="11"/>
        <v>42409</v>
      </c>
      <c r="B17" s="107">
        <f>Tyringham!B17+'Lenox WMECO'!B17+Dalton!B17</f>
        <v>0</v>
      </c>
      <c r="C17" s="107">
        <f>Tyringham!C17+'Lenox WMECO'!C17+Dalton!C17</f>
        <v>0</v>
      </c>
      <c r="D17" s="107">
        <f>Tyringham!D17+'Lenox WMECO'!D17+Dalton!D17</f>
        <v>0</v>
      </c>
      <c r="E17" s="107">
        <f>Tyringham!E17+'Lenox WMECO'!E17+Dalton!E17</f>
        <v>0</v>
      </c>
      <c r="F17" s="107">
        <f>Tyringham!F17+'Lenox WMECO'!F17+Dalton!F17</f>
        <v>0</v>
      </c>
      <c r="G17" s="107">
        <f>Tyringham!G17+'Lenox WMECO'!G17+Dalton!G17</f>
        <v>0</v>
      </c>
      <c r="H17" s="107">
        <f>Tyringham!H17+'Lenox WMECO'!H17+Dalton!H17</f>
        <v>0</v>
      </c>
      <c r="I17" s="107">
        <f>Tyringham!I17+'Lenox WMECO'!I17+Dalton!I17</f>
        <v>0</v>
      </c>
      <c r="J17" s="107">
        <f t="shared" si="12"/>
        <v>0</v>
      </c>
      <c r="K17" s="107">
        <f t="shared" si="12"/>
        <v>0</v>
      </c>
      <c r="L17" s="91" t="s">
        <v>18</v>
      </c>
      <c r="M17" s="4" t="s">
        <v>172</v>
      </c>
      <c r="N17" s="91" t="s">
        <v>13</v>
      </c>
      <c r="O17" s="257"/>
      <c r="P17" s="22">
        <f t="shared" si="13"/>
        <v>42409</v>
      </c>
      <c r="Q17" s="79">
        <f>Rates!$AF17</f>
        <v>0.10394</v>
      </c>
      <c r="R17" s="92">
        <f>Rates!$F17</f>
        <v>0.104</v>
      </c>
      <c r="S17" s="93">
        <f t="shared" si="5"/>
        <v>0</v>
      </c>
      <c r="T17" s="79">
        <f>Rates!$AG17</f>
        <v>0.10609</v>
      </c>
      <c r="U17" s="92">
        <f>Rates!$F17</f>
        <v>0.104</v>
      </c>
      <c r="V17" s="288">
        <f t="shared" si="6"/>
        <v>0</v>
      </c>
      <c r="W17" s="79">
        <f>Rates!$AI17</f>
        <v>0.1195</v>
      </c>
      <c r="X17" s="92">
        <f>Rates!$F17</f>
        <v>0.104</v>
      </c>
      <c r="Y17" s="288">
        <f t="shared" si="7"/>
        <v>0</v>
      </c>
      <c r="Z17" s="79">
        <f>Rates!$AH17</f>
        <v>8.6620000000000003E-2</v>
      </c>
      <c r="AA17" s="92">
        <f>Rates!$F17</f>
        <v>0.104</v>
      </c>
      <c r="AB17" s="93">
        <f t="shared" si="8"/>
        <v>0</v>
      </c>
      <c r="AC17" s="93">
        <f t="shared" si="9"/>
        <v>0</v>
      </c>
      <c r="AD17" s="120" t="e">
        <f t="shared" si="10"/>
        <v>#DIV/0!</v>
      </c>
    </row>
    <row r="18" spans="1:30" s="60" customFormat="1" hidden="1" x14ac:dyDescent="0.25">
      <c r="A18" s="16">
        <f t="shared" si="11"/>
        <v>42378</v>
      </c>
      <c r="B18" s="107">
        <f>Tyringham!B18+'Lenox WMECO'!B18+Dalton!B18</f>
        <v>0</v>
      </c>
      <c r="C18" s="107">
        <f>Tyringham!C18+'Lenox WMECO'!C18+Dalton!C18</f>
        <v>0</v>
      </c>
      <c r="D18" s="107">
        <f>Tyringham!D18+'Lenox WMECO'!D18+Dalton!D18</f>
        <v>0</v>
      </c>
      <c r="E18" s="107">
        <f>Tyringham!E18+'Lenox WMECO'!E18+Dalton!E18</f>
        <v>0</v>
      </c>
      <c r="F18" s="107">
        <f>Tyringham!F18+'Lenox WMECO'!F18+Dalton!F18</f>
        <v>0</v>
      </c>
      <c r="G18" s="107">
        <f>Tyringham!G18+'Lenox WMECO'!G18+Dalton!G18</f>
        <v>0</v>
      </c>
      <c r="H18" s="107">
        <f>Tyringham!H18+'Lenox WMECO'!H18+Dalton!H18</f>
        <v>0</v>
      </c>
      <c r="I18" s="107">
        <f>Tyringham!I18+'Lenox WMECO'!I18+Dalton!I18</f>
        <v>0</v>
      </c>
      <c r="J18" s="107">
        <f t="shared" si="12"/>
        <v>0</v>
      </c>
      <c r="K18" s="107">
        <f t="shared" si="12"/>
        <v>0</v>
      </c>
      <c r="L18" s="91" t="s">
        <v>18</v>
      </c>
      <c r="M18" s="4" t="s">
        <v>172</v>
      </c>
      <c r="N18" s="91" t="s">
        <v>13</v>
      </c>
      <c r="O18" s="257"/>
      <c r="P18" s="22">
        <f t="shared" si="13"/>
        <v>42378</v>
      </c>
      <c r="Q18" s="79">
        <f>Rates!$AF18</f>
        <v>0.10394</v>
      </c>
      <c r="R18" s="92">
        <f>Rates!$F18</f>
        <v>0.104</v>
      </c>
      <c r="S18" s="93">
        <f t="shared" si="5"/>
        <v>0</v>
      </c>
      <c r="T18" s="79">
        <f>Rates!$AG18</f>
        <v>0.10609</v>
      </c>
      <c r="U18" s="92">
        <f>Rates!$F18</f>
        <v>0.104</v>
      </c>
      <c r="V18" s="288">
        <f t="shared" si="6"/>
        <v>0</v>
      </c>
      <c r="W18" s="79">
        <f>Rates!$AI18</f>
        <v>0.1195</v>
      </c>
      <c r="X18" s="92">
        <f>Rates!$F18</f>
        <v>0.104</v>
      </c>
      <c r="Y18" s="288">
        <f t="shared" si="7"/>
        <v>0</v>
      </c>
      <c r="Z18" s="79">
        <f>Rates!$AH18</f>
        <v>8.6620000000000003E-2</v>
      </c>
      <c r="AA18" s="92">
        <f>Rates!$F18</f>
        <v>0.104</v>
      </c>
      <c r="AB18" s="93">
        <f t="shared" si="8"/>
        <v>0</v>
      </c>
      <c r="AC18" s="93">
        <f t="shared" si="9"/>
        <v>0</v>
      </c>
      <c r="AD18" s="120" t="e">
        <f t="shared" si="10"/>
        <v>#DIV/0!</v>
      </c>
    </row>
    <row r="19" spans="1:30" s="60" customFormat="1" hidden="1" x14ac:dyDescent="0.25">
      <c r="A19" s="16">
        <f t="shared" si="11"/>
        <v>42347</v>
      </c>
      <c r="B19" s="107">
        <f>Tyringham!B19+'Lenox WMECO'!B19+Dalton!B19</f>
        <v>0</v>
      </c>
      <c r="C19" s="107">
        <f>Tyringham!C19+'Lenox WMECO'!C19+Dalton!C19</f>
        <v>0</v>
      </c>
      <c r="D19" s="107">
        <f>Tyringham!D19+'Lenox WMECO'!D19+Dalton!D19</f>
        <v>0</v>
      </c>
      <c r="E19" s="107">
        <f>Tyringham!E19+'Lenox WMECO'!E19+Dalton!E19</f>
        <v>0</v>
      </c>
      <c r="F19" s="107">
        <f>Tyringham!F19+'Lenox WMECO'!F19+Dalton!F19</f>
        <v>0</v>
      </c>
      <c r="G19" s="107">
        <f>Tyringham!G19+'Lenox WMECO'!G19+Dalton!G19</f>
        <v>0</v>
      </c>
      <c r="H19" s="107">
        <f>Tyringham!H19+'Lenox WMECO'!H19+Dalton!H19</f>
        <v>0</v>
      </c>
      <c r="I19" s="107">
        <f>Tyringham!I19+'Lenox WMECO'!I19+Dalton!I19</f>
        <v>0</v>
      </c>
      <c r="J19" s="107">
        <f t="shared" si="12"/>
        <v>0</v>
      </c>
      <c r="K19" s="107">
        <f t="shared" si="12"/>
        <v>0</v>
      </c>
      <c r="L19" s="91" t="s">
        <v>18</v>
      </c>
      <c r="M19" s="4" t="s">
        <v>83</v>
      </c>
      <c r="N19" s="91" t="s">
        <v>12</v>
      </c>
      <c r="O19" s="257"/>
      <c r="P19" s="22">
        <f t="shared" si="13"/>
        <v>42347</v>
      </c>
      <c r="Q19" s="79">
        <f>Rates!$AF19</f>
        <v>9.7670000000000007E-2</v>
      </c>
      <c r="R19" s="92">
        <f>Rates!$F19</f>
        <v>0.12191</v>
      </c>
      <c r="S19" s="93">
        <f t="shared" si="5"/>
        <v>0</v>
      </c>
      <c r="T19" s="79">
        <f>Rates!$AG19</f>
        <v>9.9379999999999996E-2</v>
      </c>
      <c r="U19" s="92">
        <f>Rates!$F19</f>
        <v>0.12191</v>
      </c>
      <c r="V19" s="288">
        <f t="shared" si="6"/>
        <v>0</v>
      </c>
      <c r="W19" s="79">
        <f>Rates!$AI19</f>
        <v>9.8479999999999998E-2</v>
      </c>
      <c r="X19" s="92">
        <f>Rates!$F19</f>
        <v>0.12191</v>
      </c>
      <c r="Y19" s="288">
        <f t="shared" si="7"/>
        <v>0</v>
      </c>
      <c r="Z19" s="79">
        <f>Rates!$AH19</f>
        <v>7.868E-2</v>
      </c>
      <c r="AA19" s="92">
        <f>Rates!$F19</f>
        <v>0.12191</v>
      </c>
      <c r="AB19" s="93">
        <f t="shared" si="8"/>
        <v>0</v>
      </c>
      <c r="AC19" s="93">
        <f t="shared" si="9"/>
        <v>0</v>
      </c>
      <c r="AD19" s="120" t="e">
        <f t="shared" si="10"/>
        <v>#DIV/0!</v>
      </c>
    </row>
    <row r="20" spans="1:30" s="3" customFormat="1" ht="15" hidden="1" customHeight="1" x14ac:dyDescent="0.25">
      <c r="A20" s="16">
        <f t="shared" si="11"/>
        <v>42316</v>
      </c>
      <c r="B20" s="107">
        <f>Tyringham!B20+'Lenox WMECO'!B20+Dalton!B20</f>
        <v>0</v>
      </c>
      <c r="C20" s="107">
        <f>Tyringham!C20+'Lenox WMECO'!C20+Dalton!C20</f>
        <v>0</v>
      </c>
      <c r="D20" s="107">
        <f>Tyringham!D20+'Lenox WMECO'!D20+Dalton!D20</f>
        <v>0</v>
      </c>
      <c r="E20" s="107">
        <f>Tyringham!E20+'Lenox WMECO'!E20+Dalton!E20</f>
        <v>0</v>
      </c>
      <c r="F20" s="107">
        <f>Tyringham!F20+'Lenox WMECO'!F20+Dalton!F20</f>
        <v>0</v>
      </c>
      <c r="G20" s="107">
        <f>Tyringham!G20+'Lenox WMECO'!G20+Dalton!G20</f>
        <v>0</v>
      </c>
      <c r="H20" s="107">
        <f>Tyringham!H20+'Lenox WMECO'!H20+Dalton!H20</f>
        <v>0</v>
      </c>
      <c r="I20" s="107">
        <f>Tyringham!I20+'Lenox WMECO'!I20+Dalton!I20</f>
        <v>0</v>
      </c>
      <c r="J20" s="107">
        <f>H20+F20+D20+B20</f>
        <v>0</v>
      </c>
      <c r="K20" s="107">
        <f>I20+G20+E20+C20</f>
        <v>0</v>
      </c>
      <c r="L20" s="91" t="s">
        <v>18</v>
      </c>
      <c r="M20" s="4" t="s">
        <v>83</v>
      </c>
      <c r="N20" s="91" t="s">
        <v>12</v>
      </c>
      <c r="O20" s="257"/>
      <c r="P20" s="22">
        <f t="shared" ref="P20:P29" si="14">A20</f>
        <v>42316</v>
      </c>
      <c r="Q20" s="79">
        <f>Rates!$AF20</f>
        <v>9.7670000000000007E-2</v>
      </c>
      <c r="R20" s="92">
        <f>Rates!$F20</f>
        <v>0.12191</v>
      </c>
      <c r="S20" s="93">
        <f t="shared" si="5"/>
        <v>0</v>
      </c>
      <c r="T20" s="79">
        <f>Rates!$AG20</f>
        <v>9.9379999999999996E-2</v>
      </c>
      <c r="U20" s="92">
        <f>Rates!$F20</f>
        <v>0.12191</v>
      </c>
      <c r="V20" s="288">
        <f t="shared" si="6"/>
        <v>0</v>
      </c>
      <c r="W20" s="79">
        <f>Rates!$AI20</f>
        <v>9.8479999999999998E-2</v>
      </c>
      <c r="X20" s="92">
        <f>Rates!$F20</f>
        <v>0.12191</v>
      </c>
      <c r="Y20" s="288">
        <f t="shared" si="7"/>
        <v>0</v>
      </c>
      <c r="Z20" s="79">
        <f>Rates!$AH20</f>
        <v>7.868E-2</v>
      </c>
      <c r="AA20" s="92">
        <f>Rates!$F20</f>
        <v>0.12191</v>
      </c>
      <c r="AB20" s="93">
        <f t="shared" si="8"/>
        <v>0</v>
      </c>
      <c r="AC20" s="93">
        <f t="shared" si="9"/>
        <v>0</v>
      </c>
      <c r="AD20" s="120" t="e">
        <f t="shared" si="10"/>
        <v>#DIV/0!</v>
      </c>
    </row>
    <row r="21" spans="1:30" s="3" customFormat="1" ht="15" hidden="1" customHeight="1" x14ac:dyDescent="0.25">
      <c r="A21" s="16">
        <f t="shared" si="11"/>
        <v>42285</v>
      </c>
      <c r="B21" s="107">
        <f>Tyringham!B21+'Lenox WMECO'!B21+Dalton!B21</f>
        <v>0</v>
      </c>
      <c r="C21" s="107">
        <f>Tyringham!C21+'Lenox WMECO'!C21+Dalton!C21</f>
        <v>0</v>
      </c>
      <c r="D21" s="107">
        <f>Tyringham!D21+'Lenox WMECO'!D21+Dalton!D21</f>
        <v>0</v>
      </c>
      <c r="E21" s="107">
        <f>Tyringham!E21+'Lenox WMECO'!E21+Dalton!E21</f>
        <v>0</v>
      </c>
      <c r="F21" s="107">
        <f>Tyringham!F21+'Lenox WMECO'!F21+Dalton!F21</f>
        <v>0</v>
      </c>
      <c r="G21" s="107">
        <f>Tyringham!G21+'Lenox WMECO'!G21+Dalton!G21</f>
        <v>0</v>
      </c>
      <c r="H21" s="107">
        <f>Tyringham!H21+'Lenox WMECO'!H21+Dalton!H21</f>
        <v>0</v>
      </c>
      <c r="I21" s="107">
        <f>Tyringham!I21+'Lenox WMECO'!I21+Dalton!I21</f>
        <v>0</v>
      </c>
      <c r="J21" s="107">
        <f t="shared" ref="J21:K48" si="15">H21+F21+D21+B21</f>
        <v>0</v>
      </c>
      <c r="K21" s="107">
        <f t="shared" si="15"/>
        <v>0</v>
      </c>
      <c r="L21" s="91" t="s">
        <v>18</v>
      </c>
      <c r="M21" s="4" t="s">
        <v>83</v>
      </c>
      <c r="N21" s="91" t="s">
        <v>12</v>
      </c>
      <c r="O21" s="74"/>
      <c r="P21" s="22">
        <f t="shared" si="14"/>
        <v>42285</v>
      </c>
      <c r="Q21" s="79">
        <f>Rates!$AF21</f>
        <v>9.7670000000000007E-2</v>
      </c>
      <c r="R21" s="92">
        <f>Rates!$F21</f>
        <v>0.12191</v>
      </c>
      <c r="S21" s="93">
        <f t="shared" si="5"/>
        <v>0</v>
      </c>
      <c r="T21" s="79">
        <f>Rates!$AG21</f>
        <v>9.9379999999999996E-2</v>
      </c>
      <c r="U21" s="92">
        <f>Rates!$F21</f>
        <v>0.12191</v>
      </c>
      <c r="V21" s="288">
        <f t="shared" si="6"/>
        <v>0</v>
      </c>
      <c r="W21" s="79">
        <f>Rates!$AI21</f>
        <v>9.8479999999999998E-2</v>
      </c>
      <c r="X21" s="92">
        <f>Rates!$F21</f>
        <v>0.12191</v>
      </c>
      <c r="Y21" s="288">
        <f t="shared" si="7"/>
        <v>0</v>
      </c>
      <c r="Z21" s="79">
        <f>Rates!$AH21</f>
        <v>7.868E-2</v>
      </c>
      <c r="AA21" s="92">
        <f>Rates!$F21</f>
        <v>0.12191</v>
      </c>
      <c r="AB21" s="93">
        <f t="shared" si="8"/>
        <v>0</v>
      </c>
      <c r="AC21" s="93">
        <f t="shared" si="9"/>
        <v>0</v>
      </c>
      <c r="AD21" s="120" t="e">
        <f t="shared" si="10"/>
        <v>#DIV/0!</v>
      </c>
    </row>
    <row r="22" spans="1:30" s="3" customFormat="1" ht="15" customHeight="1" x14ac:dyDescent="0.25">
      <c r="A22" s="16">
        <f t="shared" si="11"/>
        <v>42254</v>
      </c>
      <c r="B22" s="107">
        <f>Tyringham!B22+'Lenox WMECO'!B22+Dalton!B22</f>
        <v>2528</v>
      </c>
      <c r="C22" s="107">
        <f>Tyringham!C22+'Lenox WMECO'!C22+Dalton!C22</f>
        <v>1123895.6000000001</v>
      </c>
      <c r="D22" s="107">
        <f>Tyringham!D22+'Lenox WMECO'!D22+Dalton!D22</f>
        <v>202</v>
      </c>
      <c r="E22" s="107">
        <f>Tyringham!E22+'Lenox WMECO'!E22+Dalton!E22</f>
        <v>163752</v>
      </c>
      <c r="F22" s="107">
        <f>Tyringham!F22+'Lenox WMECO'!F22+Dalton!F22</f>
        <v>4</v>
      </c>
      <c r="G22" s="107">
        <f>Tyringham!G22+'Lenox WMECO'!G22+Dalton!G22</f>
        <v>178246</v>
      </c>
      <c r="H22" s="107">
        <f>Tyringham!H22+'Lenox WMECO'!H22+Dalton!H22</f>
        <v>68</v>
      </c>
      <c r="I22" s="107">
        <f>Tyringham!I22+'Lenox WMECO'!I22+Dalton!I22</f>
        <v>64310.3</v>
      </c>
      <c r="J22" s="107">
        <f t="shared" si="15"/>
        <v>2802</v>
      </c>
      <c r="K22" s="107">
        <f t="shared" si="15"/>
        <v>1530203.9000000001</v>
      </c>
      <c r="L22" s="91" t="s">
        <v>18</v>
      </c>
      <c r="M22" s="4" t="s">
        <v>83</v>
      </c>
      <c r="N22" s="91" t="s">
        <v>12</v>
      </c>
      <c r="O22" s="74"/>
      <c r="P22" s="22">
        <f t="shared" si="14"/>
        <v>42254</v>
      </c>
      <c r="Q22" s="79">
        <f>Rates!$AF22</f>
        <v>9.7670000000000007E-2</v>
      </c>
      <c r="R22" s="92">
        <f>Rates!$F22</f>
        <v>0.12191</v>
      </c>
      <c r="S22" s="93">
        <f t="shared" si="5"/>
        <v>-27243.229343999999</v>
      </c>
      <c r="T22" s="79">
        <f>Rates!$AG22</f>
        <v>9.9379999999999996E-2</v>
      </c>
      <c r="U22" s="92">
        <f>Rates!$F22</f>
        <v>0.12191</v>
      </c>
      <c r="V22" s="288">
        <f t="shared" si="6"/>
        <v>-3689.3325600000012</v>
      </c>
      <c r="W22" s="79">
        <f>Rates!$AI22</f>
        <v>7.7679999999999999E-2</v>
      </c>
      <c r="X22" s="92">
        <f>Rates!$F22</f>
        <v>0.12191</v>
      </c>
      <c r="Y22" s="288">
        <f t="shared" si="7"/>
        <v>-7883.8205800000005</v>
      </c>
      <c r="Z22" s="79">
        <f>Rates!$AH22</f>
        <v>7.868E-2</v>
      </c>
      <c r="AA22" s="92">
        <f>Rates!$F22</f>
        <v>0.12191</v>
      </c>
      <c r="AB22" s="93">
        <f t="shared" si="8"/>
        <v>-2780.1342690000006</v>
      </c>
      <c r="AC22" s="93">
        <f t="shared" si="9"/>
        <v>-41596.516753000004</v>
      </c>
      <c r="AD22" s="120">
        <f t="shared" si="10"/>
        <v>444.57895569620257</v>
      </c>
    </row>
    <row r="23" spans="1:30" s="3" customFormat="1" ht="15" customHeight="1" x14ac:dyDescent="0.25">
      <c r="A23" s="16">
        <f t="shared" si="11"/>
        <v>42223</v>
      </c>
      <c r="B23" s="107">
        <f>Tyringham!B23+'Lenox WMECO'!B23+Dalton!B23</f>
        <v>2604</v>
      </c>
      <c r="C23" s="107">
        <f>Tyringham!C23+'Lenox WMECO'!C23+Dalton!C23</f>
        <v>1592698</v>
      </c>
      <c r="D23" s="107">
        <f>Tyringham!D23+'Lenox WMECO'!D23+Dalton!D23</f>
        <v>218</v>
      </c>
      <c r="E23" s="107">
        <f>Tyringham!E23+'Lenox WMECO'!E23+Dalton!E23</f>
        <v>208394</v>
      </c>
      <c r="F23" s="107">
        <f>Tyringham!F23+'Lenox WMECO'!F23+Dalton!F23</f>
        <v>4</v>
      </c>
      <c r="G23" s="107">
        <f>Tyringham!G23+'Lenox WMECO'!G23+Dalton!G23</f>
        <v>192216</v>
      </c>
      <c r="H23" s="107">
        <f>Tyringham!H23+'Lenox WMECO'!H23+Dalton!H23</f>
        <v>68</v>
      </c>
      <c r="I23" s="107">
        <f>Tyringham!I23+'Lenox WMECO'!I23+Dalton!I23</f>
        <v>80836.3</v>
      </c>
      <c r="J23" s="107">
        <f t="shared" si="15"/>
        <v>2894</v>
      </c>
      <c r="K23" s="107">
        <f t="shared" si="15"/>
        <v>2074144.3</v>
      </c>
      <c r="L23" s="91" t="s">
        <v>18</v>
      </c>
      <c r="M23" s="4" t="s">
        <v>83</v>
      </c>
      <c r="N23" s="91" t="s">
        <v>12</v>
      </c>
      <c r="O23" s="74"/>
      <c r="P23" s="22">
        <f t="shared" si="14"/>
        <v>42223</v>
      </c>
      <c r="Q23" s="79">
        <f>Rates!$AF23</f>
        <v>9.7670000000000007E-2</v>
      </c>
      <c r="R23" s="92">
        <f>Rates!$F23</f>
        <v>0.12191</v>
      </c>
      <c r="S23" s="93">
        <f t="shared" si="5"/>
        <v>-38606.999519999998</v>
      </c>
      <c r="T23" s="79">
        <f>Rates!$AG23</f>
        <v>9.9379999999999996E-2</v>
      </c>
      <c r="U23" s="92">
        <f>Rates!$F23</f>
        <v>0.12191</v>
      </c>
      <c r="V23" s="288">
        <f t="shared" si="6"/>
        <v>-4695.116820000002</v>
      </c>
      <c r="W23" s="79">
        <f>Rates!$AI23</f>
        <v>7.7679999999999999E-2</v>
      </c>
      <c r="X23" s="92">
        <f>Rates!$F23</f>
        <v>0.12191</v>
      </c>
      <c r="Y23" s="288">
        <f t="shared" si="7"/>
        <v>-8501.7136800000007</v>
      </c>
      <c r="Z23" s="79">
        <f>Rates!$AH23</f>
        <v>7.868E-2</v>
      </c>
      <c r="AA23" s="92">
        <f>Rates!$F23</f>
        <v>0.12191</v>
      </c>
      <c r="AB23" s="93">
        <f t="shared" si="8"/>
        <v>-3494.5532490000005</v>
      </c>
      <c r="AC23" s="93">
        <f t="shared" si="9"/>
        <v>-55298.383268999998</v>
      </c>
      <c r="AD23" s="120">
        <f t="shared" si="10"/>
        <v>611.63517665130564</v>
      </c>
    </row>
    <row r="24" spans="1:30" s="3" customFormat="1" ht="15" customHeight="1" x14ac:dyDescent="0.25">
      <c r="A24" s="16">
        <f t="shared" si="11"/>
        <v>42192</v>
      </c>
      <c r="B24" s="107">
        <f>Tyringham!B24+'Lenox WMECO'!B24+Dalton!B24</f>
        <v>2617</v>
      </c>
      <c r="C24" s="107">
        <f>Tyringham!C24+'Lenox WMECO'!C24+Dalton!C24</f>
        <v>1504593.8</v>
      </c>
      <c r="D24" s="107">
        <f>Tyringham!D24+'Lenox WMECO'!D24+Dalton!D24</f>
        <v>208</v>
      </c>
      <c r="E24" s="107">
        <f>Tyringham!E24+'Lenox WMECO'!E24+Dalton!E24</f>
        <v>199598</v>
      </c>
      <c r="F24" s="107">
        <f>Tyringham!F24+'Lenox WMECO'!F24+Dalton!F24</f>
        <v>4</v>
      </c>
      <c r="G24" s="107">
        <f>Tyringham!G24+'Lenox WMECO'!G24+Dalton!G24</f>
        <v>172197</v>
      </c>
      <c r="H24" s="107">
        <f>Tyringham!H24+'Lenox WMECO'!H24+Dalton!H24</f>
        <v>68</v>
      </c>
      <c r="I24" s="107">
        <f>Tyringham!I24+'Lenox WMECO'!I24+Dalton!I24</f>
        <v>76214.100000000006</v>
      </c>
      <c r="J24" s="107">
        <f t="shared" si="15"/>
        <v>2897</v>
      </c>
      <c r="K24" s="107">
        <f t="shared" si="15"/>
        <v>1952602.9</v>
      </c>
      <c r="L24" s="91" t="s">
        <v>18</v>
      </c>
      <c r="M24" s="4" t="s">
        <v>83</v>
      </c>
      <c r="N24" s="91" t="s">
        <v>12</v>
      </c>
      <c r="O24" s="74"/>
      <c r="P24" s="22">
        <f t="shared" si="14"/>
        <v>42192</v>
      </c>
      <c r="Q24" s="79">
        <f>Rates!$AF24</f>
        <v>9.7670000000000007E-2</v>
      </c>
      <c r="R24" s="92">
        <f>Rates!$F24</f>
        <v>0.12191</v>
      </c>
      <c r="S24" s="93">
        <f t="shared" si="5"/>
        <v>-36471.353711999996</v>
      </c>
      <c r="T24" s="79">
        <f>Rates!$AG24</f>
        <v>9.9379999999999996E-2</v>
      </c>
      <c r="U24" s="92">
        <f>Rates!$F24</f>
        <v>0.12191</v>
      </c>
      <c r="V24" s="288">
        <f t="shared" si="6"/>
        <v>-4496.9429400000017</v>
      </c>
      <c r="W24" s="79">
        <f>Rates!$AI24</f>
        <v>7.7679999999999999E-2</v>
      </c>
      <c r="X24" s="92">
        <f>Rates!$F24</f>
        <v>0.12191</v>
      </c>
      <c r="Y24" s="288">
        <f t="shared" si="7"/>
        <v>-7616.2733100000005</v>
      </c>
      <c r="Z24" s="79">
        <f>Rates!$AH24</f>
        <v>7.868E-2</v>
      </c>
      <c r="AA24" s="92">
        <f>Rates!$F24</f>
        <v>0.12191</v>
      </c>
      <c r="AB24" s="93">
        <f t="shared" si="8"/>
        <v>-3294.7355430000007</v>
      </c>
      <c r="AC24" s="93">
        <f t="shared" si="9"/>
        <v>-51879.305504999997</v>
      </c>
      <c r="AD24" s="120">
        <f t="shared" si="10"/>
        <v>574.93076041268625</v>
      </c>
    </row>
    <row r="25" spans="1:30" s="3" customFormat="1" ht="15" customHeight="1" x14ac:dyDescent="0.25">
      <c r="A25" s="16">
        <f t="shared" si="11"/>
        <v>42161</v>
      </c>
      <c r="B25" s="107">
        <f>Tyringham!B25+'Lenox WMECO'!B25+Dalton!B25</f>
        <v>2656</v>
      </c>
      <c r="C25" s="107">
        <f>Tyringham!C25+'Lenox WMECO'!C25+Dalton!C25</f>
        <v>1636341</v>
      </c>
      <c r="D25" s="107">
        <f>Tyringham!D25+'Lenox WMECO'!D25+Dalton!D25</f>
        <v>210</v>
      </c>
      <c r="E25" s="107">
        <f>Tyringham!E25+'Lenox WMECO'!E25+Dalton!E25</f>
        <v>230291</v>
      </c>
      <c r="F25" s="107">
        <f>Tyringham!F25+'Lenox WMECO'!F25+Dalton!F25</f>
        <v>4</v>
      </c>
      <c r="G25" s="107">
        <f>Tyringham!G25+'Lenox WMECO'!G25+Dalton!G25</f>
        <v>160903</v>
      </c>
      <c r="H25" s="107">
        <f>Tyringham!H25+'Lenox WMECO'!H25+Dalton!H25</f>
        <v>35</v>
      </c>
      <c r="I25" s="107">
        <f>Tyringham!I25+'Lenox WMECO'!I25+Dalton!I25</f>
        <v>74869</v>
      </c>
      <c r="J25" s="107">
        <f t="shared" si="15"/>
        <v>2905</v>
      </c>
      <c r="K25" s="107">
        <f t="shared" si="15"/>
        <v>2102404</v>
      </c>
      <c r="L25" s="91" t="s">
        <v>18</v>
      </c>
      <c r="M25" s="4" t="s">
        <v>83</v>
      </c>
      <c r="N25" s="91" t="s">
        <v>12</v>
      </c>
      <c r="O25" s="74"/>
      <c r="P25" s="22">
        <f t="shared" si="14"/>
        <v>42161</v>
      </c>
      <c r="Q25" s="79">
        <f>Rates!$AF25</f>
        <v>0.14227999999999999</v>
      </c>
      <c r="R25" s="92">
        <f>Rates!$F25</f>
        <v>0.12191</v>
      </c>
      <c r="S25" s="93">
        <f t="shared" si="5"/>
        <v>33332.266169999973</v>
      </c>
      <c r="T25" s="79">
        <f>Rates!$AG25</f>
        <v>0.14430999999999999</v>
      </c>
      <c r="U25" s="92">
        <f>Rates!$F25</f>
        <v>0.12191</v>
      </c>
      <c r="V25" s="288">
        <f t="shared" si="6"/>
        <v>5158.5183999999972</v>
      </c>
      <c r="W25" s="79">
        <f>Rates!$AI25</f>
        <v>7.2040000000000007E-2</v>
      </c>
      <c r="X25" s="92">
        <f>Rates!$F25</f>
        <v>0.12191</v>
      </c>
      <c r="Y25" s="288">
        <f t="shared" si="7"/>
        <v>-8024.23261</v>
      </c>
      <c r="Z25" s="79">
        <f>Rates!$AH25</f>
        <v>0.12068</v>
      </c>
      <c r="AA25" s="92">
        <f>Rates!$F25</f>
        <v>0.12191</v>
      </c>
      <c r="AB25" s="93">
        <f t="shared" si="8"/>
        <v>-92.088870000000668</v>
      </c>
      <c r="AC25" s="93">
        <f t="shared" si="9"/>
        <v>30374.463089999968</v>
      </c>
      <c r="AD25" s="120">
        <f t="shared" si="10"/>
        <v>616.09224397590367</v>
      </c>
    </row>
    <row r="26" spans="1:30" s="3" customFormat="1" ht="15" customHeight="1" x14ac:dyDescent="0.25">
      <c r="A26" s="16">
        <f t="shared" si="11"/>
        <v>42130</v>
      </c>
      <c r="B26" s="107">
        <f>Tyringham!B26+'Lenox WMECO'!B26+Dalton!B26</f>
        <v>2704</v>
      </c>
      <c r="C26" s="107">
        <f>Tyringham!C26+'Lenox WMECO'!C26+Dalton!C26</f>
        <v>1346024</v>
      </c>
      <c r="D26" s="107">
        <f>Tyringham!D26+'Lenox WMECO'!D26+Dalton!D26</f>
        <v>217</v>
      </c>
      <c r="E26" s="107">
        <f>Tyringham!E26+'Lenox WMECO'!E26+Dalton!E26</f>
        <v>217977</v>
      </c>
      <c r="F26" s="107">
        <f>Tyringham!F26+'Lenox WMECO'!F26+Dalton!F26</f>
        <v>4</v>
      </c>
      <c r="G26" s="107">
        <f>Tyringham!G26+'Lenox WMECO'!G26+Dalton!G26</f>
        <v>186180</v>
      </c>
      <c r="H26" s="107">
        <f>Tyringham!H26+'Lenox WMECO'!H26+Dalton!H26</f>
        <v>68</v>
      </c>
      <c r="I26" s="107">
        <f>Tyringham!I26+'Lenox WMECO'!I26+Dalton!I26</f>
        <v>67982.5</v>
      </c>
      <c r="J26" s="107">
        <f t="shared" si="15"/>
        <v>2993</v>
      </c>
      <c r="K26" s="107">
        <f t="shared" si="15"/>
        <v>1818163.5</v>
      </c>
      <c r="L26" s="91" t="s">
        <v>18</v>
      </c>
      <c r="M26" s="4" t="s">
        <v>83</v>
      </c>
      <c r="N26" s="91" t="s">
        <v>12</v>
      </c>
      <c r="O26" s="74"/>
      <c r="P26" s="22">
        <f t="shared" si="14"/>
        <v>42130</v>
      </c>
      <c r="Q26" s="79">
        <f>Rates!$AF26</f>
        <v>0.14227999999999999</v>
      </c>
      <c r="R26" s="92">
        <f>Rates!$F26</f>
        <v>0.12191</v>
      </c>
      <c r="S26" s="93">
        <f t="shared" si="5"/>
        <v>27418.508879999979</v>
      </c>
      <c r="T26" s="79">
        <f>Rates!$AG26</f>
        <v>0.14430999999999999</v>
      </c>
      <c r="U26" s="92">
        <f>Rates!$F26</f>
        <v>0.12191</v>
      </c>
      <c r="V26" s="288">
        <f t="shared" si="6"/>
        <v>4882.6847999999973</v>
      </c>
      <c r="W26" s="79">
        <f>Rates!$AI26</f>
        <v>7.2040000000000007E-2</v>
      </c>
      <c r="X26" s="92">
        <f>Rates!$F26</f>
        <v>0.12191</v>
      </c>
      <c r="Y26" s="288">
        <f t="shared" si="7"/>
        <v>-9284.7965999999997</v>
      </c>
      <c r="Z26" s="79">
        <f>Rates!$AH26</f>
        <v>0.12068</v>
      </c>
      <c r="AA26" s="92">
        <f>Rates!$F26</f>
        <v>0.12191</v>
      </c>
      <c r="AB26" s="93">
        <f t="shared" si="8"/>
        <v>-83.618475000000601</v>
      </c>
      <c r="AC26" s="93">
        <f t="shared" si="9"/>
        <v>22932.778604999978</v>
      </c>
      <c r="AD26" s="120">
        <f t="shared" si="10"/>
        <v>497.78994082840239</v>
      </c>
    </row>
    <row r="27" spans="1:30" s="3" customFormat="1" ht="15" customHeight="1" x14ac:dyDescent="0.25">
      <c r="A27" s="16">
        <f t="shared" si="11"/>
        <v>42099</v>
      </c>
      <c r="B27" s="107">
        <f>Tyringham!B27+'Lenox WMECO'!B27+Dalton!B27</f>
        <v>2761</v>
      </c>
      <c r="C27" s="107">
        <f>Tyringham!C27+'Lenox WMECO'!C27+Dalton!C27</f>
        <v>1279333</v>
      </c>
      <c r="D27" s="107">
        <f>Tyringham!D27+'Lenox WMECO'!D27+Dalton!D27</f>
        <v>217</v>
      </c>
      <c r="E27" s="107">
        <f>Tyringham!E27+'Lenox WMECO'!E27+Dalton!E27</f>
        <v>258208</v>
      </c>
      <c r="F27" s="107">
        <f>Tyringham!F27+'Lenox WMECO'!F27+Dalton!F27</f>
        <v>4</v>
      </c>
      <c r="G27" s="107">
        <f>Tyringham!G27+'Lenox WMECO'!G27+Dalton!G27</f>
        <v>212381</v>
      </c>
      <c r="H27" s="107">
        <f>Tyringham!H27+'Lenox WMECO'!H27+Dalton!H27</f>
        <v>72</v>
      </c>
      <c r="I27" s="107">
        <f>Tyringham!I27+'Lenox WMECO'!I27+Dalton!I27</f>
        <v>60447.1</v>
      </c>
      <c r="J27" s="107">
        <f t="shared" si="15"/>
        <v>3054</v>
      </c>
      <c r="K27" s="107">
        <f t="shared" si="15"/>
        <v>1810369.1</v>
      </c>
      <c r="L27" s="91" t="s">
        <v>18</v>
      </c>
      <c r="M27" s="4" t="s">
        <v>83</v>
      </c>
      <c r="N27" s="91" t="s">
        <v>12</v>
      </c>
      <c r="O27" s="74"/>
      <c r="P27" s="22">
        <f t="shared" si="14"/>
        <v>42099</v>
      </c>
      <c r="Q27" s="79">
        <f>Rates!$AF27</f>
        <v>0.14227999999999999</v>
      </c>
      <c r="R27" s="92">
        <f>Rates!$F27</f>
        <v>0.12191</v>
      </c>
      <c r="S27" s="93">
        <f t="shared" si="5"/>
        <v>26060.013209999983</v>
      </c>
      <c r="T27" s="79">
        <f>Rates!$AG27</f>
        <v>0.14430999999999999</v>
      </c>
      <c r="U27" s="92">
        <f>Rates!$F27</f>
        <v>0.12191</v>
      </c>
      <c r="V27" s="288">
        <f t="shared" si="6"/>
        <v>5783.8591999999971</v>
      </c>
      <c r="W27" s="79">
        <f>Rates!$AI27</f>
        <v>7.2040000000000007E-2</v>
      </c>
      <c r="X27" s="92">
        <f>Rates!$F27</f>
        <v>0.12191</v>
      </c>
      <c r="Y27" s="288">
        <f t="shared" si="7"/>
        <v>-10591.44047</v>
      </c>
      <c r="Z27" s="79">
        <f>Rates!$AH27</f>
        <v>0.12068</v>
      </c>
      <c r="AA27" s="92">
        <f>Rates!$F27</f>
        <v>0.12191</v>
      </c>
      <c r="AB27" s="93">
        <f t="shared" si="8"/>
        <v>-74.349933000000533</v>
      </c>
      <c r="AC27" s="93">
        <f t="shared" si="9"/>
        <v>21178.082006999979</v>
      </c>
      <c r="AD27" s="120">
        <f t="shared" si="10"/>
        <v>463.35856573705178</v>
      </c>
    </row>
    <row r="28" spans="1:30" s="3" customFormat="1" ht="15" customHeight="1" x14ac:dyDescent="0.25">
      <c r="A28" s="16">
        <f t="shared" si="11"/>
        <v>42068</v>
      </c>
      <c r="B28" s="107">
        <f>Tyringham!B28+'Lenox WMECO'!B28+Dalton!B28</f>
        <v>2852</v>
      </c>
      <c r="C28" s="107">
        <f>Tyringham!C28+'Lenox WMECO'!C28+Dalton!C28</f>
        <v>1774959</v>
      </c>
      <c r="D28" s="107">
        <f>Tyringham!D28+'Lenox WMECO'!D28+Dalton!D28</f>
        <v>218</v>
      </c>
      <c r="E28" s="107">
        <f>Tyringham!E28+'Lenox WMECO'!E28+Dalton!E28</f>
        <v>274938</v>
      </c>
      <c r="F28" s="107">
        <f>Tyringham!F28+'Lenox WMECO'!F28+Dalton!F28</f>
        <v>4</v>
      </c>
      <c r="G28" s="107">
        <f>Tyringham!G28+'Lenox WMECO'!G28+Dalton!G28</f>
        <v>235770</v>
      </c>
      <c r="H28" s="107">
        <f>Tyringham!H28+'Lenox WMECO'!H28+Dalton!H28</f>
        <v>73</v>
      </c>
      <c r="I28" s="107">
        <f>Tyringham!I28+'Lenox WMECO'!I28+Dalton!I28</f>
        <v>69581.099999999991</v>
      </c>
      <c r="J28" s="107">
        <f t="shared" si="15"/>
        <v>3147</v>
      </c>
      <c r="K28" s="107">
        <f t="shared" si="15"/>
        <v>2355248.1</v>
      </c>
      <c r="L28" s="91" t="s">
        <v>18</v>
      </c>
      <c r="M28" s="4" t="s">
        <v>83</v>
      </c>
      <c r="N28" s="91" t="s">
        <v>12</v>
      </c>
      <c r="O28" s="74"/>
      <c r="P28" s="22">
        <f t="shared" si="14"/>
        <v>42068</v>
      </c>
      <c r="Q28" s="79">
        <f>Rates!$AF28</f>
        <v>0.14227999999999999</v>
      </c>
      <c r="R28" s="92">
        <f>Rates!$F28</f>
        <v>0.12191</v>
      </c>
      <c r="S28" s="93">
        <f t="shared" si="5"/>
        <v>36155.914829999972</v>
      </c>
      <c r="T28" s="79">
        <f>Rates!$AG28</f>
        <v>0.14430999999999999</v>
      </c>
      <c r="U28" s="92">
        <f>Rates!$F28</f>
        <v>0.12191</v>
      </c>
      <c r="V28" s="288">
        <f t="shared" si="6"/>
        <v>6158.6111999999966</v>
      </c>
      <c r="W28" s="79">
        <f>Rates!$AI28</f>
        <v>0.21862999999999999</v>
      </c>
      <c r="X28" s="92">
        <f>Rates!$F28</f>
        <v>0.12191</v>
      </c>
      <c r="Y28" s="288">
        <f t="shared" si="7"/>
        <v>22803.674399999996</v>
      </c>
      <c r="Z28" s="79">
        <f>Rates!$AH28</f>
        <v>0.12068</v>
      </c>
      <c r="AA28" s="92">
        <f>Rates!$F28</f>
        <v>0.12191</v>
      </c>
      <c r="AB28" s="93">
        <f t="shared" si="8"/>
        <v>-85.584753000000603</v>
      </c>
      <c r="AC28" s="93">
        <f t="shared" si="9"/>
        <v>65032.615676999965</v>
      </c>
      <c r="AD28" s="120">
        <f t="shared" si="10"/>
        <v>622.35589060308553</v>
      </c>
    </row>
    <row r="29" spans="1:30" s="3" customFormat="1" ht="15" customHeight="1" x14ac:dyDescent="0.25">
      <c r="A29" s="16">
        <f t="shared" si="11"/>
        <v>42037</v>
      </c>
      <c r="B29" s="107">
        <f>Tyringham!B29+'Lenox WMECO'!B29+Dalton!B29</f>
        <v>2916</v>
      </c>
      <c r="C29" s="107">
        <f>Tyringham!C29+'Lenox WMECO'!C29+Dalton!C29</f>
        <v>1973158</v>
      </c>
      <c r="D29" s="107">
        <f>Tyringham!D29+'Lenox WMECO'!D29+Dalton!D29</f>
        <v>226</v>
      </c>
      <c r="E29" s="107">
        <f>Tyringham!E29+'Lenox WMECO'!E29+Dalton!E29</f>
        <v>335093</v>
      </c>
      <c r="F29" s="107">
        <f>Tyringham!F29+'Lenox WMECO'!F29+Dalton!F29</f>
        <v>4</v>
      </c>
      <c r="G29" s="107">
        <f>Tyringham!G29+'Lenox WMECO'!G29+Dalton!G29</f>
        <v>256351</v>
      </c>
      <c r="H29" s="107">
        <f>Tyringham!H29+'Lenox WMECO'!H29+Dalton!H29</f>
        <v>80</v>
      </c>
      <c r="I29" s="107">
        <f>Tyringham!I29+'Lenox WMECO'!I29+Dalton!I29</f>
        <v>86164.4</v>
      </c>
      <c r="J29" s="107">
        <f t="shared" si="15"/>
        <v>3226</v>
      </c>
      <c r="K29" s="107">
        <f t="shared" si="15"/>
        <v>2650766.4</v>
      </c>
      <c r="L29" s="91" t="s">
        <v>18</v>
      </c>
      <c r="M29" s="4" t="s">
        <v>83</v>
      </c>
      <c r="N29" s="91" t="s">
        <v>12</v>
      </c>
      <c r="O29" s="74"/>
      <c r="P29" s="22">
        <f t="shared" si="14"/>
        <v>42037</v>
      </c>
      <c r="Q29" s="79">
        <f>Rates!$AF29</f>
        <v>0.14227999999999999</v>
      </c>
      <c r="R29" s="92">
        <f>Rates!$F29</f>
        <v>0.12191</v>
      </c>
      <c r="S29" s="93">
        <f t="shared" si="5"/>
        <v>40193.228459999969</v>
      </c>
      <c r="T29" s="79">
        <f>Rates!$AG29</f>
        <v>0.14430999999999999</v>
      </c>
      <c r="U29" s="92">
        <f>Rates!$F29</f>
        <v>0.12191</v>
      </c>
      <c r="V29" s="288">
        <f t="shared" si="6"/>
        <v>7506.0831999999964</v>
      </c>
      <c r="W29" s="79">
        <f>Rates!$AI29</f>
        <v>0.21862999999999999</v>
      </c>
      <c r="X29" s="92">
        <f>Rates!$F29</f>
        <v>0.12191</v>
      </c>
      <c r="Y29" s="288">
        <f t="shared" si="7"/>
        <v>24794.268719999996</v>
      </c>
      <c r="Z29" s="79">
        <f>Rates!$AH29</f>
        <v>0.12068</v>
      </c>
      <c r="AA29" s="92">
        <f>Rates!$F29</f>
        <v>0.12191</v>
      </c>
      <c r="AB29" s="93">
        <f t="shared" si="8"/>
        <v>-105.98221200000076</v>
      </c>
      <c r="AC29" s="93">
        <f t="shared" si="9"/>
        <v>72387.598167999968</v>
      </c>
      <c r="AD29" s="120">
        <f t="shared" si="10"/>
        <v>676.66598079561038</v>
      </c>
    </row>
    <row r="30" spans="1:30" s="3" customFormat="1" ht="15" customHeight="1" x14ac:dyDescent="0.25">
      <c r="A30" s="16">
        <f t="shared" si="11"/>
        <v>42006</v>
      </c>
      <c r="B30" s="107">
        <f>Tyringham!B30+'Lenox WMECO'!B30+Dalton!B30</f>
        <v>2935</v>
      </c>
      <c r="C30" s="107">
        <f>Tyringham!C30+'Lenox WMECO'!C30+Dalton!C30</f>
        <v>2130922</v>
      </c>
      <c r="D30" s="107">
        <f>Tyringham!D30+'Lenox WMECO'!D30+Dalton!D30</f>
        <v>230</v>
      </c>
      <c r="E30" s="107">
        <f>Tyringham!E30+'Lenox WMECO'!E30+Dalton!E30</f>
        <v>353239</v>
      </c>
      <c r="F30" s="107">
        <f>Tyringham!F30+'Lenox WMECO'!F30+Dalton!F30</f>
        <v>4</v>
      </c>
      <c r="G30" s="107">
        <f>Tyringham!G30+'Lenox WMECO'!G30+Dalton!G30</f>
        <v>187620</v>
      </c>
      <c r="H30" s="107">
        <f>Tyringham!H30+'Lenox WMECO'!H30+Dalton!H30</f>
        <v>43</v>
      </c>
      <c r="I30" s="107">
        <f>Tyringham!I30+'Lenox WMECO'!I30+Dalton!I30</f>
        <v>93593</v>
      </c>
      <c r="J30" s="107">
        <f t="shared" si="15"/>
        <v>3212</v>
      </c>
      <c r="K30" s="107">
        <f t="shared" si="15"/>
        <v>2765374</v>
      </c>
      <c r="L30" s="91" t="s">
        <v>18</v>
      </c>
      <c r="M30" s="4" t="s">
        <v>83</v>
      </c>
      <c r="N30" s="91" t="s">
        <v>12</v>
      </c>
      <c r="O30" s="74"/>
      <c r="P30" s="22">
        <f>A30</f>
        <v>42006</v>
      </c>
      <c r="Q30" s="79">
        <f>Rates!$AF30</f>
        <v>0.14227999999999999</v>
      </c>
      <c r="R30" s="92">
        <f>Rates!$F30</f>
        <v>0.12191</v>
      </c>
      <c r="S30" s="93">
        <f t="shared" si="5"/>
        <v>43406.881139999969</v>
      </c>
      <c r="T30" s="79">
        <f>Rates!$AG30</f>
        <v>0.14430999999999999</v>
      </c>
      <c r="U30" s="92">
        <f>Rates!$F30</f>
        <v>0.12191</v>
      </c>
      <c r="V30" s="288">
        <f t="shared" si="6"/>
        <v>7912.5535999999965</v>
      </c>
      <c r="W30" s="79">
        <f>Rates!$AI30</f>
        <v>0.21862999999999999</v>
      </c>
      <c r="X30" s="92">
        <f>Rates!$F30</f>
        <v>0.12191</v>
      </c>
      <c r="Y30" s="288">
        <f t="shared" si="7"/>
        <v>18146.606399999997</v>
      </c>
      <c r="Z30" s="79">
        <f>Rates!$AH30</f>
        <v>0.12068</v>
      </c>
      <c r="AA30" s="92">
        <f>Rates!$F30</f>
        <v>0.12191</v>
      </c>
      <c r="AB30" s="93">
        <f t="shared" si="8"/>
        <v>-115.11939000000083</v>
      </c>
      <c r="AC30" s="93">
        <f t="shared" si="9"/>
        <v>69350.921749999965</v>
      </c>
      <c r="AD30" s="120">
        <f t="shared" si="10"/>
        <v>726.03816013628625</v>
      </c>
    </row>
    <row r="31" spans="1:30" s="207" customFormat="1" ht="15" customHeight="1" x14ac:dyDescent="0.25">
      <c r="A31" s="187">
        <f>A32+31</f>
        <v>41975</v>
      </c>
      <c r="B31" s="265"/>
      <c r="C31" s="199"/>
      <c r="D31" s="199"/>
      <c r="E31" s="199"/>
      <c r="F31" s="199"/>
      <c r="G31" s="199"/>
      <c r="H31" s="199"/>
      <c r="I31" s="199"/>
      <c r="J31" s="199">
        <f t="shared" si="15"/>
        <v>0</v>
      </c>
      <c r="K31" s="199">
        <f t="shared" si="15"/>
        <v>0</v>
      </c>
      <c r="L31" s="236"/>
      <c r="M31" s="201"/>
      <c r="N31" s="236"/>
      <c r="O31" s="74"/>
      <c r="P31" s="190">
        <f t="shared" ref="P31:P48" si="16">A31</f>
        <v>41975</v>
      </c>
      <c r="Q31" s="202"/>
      <c r="R31" s="203"/>
      <c r="S31" s="196"/>
      <c r="T31" s="202"/>
      <c r="U31" s="203"/>
      <c r="V31" s="266"/>
      <c r="W31" s="202"/>
      <c r="X31" s="203"/>
      <c r="Y31" s="266"/>
      <c r="Z31" s="202"/>
      <c r="AA31" s="203"/>
      <c r="AB31" s="196"/>
      <c r="AC31" s="196"/>
      <c r="AD31" s="197"/>
    </row>
    <row r="32" spans="1:30" s="207" customFormat="1" ht="15" customHeight="1" x14ac:dyDescent="0.25">
      <c r="A32" s="187">
        <v>41944</v>
      </c>
      <c r="B32" s="265"/>
      <c r="C32" s="199"/>
      <c r="D32" s="199"/>
      <c r="E32" s="199"/>
      <c r="F32" s="199"/>
      <c r="G32" s="199"/>
      <c r="H32" s="199"/>
      <c r="I32" s="199"/>
      <c r="J32" s="199">
        <f t="shared" si="15"/>
        <v>0</v>
      </c>
      <c r="K32" s="199">
        <f t="shared" si="15"/>
        <v>0</v>
      </c>
      <c r="L32" s="236"/>
      <c r="M32" s="201"/>
      <c r="N32" s="236"/>
      <c r="O32" s="74"/>
      <c r="P32" s="190">
        <f t="shared" si="16"/>
        <v>41944</v>
      </c>
      <c r="Q32" s="202"/>
      <c r="R32" s="203"/>
      <c r="S32" s="196"/>
      <c r="T32" s="202"/>
      <c r="U32" s="203"/>
      <c r="V32" s="266"/>
      <c r="W32" s="202"/>
      <c r="X32" s="203"/>
      <c r="Y32" s="266"/>
      <c r="Z32" s="202"/>
      <c r="AA32" s="203"/>
      <c r="AB32" s="196"/>
      <c r="AC32" s="196"/>
      <c r="AD32" s="197"/>
    </row>
    <row r="33" spans="1:30" s="207" customFormat="1" ht="15" customHeight="1" x14ac:dyDescent="0.25">
      <c r="A33" s="187">
        <v>41913</v>
      </c>
      <c r="B33" s="265"/>
      <c r="C33" s="199"/>
      <c r="D33" s="199"/>
      <c r="E33" s="199"/>
      <c r="F33" s="199"/>
      <c r="G33" s="199"/>
      <c r="H33" s="199"/>
      <c r="I33" s="199"/>
      <c r="J33" s="199">
        <f t="shared" si="15"/>
        <v>0</v>
      </c>
      <c r="K33" s="199">
        <f t="shared" si="15"/>
        <v>0</v>
      </c>
      <c r="L33" s="236"/>
      <c r="M33" s="201"/>
      <c r="N33" s="236"/>
      <c r="O33" s="74"/>
      <c r="P33" s="190">
        <f t="shared" si="16"/>
        <v>41913</v>
      </c>
      <c r="Q33" s="202"/>
      <c r="R33" s="203"/>
      <c r="S33" s="196"/>
      <c r="T33" s="202"/>
      <c r="U33" s="203"/>
      <c r="V33" s="266"/>
      <c r="W33" s="202"/>
      <c r="X33" s="203"/>
      <c r="Y33" s="266"/>
      <c r="Z33" s="202"/>
      <c r="AA33" s="203"/>
      <c r="AB33" s="196"/>
      <c r="AC33" s="196"/>
      <c r="AD33" s="197"/>
    </row>
    <row r="34" spans="1:30" s="207" customFormat="1" ht="15" hidden="1" customHeight="1" x14ac:dyDescent="0.25">
      <c r="A34" s="187">
        <v>41883</v>
      </c>
      <c r="B34" s="265"/>
      <c r="C34" s="199"/>
      <c r="D34" s="199"/>
      <c r="E34" s="199"/>
      <c r="F34" s="199"/>
      <c r="G34" s="199"/>
      <c r="H34" s="199"/>
      <c r="I34" s="199"/>
      <c r="J34" s="199">
        <f t="shared" si="15"/>
        <v>0</v>
      </c>
      <c r="K34" s="199">
        <f t="shared" si="15"/>
        <v>0</v>
      </c>
      <c r="L34" s="236"/>
      <c r="M34" s="201"/>
      <c r="N34" s="236"/>
      <c r="O34" s="74"/>
      <c r="P34" s="190">
        <f t="shared" si="16"/>
        <v>41883</v>
      </c>
      <c r="Q34" s="202"/>
      <c r="R34" s="203"/>
      <c r="S34" s="196"/>
      <c r="T34" s="202"/>
      <c r="U34" s="203"/>
      <c r="V34" s="266"/>
      <c r="W34" s="202"/>
      <c r="X34" s="203"/>
      <c r="Y34" s="266"/>
      <c r="Z34" s="202"/>
      <c r="AA34" s="203"/>
      <c r="AB34" s="196"/>
      <c r="AC34" s="196"/>
      <c r="AD34" s="197"/>
    </row>
    <row r="35" spans="1:30" s="207" customFormat="1" ht="15" hidden="1" customHeight="1" x14ac:dyDescent="0.25">
      <c r="A35" s="187">
        <v>41852</v>
      </c>
      <c r="B35" s="265"/>
      <c r="C35" s="199"/>
      <c r="D35" s="199"/>
      <c r="E35" s="199"/>
      <c r="F35" s="199"/>
      <c r="G35" s="199"/>
      <c r="H35" s="199"/>
      <c r="I35" s="199"/>
      <c r="J35" s="199">
        <f t="shared" si="15"/>
        <v>0</v>
      </c>
      <c r="K35" s="199">
        <f t="shared" si="15"/>
        <v>0</v>
      </c>
      <c r="L35" s="236"/>
      <c r="M35" s="201"/>
      <c r="N35" s="236"/>
      <c r="O35" s="74"/>
      <c r="P35" s="190">
        <f t="shared" si="16"/>
        <v>41852</v>
      </c>
      <c r="Q35" s="202"/>
      <c r="R35" s="203"/>
      <c r="S35" s="196"/>
      <c r="T35" s="202"/>
      <c r="U35" s="203"/>
      <c r="V35" s="266"/>
      <c r="W35" s="202"/>
      <c r="X35" s="203"/>
      <c r="Y35" s="266"/>
      <c r="Z35" s="202"/>
      <c r="AA35" s="203"/>
      <c r="AB35" s="196"/>
      <c r="AC35" s="196"/>
      <c r="AD35" s="197"/>
    </row>
    <row r="36" spans="1:30" s="207" customFormat="1" ht="15" hidden="1" customHeight="1" x14ac:dyDescent="0.25">
      <c r="A36" s="187">
        <v>41821</v>
      </c>
      <c r="B36" s="265"/>
      <c r="C36" s="199"/>
      <c r="D36" s="199"/>
      <c r="E36" s="199"/>
      <c r="F36" s="199"/>
      <c r="G36" s="199"/>
      <c r="H36" s="199"/>
      <c r="I36" s="199"/>
      <c r="J36" s="199">
        <f t="shared" si="15"/>
        <v>0</v>
      </c>
      <c r="K36" s="199">
        <f t="shared" si="15"/>
        <v>0</v>
      </c>
      <c r="L36" s="236"/>
      <c r="M36" s="201"/>
      <c r="N36" s="236"/>
      <c r="O36" s="74"/>
      <c r="P36" s="190">
        <f t="shared" si="16"/>
        <v>41821</v>
      </c>
      <c r="Q36" s="202"/>
      <c r="R36" s="203"/>
      <c r="S36" s="196"/>
      <c r="T36" s="202"/>
      <c r="U36" s="203"/>
      <c r="V36" s="266"/>
      <c r="W36" s="202"/>
      <c r="X36" s="203"/>
      <c r="Y36" s="266"/>
      <c r="Z36" s="202"/>
      <c r="AA36" s="203"/>
      <c r="AB36" s="196"/>
      <c r="AC36" s="196"/>
      <c r="AD36" s="197"/>
    </row>
    <row r="37" spans="1:30" s="207" customFormat="1" ht="15" hidden="1" customHeight="1" x14ac:dyDescent="0.25">
      <c r="A37" s="187">
        <v>41791</v>
      </c>
      <c r="B37" s="265"/>
      <c r="C37" s="199"/>
      <c r="D37" s="199"/>
      <c r="E37" s="199"/>
      <c r="F37" s="199"/>
      <c r="G37" s="199"/>
      <c r="H37" s="199"/>
      <c r="I37" s="199"/>
      <c r="J37" s="199">
        <f t="shared" si="15"/>
        <v>0</v>
      </c>
      <c r="K37" s="199">
        <f t="shared" si="15"/>
        <v>0</v>
      </c>
      <c r="L37" s="236"/>
      <c r="M37" s="201"/>
      <c r="N37" s="236"/>
      <c r="O37" s="74"/>
      <c r="P37" s="190">
        <f t="shared" si="16"/>
        <v>41791</v>
      </c>
      <c r="Q37" s="202"/>
      <c r="R37" s="203"/>
      <c r="S37" s="196"/>
      <c r="T37" s="202"/>
      <c r="U37" s="203"/>
      <c r="V37" s="266"/>
      <c r="W37" s="202"/>
      <c r="X37" s="203"/>
      <c r="Y37" s="266"/>
      <c r="Z37" s="202"/>
      <c r="AA37" s="203"/>
      <c r="AB37" s="196"/>
      <c r="AC37" s="196"/>
      <c r="AD37" s="197"/>
    </row>
    <row r="38" spans="1:30" s="209" customFormat="1" ht="15" hidden="1" customHeight="1" x14ac:dyDescent="0.25">
      <c r="A38" s="187">
        <v>41760</v>
      </c>
      <c r="B38" s="265"/>
      <c r="C38" s="199"/>
      <c r="D38" s="199"/>
      <c r="E38" s="199"/>
      <c r="F38" s="199"/>
      <c r="G38" s="199"/>
      <c r="H38" s="199"/>
      <c r="I38" s="199"/>
      <c r="J38" s="199">
        <f t="shared" si="15"/>
        <v>0</v>
      </c>
      <c r="K38" s="199">
        <f t="shared" si="15"/>
        <v>0</v>
      </c>
      <c r="L38" s="236"/>
      <c r="M38" s="201"/>
      <c r="N38" s="236"/>
      <c r="O38" s="74"/>
      <c r="P38" s="190">
        <f t="shared" si="16"/>
        <v>41760</v>
      </c>
      <c r="Q38" s="202"/>
      <c r="R38" s="203"/>
      <c r="S38" s="196"/>
      <c r="T38" s="202"/>
      <c r="U38" s="203"/>
      <c r="V38" s="266"/>
      <c r="W38" s="202"/>
      <c r="X38" s="203"/>
      <c r="Y38" s="266"/>
      <c r="Z38" s="202"/>
      <c r="AA38" s="203"/>
      <c r="AB38" s="196"/>
      <c r="AC38" s="196"/>
      <c r="AD38" s="197"/>
    </row>
    <row r="39" spans="1:30" s="209" customFormat="1" ht="15" hidden="1" customHeight="1" x14ac:dyDescent="0.25">
      <c r="A39" s="187">
        <v>41730</v>
      </c>
      <c r="B39" s="265"/>
      <c r="C39" s="199"/>
      <c r="D39" s="199"/>
      <c r="E39" s="199"/>
      <c r="F39" s="199"/>
      <c r="G39" s="199"/>
      <c r="H39" s="199"/>
      <c r="I39" s="199"/>
      <c r="J39" s="199">
        <f t="shared" si="15"/>
        <v>0</v>
      </c>
      <c r="K39" s="199">
        <f t="shared" si="15"/>
        <v>0</v>
      </c>
      <c r="L39" s="236"/>
      <c r="M39" s="201"/>
      <c r="N39" s="236"/>
      <c r="O39" s="74"/>
      <c r="P39" s="190">
        <f t="shared" si="16"/>
        <v>41730</v>
      </c>
      <c r="Q39" s="202"/>
      <c r="R39" s="203"/>
      <c r="S39" s="196"/>
      <c r="T39" s="202"/>
      <c r="U39" s="203"/>
      <c r="V39" s="266"/>
      <c r="W39" s="202"/>
      <c r="X39" s="203"/>
      <c r="Y39" s="266"/>
      <c r="Z39" s="202"/>
      <c r="AA39" s="203"/>
      <c r="AB39" s="196"/>
      <c r="AC39" s="196"/>
      <c r="AD39" s="197"/>
    </row>
    <row r="40" spans="1:30" s="209" customFormat="1" ht="15" hidden="1" customHeight="1" x14ac:dyDescent="0.25">
      <c r="A40" s="187">
        <v>41699</v>
      </c>
      <c r="B40" s="265"/>
      <c r="C40" s="199"/>
      <c r="D40" s="199"/>
      <c r="E40" s="199"/>
      <c r="F40" s="199"/>
      <c r="G40" s="199"/>
      <c r="H40" s="199"/>
      <c r="I40" s="199"/>
      <c r="J40" s="199">
        <f t="shared" si="15"/>
        <v>0</v>
      </c>
      <c r="K40" s="199">
        <f t="shared" si="15"/>
        <v>0</v>
      </c>
      <c r="L40" s="236"/>
      <c r="M40" s="201"/>
      <c r="N40" s="236"/>
      <c r="O40" s="73"/>
      <c r="P40" s="190">
        <f t="shared" si="16"/>
        <v>41699</v>
      </c>
      <c r="Q40" s="202"/>
      <c r="R40" s="203"/>
      <c r="S40" s="196"/>
      <c r="T40" s="202"/>
      <c r="U40" s="203"/>
      <c r="V40" s="266"/>
      <c r="W40" s="202"/>
      <c r="X40" s="203"/>
      <c r="Y40" s="266"/>
      <c r="Z40" s="202"/>
      <c r="AA40" s="203"/>
      <c r="AB40" s="196"/>
      <c r="AC40" s="196"/>
      <c r="AD40" s="197"/>
    </row>
    <row r="41" spans="1:30" s="209" customFormat="1" ht="15" hidden="1" customHeight="1" x14ac:dyDescent="0.25">
      <c r="A41" s="187">
        <v>41671</v>
      </c>
      <c r="B41" s="267"/>
      <c r="C41" s="208"/>
      <c r="D41" s="208"/>
      <c r="E41" s="208"/>
      <c r="F41" s="208"/>
      <c r="G41" s="208"/>
      <c r="H41" s="208"/>
      <c r="I41" s="208"/>
      <c r="J41" s="199">
        <f t="shared" si="15"/>
        <v>0</v>
      </c>
      <c r="K41" s="199">
        <f t="shared" si="15"/>
        <v>0</v>
      </c>
      <c r="L41" s="236"/>
      <c r="M41" s="201"/>
      <c r="N41" s="236"/>
      <c r="O41" s="73"/>
      <c r="P41" s="190">
        <f t="shared" si="16"/>
        <v>41671</v>
      </c>
      <c r="Q41" s="202"/>
      <c r="R41" s="203"/>
      <c r="S41" s="196"/>
      <c r="T41" s="202"/>
      <c r="U41" s="203"/>
      <c r="V41" s="266"/>
      <c r="W41" s="202"/>
      <c r="X41" s="203"/>
      <c r="Y41" s="266"/>
      <c r="Z41" s="202"/>
      <c r="AA41" s="203"/>
      <c r="AB41" s="196"/>
      <c r="AC41" s="196"/>
      <c r="AD41" s="197"/>
    </row>
    <row r="42" spans="1:30" s="209" customFormat="1" ht="15" hidden="1" customHeight="1" x14ac:dyDescent="0.25">
      <c r="A42" s="187">
        <v>41640</v>
      </c>
      <c r="B42" s="267"/>
      <c r="C42" s="208"/>
      <c r="D42" s="208"/>
      <c r="E42" s="208"/>
      <c r="F42" s="208"/>
      <c r="G42" s="208"/>
      <c r="H42" s="208"/>
      <c r="I42" s="208"/>
      <c r="J42" s="199">
        <f t="shared" si="15"/>
        <v>0</v>
      </c>
      <c r="K42" s="199">
        <f t="shared" si="15"/>
        <v>0</v>
      </c>
      <c r="L42" s="236"/>
      <c r="M42" s="201"/>
      <c r="N42" s="236"/>
      <c r="O42" s="73"/>
      <c r="P42" s="190">
        <f t="shared" si="16"/>
        <v>41640</v>
      </c>
      <c r="Q42" s="202"/>
      <c r="R42" s="203"/>
      <c r="S42" s="196"/>
      <c r="T42" s="202"/>
      <c r="U42" s="203"/>
      <c r="V42" s="266"/>
      <c r="W42" s="202"/>
      <c r="X42" s="203"/>
      <c r="Y42" s="266"/>
      <c r="Z42" s="202"/>
      <c r="AA42" s="203"/>
      <c r="AB42" s="196"/>
      <c r="AC42" s="196"/>
      <c r="AD42" s="197"/>
    </row>
    <row r="43" spans="1:30" s="209" customFormat="1" ht="15" hidden="1" customHeight="1" x14ac:dyDescent="0.25">
      <c r="A43" s="187">
        <v>41609</v>
      </c>
      <c r="B43" s="267"/>
      <c r="C43" s="208"/>
      <c r="D43" s="208"/>
      <c r="E43" s="208"/>
      <c r="F43" s="208"/>
      <c r="G43" s="208"/>
      <c r="H43" s="208"/>
      <c r="I43" s="208"/>
      <c r="J43" s="199">
        <f t="shared" si="15"/>
        <v>0</v>
      </c>
      <c r="K43" s="199">
        <f t="shared" si="15"/>
        <v>0</v>
      </c>
      <c r="L43" s="236"/>
      <c r="M43" s="201"/>
      <c r="N43" s="236"/>
      <c r="O43" s="73"/>
      <c r="P43" s="190">
        <f t="shared" si="16"/>
        <v>41609</v>
      </c>
      <c r="Q43" s="202"/>
      <c r="R43" s="203"/>
      <c r="S43" s="196"/>
      <c r="T43" s="202"/>
      <c r="U43" s="203"/>
      <c r="V43" s="266"/>
      <c r="W43" s="202"/>
      <c r="X43" s="203"/>
      <c r="Y43" s="266"/>
      <c r="Z43" s="202"/>
      <c r="AA43" s="203"/>
      <c r="AB43" s="196"/>
      <c r="AC43" s="196"/>
      <c r="AD43" s="197"/>
    </row>
    <row r="44" spans="1:30" s="209" customFormat="1" ht="15" hidden="1" customHeight="1" x14ac:dyDescent="0.25">
      <c r="A44" s="187">
        <v>41579</v>
      </c>
      <c r="B44" s="267"/>
      <c r="C44" s="208"/>
      <c r="D44" s="208"/>
      <c r="E44" s="208"/>
      <c r="F44" s="208"/>
      <c r="G44" s="208"/>
      <c r="H44" s="208"/>
      <c r="I44" s="208"/>
      <c r="J44" s="199">
        <f t="shared" si="15"/>
        <v>0</v>
      </c>
      <c r="K44" s="199">
        <f t="shared" si="15"/>
        <v>0</v>
      </c>
      <c r="L44" s="236"/>
      <c r="M44" s="201"/>
      <c r="N44" s="236"/>
      <c r="O44" s="73"/>
      <c r="P44" s="190">
        <f t="shared" si="16"/>
        <v>41579</v>
      </c>
      <c r="Q44" s="202"/>
      <c r="R44" s="203"/>
      <c r="S44" s="196"/>
      <c r="T44" s="202"/>
      <c r="U44" s="203"/>
      <c r="V44" s="266"/>
      <c r="W44" s="202"/>
      <c r="X44" s="203"/>
      <c r="Y44" s="266"/>
      <c r="Z44" s="202"/>
      <c r="AA44" s="203"/>
      <c r="AB44" s="196"/>
      <c r="AC44" s="196"/>
      <c r="AD44" s="197"/>
    </row>
    <row r="45" spans="1:30" s="209" customFormat="1" ht="15" hidden="1" customHeight="1" x14ac:dyDescent="0.25">
      <c r="A45" s="187">
        <v>41548</v>
      </c>
      <c r="B45" s="267"/>
      <c r="C45" s="208"/>
      <c r="D45" s="208"/>
      <c r="E45" s="208"/>
      <c r="F45" s="208"/>
      <c r="G45" s="208"/>
      <c r="H45" s="208"/>
      <c r="I45" s="208"/>
      <c r="J45" s="199">
        <f t="shared" si="15"/>
        <v>0</v>
      </c>
      <c r="K45" s="199">
        <f t="shared" si="15"/>
        <v>0</v>
      </c>
      <c r="L45" s="236"/>
      <c r="M45" s="201"/>
      <c r="N45" s="236"/>
      <c r="O45" s="73"/>
      <c r="P45" s="190">
        <f t="shared" si="16"/>
        <v>41548</v>
      </c>
      <c r="Q45" s="202"/>
      <c r="R45" s="203"/>
      <c r="S45" s="196"/>
      <c r="T45" s="202"/>
      <c r="U45" s="203"/>
      <c r="V45" s="266"/>
      <c r="W45" s="202"/>
      <c r="X45" s="203"/>
      <c r="Y45" s="266"/>
      <c r="Z45" s="202"/>
      <c r="AA45" s="203"/>
      <c r="AB45" s="196"/>
      <c r="AC45" s="196"/>
      <c r="AD45" s="197"/>
    </row>
    <row r="46" spans="1:30" s="209" customFormat="1" ht="15" hidden="1" customHeight="1" x14ac:dyDescent="0.25">
      <c r="A46" s="187">
        <v>41518</v>
      </c>
      <c r="B46" s="267"/>
      <c r="C46" s="208"/>
      <c r="D46" s="208"/>
      <c r="E46" s="208"/>
      <c r="F46" s="208"/>
      <c r="G46" s="208"/>
      <c r="H46" s="208"/>
      <c r="I46" s="208"/>
      <c r="J46" s="199">
        <f t="shared" si="15"/>
        <v>0</v>
      </c>
      <c r="K46" s="199">
        <f t="shared" si="15"/>
        <v>0</v>
      </c>
      <c r="L46" s="236"/>
      <c r="M46" s="201"/>
      <c r="N46" s="236"/>
      <c r="O46" s="73"/>
      <c r="P46" s="190">
        <f t="shared" si="16"/>
        <v>41518</v>
      </c>
      <c r="Q46" s="202"/>
      <c r="R46" s="203"/>
      <c r="S46" s="196"/>
      <c r="T46" s="202"/>
      <c r="U46" s="203"/>
      <c r="V46" s="266"/>
      <c r="W46" s="202"/>
      <c r="X46" s="203"/>
      <c r="Y46" s="266"/>
      <c r="Z46" s="202"/>
      <c r="AA46" s="203"/>
      <c r="AB46" s="196"/>
      <c r="AC46" s="196"/>
      <c r="AD46" s="197"/>
    </row>
    <row r="47" spans="1:30" s="209" customFormat="1" ht="15" hidden="1" customHeight="1" x14ac:dyDescent="0.25">
      <c r="A47" s="187">
        <v>41487</v>
      </c>
      <c r="B47" s="267"/>
      <c r="C47" s="208"/>
      <c r="D47" s="208"/>
      <c r="E47" s="208"/>
      <c r="F47" s="208"/>
      <c r="G47" s="208"/>
      <c r="H47" s="208"/>
      <c r="I47" s="208"/>
      <c r="J47" s="199">
        <f t="shared" si="15"/>
        <v>0</v>
      </c>
      <c r="K47" s="199">
        <f t="shared" si="15"/>
        <v>0</v>
      </c>
      <c r="L47" s="236"/>
      <c r="M47" s="201"/>
      <c r="N47" s="236"/>
      <c r="O47" s="73"/>
      <c r="P47" s="190">
        <f t="shared" si="16"/>
        <v>41487</v>
      </c>
      <c r="Q47" s="202"/>
      <c r="R47" s="203"/>
      <c r="S47" s="196"/>
      <c r="T47" s="202"/>
      <c r="U47" s="203"/>
      <c r="V47" s="266"/>
      <c r="W47" s="202"/>
      <c r="X47" s="203"/>
      <c r="Y47" s="266"/>
      <c r="Z47" s="202"/>
      <c r="AA47" s="203"/>
      <c r="AB47" s="196"/>
      <c r="AC47" s="196"/>
      <c r="AD47" s="197"/>
    </row>
    <row r="48" spans="1:30" s="209" customFormat="1" ht="15" hidden="1" customHeight="1" x14ac:dyDescent="0.25">
      <c r="A48" s="187">
        <v>41456</v>
      </c>
      <c r="B48" s="267"/>
      <c r="C48" s="208"/>
      <c r="D48" s="208"/>
      <c r="E48" s="208"/>
      <c r="F48" s="208"/>
      <c r="G48" s="208"/>
      <c r="H48" s="208"/>
      <c r="I48" s="208"/>
      <c r="J48" s="199">
        <f t="shared" si="15"/>
        <v>0</v>
      </c>
      <c r="K48" s="199">
        <f t="shared" si="15"/>
        <v>0</v>
      </c>
      <c r="L48" s="236"/>
      <c r="M48" s="201"/>
      <c r="N48" s="236"/>
      <c r="O48" s="73"/>
      <c r="P48" s="239">
        <f t="shared" si="16"/>
        <v>41456</v>
      </c>
      <c r="Q48" s="202"/>
      <c r="R48" s="203"/>
      <c r="S48" s="196"/>
      <c r="T48" s="202"/>
      <c r="U48" s="203"/>
      <c r="V48" s="266"/>
      <c r="W48" s="202"/>
      <c r="X48" s="203"/>
      <c r="Y48" s="266"/>
      <c r="Z48" s="202"/>
      <c r="AA48" s="203"/>
      <c r="AB48" s="196"/>
      <c r="AC48" s="196"/>
      <c r="AD48" s="197"/>
    </row>
    <row r="49" spans="1:30" hidden="1" x14ac:dyDescent="0.25">
      <c r="F49" s="17"/>
      <c r="G49" s="17"/>
      <c r="H49" s="17"/>
      <c r="I49" s="17"/>
      <c r="J49" s="17"/>
      <c r="K49" s="17"/>
      <c r="O49" s="74"/>
      <c r="Q49" s="42"/>
      <c r="R49" s="32"/>
      <c r="S49" s="43"/>
      <c r="T49" s="42"/>
      <c r="U49" s="32"/>
      <c r="V49" s="43"/>
      <c r="W49" s="42"/>
      <c r="X49" s="32"/>
      <c r="Y49" s="43"/>
      <c r="Z49" s="46"/>
      <c r="AA49" s="47"/>
      <c r="AB49" s="43"/>
      <c r="AC49" s="43"/>
      <c r="AD49" s="54"/>
    </row>
    <row r="50" spans="1:30" hidden="1" x14ac:dyDescent="0.25">
      <c r="F50" s="17"/>
      <c r="G50" s="17"/>
      <c r="H50" s="31"/>
      <c r="I50" s="31"/>
      <c r="J50" s="31"/>
      <c r="K50" s="31"/>
      <c r="Q50" s="52" t="s">
        <v>62</v>
      </c>
      <c r="R50" s="44"/>
      <c r="S50" s="45">
        <f>SUM(S7:S49)</f>
        <v>104245.23011399985</v>
      </c>
      <c r="T50" s="50"/>
      <c r="U50" s="51"/>
      <c r="V50" s="45">
        <f>SUM(V7:V49)</f>
        <v>24520.918079999974</v>
      </c>
      <c r="W50" s="50"/>
      <c r="X50" s="51"/>
      <c r="Y50" s="45">
        <f>SUM(Y7:Y49)</f>
        <v>13842.27226999999</v>
      </c>
      <c r="Z50" s="48"/>
      <c r="AA50" s="49"/>
      <c r="AB50" s="45">
        <f>SUM(AB7:AB49)</f>
        <v>-10126.166694000009</v>
      </c>
      <c r="AC50" s="45">
        <f>SUM(AC7:AC49)</f>
        <v>132482.25376999981</v>
      </c>
      <c r="AD50" s="121"/>
    </row>
    <row r="51" spans="1:30" x14ac:dyDescent="0.25">
      <c r="G51" s="17"/>
      <c r="H51" s="17"/>
      <c r="I51" s="17"/>
      <c r="J51" s="17"/>
      <c r="K51" s="17"/>
    </row>
    <row r="52" spans="1:30" s="150" customFormat="1" x14ac:dyDescent="0.25">
      <c r="A52" s="150" t="s">
        <v>5</v>
      </c>
      <c r="O52" s="70"/>
      <c r="AC52" s="17"/>
    </row>
    <row r="53" spans="1:30" s="150" customFormat="1" ht="45.75" customHeight="1" x14ac:dyDescent="0.25">
      <c r="A53" s="2" t="s">
        <v>12</v>
      </c>
      <c r="B53" s="318" t="s">
        <v>159</v>
      </c>
      <c r="C53" s="318"/>
      <c r="D53" s="318"/>
      <c r="E53" s="318"/>
      <c r="F53" s="318"/>
      <c r="G53" s="318"/>
      <c r="H53" s="318"/>
      <c r="I53" s="318"/>
      <c r="J53" s="318"/>
      <c r="K53" s="318"/>
      <c r="L53" s="318"/>
      <c r="M53" s="66"/>
      <c r="N53" s="66"/>
      <c r="O53" s="263"/>
      <c r="P53" s="171"/>
      <c r="Q53" s="171"/>
      <c r="R53" s="171"/>
      <c r="S53" s="171"/>
      <c r="T53" s="171"/>
      <c r="U53" s="171"/>
      <c r="V53" s="171"/>
    </row>
    <row r="54" spans="1:30" s="150" customFormat="1" x14ac:dyDescent="0.25">
      <c r="O54" s="70"/>
    </row>
    <row r="55" spans="1:30" s="150" customFormat="1" ht="43.5" customHeight="1" x14ac:dyDescent="0.25">
      <c r="A55" s="2" t="s">
        <v>13</v>
      </c>
      <c r="B55" s="318" t="s">
        <v>160</v>
      </c>
      <c r="C55" s="318"/>
      <c r="D55" s="318"/>
      <c r="E55" s="318"/>
      <c r="F55" s="318"/>
      <c r="G55" s="318"/>
      <c r="H55" s="318"/>
      <c r="I55" s="318"/>
      <c r="J55" s="318"/>
      <c r="K55" s="318"/>
      <c r="L55" s="318"/>
      <c r="M55" s="171"/>
      <c r="N55" s="171"/>
      <c r="O55" s="264"/>
      <c r="P55" s="171"/>
      <c r="Q55" s="171"/>
      <c r="R55" s="171"/>
      <c r="S55" s="171"/>
      <c r="T55" s="171"/>
      <c r="U55" s="171"/>
      <c r="V55" s="171"/>
    </row>
    <row r="56" spans="1:30" s="150" customFormat="1" ht="15" customHeight="1" x14ac:dyDescent="0.25">
      <c r="A56" s="65"/>
      <c r="B56" s="172"/>
      <c r="C56" s="172"/>
      <c r="D56" s="172"/>
      <c r="E56" s="172"/>
      <c r="F56" s="172"/>
      <c r="G56" s="172"/>
      <c r="H56" s="172"/>
      <c r="I56" s="172"/>
      <c r="J56" s="172"/>
      <c r="K56" s="172"/>
      <c r="L56" s="172"/>
      <c r="M56" s="171"/>
      <c r="N56" s="171"/>
      <c r="O56" s="264"/>
      <c r="P56" s="171"/>
      <c r="Q56" s="171"/>
      <c r="R56" s="171"/>
      <c r="S56" s="171"/>
      <c r="T56" s="171"/>
      <c r="U56" s="171"/>
      <c r="V56" s="171"/>
    </row>
    <row r="57" spans="1:30" s="150" customFormat="1" x14ac:dyDescent="0.25">
      <c r="A57" s="1" t="s">
        <v>4</v>
      </c>
      <c r="O57" s="70"/>
    </row>
    <row r="58" spans="1:30" x14ac:dyDescent="0.25">
      <c r="A58" s="150" t="s">
        <v>161</v>
      </c>
    </row>
    <row r="60" spans="1:30" x14ac:dyDescent="0.25">
      <c r="A60" s="210" t="s">
        <v>85</v>
      </c>
    </row>
  </sheetData>
  <sheetProtection sheet="1" objects="1" scenarios="1"/>
  <mergeCells count="13">
    <mergeCell ref="P4:AD4"/>
    <mergeCell ref="AD5:AD6"/>
    <mergeCell ref="B53:L53"/>
    <mergeCell ref="B55:L55"/>
    <mergeCell ref="A1:N1"/>
    <mergeCell ref="A2:N2"/>
    <mergeCell ref="A4:N4"/>
    <mergeCell ref="Q5:S5"/>
    <mergeCell ref="T5:V5"/>
    <mergeCell ref="W5:Y5"/>
    <mergeCell ref="Z5:AB5"/>
    <mergeCell ref="P1:AD1"/>
    <mergeCell ref="P2:AD2"/>
  </mergeCells>
  <printOptions horizontalCentered="1" verticalCentered="1"/>
  <pageMargins left="0.25" right="0.25" top="0.25" bottom="0.25" header="0.05" footer="0.05"/>
  <pageSetup scale="70" orientation="landscape" r:id="rId1"/>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0"/>
  <sheetViews>
    <sheetView workbookViewId="0">
      <selection activeCell="A55" sqref="A55:XFD55"/>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hidden="1" customWidth="1"/>
    <col min="11" max="11" width="25" hidden="1" customWidth="1"/>
    <col min="12" max="12" width="15" hidden="1" customWidth="1"/>
    <col min="13" max="13" width="20.5703125" style="150" bestFit="1" customWidth="1"/>
    <col min="14" max="14" width="25" style="150" customWidth="1"/>
    <col min="15" max="15" width="15" style="150" customWidth="1"/>
    <col min="16" max="16" width="2.85546875" style="70" customWidth="1"/>
    <col min="17" max="17" width="11.28515625" customWidth="1"/>
    <col min="18" max="19" width="15.42578125" style="129" customWidth="1"/>
    <col min="20" max="25" width="15.42578125" customWidth="1"/>
    <col min="26" max="27" width="11.28515625" bestFit="1" customWidth="1"/>
    <col min="28" max="28" width="14.28515625" customWidth="1"/>
  </cols>
  <sheetData>
    <row r="1" spans="1:29" ht="24" customHeight="1" x14ac:dyDescent="0.3">
      <c r="A1" s="227" t="s">
        <v>0</v>
      </c>
      <c r="B1" s="227"/>
      <c r="C1" s="227"/>
      <c r="D1" s="227"/>
      <c r="E1" s="227"/>
      <c r="F1" s="227"/>
      <c r="G1" s="227"/>
      <c r="H1" s="227"/>
      <c r="I1" s="227"/>
      <c r="J1" s="227"/>
      <c r="K1" s="227"/>
      <c r="L1" s="227"/>
      <c r="M1" s="227"/>
      <c r="N1" s="227"/>
      <c r="O1" s="227"/>
      <c r="P1" s="261"/>
      <c r="Q1" s="311" t="s">
        <v>0</v>
      </c>
      <c r="R1" s="311"/>
      <c r="S1" s="311"/>
      <c r="T1" s="311"/>
      <c r="U1" s="311"/>
      <c r="V1" s="311"/>
      <c r="W1" s="311"/>
      <c r="X1" s="311"/>
      <c r="Y1" s="311"/>
      <c r="Z1" s="311"/>
      <c r="AA1" s="311"/>
      <c r="AB1" s="311"/>
    </row>
    <row r="2" spans="1:29" ht="24" customHeight="1" x14ac:dyDescent="0.3">
      <c r="A2" s="227" t="s">
        <v>109</v>
      </c>
      <c r="B2" s="227"/>
      <c r="C2" s="227"/>
      <c r="D2" s="227"/>
      <c r="E2" s="227"/>
      <c r="F2" s="227"/>
      <c r="G2" s="227"/>
      <c r="H2" s="227"/>
      <c r="I2" s="227"/>
      <c r="J2" s="227"/>
      <c r="K2" s="227"/>
      <c r="L2" s="227"/>
      <c r="M2" s="227"/>
      <c r="N2" s="227"/>
      <c r="O2" s="227"/>
      <c r="P2" s="261"/>
      <c r="Q2" s="311" t="str">
        <f>A2</f>
        <v xml:space="preserve">TOTAL NGRID BERKSHIRES </v>
      </c>
      <c r="R2" s="311"/>
      <c r="S2" s="311"/>
      <c r="T2" s="311"/>
      <c r="U2" s="311"/>
      <c r="V2" s="311"/>
      <c r="W2" s="311"/>
      <c r="X2" s="311"/>
      <c r="Y2" s="311"/>
      <c r="Z2" s="311"/>
      <c r="AA2" s="311"/>
      <c r="AB2" s="311"/>
    </row>
    <row r="4" spans="1:29" ht="22.5" x14ac:dyDescent="0.3">
      <c r="A4" s="289">
        <v>2015</v>
      </c>
      <c r="B4" s="289"/>
      <c r="C4" s="289"/>
      <c r="D4" s="289"/>
      <c r="E4" s="289"/>
      <c r="F4" s="289"/>
      <c r="G4" s="289"/>
      <c r="H4" s="289"/>
      <c r="I4" s="289"/>
      <c r="J4" s="289"/>
      <c r="K4" s="289"/>
      <c r="L4" s="289"/>
      <c r="M4" s="289"/>
      <c r="N4" s="289"/>
      <c r="O4" s="289"/>
      <c r="P4" s="261"/>
      <c r="Q4" s="312">
        <f>A4</f>
        <v>2015</v>
      </c>
      <c r="R4" s="312"/>
      <c r="S4" s="312"/>
      <c r="T4" s="312"/>
      <c r="U4" s="312"/>
      <c r="V4" s="312"/>
      <c r="W4" s="312"/>
      <c r="X4" s="312"/>
      <c r="Y4" s="312"/>
      <c r="Z4" s="312"/>
      <c r="AA4" s="312"/>
      <c r="AB4" s="312"/>
    </row>
    <row r="5" spans="1:29" s="216" customFormat="1" ht="60" customHeight="1" x14ac:dyDescent="0.25">
      <c r="A5" s="211"/>
      <c r="B5" s="211"/>
      <c r="C5" s="211"/>
      <c r="D5" s="211"/>
      <c r="E5" s="211"/>
      <c r="F5" s="211"/>
      <c r="G5" s="211"/>
      <c r="H5" s="211"/>
      <c r="I5" s="211"/>
      <c r="J5" s="211"/>
      <c r="K5" s="212"/>
      <c r="L5" s="211"/>
      <c r="M5" s="211"/>
      <c r="N5" s="212"/>
      <c r="O5" s="211"/>
      <c r="P5" s="70"/>
      <c r="Q5" s="229"/>
      <c r="R5" s="316" t="s">
        <v>27</v>
      </c>
      <c r="S5" s="316"/>
      <c r="T5" s="317"/>
      <c r="U5" s="315" t="s">
        <v>28</v>
      </c>
      <c r="V5" s="316"/>
      <c r="W5" s="317"/>
      <c r="X5" s="315" t="s">
        <v>29</v>
      </c>
      <c r="Y5" s="316"/>
      <c r="Z5" s="317"/>
      <c r="AA5" s="214" t="s">
        <v>107</v>
      </c>
      <c r="AB5" s="320" t="s">
        <v>158</v>
      </c>
      <c r="AC5" s="230"/>
    </row>
    <row r="6" spans="1:29"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17" t="s">
        <v>9</v>
      </c>
      <c r="M6" s="217" t="s">
        <v>7</v>
      </c>
      <c r="N6" s="218" t="s">
        <v>14</v>
      </c>
      <c r="O6" s="217" t="s">
        <v>9</v>
      </c>
      <c r="P6" s="257"/>
      <c r="Q6" s="219" t="s">
        <v>32</v>
      </c>
      <c r="R6" s="231" t="s">
        <v>23</v>
      </c>
      <c r="S6" s="232" t="s">
        <v>26</v>
      </c>
      <c r="T6" s="223" t="s">
        <v>24</v>
      </c>
      <c r="U6" s="220" t="s">
        <v>23</v>
      </c>
      <c r="V6" s="221" t="s">
        <v>26</v>
      </c>
      <c r="W6" s="223" t="s">
        <v>24</v>
      </c>
      <c r="X6" s="220" t="s">
        <v>30</v>
      </c>
      <c r="Y6" s="221" t="s">
        <v>26</v>
      </c>
      <c r="Z6" s="223" t="s">
        <v>24</v>
      </c>
      <c r="AA6" s="223" t="s">
        <v>24</v>
      </c>
      <c r="AB6" s="321"/>
    </row>
    <row r="7" spans="1:29" s="60" customFormat="1" hidden="1" x14ac:dyDescent="0.25">
      <c r="A7" s="16">
        <f t="shared" ref="A7:A13" si="0">A8+31</f>
        <v>42719</v>
      </c>
      <c r="B7" s="90"/>
      <c r="C7" s="90"/>
      <c r="D7" s="90"/>
      <c r="E7" s="90"/>
      <c r="F7" s="90"/>
      <c r="G7" s="90"/>
      <c r="H7" s="104">
        <f t="shared" ref="H7:H13" si="1">F7+D7+B7</f>
        <v>0</v>
      </c>
      <c r="I7" s="104">
        <f t="shared" ref="I7:I13" si="2">G7+E7+C7</f>
        <v>0</v>
      </c>
      <c r="J7" s="5" t="s">
        <v>18</v>
      </c>
      <c r="K7" s="81" t="s">
        <v>171</v>
      </c>
      <c r="L7" s="259"/>
      <c r="M7" s="5" t="s">
        <v>18</v>
      </c>
      <c r="N7" s="81" t="s">
        <v>171</v>
      </c>
      <c r="O7" s="259"/>
      <c r="P7" s="257"/>
      <c r="Q7" s="22">
        <f t="shared" ref="Q7:Q14" si="3">A7</f>
        <v>42719</v>
      </c>
      <c r="R7" s="124">
        <f>Rates!S7</f>
        <v>0</v>
      </c>
      <c r="S7" s="124">
        <f>Rates!E7</f>
        <v>0</v>
      </c>
      <c r="T7" s="102">
        <f t="shared" ref="T7:T14" si="4">(R7-S7)*C7</f>
        <v>0</v>
      </c>
      <c r="U7" s="130">
        <f>Rates!T7</f>
        <v>0</v>
      </c>
      <c r="V7" s="124">
        <f>Rates!E7</f>
        <v>0</v>
      </c>
      <c r="W7" s="102">
        <f t="shared" ref="W7:W14" si="5">(U7-V7)*E7</f>
        <v>0</v>
      </c>
      <c r="X7" s="130">
        <f>Rates!V7</f>
        <v>0</v>
      </c>
      <c r="Y7" s="124">
        <f>Rates!E7</f>
        <v>0</v>
      </c>
      <c r="Z7" s="102">
        <f t="shared" ref="Z7:Z14" si="6">(X7-Y7)*G7</f>
        <v>0</v>
      </c>
      <c r="AA7" s="120">
        <f>Z7+W7+T7</f>
        <v>0</v>
      </c>
      <c r="AB7" s="120" t="e">
        <f>C7/B7</f>
        <v>#DIV/0!</v>
      </c>
    </row>
    <row r="8" spans="1:29" s="60" customFormat="1" hidden="1" x14ac:dyDescent="0.25">
      <c r="A8" s="16">
        <f t="shared" si="0"/>
        <v>42688</v>
      </c>
      <c r="B8" s="90"/>
      <c r="C8" s="90"/>
      <c r="D8" s="90"/>
      <c r="E8" s="90"/>
      <c r="F8" s="90"/>
      <c r="G8" s="90"/>
      <c r="H8" s="104">
        <f t="shared" si="1"/>
        <v>0</v>
      </c>
      <c r="I8" s="104">
        <f t="shared" si="2"/>
        <v>0</v>
      </c>
      <c r="J8" s="5" t="s">
        <v>18</v>
      </c>
      <c r="K8" s="81" t="s">
        <v>171</v>
      </c>
      <c r="L8" s="259"/>
      <c r="M8" s="5" t="s">
        <v>18</v>
      </c>
      <c r="N8" s="81" t="s">
        <v>171</v>
      </c>
      <c r="O8" s="259"/>
      <c r="P8" s="257"/>
      <c r="Q8" s="22">
        <f t="shared" si="3"/>
        <v>42688</v>
      </c>
      <c r="R8" s="124">
        <f>Rates!S8</f>
        <v>0</v>
      </c>
      <c r="S8" s="124">
        <f>Rates!E8</f>
        <v>0</v>
      </c>
      <c r="T8" s="102">
        <f t="shared" si="4"/>
        <v>0</v>
      </c>
      <c r="U8" s="130">
        <f>Rates!T8</f>
        <v>0</v>
      </c>
      <c r="V8" s="124">
        <f>Rates!E8</f>
        <v>0</v>
      </c>
      <c r="W8" s="102">
        <f t="shared" si="5"/>
        <v>0</v>
      </c>
      <c r="X8" s="130">
        <f>Rates!V8</f>
        <v>0</v>
      </c>
      <c r="Y8" s="124">
        <f>Rates!E8</f>
        <v>0</v>
      </c>
      <c r="Z8" s="102">
        <f t="shared" si="6"/>
        <v>0</v>
      </c>
      <c r="AA8" s="120">
        <f t="shared" ref="AA8:AA14" si="7">Z8+W8+T8</f>
        <v>0</v>
      </c>
      <c r="AB8" s="120" t="e">
        <f t="shared" ref="AB8:AB32" si="8">C8/B8</f>
        <v>#DIV/0!</v>
      </c>
    </row>
    <row r="9" spans="1:29" s="60" customFormat="1" hidden="1" x14ac:dyDescent="0.25">
      <c r="A9" s="16">
        <f t="shared" si="0"/>
        <v>42657</v>
      </c>
      <c r="B9" s="90"/>
      <c r="C9" s="90"/>
      <c r="D9" s="90"/>
      <c r="E9" s="90"/>
      <c r="F9" s="90"/>
      <c r="G9" s="90"/>
      <c r="H9" s="104">
        <f t="shared" si="1"/>
        <v>0</v>
      </c>
      <c r="I9" s="104">
        <f t="shared" si="2"/>
        <v>0</v>
      </c>
      <c r="J9" s="5" t="s">
        <v>18</v>
      </c>
      <c r="K9" s="81" t="s">
        <v>170</v>
      </c>
      <c r="L9" s="278" t="s">
        <v>13</v>
      </c>
      <c r="M9" s="5" t="s">
        <v>18</v>
      </c>
      <c r="N9" s="81" t="s">
        <v>170</v>
      </c>
      <c r="O9" s="278" t="s">
        <v>13</v>
      </c>
      <c r="P9" s="257"/>
      <c r="Q9" s="22">
        <f t="shared" si="3"/>
        <v>42657</v>
      </c>
      <c r="R9" s="124">
        <f>Rates!S9</f>
        <v>0</v>
      </c>
      <c r="S9" s="124">
        <f>Rates!E9</f>
        <v>0.104</v>
      </c>
      <c r="T9" s="102">
        <f t="shared" si="4"/>
        <v>0</v>
      </c>
      <c r="U9" s="130">
        <f>Rates!T9</f>
        <v>0</v>
      </c>
      <c r="V9" s="124">
        <f>Rates!E9</f>
        <v>0.104</v>
      </c>
      <c r="W9" s="102">
        <f t="shared" si="5"/>
        <v>0</v>
      </c>
      <c r="X9" s="130">
        <f>Rates!V9</f>
        <v>0</v>
      </c>
      <c r="Y9" s="124">
        <f>Rates!E9</f>
        <v>0.104</v>
      </c>
      <c r="Z9" s="102">
        <f t="shared" si="6"/>
        <v>0</v>
      </c>
      <c r="AA9" s="120">
        <f t="shared" si="7"/>
        <v>0</v>
      </c>
      <c r="AB9" s="120" t="e">
        <f t="shared" si="8"/>
        <v>#DIV/0!</v>
      </c>
    </row>
    <row r="10" spans="1:29" s="60" customFormat="1" hidden="1" x14ac:dyDescent="0.25">
      <c r="A10" s="16">
        <f t="shared" si="0"/>
        <v>42626</v>
      </c>
      <c r="B10" s="90"/>
      <c r="C10" s="90"/>
      <c r="D10" s="90"/>
      <c r="E10" s="90"/>
      <c r="F10" s="90"/>
      <c r="G10" s="90"/>
      <c r="H10" s="104">
        <f t="shared" si="1"/>
        <v>0</v>
      </c>
      <c r="I10" s="104">
        <f t="shared" si="2"/>
        <v>0</v>
      </c>
      <c r="J10" s="5" t="s">
        <v>18</v>
      </c>
      <c r="K10" s="81" t="s">
        <v>170</v>
      </c>
      <c r="L10" s="278" t="s">
        <v>13</v>
      </c>
      <c r="M10" s="5" t="s">
        <v>18</v>
      </c>
      <c r="N10" s="81" t="s">
        <v>170</v>
      </c>
      <c r="O10" s="278" t="s">
        <v>13</v>
      </c>
      <c r="P10" s="257"/>
      <c r="Q10" s="22">
        <f t="shared" si="3"/>
        <v>42626</v>
      </c>
      <c r="R10" s="124">
        <f>Rates!S10</f>
        <v>0</v>
      </c>
      <c r="S10" s="124">
        <f>Rates!E10</f>
        <v>0.104</v>
      </c>
      <c r="T10" s="102">
        <f t="shared" si="4"/>
        <v>0</v>
      </c>
      <c r="U10" s="130">
        <f>Rates!T10</f>
        <v>0</v>
      </c>
      <c r="V10" s="124">
        <f>Rates!E10</f>
        <v>0.104</v>
      </c>
      <c r="W10" s="102">
        <f t="shared" si="5"/>
        <v>0</v>
      </c>
      <c r="X10" s="130">
        <f>Rates!V10</f>
        <v>0</v>
      </c>
      <c r="Y10" s="124">
        <f>Rates!E10</f>
        <v>0.104</v>
      </c>
      <c r="Z10" s="102">
        <f t="shared" si="6"/>
        <v>0</v>
      </c>
      <c r="AA10" s="120">
        <f t="shared" si="7"/>
        <v>0</v>
      </c>
      <c r="AB10" s="120" t="e">
        <f t="shared" si="8"/>
        <v>#DIV/0!</v>
      </c>
    </row>
    <row r="11" spans="1:29" s="60" customFormat="1" hidden="1" x14ac:dyDescent="0.25">
      <c r="A11" s="16">
        <f t="shared" si="0"/>
        <v>42595</v>
      </c>
      <c r="B11" s="90"/>
      <c r="C11" s="90"/>
      <c r="D11" s="90"/>
      <c r="E11" s="90"/>
      <c r="F11" s="90"/>
      <c r="G11" s="90"/>
      <c r="H11" s="104">
        <f t="shared" si="1"/>
        <v>0</v>
      </c>
      <c r="I11" s="104">
        <f t="shared" si="2"/>
        <v>0</v>
      </c>
      <c r="J11" s="5" t="s">
        <v>18</v>
      </c>
      <c r="K11" s="81" t="s">
        <v>170</v>
      </c>
      <c r="L11" s="278" t="s">
        <v>13</v>
      </c>
      <c r="M11" s="5" t="s">
        <v>18</v>
      </c>
      <c r="N11" s="81" t="s">
        <v>170</v>
      </c>
      <c r="O11" s="278" t="s">
        <v>13</v>
      </c>
      <c r="P11" s="257"/>
      <c r="Q11" s="22">
        <f t="shared" si="3"/>
        <v>42595</v>
      </c>
      <c r="R11" s="124">
        <f>Rates!S11</f>
        <v>0</v>
      </c>
      <c r="S11" s="124">
        <f>Rates!E11</f>
        <v>0.104</v>
      </c>
      <c r="T11" s="102">
        <f t="shared" si="4"/>
        <v>0</v>
      </c>
      <c r="U11" s="130">
        <f>Rates!T11</f>
        <v>0</v>
      </c>
      <c r="V11" s="124">
        <f>Rates!E11</f>
        <v>0.104</v>
      </c>
      <c r="W11" s="102">
        <f t="shared" si="5"/>
        <v>0</v>
      </c>
      <c r="X11" s="130">
        <f>Rates!V11</f>
        <v>0</v>
      </c>
      <c r="Y11" s="124">
        <f>Rates!E11</f>
        <v>0.104</v>
      </c>
      <c r="Z11" s="102">
        <f t="shared" si="6"/>
        <v>0</v>
      </c>
      <c r="AA11" s="120">
        <f t="shared" si="7"/>
        <v>0</v>
      </c>
      <c r="AB11" s="120" t="e">
        <f t="shared" si="8"/>
        <v>#DIV/0!</v>
      </c>
    </row>
    <row r="12" spans="1:29" s="60" customFormat="1" hidden="1" x14ac:dyDescent="0.25">
      <c r="A12" s="16">
        <f t="shared" si="0"/>
        <v>42564</v>
      </c>
      <c r="B12" s="90"/>
      <c r="C12" s="90"/>
      <c r="D12" s="90"/>
      <c r="E12" s="90"/>
      <c r="F12" s="90"/>
      <c r="G12" s="90"/>
      <c r="H12" s="104">
        <f t="shared" si="1"/>
        <v>0</v>
      </c>
      <c r="I12" s="104">
        <f t="shared" si="2"/>
        <v>0</v>
      </c>
      <c r="J12" s="5" t="s">
        <v>18</v>
      </c>
      <c r="K12" s="81" t="s">
        <v>170</v>
      </c>
      <c r="L12" s="278" t="s">
        <v>13</v>
      </c>
      <c r="M12" s="5" t="s">
        <v>18</v>
      </c>
      <c r="N12" s="81" t="s">
        <v>170</v>
      </c>
      <c r="O12" s="278" t="s">
        <v>13</v>
      </c>
      <c r="P12" s="257"/>
      <c r="Q12" s="22">
        <f t="shared" si="3"/>
        <v>42564</v>
      </c>
      <c r="R12" s="124">
        <f>Rates!S12</f>
        <v>0</v>
      </c>
      <c r="S12" s="124">
        <f>Rates!E12</f>
        <v>0.104</v>
      </c>
      <c r="T12" s="102">
        <f t="shared" si="4"/>
        <v>0</v>
      </c>
      <c r="U12" s="130">
        <f>Rates!T12</f>
        <v>0</v>
      </c>
      <c r="V12" s="124">
        <f>Rates!E12</f>
        <v>0.104</v>
      </c>
      <c r="W12" s="102">
        <f t="shared" si="5"/>
        <v>0</v>
      </c>
      <c r="X12" s="130">
        <f>Rates!V12</f>
        <v>0</v>
      </c>
      <c r="Y12" s="124">
        <f>Rates!E12</f>
        <v>0.104</v>
      </c>
      <c r="Z12" s="102">
        <f t="shared" si="6"/>
        <v>0</v>
      </c>
      <c r="AA12" s="120">
        <f t="shared" si="7"/>
        <v>0</v>
      </c>
      <c r="AB12" s="120" t="e">
        <f t="shared" si="8"/>
        <v>#DIV/0!</v>
      </c>
    </row>
    <row r="13" spans="1:29" s="60" customFormat="1" hidden="1" x14ac:dyDescent="0.25">
      <c r="A13" s="16">
        <f t="shared" si="0"/>
        <v>42533</v>
      </c>
      <c r="B13" s="90"/>
      <c r="C13" s="90"/>
      <c r="D13" s="90"/>
      <c r="E13" s="90"/>
      <c r="F13" s="90"/>
      <c r="G13" s="90"/>
      <c r="H13" s="104">
        <f t="shared" si="1"/>
        <v>0</v>
      </c>
      <c r="I13" s="104">
        <f t="shared" si="2"/>
        <v>0</v>
      </c>
      <c r="J13" s="5" t="s">
        <v>18</v>
      </c>
      <c r="K13" s="81" t="s">
        <v>170</v>
      </c>
      <c r="L13" s="278" t="s">
        <v>13</v>
      </c>
      <c r="M13" s="5" t="s">
        <v>18</v>
      </c>
      <c r="N13" s="81" t="s">
        <v>170</v>
      </c>
      <c r="O13" s="278" t="s">
        <v>13</v>
      </c>
      <c r="P13" s="257"/>
      <c r="Q13" s="22">
        <f t="shared" si="3"/>
        <v>42533</v>
      </c>
      <c r="R13" s="124">
        <f>Rates!S13</f>
        <v>0</v>
      </c>
      <c r="S13" s="124">
        <f>Rates!E13</f>
        <v>0.104</v>
      </c>
      <c r="T13" s="102">
        <f t="shared" si="4"/>
        <v>0</v>
      </c>
      <c r="U13" s="130">
        <f>Rates!T13</f>
        <v>0</v>
      </c>
      <c r="V13" s="124">
        <f>Rates!E13</f>
        <v>0.104</v>
      </c>
      <c r="W13" s="102">
        <f t="shared" si="5"/>
        <v>0</v>
      </c>
      <c r="X13" s="130">
        <f>Rates!V13</f>
        <v>0</v>
      </c>
      <c r="Y13" s="124">
        <f>Rates!E13</f>
        <v>0.104</v>
      </c>
      <c r="Z13" s="102">
        <f t="shared" si="6"/>
        <v>0</v>
      </c>
      <c r="AA13" s="120">
        <f t="shared" si="7"/>
        <v>0</v>
      </c>
      <c r="AB13" s="120" t="e">
        <f t="shared" si="8"/>
        <v>#DIV/0!</v>
      </c>
    </row>
    <row r="14" spans="1:29" s="60" customFormat="1" hidden="1" x14ac:dyDescent="0.25">
      <c r="A14" s="16">
        <f t="shared" ref="A14:A30" si="9">A15+31</f>
        <v>42502</v>
      </c>
      <c r="B14" s="102">
        <f>Clarksburg!B14+Florida!B14+'Lenox NGRID'!B14+'New Marlborough'!B14+'North Adams'!B14+Sheffield!B14+'West Stockbridge'!B14+Williamstown!B14</f>
        <v>0</v>
      </c>
      <c r="C14" s="102">
        <f>Clarksburg!C14+Florida!C14+'Lenox NGRID'!C14+'New Marlborough'!C14+'North Adams'!C14+Sheffield!C14+'West Stockbridge'!C14+Williamstown!C14</f>
        <v>0</v>
      </c>
      <c r="D14" s="102">
        <f>Clarksburg!D14+Florida!D14+'Lenox NGRID'!D14+'New Marlborough'!D14+'North Adams'!D14+Sheffield!D14+'West Stockbridge'!D14+Williamstown!D14</f>
        <v>0</v>
      </c>
      <c r="E14" s="102">
        <f>Clarksburg!E14+Florida!E14+'Lenox NGRID'!E14+'New Marlborough'!E14+'North Adams'!E14+Sheffield!E14+'West Stockbridge'!E14+Williamstown!E14</f>
        <v>0</v>
      </c>
      <c r="F14" s="102">
        <f>Clarksburg!F14+Florida!F14+'Lenox NGRID'!F14+'New Marlborough'!F14+'North Adams'!F14+Sheffield!F14+'West Stockbridge'!F14+Williamstown!F14</f>
        <v>0</v>
      </c>
      <c r="G14" s="102">
        <f>Clarksburg!G14+Florida!G14+'Lenox NGRID'!G14+'New Marlborough'!G14+'North Adams'!G14+Sheffield!G14+'West Stockbridge'!G14+Williamstown!G14</f>
        <v>0</v>
      </c>
      <c r="H14" s="104">
        <f t="shared" ref="H14:I19" si="10">F14+D14+B14</f>
        <v>0</v>
      </c>
      <c r="I14" s="104">
        <f t="shared" si="10"/>
        <v>0</v>
      </c>
      <c r="J14" s="5" t="s">
        <v>18</v>
      </c>
      <c r="K14" s="81" t="s">
        <v>170</v>
      </c>
      <c r="L14" s="278" t="s">
        <v>13</v>
      </c>
      <c r="M14" s="5" t="s">
        <v>18</v>
      </c>
      <c r="N14" s="81" t="s">
        <v>170</v>
      </c>
      <c r="O14" s="278" t="s">
        <v>13</v>
      </c>
      <c r="P14" s="257"/>
      <c r="Q14" s="22">
        <f t="shared" si="3"/>
        <v>42502</v>
      </c>
      <c r="R14" s="124">
        <f>Rates!S14</f>
        <v>0</v>
      </c>
      <c r="S14" s="124">
        <f>Rates!E14</f>
        <v>0.104</v>
      </c>
      <c r="T14" s="102">
        <f t="shared" si="4"/>
        <v>0</v>
      </c>
      <c r="U14" s="130">
        <f>Rates!T14</f>
        <v>0</v>
      </c>
      <c r="V14" s="124">
        <f>Rates!E14</f>
        <v>0.104</v>
      </c>
      <c r="W14" s="102">
        <f t="shared" si="5"/>
        <v>0</v>
      </c>
      <c r="X14" s="130">
        <f>Rates!V14</f>
        <v>0</v>
      </c>
      <c r="Y14" s="124">
        <f>Rates!E14</f>
        <v>0.104</v>
      </c>
      <c r="Z14" s="102">
        <f t="shared" si="6"/>
        <v>0</v>
      </c>
      <c r="AA14" s="120">
        <f t="shared" si="7"/>
        <v>0</v>
      </c>
      <c r="AB14" s="120" t="e">
        <f t="shared" si="8"/>
        <v>#DIV/0!</v>
      </c>
    </row>
    <row r="15" spans="1:29" s="60" customFormat="1" hidden="1" x14ac:dyDescent="0.25">
      <c r="A15" s="16">
        <f t="shared" si="9"/>
        <v>42471</v>
      </c>
      <c r="B15" s="102">
        <f>Clarksburg!B15+Florida!B15+'Lenox NGRID'!B15+'New Marlborough'!B15+'North Adams'!B15+Sheffield!B15+'West Stockbridge'!B15+Williamstown!B15</f>
        <v>0</v>
      </c>
      <c r="C15" s="102">
        <f>Clarksburg!C15+Florida!C15+'Lenox NGRID'!C15+'New Marlborough'!C15+'North Adams'!C15+Sheffield!C15+'West Stockbridge'!C15+Williamstown!C15</f>
        <v>0</v>
      </c>
      <c r="D15" s="102">
        <f>Clarksburg!D15+Florida!D15+'Lenox NGRID'!D15+'New Marlborough'!D15+'North Adams'!D15+Sheffield!D15+'West Stockbridge'!D15+Williamstown!D15</f>
        <v>0</v>
      </c>
      <c r="E15" s="102">
        <f>Clarksburg!E15+Florida!E15+'Lenox NGRID'!E15+'New Marlborough'!E15+'North Adams'!E15+Sheffield!E15+'West Stockbridge'!E15+Williamstown!E15</f>
        <v>0</v>
      </c>
      <c r="F15" s="102">
        <f>Clarksburg!F15+Florida!F15+'Lenox NGRID'!F15+'New Marlborough'!F15+'North Adams'!F15+Sheffield!F15+'West Stockbridge'!F15+Williamstown!F15</f>
        <v>0</v>
      </c>
      <c r="G15" s="102">
        <f>Clarksburg!G15+Florida!G15+'Lenox NGRID'!G15+'New Marlborough'!G15+'North Adams'!G15+Sheffield!G15+'West Stockbridge'!G15+Williamstown!G15</f>
        <v>0</v>
      </c>
      <c r="H15" s="104">
        <f t="shared" si="10"/>
        <v>0</v>
      </c>
      <c r="I15" s="104">
        <f t="shared" si="10"/>
        <v>0</v>
      </c>
      <c r="J15" s="5" t="s">
        <v>18</v>
      </c>
      <c r="K15" s="81" t="s">
        <v>170</v>
      </c>
      <c r="L15" s="278" t="s">
        <v>13</v>
      </c>
      <c r="M15" s="5" t="s">
        <v>18</v>
      </c>
      <c r="N15" s="81" t="s">
        <v>170</v>
      </c>
      <c r="O15" s="278" t="s">
        <v>13</v>
      </c>
      <c r="P15" s="257"/>
      <c r="Q15" s="22">
        <f t="shared" ref="Q15:Q19" si="11">A15</f>
        <v>42471</v>
      </c>
      <c r="R15" s="124">
        <f>Rates!S15</f>
        <v>0.13038</v>
      </c>
      <c r="S15" s="124">
        <f>Rates!E15</f>
        <v>0.104</v>
      </c>
      <c r="T15" s="102">
        <f t="shared" ref="T15:T32" si="12">(R15-S15)*C15</f>
        <v>0</v>
      </c>
      <c r="U15" s="130">
        <f>Rates!T15</f>
        <v>0.12619</v>
      </c>
      <c r="V15" s="124">
        <f>Rates!E15</f>
        <v>0.104</v>
      </c>
      <c r="W15" s="102">
        <f t="shared" ref="W15:W32" si="13">(U15-V15)*E15</f>
        <v>0</v>
      </c>
      <c r="X15" s="130">
        <f>Rates!V15</f>
        <v>0</v>
      </c>
      <c r="Y15" s="124">
        <f>Rates!E15</f>
        <v>0.104</v>
      </c>
      <c r="Z15" s="102">
        <f t="shared" ref="Z15:Z32" si="14">(X15-Y15)*G15</f>
        <v>0</v>
      </c>
      <c r="AA15" s="120">
        <f t="shared" ref="AA15:AA19" si="15">Z15+W15+T15</f>
        <v>0</v>
      </c>
      <c r="AB15" s="120" t="e">
        <f t="shared" si="8"/>
        <v>#DIV/0!</v>
      </c>
    </row>
    <row r="16" spans="1:29" s="60" customFormat="1" hidden="1" x14ac:dyDescent="0.25">
      <c r="A16" s="16">
        <f t="shared" si="9"/>
        <v>42440</v>
      </c>
      <c r="B16" s="102">
        <f>Clarksburg!B16+Florida!B16+'Lenox NGRID'!B16+'New Marlborough'!B16+'North Adams'!B16+Sheffield!B16+'West Stockbridge'!B16+Williamstown!B16</f>
        <v>0</v>
      </c>
      <c r="C16" s="102">
        <f>Clarksburg!C16+Florida!C16+'Lenox NGRID'!C16+'New Marlborough'!C16+'North Adams'!C16+Sheffield!C16+'West Stockbridge'!C16+Williamstown!C16</f>
        <v>0</v>
      </c>
      <c r="D16" s="102">
        <f>Clarksburg!D16+Florida!D16+'Lenox NGRID'!D16+'New Marlborough'!D16+'North Adams'!D16+Sheffield!D16+'West Stockbridge'!D16+Williamstown!D16</f>
        <v>0</v>
      </c>
      <c r="E16" s="102">
        <f>Clarksburg!E16+Florida!E16+'Lenox NGRID'!E16+'New Marlborough'!E16+'North Adams'!E16+Sheffield!E16+'West Stockbridge'!E16+Williamstown!E16</f>
        <v>0</v>
      </c>
      <c r="F16" s="102">
        <f>Clarksburg!F16+Florida!F16+'Lenox NGRID'!F16+'New Marlborough'!F16+'North Adams'!F16+Sheffield!F16+'West Stockbridge'!F16+Williamstown!F16</f>
        <v>0</v>
      </c>
      <c r="G16" s="102">
        <f>Clarksburg!G16+Florida!G16+'Lenox NGRID'!G16+'New Marlborough'!G16+'North Adams'!G16+Sheffield!G16+'West Stockbridge'!G16+Williamstown!G16</f>
        <v>0</v>
      </c>
      <c r="H16" s="104">
        <f t="shared" si="10"/>
        <v>0</v>
      </c>
      <c r="I16" s="104">
        <f t="shared" si="10"/>
        <v>0</v>
      </c>
      <c r="J16" s="5" t="s">
        <v>18</v>
      </c>
      <c r="K16" s="81" t="s">
        <v>170</v>
      </c>
      <c r="L16" s="278" t="s">
        <v>13</v>
      </c>
      <c r="M16" s="5" t="s">
        <v>18</v>
      </c>
      <c r="N16" s="81" t="s">
        <v>170</v>
      </c>
      <c r="O16" s="278" t="s">
        <v>13</v>
      </c>
      <c r="P16" s="257"/>
      <c r="Q16" s="22">
        <f t="shared" si="11"/>
        <v>42440</v>
      </c>
      <c r="R16" s="124">
        <f>Rates!S16</f>
        <v>0.13038</v>
      </c>
      <c r="S16" s="124">
        <f>Rates!E16</f>
        <v>0.104</v>
      </c>
      <c r="T16" s="102">
        <f t="shared" si="12"/>
        <v>0</v>
      </c>
      <c r="U16" s="130">
        <f>Rates!T16</f>
        <v>0.12619</v>
      </c>
      <c r="V16" s="124">
        <f>Rates!E16</f>
        <v>0.104</v>
      </c>
      <c r="W16" s="102">
        <f t="shared" si="13"/>
        <v>0</v>
      </c>
      <c r="X16" s="130">
        <f>Rates!V16</f>
        <v>0</v>
      </c>
      <c r="Y16" s="124">
        <f>Rates!E16</f>
        <v>0.104</v>
      </c>
      <c r="Z16" s="102">
        <f t="shared" si="14"/>
        <v>0</v>
      </c>
      <c r="AA16" s="120">
        <f t="shared" si="15"/>
        <v>0</v>
      </c>
      <c r="AB16" s="120" t="e">
        <f t="shared" si="8"/>
        <v>#DIV/0!</v>
      </c>
    </row>
    <row r="17" spans="1:28" s="60" customFormat="1" hidden="1" x14ac:dyDescent="0.25">
      <c r="A17" s="16">
        <f t="shared" si="9"/>
        <v>42409</v>
      </c>
      <c r="B17" s="102">
        <f>Clarksburg!B17+Florida!B17+'Lenox NGRID'!B17+'New Marlborough'!B17+'North Adams'!B17+Sheffield!B17+'West Stockbridge'!B17+Williamstown!B17</f>
        <v>0</v>
      </c>
      <c r="C17" s="102">
        <f>Clarksburg!C17+Florida!C17+'Lenox NGRID'!C17+'New Marlborough'!C17+'North Adams'!C17+Sheffield!C17+'West Stockbridge'!C17+Williamstown!C17</f>
        <v>0</v>
      </c>
      <c r="D17" s="102">
        <f>Clarksburg!D17+Florida!D17+'Lenox NGRID'!D17+'New Marlborough'!D17+'North Adams'!D17+Sheffield!D17+'West Stockbridge'!D17+Williamstown!D17</f>
        <v>0</v>
      </c>
      <c r="E17" s="102">
        <f>Clarksburg!E17+Florida!E17+'Lenox NGRID'!E17+'New Marlborough'!E17+'North Adams'!E17+Sheffield!E17+'West Stockbridge'!E17+Williamstown!E17</f>
        <v>0</v>
      </c>
      <c r="F17" s="102">
        <f>Clarksburg!F17+Florida!F17+'Lenox NGRID'!F17+'New Marlborough'!F17+'North Adams'!F17+Sheffield!F17+'West Stockbridge'!F17+Williamstown!F17</f>
        <v>0</v>
      </c>
      <c r="G17" s="102">
        <f>Clarksburg!G17+Florida!G17+'Lenox NGRID'!G17+'New Marlborough'!G17+'North Adams'!G17+Sheffield!G17+'West Stockbridge'!G17+Williamstown!G17</f>
        <v>0</v>
      </c>
      <c r="H17" s="104">
        <f t="shared" si="10"/>
        <v>0</v>
      </c>
      <c r="I17" s="104">
        <f t="shared" si="10"/>
        <v>0</v>
      </c>
      <c r="J17" s="5" t="s">
        <v>18</v>
      </c>
      <c r="K17" s="81" t="s">
        <v>170</v>
      </c>
      <c r="L17" s="278" t="s">
        <v>13</v>
      </c>
      <c r="M17" s="5" t="s">
        <v>18</v>
      </c>
      <c r="N17" s="81" t="s">
        <v>170</v>
      </c>
      <c r="O17" s="278" t="s">
        <v>13</v>
      </c>
      <c r="P17" s="257"/>
      <c r="Q17" s="22">
        <f t="shared" si="11"/>
        <v>42409</v>
      </c>
      <c r="R17" s="124">
        <f>Rates!S17</f>
        <v>0.13038</v>
      </c>
      <c r="S17" s="124">
        <f>Rates!E17</f>
        <v>0.104</v>
      </c>
      <c r="T17" s="102">
        <f t="shared" si="12"/>
        <v>0</v>
      </c>
      <c r="U17" s="130">
        <f>Rates!T17</f>
        <v>0.12619</v>
      </c>
      <c r="V17" s="124">
        <f>Rates!E17</f>
        <v>0.104</v>
      </c>
      <c r="W17" s="102">
        <f t="shared" si="13"/>
        <v>0</v>
      </c>
      <c r="X17" s="130">
        <f>Rates!V17</f>
        <v>0</v>
      </c>
      <c r="Y17" s="124">
        <f>Rates!E17</f>
        <v>0.104</v>
      </c>
      <c r="Z17" s="102">
        <f t="shared" si="14"/>
        <v>0</v>
      </c>
      <c r="AA17" s="120">
        <f t="shared" si="15"/>
        <v>0</v>
      </c>
      <c r="AB17" s="120" t="e">
        <f t="shared" si="8"/>
        <v>#DIV/0!</v>
      </c>
    </row>
    <row r="18" spans="1:28" s="60" customFormat="1" hidden="1" x14ac:dyDescent="0.25">
      <c r="A18" s="16">
        <f t="shared" si="9"/>
        <v>42378</v>
      </c>
      <c r="B18" s="102">
        <f>Clarksburg!B18+Florida!B18+'Lenox NGRID'!B18+'New Marlborough'!B18+'North Adams'!B18+Sheffield!B18+'West Stockbridge'!B18+Williamstown!B18</f>
        <v>0</v>
      </c>
      <c r="C18" s="102">
        <f>Clarksburg!C18+Florida!C18+'Lenox NGRID'!C18+'New Marlborough'!C18+'North Adams'!C18+Sheffield!C18+'West Stockbridge'!C18+Williamstown!C18</f>
        <v>0</v>
      </c>
      <c r="D18" s="102">
        <f>Clarksburg!D18+Florida!D18+'Lenox NGRID'!D18+'New Marlborough'!D18+'North Adams'!D18+Sheffield!D18+'West Stockbridge'!D18+Williamstown!D18</f>
        <v>0</v>
      </c>
      <c r="E18" s="102">
        <f>Clarksburg!E18+Florida!E18+'Lenox NGRID'!E18+'New Marlborough'!E18+'North Adams'!E18+Sheffield!E18+'West Stockbridge'!E18+Williamstown!E18</f>
        <v>0</v>
      </c>
      <c r="F18" s="102">
        <f>Clarksburg!F18+Florida!F18+'Lenox NGRID'!F18+'New Marlborough'!F18+'North Adams'!F18+Sheffield!F18+'West Stockbridge'!F18+Williamstown!F18</f>
        <v>0</v>
      </c>
      <c r="G18" s="102">
        <f>Clarksburg!G18+Florida!G18+'Lenox NGRID'!G18+'New Marlborough'!G18+'North Adams'!G18+Sheffield!G18+'West Stockbridge'!G18+Williamstown!G18</f>
        <v>0</v>
      </c>
      <c r="H18" s="104">
        <f t="shared" si="10"/>
        <v>0</v>
      </c>
      <c r="I18" s="104">
        <f t="shared" si="10"/>
        <v>0</v>
      </c>
      <c r="J18" s="5" t="s">
        <v>18</v>
      </c>
      <c r="K18" s="81" t="s">
        <v>170</v>
      </c>
      <c r="L18" s="278" t="s">
        <v>13</v>
      </c>
      <c r="M18" s="5" t="s">
        <v>18</v>
      </c>
      <c r="N18" s="81" t="s">
        <v>170</v>
      </c>
      <c r="O18" s="278" t="s">
        <v>13</v>
      </c>
      <c r="P18" s="257"/>
      <c r="Q18" s="22">
        <f t="shared" si="11"/>
        <v>42378</v>
      </c>
      <c r="R18" s="124">
        <f>Rates!S18</f>
        <v>0.13038</v>
      </c>
      <c r="S18" s="124">
        <f>Rates!E18</f>
        <v>0.104</v>
      </c>
      <c r="T18" s="102">
        <f t="shared" si="12"/>
        <v>0</v>
      </c>
      <c r="U18" s="130">
        <f>Rates!T18</f>
        <v>0.12619</v>
      </c>
      <c r="V18" s="124">
        <f>Rates!E18</f>
        <v>0.104</v>
      </c>
      <c r="W18" s="102">
        <f t="shared" si="13"/>
        <v>0</v>
      </c>
      <c r="X18" s="130">
        <f>Rates!V18</f>
        <v>0.12074</v>
      </c>
      <c r="Y18" s="124">
        <f>Rates!E18</f>
        <v>0.104</v>
      </c>
      <c r="Z18" s="102">
        <f t="shared" si="14"/>
        <v>0</v>
      </c>
      <c r="AA18" s="120">
        <f t="shared" si="15"/>
        <v>0</v>
      </c>
      <c r="AB18" s="120" t="e">
        <f t="shared" si="8"/>
        <v>#DIV/0!</v>
      </c>
    </row>
    <row r="19" spans="1:28" s="60" customFormat="1" hidden="1" x14ac:dyDescent="0.25">
      <c r="A19" s="16">
        <f t="shared" si="9"/>
        <v>42347</v>
      </c>
      <c r="B19" s="102">
        <f>Clarksburg!B19+Florida!B19+'Lenox NGRID'!B19+'New Marlborough'!B19+'North Adams'!B19+Sheffield!B19+'West Stockbridge'!B19+Williamstown!B19</f>
        <v>0</v>
      </c>
      <c r="C19" s="102">
        <f>Clarksburg!C19+Florida!C19+'Lenox NGRID'!C19+'New Marlborough'!C19+'North Adams'!C19+Sheffield!C19+'West Stockbridge'!C19+Williamstown!C19</f>
        <v>0</v>
      </c>
      <c r="D19" s="102">
        <f>Clarksburg!D19+Florida!D19+'Lenox NGRID'!D19+'New Marlborough'!D19+'North Adams'!D19+Sheffield!D19+'West Stockbridge'!D19+Williamstown!D19</f>
        <v>0</v>
      </c>
      <c r="E19" s="102">
        <f>Clarksburg!E19+Florida!E19+'Lenox NGRID'!E19+'New Marlborough'!E19+'North Adams'!E19+Sheffield!E19+'West Stockbridge'!E19+Williamstown!E19</f>
        <v>0</v>
      </c>
      <c r="F19" s="102">
        <f>Clarksburg!F19+Florida!F19+'Lenox NGRID'!F19+'New Marlborough'!F19+'North Adams'!F19+Sheffield!F19+'West Stockbridge'!F19+Williamstown!F19</f>
        <v>0</v>
      </c>
      <c r="G19" s="102">
        <f>Clarksburg!G19+Florida!G19+'Lenox NGRID'!G19+'New Marlborough'!G19+'North Adams'!G19+Sheffield!G19+'West Stockbridge'!G19+Williamstown!G19</f>
        <v>0</v>
      </c>
      <c r="H19" s="104">
        <f t="shared" si="10"/>
        <v>0</v>
      </c>
      <c r="I19" s="104">
        <f t="shared" si="10"/>
        <v>0</v>
      </c>
      <c r="J19" s="5" t="s">
        <v>18</v>
      </c>
      <c r="K19" s="81" t="s">
        <v>170</v>
      </c>
      <c r="L19" s="278" t="s">
        <v>13</v>
      </c>
      <c r="M19" s="5" t="s">
        <v>18</v>
      </c>
      <c r="N19" s="81" t="s">
        <v>170</v>
      </c>
      <c r="O19" s="278" t="s">
        <v>13</v>
      </c>
      <c r="P19" s="257"/>
      <c r="Q19" s="22">
        <f t="shared" si="11"/>
        <v>42347</v>
      </c>
      <c r="R19" s="124">
        <f>Rates!S19</f>
        <v>0.13038</v>
      </c>
      <c r="S19" s="124">
        <f>Rates!E19</f>
        <v>0.104</v>
      </c>
      <c r="T19" s="102">
        <f t="shared" si="12"/>
        <v>0</v>
      </c>
      <c r="U19" s="130">
        <f>Rates!T19</f>
        <v>0.12619</v>
      </c>
      <c r="V19" s="124">
        <f>Rates!E19</f>
        <v>0.104</v>
      </c>
      <c r="W19" s="102">
        <f t="shared" si="13"/>
        <v>0</v>
      </c>
      <c r="X19" s="130">
        <f>Rates!V19</f>
        <v>0.12074</v>
      </c>
      <c r="Y19" s="124">
        <f>Rates!E19</f>
        <v>0.104</v>
      </c>
      <c r="Z19" s="102">
        <f t="shared" si="14"/>
        <v>0</v>
      </c>
      <c r="AA19" s="120">
        <f t="shared" si="15"/>
        <v>0</v>
      </c>
      <c r="AB19" s="120" t="e">
        <f t="shared" si="8"/>
        <v>#DIV/0!</v>
      </c>
    </row>
    <row r="20" spans="1:28" s="60" customFormat="1" hidden="1" x14ac:dyDescent="0.25">
      <c r="A20" s="16">
        <f t="shared" si="9"/>
        <v>42316</v>
      </c>
      <c r="B20" s="102">
        <f>Clarksburg!B20+Florida!B20+'Lenox NGRID'!B20+'New Marlborough'!B20+'North Adams'!B20+Sheffield!B20+'West Stockbridge'!B20+Williamstown!B20</f>
        <v>0</v>
      </c>
      <c r="C20" s="102">
        <f>Clarksburg!C20+Florida!C20+'Lenox NGRID'!C20+'New Marlborough'!C20+'North Adams'!C20+Sheffield!C20+'West Stockbridge'!C20+Williamstown!C20</f>
        <v>0</v>
      </c>
      <c r="D20" s="102">
        <f>Clarksburg!D20+Florida!D20+'Lenox NGRID'!D20+'New Marlborough'!D20+'North Adams'!D20+Sheffield!D20+'West Stockbridge'!D20+Williamstown!D20</f>
        <v>0</v>
      </c>
      <c r="E20" s="102">
        <f>Clarksburg!E20+Florida!E20+'Lenox NGRID'!E20+'New Marlborough'!E20+'North Adams'!E20+Sheffield!E20+'West Stockbridge'!E20+Williamstown!E20</f>
        <v>0</v>
      </c>
      <c r="F20" s="102">
        <f>Clarksburg!F20+Florida!F20+'Lenox NGRID'!F20+'New Marlborough'!F20+'North Adams'!F20+Sheffield!F20+'West Stockbridge'!F20+Williamstown!F20</f>
        <v>0</v>
      </c>
      <c r="G20" s="102">
        <f>Clarksburg!G20+Florida!G20+'Lenox NGRID'!G20+'New Marlborough'!G20+'North Adams'!G20+Sheffield!G20+'West Stockbridge'!G20+Williamstown!G20</f>
        <v>0</v>
      </c>
      <c r="H20" s="104">
        <f t="shared" ref="H20:I31" si="16">F20+D20+B20</f>
        <v>0</v>
      </c>
      <c r="I20" s="104">
        <f t="shared" si="16"/>
        <v>0</v>
      </c>
      <c r="J20" s="5" t="s">
        <v>18</v>
      </c>
      <c r="K20" s="81" t="s">
        <v>170</v>
      </c>
      <c r="L20" s="278" t="s">
        <v>13</v>
      </c>
      <c r="M20" s="5" t="s">
        <v>18</v>
      </c>
      <c r="N20" s="81" t="s">
        <v>170</v>
      </c>
      <c r="O20" s="278" t="s">
        <v>13</v>
      </c>
      <c r="P20" s="257"/>
      <c r="Q20" s="22">
        <f t="shared" ref="Q20:Q31" si="17">A20</f>
        <v>42316</v>
      </c>
      <c r="R20" s="124">
        <f>Rates!S20</f>
        <v>0.13038</v>
      </c>
      <c r="S20" s="124">
        <f>Rates!E20</f>
        <v>0.104</v>
      </c>
      <c r="T20" s="102">
        <f t="shared" si="12"/>
        <v>0</v>
      </c>
      <c r="U20" s="130">
        <f>Rates!T20</f>
        <v>0.12619</v>
      </c>
      <c r="V20" s="124">
        <f>Rates!E20</f>
        <v>0.104</v>
      </c>
      <c r="W20" s="102">
        <f t="shared" si="13"/>
        <v>0</v>
      </c>
      <c r="X20" s="130">
        <f>Rates!V20</f>
        <v>0.12074</v>
      </c>
      <c r="Y20" s="124">
        <f>Rates!E20</f>
        <v>0.104</v>
      </c>
      <c r="Z20" s="102">
        <f t="shared" si="14"/>
        <v>0</v>
      </c>
      <c r="AA20" s="120">
        <f>Z20+W20+T20</f>
        <v>0</v>
      </c>
      <c r="AB20" s="120" t="e">
        <f t="shared" si="8"/>
        <v>#DIV/0!</v>
      </c>
    </row>
    <row r="21" spans="1:28" s="60" customFormat="1" hidden="1" x14ac:dyDescent="0.25">
      <c r="A21" s="16">
        <f t="shared" si="9"/>
        <v>42285</v>
      </c>
      <c r="B21" s="102">
        <f>Clarksburg!B21+Florida!B21+'Lenox NGRID'!B21+'New Marlborough'!B21+'North Adams'!B21+Sheffield!B21+'West Stockbridge'!B21+Williamstown!B21</f>
        <v>0</v>
      </c>
      <c r="C21" s="102">
        <f>Clarksburg!C21+Florida!C21+'Lenox NGRID'!C21+'New Marlborough'!C21+'North Adams'!C21+Sheffield!C21+'West Stockbridge'!C21+Williamstown!C21</f>
        <v>0</v>
      </c>
      <c r="D21" s="102">
        <f>Clarksburg!D21+Florida!D21+'Lenox NGRID'!D21+'New Marlborough'!D21+'North Adams'!D21+Sheffield!D21+'West Stockbridge'!D21+Williamstown!D21</f>
        <v>0</v>
      </c>
      <c r="E21" s="102">
        <f>Clarksburg!E21+Florida!E21+'Lenox NGRID'!E21+'New Marlborough'!E21+'North Adams'!E21+Sheffield!E21+'West Stockbridge'!E21+Williamstown!E21</f>
        <v>0</v>
      </c>
      <c r="F21" s="102">
        <f>Clarksburg!F21+Florida!F21+'Lenox NGRID'!F21+'New Marlborough'!F21+'North Adams'!F21+Sheffield!F21+'West Stockbridge'!F21+Williamstown!F21</f>
        <v>0</v>
      </c>
      <c r="G21" s="102">
        <f>Clarksburg!G21+Florida!G21+'Lenox NGRID'!G21+'New Marlborough'!G21+'North Adams'!G21+Sheffield!G21+'West Stockbridge'!G21+Williamstown!G21</f>
        <v>0</v>
      </c>
      <c r="H21" s="104">
        <f t="shared" si="16"/>
        <v>0</v>
      </c>
      <c r="I21" s="104">
        <f t="shared" si="16"/>
        <v>0</v>
      </c>
      <c r="J21" s="5" t="s">
        <v>18</v>
      </c>
      <c r="K21" s="81" t="s">
        <v>74</v>
      </c>
      <c r="L21" s="260" t="s">
        <v>12</v>
      </c>
      <c r="M21" s="5" t="s">
        <v>18</v>
      </c>
      <c r="N21" s="81" t="s">
        <v>74</v>
      </c>
      <c r="O21" s="260" t="s">
        <v>12</v>
      </c>
      <c r="P21" s="74"/>
      <c r="Q21" s="22">
        <f t="shared" si="17"/>
        <v>42285</v>
      </c>
      <c r="R21" s="124">
        <f>Rates!S21</f>
        <v>9.257E-2</v>
      </c>
      <c r="S21" s="124">
        <f>Rates!E21</f>
        <v>0.12191</v>
      </c>
      <c r="T21" s="102">
        <f t="shared" si="12"/>
        <v>0</v>
      </c>
      <c r="U21" s="130">
        <f>Rates!T21</f>
        <v>8.6400000000000005E-2</v>
      </c>
      <c r="V21" s="124">
        <f>Rates!E21</f>
        <v>0.12191</v>
      </c>
      <c r="W21" s="102">
        <f t="shared" si="13"/>
        <v>0</v>
      </c>
      <c r="X21" s="130">
        <f>Rates!V21</f>
        <v>7.2789999999999994E-2</v>
      </c>
      <c r="Y21" s="124">
        <f>Rates!E21</f>
        <v>0.12191</v>
      </c>
      <c r="Z21" s="102">
        <f t="shared" si="14"/>
        <v>0</v>
      </c>
      <c r="AA21" s="120">
        <f t="shared" ref="AA21:AA48" si="18">Z21+W21+T21</f>
        <v>0</v>
      </c>
      <c r="AB21" s="120" t="e">
        <f t="shared" si="8"/>
        <v>#DIV/0!</v>
      </c>
    </row>
    <row r="22" spans="1:28" s="60" customFormat="1" x14ac:dyDescent="0.25">
      <c r="A22" s="16">
        <f t="shared" si="9"/>
        <v>42254</v>
      </c>
      <c r="B22" s="102">
        <f>Clarksburg!B22+Florida!B22+'Lenox NGRID'!B22+'New Marlborough'!B22+'North Adams'!B22+Sheffield!B22+'West Stockbridge'!B22+Williamstown!B22</f>
        <v>11625</v>
      </c>
      <c r="C22" s="102">
        <f>Clarksburg!C22+Florida!C22+'Lenox NGRID'!C22+'New Marlborough'!C22+'North Adams'!C22+Sheffield!C22+'West Stockbridge'!C22+Williamstown!C22</f>
        <v>5451200</v>
      </c>
      <c r="D22" s="102">
        <f>Clarksburg!D22+Florida!D22+'Lenox NGRID'!D22+'New Marlborough'!D22+'North Adams'!D22+Sheffield!D22+'West Stockbridge'!D22+Williamstown!D22</f>
        <v>1866</v>
      </c>
      <c r="E22" s="102">
        <f>Clarksburg!E22+Florida!E22+'Lenox NGRID'!E22+'New Marlborough'!E22+'North Adams'!E22+Sheffield!E22+'West Stockbridge'!E22+Williamstown!E22</f>
        <v>1398821</v>
      </c>
      <c r="F22" s="102">
        <f>Clarksburg!F22+Florida!F22+'Lenox NGRID'!F22+'New Marlborough'!F22+'North Adams'!F22+Sheffield!F22+'West Stockbridge'!F22+Williamstown!F22</f>
        <v>63</v>
      </c>
      <c r="G22" s="102">
        <f>Clarksburg!G22+Florida!G22+'Lenox NGRID'!G22+'New Marlborough'!G22+'North Adams'!G22+Sheffield!G22+'West Stockbridge'!G22+Williamstown!G22</f>
        <v>868717</v>
      </c>
      <c r="H22" s="104">
        <f t="shared" si="16"/>
        <v>13554</v>
      </c>
      <c r="I22" s="104">
        <f t="shared" si="16"/>
        <v>7718738</v>
      </c>
      <c r="J22" s="5" t="s">
        <v>18</v>
      </c>
      <c r="K22" s="81" t="s">
        <v>74</v>
      </c>
      <c r="L22" s="260" t="s">
        <v>12</v>
      </c>
      <c r="M22" s="5" t="s">
        <v>18</v>
      </c>
      <c r="N22" s="81" t="s">
        <v>74</v>
      </c>
      <c r="O22" s="260" t="s">
        <v>12</v>
      </c>
      <c r="P22" s="74"/>
      <c r="Q22" s="22">
        <f t="shared" si="17"/>
        <v>42254</v>
      </c>
      <c r="R22" s="124">
        <f>Rates!S22</f>
        <v>9.257E-2</v>
      </c>
      <c r="S22" s="124">
        <f>Rates!E22</f>
        <v>0.12191</v>
      </c>
      <c r="T22" s="102">
        <f t="shared" si="12"/>
        <v>-159938.20800000001</v>
      </c>
      <c r="U22" s="130">
        <f>Rates!T22</f>
        <v>8.6400000000000005E-2</v>
      </c>
      <c r="V22" s="124">
        <f>Rates!E22</f>
        <v>0.12191</v>
      </c>
      <c r="W22" s="102">
        <f t="shared" si="13"/>
        <v>-49672.133710000002</v>
      </c>
      <c r="X22" s="130">
        <f>Rates!V22</f>
        <v>7.2789999999999994E-2</v>
      </c>
      <c r="Y22" s="124">
        <f>Rates!E22</f>
        <v>0.12191</v>
      </c>
      <c r="Z22" s="102">
        <f t="shared" si="14"/>
        <v>-42671.379040000007</v>
      </c>
      <c r="AA22" s="120">
        <f t="shared" si="18"/>
        <v>-252281.72075000004</v>
      </c>
      <c r="AB22" s="120">
        <f t="shared" si="8"/>
        <v>468.9204301075269</v>
      </c>
    </row>
    <row r="23" spans="1:28" s="60" customFormat="1" x14ac:dyDescent="0.25">
      <c r="A23" s="16">
        <f t="shared" si="9"/>
        <v>42223</v>
      </c>
      <c r="B23" s="102">
        <f>Clarksburg!B23+Florida!B23+'Lenox NGRID'!B23+'New Marlborough'!B23+'North Adams'!B23+Sheffield!B23+'West Stockbridge'!B23+Williamstown!B23</f>
        <v>11381</v>
      </c>
      <c r="C23" s="102">
        <f>Clarksburg!C23+Florida!C23+'Lenox NGRID'!C23+'New Marlborough'!C23+'North Adams'!C23+Sheffield!C23+'West Stockbridge'!C23+Williamstown!C23</f>
        <v>6591696</v>
      </c>
      <c r="D23" s="102">
        <f>Clarksburg!D23+Florida!D23+'Lenox NGRID'!D23+'New Marlborough'!D23+'North Adams'!D23+Sheffield!D23+'West Stockbridge'!D23+Williamstown!D23</f>
        <v>1923</v>
      </c>
      <c r="E23" s="102">
        <f>Clarksburg!E23+Florida!E23+'Lenox NGRID'!E23+'New Marlborough'!E23+'North Adams'!E23+Sheffield!E23+'West Stockbridge'!E23+Williamstown!E23</f>
        <v>1809776</v>
      </c>
      <c r="F23" s="102">
        <f>Clarksburg!F23+Florida!F23+'Lenox NGRID'!F23+'New Marlborough'!F23+'North Adams'!F23+Sheffield!F23+'West Stockbridge'!F23+Williamstown!F23</f>
        <v>57</v>
      </c>
      <c r="G23" s="102">
        <f>Clarksburg!G23+Florida!G23+'Lenox NGRID'!G23+'New Marlborough'!G23+'North Adams'!G23+Sheffield!G23+'West Stockbridge'!G23+Williamstown!G23</f>
        <v>895397</v>
      </c>
      <c r="H23" s="104">
        <f t="shared" si="16"/>
        <v>13361</v>
      </c>
      <c r="I23" s="104">
        <f t="shared" si="16"/>
        <v>9296869</v>
      </c>
      <c r="J23" s="5" t="s">
        <v>18</v>
      </c>
      <c r="K23" s="81" t="s">
        <v>74</v>
      </c>
      <c r="L23" s="260" t="s">
        <v>12</v>
      </c>
      <c r="M23" s="5" t="s">
        <v>18</v>
      </c>
      <c r="N23" s="81" t="s">
        <v>74</v>
      </c>
      <c r="O23" s="260" t="s">
        <v>12</v>
      </c>
      <c r="P23" s="74"/>
      <c r="Q23" s="22">
        <f t="shared" si="17"/>
        <v>42223</v>
      </c>
      <c r="R23" s="124">
        <f>Rates!S23</f>
        <v>9.257E-2</v>
      </c>
      <c r="S23" s="124">
        <f>Rates!E23</f>
        <v>0.12191</v>
      </c>
      <c r="T23" s="102">
        <f t="shared" si="12"/>
        <v>-193400.36064000003</v>
      </c>
      <c r="U23" s="130">
        <f>Rates!T23</f>
        <v>8.6400000000000005E-2</v>
      </c>
      <c r="V23" s="124">
        <f>Rates!E23</f>
        <v>0.12191</v>
      </c>
      <c r="W23" s="102">
        <f t="shared" si="13"/>
        <v>-64265.145759999999</v>
      </c>
      <c r="X23" s="130">
        <f>Rates!V23</f>
        <v>7.2789999999999994E-2</v>
      </c>
      <c r="Y23" s="124">
        <f>Rates!E23</f>
        <v>0.12191</v>
      </c>
      <c r="Z23" s="102">
        <f t="shared" si="14"/>
        <v>-43981.900640000007</v>
      </c>
      <c r="AA23" s="120">
        <f t="shared" si="18"/>
        <v>-301647.40704000002</v>
      </c>
      <c r="AB23" s="120">
        <f t="shared" si="8"/>
        <v>579.18425445918638</v>
      </c>
    </row>
    <row r="24" spans="1:28" s="60" customFormat="1" x14ac:dyDescent="0.25">
      <c r="A24" s="16">
        <f t="shared" si="9"/>
        <v>42192</v>
      </c>
      <c r="B24" s="102">
        <f>Clarksburg!B24+Florida!B24+'Lenox NGRID'!B24+'New Marlborough'!B24+'North Adams'!B24+Sheffield!B24+'West Stockbridge'!B24+Williamstown!B24</f>
        <v>10872</v>
      </c>
      <c r="C24" s="102">
        <f>Clarksburg!C24+Florida!C24+'Lenox NGRID'!C24+'New Marlborough'!C24+'North Adams'!C24+Sheffield!C24+'West Stockbridge'!C24+Williamstown!C24</f>
        <v>6474246</v>
      </c>
      <c r="D24" s="102">
        <f>Clarksburg!D24+Florida!D24+'Lenox NGRID'!D24+'New Marlborough'!D24+'North Adams'!D24+Sheffield!D24+'West Stockbridge'!D24+Williamstown!D24</f>
        <v>1664</v>
      </c>
      <c r="E24" s="102">
        <f>Clarksburg!E24+Florida!E24+'Lenox NGRID'!E24+'New Marlborough'!E24+'North Adams'!E24+Sheffield!E24+'West Stockbridge'!E24+Williamstown!E24</f>
        <v>1556357</v>
      </c>
      <c r="F24" s="102">
        <f>Clarksburg!F24+Florida!F24+'Lenox NGRID'!F24+'New Marlborough'!F24+'North Adams'!F24+Sheffield!F24+'West Stockbridge'!F24+Williamstown!F24</f>
        <v>52</v>
      </c>
      <c r="G24" s="102">
        <f>Clarksburg!G24+Florida!G24+'Lenox NGRID'!G24+'New Marlborough'!G24+'North Adams'!G24+Sheffield!G24+'West Stockbridge'!G24+Williamstown!G24</f>
        <v>874930</v>
      </c>
      <c r="H24" s="104">
        <f t="shared" si="16"/>
        <v>12588</v>
      </c>
      <c r="I24" s="104">
        <f t="shared" si="16"/>
        <v>8905533</v>
      </c>
      <c r="J24" s="5" t="s">
        <v>18</v>
      </c>
      <c r="K24" s="81" t="s">
        <v>74</v>
      </c>
      <c r="L24" s="260" t="s">
        <v>12</v>
      </c>
      <c r="M24" s="5" t="s">
        <v>18</v>
      </c>
      <c r="N24" s="81" t="s">
        <v>74</v>
      </c>
      <c r="O24" s="260" t="s">
        <v>12</v>
      </c>
      <c r="P24" s="74"/>
      <c r="Q24" s="22">
        <f t="shared" si="17"/>
        <v>42192</v>
      </c>
      <c r="R24" s="124">
        <f>Rates!S24</f>
        <v>9.257E-2</v>
      </c>
      <c r="S24" s="124">
        <f>Rates!E24</f>
        <v>0.12191</v>
      </c>
      <c r="T24" s="102">
        <f t="shared" si="12"/>
        <v>-189954.37764000002</v>
      </c>
      <c r="U24" s="130">
        <f>Rates!T24</f>
        <v>8.6400000000000005E-2</v>
      </c>
      <c r="V24" s="124">
        <f>Rates!E24</f>
        <v>0.12191</v>
      </c>
      <c r="W24" s="102">
        <f t="shared" si="13"/>
        <v>-55266.237070000003</v>
      </c>
      <c r="X24" s="130">
        <f>Rates!V24</f>
        <v>8.2879999999999995E-2</v>
      </c>
      <c r="Y24" s="124">
        <f>Rates!E24</f>
        <v>0.12191</v>
      </c>
      <c r="Z24" s="102">
        <f t="shared" si="14"/>
        <v>-34148.517900000006</v>
      </c>
      <c r="AA24" s="120">
        <f t="shared" si="18"/>
        <v>-279369.13261000003</v>
      </c>
      <c r="AB24" s="120">
        <f t="shared" si="8"/>
        <v>595.4972406181015</v>
      </c>
    </row>
    <row r="25" spans="1:28" s="60" customFormat="1" x14ac:dyDescent="0.25">
      <c r="A25" s="16">
        <f t="shared" si="9"/>
        <v>42161</v>
      </c>
      <c r="B25" s="102">
        <f>Clarksburg!B25+Florida!B25+'Lenox NGRID'!B25+'New Marlborough'!B25+'North Adams'!B25+Sheffield!B25+'West Stockbridge'!B25+Williamstown!B25</f>
        <v>11885</v>
      </c>
      <c r="C25" s="102">
        <f>Clarksburg!C25+Florida!C25+'Lenox NGRID'!C25+'New Marlborough'!C25+'North Adams'!C25+Sheffield!C25+'West Stockbridge'!C25+Williamstown!C25</f>
        <v>6365753</v>
      </c>
      <c r="D25" s="102">
        <f>Clarksburg!D25+Florida!D25+'Lenox NGRID'!D25+'New Marlborough'!D25+'North Adams'!D25+Sheffield!D25+'West Stockbridge'!D25+Williamstown!D25</f>
        <v>1940</v>
      </c>
      <c r="E25" s="102">
        <f>Clarksburg!E25+Florida!E25+'Lenox NGRID'!E25+'New Marlborough'!E25+'North Adams'!E25+Sheffield!E25+'West Stockbridge'!E25+Williamstown!E25</f>
        <v>1739755</v>
      </c>
      <c r="F25" s="102">
        <f>Clarksburg!F25+Florida!F25+'Lenox NGRID'!F25+'New Marlborough'!F25+'North Adams'!F25+Sheffield!F25+'West Stockbridge'!F25+Williamstown!F25</f>
        <v>57</v>
      </c>
      <c r="G25" s="102">
        <f>Clarksburg!G25+Florida!G25+'Lenox NGRID'!G25+'New Marlborough'!G25+'North Adams'!G25+Sheffield!G25+'West Stockbridge'!G25+Williamstown!G25</f>
        <v>815629</v>
      </c>
      <c r="H25" s="104">
        <f t="shared" si="16"/>
        <v>13882</v>
      </c>
      <c r="I25" s="104">
        <f t="shared" si="16"/>
        <v>8921137</v>
      </c>
      <c r="J25" s="5" t="s">
        <v>18</v>
      </c>
      <c r="K25" s="81" t="s">
        <v>74</v>
      </c>
      <c r="L25" s="260" t="s">
        <v>12</v>
      </c>
      <c r="M25" s="5" t="s">
        <v>18</v>
      </c>
      <c r="N25" s="81" t="s">
        <v>74</v>
      </c>
      <c r="O25" s="260" t="s">
        <v>12</v>
      </c>
      <c r="P25" s="74"/>
      <c r="Q25" s="22">
        <f t="shared" si="17"/>
        <v>42161</v>
      </c>
      <c r="R25" s="124">
        <f>Rates!S25</f>
        <v>9.257E-2</v>
      </c>
      <c r="S25" s="124">
        <f>Rates!E25</f>
        <v>0.12191</v>
      </c>
      <c r="T25" s="102">
        <f t="shared" si="12"/>
        <v>-186771.19302000004</v>
      </c>
      <c r="U25" s="130">
        <f>Rates!T25</f>
        <v>8.6400000000000005E-2</v>
      </c>
      <c r="V25" s="124">
        <f>Rates!E25</f>
        <v>0.12191</v>
      </c>
      <c r="W25" s="102">
        <f t="shared" si="13"/>
        <v>-61778.700049999999</v>
      </c>
      <c r="X25" s="130">
        <f>Rates!V25</f>
        <v>8.2879999999999995E-2</v>
      </c>
      <c r="Y25" s="124">
        <f>Rates!E25</f>
        <v>0.12191</v>
      </c>
      <c r="Z25" s="102">
        <f t="shared" si="14"/>
        <v>-31833.999870000007</v>
      </c>
      <c r="AA25" s="120">
        <f t="shared" si="18"/>
        <v>-280383.89294000005</v>
      </c>
      <c r="AB25" s="120">
        <f t="shared" si="8"/>
        <v>535.61236853176274</v>
      </c>
    </row>
    <row r="26" spans="1:28" s="60" customFormat="1" x14ac:dyDescent="0.25">
      <c r="A26" s="16">
        <f t="shared" si="9"/>
        <v>42130</v>
      </c>
      <c r="B26" s="102">
        <f>Clarksburg!B26+Florida!B26+'Lenox NGRID'!B26+'New Marlborough'!B26+'North Adams'!B26+Sheffield!B26+'West Stockbridge'!B26+Williamstown!B26</f>
        <v>12604</v>
      </c>
      <c r="C26" s="102">
        <f>Clarksburg!C26+Florida!C26+'Lenox NGRID'!C26+'New Marlborough'!C26+'North Adams'!C26+Sheffield!C26+'West Stockbridge'!C26+Williamstown!C26</f>
        <v>6115447</v>
      </c>
      <c r="D26" s="102">
        <f>Clarksburg!D26+Florida!D26+'Lenox NGRID'!D26+'New Marlborough'!D26+'North Adams'!D26+Sheffield!D26+'West Stockbridge'!D26+Williamstown!D26</f>
        <v>1961</v>
      </c>
      <c r="E26" s="102">
        <f>Clarksburg!E26+Florida!E26+'Lenox NGRID'!E26+'New Marlborough'!E26+'North Adams'!E26+Sheffield!E26+'West Stockbridge'!E26+Williamstown!E26</f>
        <v>1554468</v>
      </c>
      <c r="F26" s="102">
        <f>Clarksburg!F26+Florida!F26+'Lenox NGRID'!F26+'New Marlborough'!F26+'North Adams'!F26+Sheffield!F26+'West Stockbridge'!F26+Williamstown!F26</f>
        <v>59</v>
      </c>
      <c r="G26" s="102">
        <f>Clarksburg!G26+Florida!G26+'Lenox NGRID'!G26+'New Marlborough'!G26+'North Adams'!G26+Sheffield!G26+'West Stockbridge'!G26+Williamstown!G26</f>
        <v>884376</v>
      </c>
      <c r="H26" s="104">
        <f t="shared" si="16"/>
        <v>14624</v>
      </c>
      <c r="I26" s="104">
        <f t="shared" si="16"/>
        <v>8554291</v>
      </c>
      <c r="J26" s="5" t="s">
        <v>18</v>
      </c>
      <c r="K26" s="81" t="s">
        <v>74</v>
      </c>
      <c r="L26" s="260" t="s">
        <v>12</v>
      </c>
      <c r="M26" s="5" t="s">
        <v>18</v>
      </c>
      <c r="N26" s="81" t="s">
        <v>74</v>
      </c>
      <c r="O26" s="260" t="s">
        <v>12</v>
      </c>
      <c r="P26" s="74"/>
      <c r="Q26" s="22">
        <f t="shared" si="17"/>
        <v>42130</v>
      </c>
      <c r="R26" s="124">
        <f>Rates!S26</f>
        <v>9.257E-2</v>
      </c>
      <c r="S26" s="124">
        <f>Rates!E26</f>
        <v>0.12191</v>
      </c>
      <c r="T26" s="102">
        <f t="shared" si="12"/>
        <v>-179427.21498000002</v>
      </c>
      <c r="U26" s="130">
        <f>Rates!T26</f>
        <v>8.6400000000000005E-2</v>
      </c>
      <c r="V26" s="124">
        <f>Rates!E26</f>
        <v>0.12191</v>
      </c>
      <c r="W26" s="102">
        <f t="shared" si="13"/>
        <v>-55199.15868</v>
      </c>
      <c r="X26" s="130">
        <f>Rates!V26</f>
        <v>8.2879999999999995E-2</v>
      </c>
      <c r="Y26" s="124">
        <f>Rates!E26</f>
        <v>0.12191</v>
      </c>
      <c r="Z26" s="102">
        <f t="shared" si="14"/>
        <v>-34517.195280000007</v>
      </c>
      <c r="AA26" s="120">
        <f t="shared" si="18"/>
        <v>-269143.56894000003</v>
      </c>
      <c r="AB26" s="120">
        <f t="shared" si="8"/>
        <v>485.19890510948903</v>
      </c>
    </row>
    <row r="27" spans="1:28" s="60" customFormat="1" x14ac:dyDescent="0.25">
      <c r="A27" s="16">
        <f t="shared" si="9"/>
        <v>42099</v>
      </c>
      <c r="B27" s="102">
        <f>Clarksburg!B27+Florida!B27+'Lenox NGRID'!B27+'New Marlborough'!B27+'North Adams'!B27+Sheffield!B27+'West Stockbridge'!B27+Williamstown!B27</f>
        <v>11226</v>
      </c>
      <c r="C27" s="102">
        <f>Clarksburg!C27+Florida!C27+'Lenox NGRID'!C27+'New Marlborough'!C27+'North Adams'!C27+Sheffield!C27+'West Stockbridge'!C27+Williamstown!C27</f>
        <v>4927954</v>
      </c>
      <c r="D27" s="102">
        <f>Clarksburg!D27+Florida!D27+'Lenox NGRID'!D27+'New Marlborough'!D27+'North Adams'!D27+Sheffield!D27+'West Stockbridge'!D27+Williamstown!D27</f>
        <v>1766</v>
      </c>
      <c r="E27" s="102">
        <f>Clarksburg!E27+Florida!E27+'Lenox NGRID'!E27+'New Marlborough'!E27+'North Adams'!E27+Sheffield!E27+'West Stockbridge'!E27+Williamstown!E27</f>
        <v>1337513</v>
      </c>
      <c r="F27" s="102">
        <f>Clarksburg!F27+Florida!F27+'Lenox NGRID'!F27+'New Marlborough'!F27+'North Adams'!F27+Sheffield!F27+'West Stockbridge'!F27+Williamstown!F27</f>
        <v>55</v>
      </c>
      <c r="G27" s="102">
        <f>Clarksburg!G27+Florida!G27+'Lenox NGRID'!G27+'New Marlborough'!G27+'North Adams'!G27+Sheffield!G27+'West Stockbridge'!G27+Williamstown!G27</f>
        <v>799260</v>
      </c>
      <c r="H27" s="104">
        <f t="shared" si="16"/>
        <v>13047</v>
      </c>
      <c r="I27" s="104">
        <f t="shared" si="16"/>
        <v>7064727</v>
      </c>
      <c r="J27" s="5" t="s">
        <v>18</v>
      </c>
      <c r="K27" s="81" t="s">
        <v>74</v>
      </c>
      <c r="L27" s="260" t="s">
        <v>12</v>
      </c>
      <c r="M27" s="5" t="s">
        <v>18</v>
      </c>
      <c r="N27" s="81" t="s">
        <v>74</v>
      </c>
      <c r="O27" s="260" t="s">
        <v>12</v>
      </c>
      <c r="P27" s="74"/>
      <c r="Q27" s="22">
        <f t="shared" si="17"/>
        <v>42099</v>
      </c>
      <c r="R27" s="124">
        <f>Rates!S27</f>
        <v>0.16273000000000001</v>
      </c>
      <c r="S27" s="124">
        <f>Rates!E27</f>
        <v>0.12191</v>
      </c>
      <c r="T27" s="102">
        <f t="shared" si="12"/>
        <v>201159.08228000003</v>
      </c>
      <c r="U27" s="130">
        <f>Rates!T27</f>
        <v>0.15228</v>
      </c>
      <c r="V27" s="124">
        <f>Rates!E27</f>
        <v>0.12191</v>
      </c>
      <c r="W27" s="102">
        <f t="shared" si="13"/>
        <v>40620.269809999991</v>
      </c>
      <c r="X27" s="130">
        <f>Rates!V27</f>
        <v>0.13569999999999999</v>
      </c>
      <c r="Y27" s="124">
        <f>Rates!E27</f>
        <v>0.12191</v>
      </c>
      <c r="Z27" s="102">
        <f t="shared" si="14"/>
        <v>11021.795399999986</v>
      </c>
      <c r="AA27" s="120">
        <f t="shared" si="18"/>
        <v>252801.14749</v>
      </c>
      <c r="AB27" s="120">
        <f t="shared" si="8"/>
        <v>438.97683947977907</v>
      </c>
    </row>
    <row r="28" spans="1:28" s="60" customFormat="1" x14ac:dyDescent="0.25">
      <c r="A28" s="16">
        <f t="shared" si="9"/>
        <v>42068</v>
      </c>
      <c r="B28" s="102">
        <f>Clarksburg!B28+Florida!B28+'Lenox NGRID'!B28+'New Marlborough'!B28+'North Adams'!B28+Sheffield!B28+'West Stockbridge'!B28+Williamstown!B28</f>
        <v>12201</v>
      </c>
      <c r="C28" s="102">
        <f>Clarksburg!C28+Florida!C28+'Lenox NGRID'!C28+'New Marlborough'!C28+'North Adams'!C28+Sheffield!C28+'West Stockbridge'!C28+Williamstown!C28</f>
        <v>6719168</v>
      </c>
      <c r="D28" s="102">
        <f>Clarksburg!D28+Florida!D28+'Lenox NGRID'!D28+'New Marlborough'!D28+'North Adams'!D28+Sheffield!D28+'West Stockbridge'!D28+Williamstown!D28</f>
        <v>1885</v>
      </c>
      <c r="E28" s="102">
        <f>Clarksburg!E28+Florida!E28+'Lenox NGRID'!E28+'New Marlborough'!E28+'North Adams'!E28+Sheffield!E28+'West Stockbridge'!E28+Williamstown!E28</f>
        <v>1704673</v>
      </c>
      <c r="F28" s="102">
        <f>Clarksburg!F28+Florida!F28+'Lenox NGRID'!F28+'New Marlborough'!F28+'North Adams'!F28+Sheffield!F28+'West Stockbridge'!F28+Williamstown!F28</f>
        <v>60</v>
      </c>
      <c r="G28" s="102">
        <f>Clarksburg!G28+Florida!G28+'Lenox NGRID'!G28+'New Marlborough'!G28+'North Adams'!G28+Sheffield!G28+'West Stockbridge'!G28+Williamstown!G28</f>
        <v>1032021</v>
      </c>
      <c r="H28" s="104">
        <f t="shared" si="16"/>
        <v>14146</v>
      </c>
      <c r="I28" s="104">
        <f t="shared" si="16"/>
        <v>9455862</v>
      </c>
      <c r="J28" s="5" t="s">
        <v>18</v>
      </c>
      <c r="K28" s="81" t="s">
        <v>74</v>
      </c>
      <c r="L28" s="260" t="s">
        <v>12</v>
      </c>
      <c r="M28" s="5" t="s">
        <v>18</v>
      </c>
      <c r="N28" s="81" t="s">
        <v>74</v>
      </c>
      <c r="O28" s="260" t="s">
        <v>12</v>
      </c>
      <c r="P28" s="74"/>
      <c r="Q28" s="22">
        <f t="shared" si="17"/>
        <v>42068</v>
      </c>
      <c r="R28" s="124">
        <f>Rates!S28</f>
        <v>0.16273000000000001</v>
      </c>
      <c r="S28" s="124">
        <f>Rates!E28</f>
        <v>0.12191</v>
      </c>
      <c r="T28" s="102">
        <f t="shared" si="12"/>
        <v>274276.43776000006</v>
      </c>
      <c r="U28" s="130">
        <f>Rates!T28</f>
        <v>0.15228</v>
      </c>
      <c r="V28" s="124">
        <f>Rates!E28</f>
        <v>0.12191</v>
      </c>
      <c r="W28" s="102">
        <f t="shared" si="13"/>
        <v>51770.919009999991</v>
      </c>
      <c r="X28" s="130">
        <f>Rates!V28</f>
        <v>0.13569999999999999</v>
      </c>
      <c r="Y28" s="124">
        <f>Rates!E28</f>
        <v>0.12191</v>
      </c>
      <c r="Z28" s="102">
        <f t="shared" si="14"/>
        <v>14231.569589999983</v>
      </c>
      <c r="AA28" s="120">
        <f t="shared" si="18"/>
        <v>340278.92636000004</v>
      </c>
      <c r="AB28" s="120">
        <f t="shared" si="8"/>
        <v>550.7063355462667</v>
      </c>
    </row>
    <row r="29" spans="1:28" s="60" customFormat="1" x14ac:dyDescent="0.25">
      <c r="A29" s="16">
        <f t="shared" si="9"/>
        <v>42037</v>
      </c>
      <c r="B29" s="102">
        <f>Clarksburg!B29+Florida!B29+'Lenox NGRID'!B29+'New Marlborough'!B29+'North Adams'!B29+Sheffield!B29+'West Stockbridge'!B29+Williamstown!B29</f>
        <v>13187</v>
      </c>
      <c r="C29" s="102">
        <f>Clarksburg!C29+Florida!C29+'Lenox NGRID'!C29+'New Marlborough'!C29+'North Adams'!C29+Sheffield!C29+'West Stockbridge'!C29+Williamstown!C29</f>
        <v>8692246</v>
      </c>
      <c r="D29" s="102">
        <f>Clarksburg!D29+Florida!D29+'Lenox NGRID'!D29+'New Marlborough'!D29+'North Adams'!D29+Sheffield!D29+'West Stockbridge'!D29+Williamstown!D29</f>
        <v>2024</v>
      </c>
      <c r="E29" s="102">
        <f>Clarksburg!E29+Florida!E29+'Lenox NGRID'!E29+'New Marlborough'!E29+'North Adams'!E29+Sheffield!E29+'West Stockbridge'!E29+Williamstown!E29</f>
        <v>1968488</v>
      </c>
      <c r="F29" s="102">
        <f>Clarksburg!F29+Florida!F29+'Lenox NGRID'!F29+'New Marlborough'!F29+'North Adams'!F29+Sheffield!F29+'West Stockbridge'!F29+Williamstown!F29</f>
        <v>66</v>
      </c>
      <c r="G29" s="102">
        <f>Clarksburg!G29+Florida!G29+'Lenox NGRID'!G29+'New Marlborough'!G29+'North Adams'!G29+Sheffield!G29+'West Stockbridge'!G29+Williamstown!G29</f>
        <v>1315090</v>
      </c>
      <c r="H29" s="104">
        <f t="shared" si="16"/>
        <v>15277</v>
      </c>
      <c r="I29" s="104">
        <f t="shared" si="16"/>
        <v>11975824</v>
      </c>
      <c r="J29" s="5" t="s">
        <v>18</v>
      </c>
      <c r="K29" s="81" t="s">
        <v>74</v>
      </c>
      <c r="L29" s="260" t="s">
        <v>12</v>
      </c>
      <c r="M29" s="5" t="s">
        <v>18</v>
      </c>
      <c r="N29" s="81" t="s">
        <v>74</v>
      </c>
      <c r="O29" s="260" t="s">
        <v>12</v>
      </c>
      <c r="P29" s="74"/>
      <c r="Q29" s="22">
        <f t="shared" si="17"/>
        <v>42037</v>
      </c>
      <c r="R29" s="124">
        <f>Rates!S29</f>
        <v>0.16273000000000001</v>
      </c>
      <c r="S29" s="124">
        <f>Rates!E29</f>
        <v>0.12191</v>
      </c>
      <c r="T29" s="102">
        <f t="shared" si="12"/>
        <v>354817.4817200001</v>
      </c>
      <c r="U29" s="130">
        <f>Rates!T29</f>
        <v>0.15228</v>
      </c>
      <c r="V29" s="124">
        <f>Rates!E29</f>
        <v>0.12191</v>
      </c>
      <c r="W29" s="102">
        <f t="shared" si="13"/>
        <v>59782.980559999989</v>
      </c>
      <c r="X29" s="130">
        <f>Rates!V29</f>
        <v>0.13569999999999999</v>
      </c>
      <c r="Y29" s="124">
        <f>Rates!E29</f>
        <v>0.12191</v>
      </c>
      <c r="Z29" s="102">
        <f t="shared" si="14"/>
        <v>18135.091099999976</v>
      </c>
      <c r="AA29" s="120">
        <f t="shared" si="18"/>
        <v>432735.55338000006</v>
      </c>
      <c r="AB29" s="120">
        <f t="shared" si="8"/>
        <v>659.15265033745357</v>
      </c>
    </row>
    <row r="30" spans="1:28" s="60" customFormat="1" x14ac:dyDescent="0.25">
      <c r="A30" s="16">
        <f t="shared" si="9"/>
        <v>42006</v>
      </c>
      <c r="B30" s="102">
        <f>Clarksburg!B30+Florida!B30+'Lenox NGRID'!B30+'New Marlborough'!B30+'North Adams'!B30+Sheffield!B30+'West Stockbridge'!B30+Williamstown!B30</f>
        <v>11644</v>
      </c>
      <c r="C30" s="102">
        <f>Clarksburg!C30+Florida!C30+'Lenox NGRID'!C30+'New Marlborough'!C30+'North Adams'!C30+Sheffield!C30+'West Stockbridge'!C30+Williamstown!C30</f>
        <v>7929532</v>
      </c>
      <c r="D30" s="102">
        <f>Clarksburg!D30+Florida!D30+'Lenox NGRID'!D30+'New Marlborough'!D30+'North Adams'!D30+Sheffield!D30+'West Stockbridge'!D30+Williamstown!D30</f>
        <v>1823</v>
      </c>
      <c r="E30" s="102">
        <f>Clarksburg!E30+Florida!E30+'Lenox NGRID'!E30+'New Marlborough'!E30+'North Adams'!E30+Sheffield!E30+'West Stockbridge'!E30+Williamstown!E30</f>
        <v>1915254</v>
      </c>
      <c r="F30" s="102">
        <f>Clarksburg!F30+Florida!F30+'Lenox NGRID'!F30+'New Marlborough'!F30+'North Adams'!F30+Sheffield!F30+'West Stockbridge'!F30+Williamstown!F30</f>
        <v>68</v>
      </c>
      <c r="G30" s="102">
        <f>Clarksburg!G30+Florida!G30+'Lenox NGRID'!G30+'New Marlborough'!G30+'North Adams'!G30+Sheffield!G30+'West Stockbridge'!G30+Williamstown!G30</f>
        <v>1556935</v>
      </c>
      <c r="H30" s="104">
        <f t="shared" si="16"/>
        <v>13535</v>
      </c>
      <c r="I30" s="104">
        <f t="shared" si="16"/>
        <v>11401721</v>
      </c>
      <c r="J30" s="5" t="s">
        <v>18</v>
      </c>
      <c r="K30" s="81" t="s">
        <v>74</v>
      </c>
      <c r="L30" s="260" t="s">
        <v>12</v>
      </c>
      <c r="M30" s="5" t="s">
        <v>18</v>
      </c>
      <c r="N30" s="81" t="s">
        <v>74</v>
      </c>
      <c r="O30" s="260" t="s">
        <v>12</v>
      </c>
      <c r="P30" s="74"/>
      <c r="Q30" s="22">
        <f t="shared" si="17"/>
        <v>42006</v>
      </c>
      <c r="R30" s="124">
        <f>Rates!S30</f>
        <v>0.16273000000000001</v>
      </c>
      <c r="S30" s="124">
        <f>Rates!E30</f>
        <v>0.12191</v>
      </c>
      <c r="T30" s="102">
        <f t="shared" si="12"/>
        <v>323683.49624000007</v>
      </c>
      <c r="U30" s="130">
        <f>Rates!T30</f>
        <v>0.15228</v>
      </c>
      <c r="V30" s="124">
        <f>Rates!E30</f>
        <v>0.12191</v>
      </c>
      <c r="W30" s="102">
        <f t="shared" si="13"/>
        <v>58166.263979999989</v>
      </c>
      <c r="X30" s="130">
        <f>Rates!V30</f>
        <v>0.17488000000000001</v>
      </c>
      <c r="Y30" s="124">
        <f>Rates!E30</f>
        <v>0.12191</v>
      </c>
      <c r="Z30" s="102">
        <f t="shared" si="14"/>
        <v>82470.846950000006</v>
      </c>
      <c r="AA30" s="120">
        <f t="shared" si="18"/>
        <v>464320.60717000009</v>
      </c>
      <c r="AB30" s="120">
        <f t="shared" si="8"/>
        <v>680.9972518035039</v>
      </c>
    </row>
    <row r="31" spans="1:28" s="60" customFormat="1" x14ac:dyDescent="0.25">
      <c r="A31" s="16">
        <f>A32+31</f>
        <v>41975</v>
      </c>
      <c r="B31" s="102">
        <f>Clarksburg!B31+Florida!B31+'Lenox NGRID'!B31+'New Marlborough'!B31+'North Adams'!B31+Sheffield!B31+'West Stockbridge'!B31+Williamstown!B31</f>
        <v>12714</v>
      </c>
      <c r="C31" s="102">
        <f>Clarksburg!C31+Florida!C31+'Lenox NGRID'!C31+'New Marlborough'!C31+'North Adams'!C31+Sheffield!C31+'West Stockbridge'!C31+Williamstown!C31</f>
        <v>9093634</v>
      </c>
      <c r="D31" s="102">
        <f>Clarksburg!D31+Florida!D31+'Lenox NGRID'!D31+'New Marlborough'!D31+'North Adams'!D31+Sheffield!D31+'West Stockbridge'!D31+Williamstown!D31</f>
        <v>1984</v>
      </c>
      <c r="E31" s="102">
        <f>Clarksburg!E31+Florida!E31+'Lenox NGRID'!E31+'New Marlborough'!E31+'North Adams'!E31+Sheffield!E31+'West Stockbridge'!E31+Williamstown!E31</f>
        <v>2019733</v>
      </c>
      <c r="F31" s="102">
        <f>Clarksburg!F31+Florida!F31+'Lenox NGRID'!F31+'New Marlborough'!F31+'North Adams'!F31+Sheffield!F31+'West Stockbridge'!F31+Williamstown!F31</f>
        <v>71</v>
      </c>
      <c r="G31" s="102">
        <f>Clarksburg!G31+Florida!G31+'Lenox NGRID'!G31+'New Marlborough'!G31+'North Adams'!G31+Sheffield!G31+'West Stockbridge'!G31+Williamstown!G31</f>
        <v>1395100</v>
      </c>
      <c r="H31" s="104">
        <f t="shared" si="16"/>
        <v>14769</v>
      </c>
      <c r="I31" s="104">
        <f t="shared" si="16"/>
        <v>12508467</v>
      </c>
      <c r="J31" s="5" t="s">
        <v>18</v>
      </c>
      <c r="K31" s="81" t="s">
        <v>74</v>
      </c>
      <c r="L31" s="260" t="s">
        <v>12</v>
      </c>
      <c r="M31" s="5" t="s">
        <v>18</v>
      </c>
      <c r="N31" s="81" t="s">
        <v>74</v>
      </c>
      <c r="O31" s="260" t="s">
        <v>12</v>
      </c>
      <c r="P31" s="74"/>
      <c r="Q31" s="22">
        <f t="shared" si="17"/>
        <v>41975</v>
      </c>
      <c r="R31" s="124">
        <f>Rates!S31</f>
        <v>0.16273000000000001</v>
      </c>
      <c r="S31" s="124">
        <f>Rates!E31</f>
        <v>0.12191</v>
      </c>
      <c r="T31" s="102">
        <f t="shared" si="12"/>
        <v>371202.13988000009</v>
      </c>
      <c r="U31" s="130">
        <f>Rates!T31</f>
        <v>0.15228</v>
      </c>
      <c r="V31" s="124">
        <f>Rates!E31</f>
        <v>0.12191</v>
      </c>
      <c r="W31" s="102">
        <f t="shared" si="13"/>
        <v>61339.291209999988</v>
      </c>
      <c r="X31" s="130">
        <f>Rates!V31</f>
        <v>0.17488000000000001</v>
      </c>
      <c r="Y31" s="124">
        <f>Rates!E31</f>
        <v>0.12191</v>
      </c>
      <c r="Z31" s="102">
        <f t="shared" si="14"/>
        <v>73898.447</v>
      </c>
      <c r="AA31" s="120">
        <f t="shared" si="18"/>
        <v>506439.87809000007</v>
      </c>
      <c r="AB31" s="120">
        <f t="shared" si="8"/>
        <v>715.24571338681767</v>
      </c>
    </row>
    <row r="32" spans="1:28" s="60" customFormat="1" x14ac:dyDescent="0.25">
      <c r="A32" s="16">
        <v>41944</v>
      </c>
      <c r="B32" s="102">
        <f>Clarksburg!B32+Florida!B32+'Lenox NGRID'!B32+'New Marlborough'!B32+'North Adams'!B32+Sheffield!B32+'West Stockbridge'!B32+Williamstown!B32</f>
        <v>13824</v>
      </c>
      <c r="C32" s="102">
        <f>Clarksburg!C32+Florida!C32+'Lenox NGRID'!C32+'New Marlborough'!C32+'North Adams'!C32+Sheffield!C32+'West Stockbridge'!C32+Williamstown!C32</f>
        <v>8676261</v>
      </c>
      <c r="D32" s="102">
        <f>Clarksburg!D32+Florida!D32+'Lenox NGRID'!D32+'New Marlborough'!D32+'North Adams'!D32+Sheffield!D32+'West Stockbridge'!D32+Williamstown!D32</f>
        <v>2076</v>
      </c>
      <c r="E32" s="102">
        <f>Clarksburg!E32+Florida!E32+'Lenox NGRID'!E32+'New Marlborough'!E32+'North Adams'!E32+Sheffield!E32+'West Stockbridge'!E32+Williamstown!E32</f>
        <v>2037860</v>
      </c>
      <c r="F32" s="102">
        <f>Clarksburg!F32+Florida!F32+'Lenox NGRID'!F32+'New Marlborough'!F32+'North Adams'!F32+Sheffield!F32+'West Stockbridge'!F32+Williamstown!F32</f>
        <v>77</v>
      </c>
      <c r="G32" s="102">
        <f>Clarksburg!G32+Florida!G32+'Lenox NGRID'!G32+'New Marlborough'!G32+'North Adams'!G32+Sheffield!G32+'West Stockbridge'!G32+Williamstown!G32</f>
        <v>1478764</v>
      </c>
      <c r="H32" s="104">
        <f>F32+D32+B32</f>
        <v>15977</v>
      </c>
      <c r="I32" s="104">
        <f>G32+E32+C32</f>
        <v>12192885</v>
      </c>
      <c r="J32" s="5" t="s">
        <v>18</v>
      </c>
      <c r="K32" s="81" t="s">
        <v>74</v>
      </c>
      <c r="L32" s="260" t="s">
        <v>12</v>
      </c>
      <c r="M32" s="5" t="s">
        <v>18</v>
      </c>
      <c r="N32" s="81" t="s">
        <v>74</v>
      </c>
      <c r="O32" s="260" t="s">
        <v>12</v>
      </c>
      <c r="P32" s="74"/>
      <c r="Q32" s="22">
        <f>A32</f>
        <v>41944</v>
      </c>
      <c r="R32" s="124">
        <f>Rates!S32</f>
        <v>0.16273000000000001</v>
      </c>
      <c r="S32" s="124">
        <f>Rates!E32</f>
        <v>0.12191</v>
      </c>
      <c r="T32" s="102">
        <f t="shared" si="12"/>
        <v>354164.97402000008</v>
      </c>
      <c r="U32" s="130">
        <f>Rates!T32</f>
        <v>0.15228</v>
      </c>
      <c r="V32" s="124">
        <f>Rates!E32</f>
        <v>0.12191</v>
      </c>
      <c r="W32" s="102">
        <f t="shared" si="13"/>
        <v>61889.808199999985</v>
      </c>
      <c r="X32" s="130">
        <f>Rates!V32</f>
        <v>0.17488000000000001</v>
      </c>
      <c r="Y32" s="124">
        <f>Rates!E32</f>
        <v>0.12191</v>
      </c>
      <c r="Z32" s="102">
        <f t="shared" si="14"/>
        <v>78330.129079999999</v>
      </c>
      <c r="AA32" s="120">
        <f t="shared" si="18"/>
        <v>494384.91130000004</v>
      </c>
      <c r="AB32" s="120">
        <f t="shared" si="8"/>
        <v>627.623046875</v>
      </c>
    </row>
    <row r="33" spans="1:28" s="207" customFormat="1" x14ac:dyDescent="0.25">
      <c r="A33" s="242">
        <v>41913</v>
      </c>
      <c r="B33" s="243"/>
      <c r="C33" s="243"/>
      <c r="D33" s="244"/>
      <c r="E33" s="244"/>
      <c r="F33" s="244"/>
      <c r="G33" s="244"/>
      <c r="H33" s="244"/>
      <c r="I33" s="244"/>
      <c r="J33" s="236"/>
      <c r="K33" s="237"/>
      <c r="L33" s="236"/>
      <c r="M33" s="236"/>
      <c r="N33" s="237"/>
      <c r="O33" s="236"/>
      <c r="P33" s="74"/>
      <c r="Q33" s="245">
        <f t="shared" ref="Q33:Q48" si="19">A33</f>
        <v>41913</v>
      </c>
      <c r="R33" s="279"/>
      <c r="S33" s="280"/>
      <c r="T33" s="247"/>
      <c r="U33" s="248"/>
      <c r="V33" s="203"/>
      <c r="W33" s="247"/>
      <c r="X33" s="249"/>
      <c r="Y33" s="203"/>
      <c r="Z33" s="247"/>
      <c r="AA33" s="197">
        <f t="shared" si="18"/>
        <v>0</v>
      </c>
      <c r="AB33" s="197"/>
    </row>
    <row r="34" spans="1:28" s="207" customFormat="1" hidden="1" x14ac:dyDescent="0.25">
      <c r="A34" s="187">
        <v>41883</v>
      </c>
      <c r="B34" s="243"/>
      <c r="C34" s="243"/>
      <c r="D34" s="244"/>
      <c r="E34" s="244"/>
      <c r="F34" s="244"/>
      <c r="G34" s="244"/>
      <c r="H34" s="244"/>
      <c r="I34" s="244"/>
      <c r="J34" s="236"/>
      <c r="K34" s="237"/>
      <c r="L34" s="236"/>
      <c r="M34" s="236"/>
      <c r="N34" s="237"/>
      <c r="O34" s="236"/>
      <c r="P34" s="74"/>
      <c r="Q34" s="190">
        <f t="shared" si="19"/>
        <v>41883</v>
      </c>
      <c r="R34" s="279"/>
      <c r="S34" s="280"/>
      <c r="T34" s="247"/>
      <c r="U34" s="248"/>
      <c r="V34" s="203"/>
      <c r="W34" s="247"/>
      <c r="X34" s="249"/>
      <c r="Y34" s="203"/>
      <c r="Z34" s="247"/>
      <c r="AA34" s="197">
        <f t="shared" si="18"/>
        <v>0</v>
      </c>
      <c r="AB34" s="197"/>
    </row>
    <row r="35" spans="1:28" s="207" customFormat="1" hidden="1" x14ac:dyDescent="0.25">
      <c r="A35" s="187">
        <v>41852</v>
      </c>
      <c r="B35" s="243"/>
      <c r="C35" s="243"/>
      <c r="D35" s="244"/>
      <c r="E35" s="244"/>
      <c r="F35" s="244"/>
      <c r="G35" s="244"/>
      <c r="H35" s="244"/>
      <c r="I35" s="244"/>
      <c r="J35" s="236"/>
      <c r="K35" s="237"/>
      <c r="L35" s="236"/>
      <c r="M35" s="236"/>
      <c r="N35" s="237"/>
      <c r="O35" s="236"/>
      <c r="P35" s="74"/>
      <c r="Q35" s="190">
        <f t="shared" si="19"/>
        <v>41852</v>
      </c>
      <c r="R35" s="279"/>
      <c r="S35" s="280"/>
      <c r="T35" s="247"/>
      <c r="U35" s="248"/>
      <c r="V35" s="203"/>
      <c r="W35" s="247"/>
      <c r="X35" s="249"/>
      <c r="Y35" s="203"/>
      <c r="Z35" s="247"/>
      <c r="AA35" s="197">
        <f t="shared" si="18"/>
        <v>0</v>
      </c>
      <c r="AB35" s="197"/>
    </row>
    <row r="36" spans="1:28" s="207" customFormat="1" hidden="1" x14ac:dyDescent="0.25">
      <c r="A36" s="187">
        <v>41821</v>
      </c>
      <c r="B36" s="243"/>
      <c r="C36" s="243"/>
      <c r="D36" s="244"/>
      <c r="E36" s="244"/>
      <c r="F36" s="244"/>
      <c r="G36" s="244"/>
      <c r="H36" s="244"/>
      <c r="I36" s="244"/>
      <c r="J36" s="236"/>
      <c r="K36" s="237"/>
      <c r="L36" s="236"/>
      <c r="M36" s="236"/>
      <c r="N36" s="237"/>
      <c r="O36" s="236"/>
      <c r="P36" s="74"/>
      <c r="Q36" s="190">
        <f t="shared" si="19"/>
        <v>41821</v>
      </c>
      <c r="R36" s="279"/>
      <c r="S36" s="280"/>
      <c r="T36" s="247"/>
      <c r="U36" s="248"/>
      <c r="V36" s="203"/>
      <c r="W36" s="247"/>
      <c r="X36" s="249"/>
      <c r="Y36" s="203"/>
      <c r="Z36" s="247"/>
      <c r="AA36" s="197">
        <f t="shared" si="18"/>
        <v>0</v>
      </c>
      <c r="AB36" s="197"/>
    </row>
    <row r="37" spans="1:28" s="207" customFormat="1" hidden="1" x14ac:dyDescent="0.25">
      <c r="A37" s="187">
        <v>41791</v>
      </c>
      <c r="B37" s="243"/>
      <c r="C37" s="244"/>
      <c r="D37" s="244"/>
      <c r="E37" s="244"/>
      <c r="F37" s="244"/>
      <c r="G37" s="244"/>
      <c r="H37" s="244"/>
      <c r="I37" s="244"/>
      <c r="J37" s="236"/>
      <c r="K37" s="237"/>
      <c r="L37" s="236"/>
      <c r="M37" s="236"/>
      <c r="N37" s="237"/>
      <c r="O37" s="236"/>
      <c r="P37" s="74"/>
      <c r="Q37" s="190">
        <f t="shared" si="19"/>
        <v>41791</v>
      </c>
      <c r="R37" s="279"/>
      <c r="S37" s="280"/>
      <c r="T37" s="247"/>
      <c r="U37" s="248"/>
      <c r="V37" s="250"/>
      <c r="W37" s="247"/>
      <c r="X37" s="249"/>
      <c r="Y37" s="250"/>
      <c r="Z37" s="247"/>
      <c r="AA37" s="197">
        <f t="shared" si="18"/>
        <v>0</v>
      </c>
      <c r="AB37" s="197"/>
    </row>
    <row r="38" spans="1:28" s="209" customFormat="1" hidden="1" x14ac:dyDescent="0.25">
      <c r="A38" s="187">
        <v>41760</v>
      </c>
      <c r="B38" s="251"/>
      <c r="C38" s="252"/>
      <c r="D38" s="244"/>
      <c r="E38" s="244"/>
      <c r="F38" s="244"/>
      <c r="G38" s="244"/>
      <c r="H38" s="244"/>
      <c r="I38" s="244"/>
      <c r="J38" s="236"/>
      <c r="K38" s="237"/>
      <c r="L38" s="236"/>
      <c r="M38" s="236"/>
      <c r="N38" s="237"/>
      <c r="O38" s="236"/>
      <c r="P38" s="74"/>
      <c r="Q38" s="190">
        <f t="shared" si="19"/>
        <v>41760</v>
      </c>
      <c r="R38" s="279"/>
      <c r="S38" s="280"/>
      <c r="T38" s="247"/>
      <c r="U38" s="248"/>
      <c r="V38" s="250"/>
      <c r="W38" s="247"/>
      <c r="X38" s="249"/>
      <c r="Y38" s="250"/>
      <c r="Z38" s="247"/>
      <c r="AA38" s="197">
        <f t="shared" si="18"/>
        <v>0</v>
      </c>
      <c r="AB38" s="197"/>
    </row>
    <row r="39" spans="1:28" s="209" customFormat="1" hidden="1" x14ac:dyDescent="0.25">
      <c r="A39" s="187">
        <v>41730</v>
      </c>
      <c r="B39" s="251"/>
      <c r="C39" s="251"/>
      <c r="D39" s="244"/>
      <c r="E39" s="244"/>
      <c r="F39" s="244"/>
      <c r="G39" s="244"/>
      <c r="H39" s="244"/>
      <c r="I39" s="244"/>
      <c r="J39" s="236"/>
      <c r="K39" s="237"/>
      <c r="L39" s="236"/>
      <c r="M39" s="236"/>
      <c r="N39" s="237"/>
      <c r="O39" s="236"/>
      <c r="P39" s="74"/>
      <c r="Q39" s="190">
        <f t="shared" si="19"/>
        <v>41730</v>
      </c>
      <c r="R39" s="279"/>
      <c r="S39" s="280"/>
      <c r="T39" s="247"/>
      <c r="U39" s="248"/>
      <c r="V39" s="250"/>
      <c r="W39" s="247"/>
      <c r="X39" s="249"/>
      <c r="Y39" s="250"/>
      <c r="Z39" s="247"/>
      <c r="AA39" s="197">
        <f t="shared" si="18"/>
        <v>0</v>
      </c>
      <c r="AB39" s="197"/>
    </row>
    <row r="40" spans="1:28" s="209" customFormat="1" hidden="1" x14ac:dyDescent="0.25">
      <c r="A40" s="187">
        <v>41699</v>
      </c>
      <c r="B40" s="253"/>
      <c r="C40" s="201"/>
      <c r="D40" s="201"/>
      <c r="E40" s="201"/>
      <c r="F40" s="201"/>
      <c r="G40" s="201"/>
      <c r="H40" s="201"/>
      <c r="I40" s="201"/>
      <c r="J40" s="201"/>
      <c r="K40" s="255"/>
      <c r="L40" s="254"/>
      <c r="M40" s="201"/>
      <c r="N40" s="255"/>
      <c r="O40" s="254"/>
      <c r="P40" s="73"/>
      <c r="Q40" s="190">
        <f t="shared" si="19"/>
        <v>41699</v>
      </c>
      <c r="R40" s="279"/>
      <c r="S40" s="281"/>
      <c r="T40" s="247"/>
      <c r="U40" s="248"/>
      <c r="V40" s="256"/>
      <c r="W40" s="247"/>
      <c r="X40" s="249"/>
      <c r="Y40" s="256"/>
      <c r="Z40" s="247"/>
      <c r="AA40" s="197">
        <f t="shared" si="18"/>
        <v>0</v>
      </c>
      <c r="AB40" s="197"/>
    </row>
    <row r="41" spans="1:28" s="209" customFormat="1" hidden="1" x14ac:dyDescent="0.25">
      <c r="A41" s="187">
        <v>41671</v>
      </c>
      <c r="B41" s="253"/>
      <c r="C41" s="201"/>
      <c r="D41" s="201"/>
      <c r="E41" s="201"/>
      <c r="F41" s="201"/>
      <c r="G41" s="201"/>
      <c r="H41" s="201"/>
      <c r="I41" s="201"/>
      <c r="J41" s="201"/>
      <c r="K41" s="255"/>
      <c r="L41" s="254"/>
      <c r="M41" s="201"/>
      <c r="N41" s="255"/>
      <c r="O41" s="254"/>
      <c r="P41" s="73"/>
      <c r="Q41" s="190">
        <f t="shared" si="19"/>
        <v>41671</v>
      </c>
      <c r="R41" s="279"/>
      <c r="S41" s="281"/>
      <c r="T41" s="247"/>
      <c r="U41" s="248"/>
      <c r="V41" s="256"/>
      <c r="W41" s="247"/>
      <c r="X41" s="249"/>
      <c r="Y41" s="256"/>
      <c r="Z41" s="247"/>
      <c r="AA41" s="197">
        <f t="shared" si="18"/>
        <v>0</v>
      </c>
      <c r="AB41" s="197"/>
    </row>
    <row r="42" spans="1:28" s="209" customFormat="1" hidden="1" x14ac:dyDescent="0.25">
      <c r="A42" s="187">
        <v>41640</v>
      </c>
      <c r="B42" s="253"/>
      <c r="C42" s="201"/>
      <c r="D42" s="201"/>
      <c r="E42" s="201"/>
      <c r="F42" s="201"/>
      <c r="G42" s="201"/>
      <c r="H42" s="201"/>
      <c r="I42" s="201"/>
      <c r="J42" s="201"/>
      <c r="K42" s="255"/>
      <c r="L42" s="254"/>
      <c r="M42" s="201"/>
      <c r="N42" s="255"/>
      <c r="O42" s="254"/>
      <c r="P42" s="73"/>
      <c r="Q42" s="190">
        <f t="shared" si="19"/>
        <v>41640</v>
      </c>
      <c r="R42" s="279"/>
      <c r="S42" s="281"/>
      <c r="T42" s="247"/>
      <c r="U42" s="248"/>
      <c r="V42" s="256"/>
      <c r="W42" s="247"/>
      <c r="X42" s="249"/>
      <c r="Y42" s="256"/>
      <c r="Z42" s="247"/>
      <c r="AA42" s="197">
        <f t="shared" si="18"/>
        <v>0</v>
      </c>
      <c r="AB42" s="197"/>
    </row>
    <row r="43" spans="1:28" s="209" customFormat="1" hidden="1" x14ac:dyDescent="0.25">
      <c r="A43" s="187">
        <v>41609</v>
      </c>
      <c r="B43" s="253"/>
      <c r="C43" s="201"/>
      <c r="D43" s="201"/>
      <c r="E43" s="201"/>
      <c r="F43" s="201"/>
      <c r="G43" s="201"/>
      <c r="H43" s="201"/>
      <c r="I43" s="201"/>
      <c r="J43" s="201"/>
      <c r="K43" s="255"/>
      <c r="L43" s="254"/>
      <c r="M43" s="201"/>
      <c r="N43" s="255"/>
      <c r="O43" s="254"/>
      <c r="P43" s="73"/>
      <c r="Q43" s="190">
        <f t="shared" si="19"/>
        <v>41609</v>
      </c>
      <c r="R43" s="279"/>
      <c r="S43" s="281"/>
      <c r="T43" s="247"/>
      <c r="U43" s="248"/>
      <c r="V43" s="256"/>
      <c r="W43" s="247"/>
      <c r="X43" s="249"/>
      <c r="Y43" s="256"/>
      <c r="Z43" s="247"/>
      <c r="AA43" s="197">
        <f t="shared" si="18"/>
        <v>0</v>
      </c>
      <c r="AB43" s="197"/>
    </row>
    <row r="44" spans="1:28" s="209" customFormat="1" hidden="1" x14ac:dyDescent="0.25">
      <c r="A44" s="187">
        <v>41579</v>
      </c>
      <c r="B44" s="253"/>
      <c r="C44" s="201"/>
      <c r="D44" s="201"/>
      <c r="E44" s="201"/>
      <c r="F44" s="201"/>
      <c r="G44" s="201"/>
      <c r="H44" s="201"/>
      <c r="I44" s="201"/>
      <c r="J44" s="201"/>
      <c r="K44" s="255"/>
      <c r="L44" s="254"/>
      <c r="M44" s="201"/>
      <c r="N44" s="255"/>
      <c r="O44" s="254"/>
      <c r="P44" s="73"/>
      <c r="Q44" s="190">
        <f t="shared" si="19"/>
        <v>41579</v>
      </c>
      <c r="R44" s="279"/>
      <c r="S44" s="281"/>
      <c r="T44" s="247"/>
      <c r="U44" s="248"/>
      <c r="V44" s="256"/>
      <c r="W44" s="247"/>
      <c r="X44" s="249"/>
      <c r="Y44" s="256"/>
      <c r="Z44" s="247"/>
      <c r="AA44" s="197">
        <f t="shared" si="18"/>
        <v>0</v>
      </c>
      <c r="AB44" s="197"/>
    </row>
    <row r="45" spans="1:28" s="209" customFormat="1" hidden="1" x14ac:dyDescent="0.25">
      <c r="A45" s="187">
        <v>41548</v>
      </c>
      <c r="B45" s="253"/>
      <c r="C45" s="201"/>
      <c r="D45" s="201"/>
      <c r="E45" s="201"/>
      <c r="F45" s="201"/>
      <c r="G45" s="201"/>
      <c r="H45" s="201"/>
      <c r="I45" s="201"/>
      <c r="J45" s="201"/>
      <c r="K45" s="255"/>
      <c r="L45" s="254"/>
      <c r="M45" s="201"/>
      <c r="N45" s="255"/>
      <c r="O45" s="254"/>
      <c r="P45" s="73"/>
      <c r="Q45" s="190">
        <f t="shared" si="19"/>
        <v>41548</v>
      </c>
      <c r="R45" s="279"/>
      <c r="S45" s="281"/>
      <c r="T45" s="247"/>
      <c r="U45" s="248"/>
      <c r="V45" s="256"/>
      <c r="W45" s="247"/>
      <c r="X45" s="249"/>
      <c r="Y45" s="256"/>
      <c r="Z45" s="247"/>
      <c r="AA45" s="197">
        <f t="shared" si="18"/>
        <v>0</v>
      </c>
      <c r="AB45" s="197"/>
    </row>
    <row r="46" spans="1:28" s="209" customFormat="1" hidden="1" x14ac:dyDescent="0.25">
      <c r="A46" s="187">
        <v>41518</v>
      </c>
      <c r="B46" s="253"/>
      <c r="C46" s="201"/>
      <c r="D46" s="201"/>
      <c r="E46" s="201"/>
      <c r="F46" s="201"/>
      <c r="G46" s="201"/>
      <c r="H46" s="201"/>
      <c r="I46" s="201"/>
      <c r="J46" s="201"/>
      <c r="K46" s="255"/>
      <c r="L46" s="254"/>
      <c r="M46" s="201"/>
      <c r="N46" s="255"/>
      <c r="O46" s="254"/>
      <c r="P46" s="73"/>
      <c r="Q46" s="190">
        <f t="shared" si="19"/>
        <v>41518</v>
      </c>
      <c r="R46" s="279"/>
      <c r="S46" s="281"/>
      <c r="T46" s="247"/>
      <c r="U46" s="248"/>
      <c r="V46" s="256"/>
      <c r="W46" s="247"/>
      <c r="X46" s="249"/>
      <c r="Y46" s="256"/>
      <c r="Z46" s="247"/>
      <c r="AA46" s="197">
        <f t="shared" si="18"/>
        <v>0</v>
      </c>
      <c r="AB46" s="197"/>
    </row>
    <row r="47" spans="1:28" s="209" customFormat="1" hidden="1" x14ac:dyDescent="0.25">
      <c r="A47" s="187">
        <v>41487</v>
      </c>
      <c r="B47" s="253"/>
      <c r="C47" s="201"/>
      <c r="D47" s="201"/>
      <c r="E47" s="201"/>
      <c r="F47" s="201"/>
      <c r="G47" s="201"/>
      <c r="H47" s="201"/>
      <c r="I47" s="201"/>
      <c r="J47" s="201"/>
      <c r="K47" s="255"/>
      <c r="L47" s="254"/>
      <c r="M47" s="201"/>
      <c r="N47" s="255"/>
      <c r="O47" s="254"/>
      <c r="P47" s="73"/>
      <c r="Q47" s="190">
        <f t="shared" si="19"/>
        <v>41487</v>
      </c>
      <c r="R47" s="279"/>
      <c r="S47" s="281"/>
      <c r="T47" s="247"/>
      <c r="U47" s="248"/>
      <c r="V47" s="256"/>
      <c r="W47" s="247"/>
      <c r="X47" s="249"/>
      <c r="Y47" s="256"/>
      <c r="Z47" s="247"/>
      <c r="AA47" s="197">
        <f t="shared" si="18"/>
        <v>0</v>
      </c>
      <c r="AB47" s="197"/>
    </row>
    <row r="48" spans="1:28" s="209" customFormat="1" hidden="1" x14ac:dyDescent="0.25">
      <c r="A48" s="187">
        <v>41456</v>
      </c>
      <c r="B48" s="253"/>
      <c r="C48" s="201"/>
      <c r="D48" s="201"/>
      <c r="E48" s="201"/>
      <c r="F48" s="201"/>
      <c r="G48" s="201"/>
      <c r="H48" s="201"/>
      <c r="I48" s="201"/>
      <c r="J48" s="201"/>
      <c r="K48" s="255"/>
      <c r="L48" s="254"/>
      <c r="M48" s="201"/>
      <c r="N48" s="255"/>
      <c r="O48" s="254"/>
      <c r="P48" s="73"/>
      <c r="Q48" s="239">
        <f t="shared" si="19"/>
        <v>41456</v>
      </c>
      <c r="R48" s="279"/>
      <c r="S48" s="281"/>
      <c r="T48" s="247"/>
      <c r="U48" s="202"/>
      <c r="V48" s="256"/>
      <c r="W48" s="247"/>
      <c r="X48" s="249"/>
      <c r="Y48" s="256"/>
      <c r="Z48" s="247"/>
      <c r="AA48" s="197">
        <f t="shared" si="18"/>
        <v>0</v>
      </c>
      <c r="AB48" s="197"/>
    </row>
    <row r="49" spans="1:28" hidden="1" x14ac:dyDescent="0.25">
      <c r="A49" s="14"/>
      <c r="B49" s="10"/>
      <c r="C49" s="64"/>
      <c r="D49" s="64"/>
      <c r="E49" s="64"/>
      <c r="F49" s="10"/>
      <c r="G49" s="10"/>
      <c r="H49" s="10"/>
      <c r="I49" s="10"/>
      <c r="J49" s="10"/>
      <c r="K49" s="10"/>
      <c r="L49" s="10"/>
      <c r="M49" s="177"/>
      <c r="N49" s="177"/>
      <c r="O49" s="177"/>
      <c r="P49" s="74"/>
      <c r="Q49" s="10"/>
      <c r="R49" s="125"/>
      <c r="S49" s="126"/>
      <c r="T49" s="63"/>
      <c r="U49" s="62"/>
      <c r="V49" s="12"/>
      <c r="W49" s="63"/>
      <c r="X49" s="62"/>
      <c r="Y49" s="12"/>
      <c r="Z49" s="43"/>
      <c r="AA49" s="54"/>
      <c r="AB49" s="54"/>
    </row>
    <row r="50" spans="1:28" hidden="1" x14ac:dyDescent="0.25">
      <c r="R50" s="127" t="s">
        <v>62</v>
      </c>
      <c r="S50" s="128"/>
      <c r="T50" s="45">
        <f>SUM(T7:T49)</f>
        <v>969812.25762000028</v>
      </c>
      <c r="U50" s="50"/>
      <c r="V50" s="51"/>
      <c r="W50" s="45">
        <f>SUM(W7:W49)</f>
        <v>47388.157499999921</v>
      </c>
      <c r="X50" s="50"/>
      <c r="Y50" s="51"/>
      <c r="Z50" s="45">
        <f>SUM(Z7:Z49)</f>
        <v>90934.886389999883</v>
      </c>
      <c r="AA50" s="121">
        <f>SUM(AA7:AA49)</f>
        <v>1108135.3015099999</v>
      </c>
      <c r="AB50" s="121"/>
    </row>
    <row r="51" spans="1:28" x14ac:dyDescent="0.25">
      <c r="D51" s="11"/>
    </row>
    <row r="52" spans="1:28" s="150" customFormat="1" x14ac:dyDescent="0.25">
      <c r="A52" s="150" t="s">
        <v>5</v>
      </c>
      <c r="P52" s="70"/>
    </row>
    <row r="53" spans="1:28" s="150" customFormat="1" ht="45.75" customHeight="1" x14ac:dyDescent="0.25">
      <c r="A53" s="2" t="s">
        <v>12</v>
      </c>
      <c r="B53" s="318" t="s">
        <v>159</v>
      </c>
      <c r="C53" s="318"/>
      <c r="D53" s="318"/>
      <c r="E53" s="318"/>
      <c r="F53" s="318"/>
      <c r="G53" s="318"/>
      <c r="H53" s="318"/>
      <c r="I53" s="318"/>
      <c r="J53" s="318"/>
      <c r="K53" s="318"/>
      <c r="L53" s="318"/>
      <c r="M53" s="176"/>
      <c r="N53" s="176"/>
      <c r="O53" s="176"/>
      <c r="P53" s="263"/>
      <c r="Q53" s="66"/>
      <c r="R53" s="66"/>
      <c r="S53" s="171"/>
      <c r="T53" s="171"/>
      <c r="U53" s="171"/>
      <c r="V53" s="171"/>
      <c r="W53" s="171"/>
      <c r="X53" s="171"/>
      <c r="Y53" s="171"/>
    </row>
    <row r="54" spans="1:28" s="150" customFormat="1" x14ac:dyDescent="0.25">
      <c r="P54" s="70"/>
    </row>
    <row r="55" spans="1:28" s="150" customFormat="1" ht="43.5" customHeight="1" x14ac:dyDescent="0.25">
      <c r="A55" s="2" t="s">
        <v>13</v>
      </c>
      <c r="B55" s="318" t="s">
        <v>160</v>
      </c>
      <c r="C55" s="318"/>
      <c r="D55" s="318"/>
      <c r="E55" s="318"/>
      <c r="F55" s="318"/>
      <c r="G55" s="318"/>
      <c r="H55" s="318"/>
      <c r="I55" s="318"/>
      <c r="J55" s="318"/>
      <c r="K55" s="318"/>
      <c r="L55" s="318"/>
      <c r="M55" s="176"/>
      <c r="N55" s="176"/>
      <c r="O55" s="176"/>
      <c r="P55" s="264"/>
      <c r="Q55" s="171"/>
      <c r="R55" s="171"/>
      <c r="S55" s="171"/>
      <c r="T55" s="171"/>
      <c r="U55" s="171"/>
      <c r="V55" s="171"/>
      <c r="W55" s="171"/>
      <c r="X55" s="171"/>
      <c r="Y55" s="171"/>
    </row>
    <row r="56" spans="1:28" s="150" customFormat="1" ht="15" customHeight="1" x14ac:dyDescent="0.25">
      <c r="A56" s="65"/>
      <c r="B56" s="172"/>
      <c r="C56" s="172"/>
      <c r="D56" s="172"/>
      <c r="E56" s="172"/>
      <c r="F56" s="172"/>
      <c r="G56" s="172"/>
      <c r="H56" s="172"/>
      <c r="I56" s="172"/>
      <c r="J56" s="172"/>
      <c r="K56" s="172"/>
      <c r="L56" s="172"/>
      <c r="M56" s="175"/>
      <c r="N56" s="175"/>
      <c r="O56" s="175"/>
      <c r="P56" s="264"/>
      <c r="Q56" s="171"/>
      <c r="R56" s="171"/>
      <c r="S56" s="171"/>
      <c r="T56" s="171"/>
      <c r="U56" s="171"/>
      <c r="V56" s="171"/>
      <c r="W56" s="171"/>
      <c r="X56" s="171"/>
      <c r="Y56" s="171"/>
    </row>
    <row r="57" spans="1:28" s="150" customFormat="1" x14ac:dyDescent="0.25">
      <c r="A57" s="1" t="s">
        <v>4</v>
      </c>
      <c r="P57" s="70"/>
    </row>
    <row r="58" spans="1:28" x14ac:dyDescent="0.25">
      <c r="A58" s="150" t="s">
        <v>161</v>
      </c>
      <c r="B58" s="150"/>
      <c r="C58" s="150"/>
      <c r="D58" s="150"/>
      <c r="E58" s="150"/>
      <c r="F58" s="150"/>
      <c r="G58" s="150"/>
      <c r="H58" s="150"/>
      <c r="I58" s="150"/>
    </row>
    <row r="60" spans="1:28" x14ac:dyDescent="0.25">
      <c r="A60" s="210" t="s">
        <v>85</v>
      </c>
    </row>
  </sheetData>
  <sheetProtection sheet="1" objects="1" scenarios="1"/>
  <mergeCells count="9">
    <mergeCell ref="B53:L53"/>
    <mergeCell ref="B55:L55"/>
    <mergeCell ref="Q1:AB1"/>
    <mergeCell ref="Q2:AB2"/>
    <mergeCell ref="Q4:AB4"/>
    <mergeCell ref="AB5:AB6"/>
    <mergeCell ref="R5:T5"/>
    <mergeCell ref="U5:W5"/>
    <mergeCell ref="X5:Z5"/>
  </mergeCells>
  <printOptions horizontalCentered="1" verticalCentered="1"/>
  <pageMargins left="0.25" right="0.25" top="0.25" bottom="0.25" header="0.05" footer="0.05"/>
  <pageSetup scale="70" orientation="landscape" r:id="rId1"/>
  <colBreaks count="1" manualBreakCount="1">
    <brk id="1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A55" sqref="A55:XFD55"/>
    </sheetView>
  </sheetViews>
  <sheetFormatPr defaultRowHeight="15" x14ac:dyDescent="0.25"/>
  <cols>
    <col min="1" max="1" width="24.7109375" bestFit="1" customWidth="1"/>
  </cols>
  <sheetData>
    <row r="1" spans="1:13" x14ac:dyDescent="0.25">
      <c r="A1" t="s">
        <v>154</v>
      </c>
      <c r="B1" t="s">
        <v>93</v>
      </c>
      <c r="C1" t="s">
        <v>94</v>
      </c>
      <c r="D1" t="s">
        <v>95</v>
      </c>
      <c r="E1" t="s">
        <v>96</v>
      </c>
      <c r="F1" t="s">
        <v>97</v>
      </c>
      <c r="G1" t="s">
        <v>98</v>
      </c>
      <c r="H1" t="s">
        <v>99</v>
      </c>
      <c r="I1" t="s">
        <v>100</v>
      </c>
      <c r="J1" t="s">
        <v>101</v>
      </c>
      <c r="K1" t="s">
        <v>102</v>
      </c>
      <c r="L1" t="s">
        <v>103</v>
      </c>
      <c r="M1" t="s">
        <v>104</v>
      </c>
    </row>
    <row r="2" spans="1:13" s="117" customFormat="1" x14ac:dyDescent="0.25">
      <c r="A2" s="117" t="s">
        <v>91</v>
      </c>
      <c r="B2" s="117" t="s">
        <v>104</v>
      </c>
      <c r="C2" s="117" t="s">
        <v>93</v>
      </c>
      <c r="D2" s="117" t="s">
        <v>94</v>
      </c>
      <c r="E2" s="117" t="s">
        <v>95</v>
      </c>
      <c r="F2" s="117" t="s">
        <v>96</v>
      </c>
      <c r="G2" s="117" t="s">
        <v>97</v>
      </c>
      <c r="H2" s="117" t="s">
        <v>98</v>
      </c>
      <c r="I2" s="117" t="s">
        <v>99</v>
      </c>
      <c r="J2" s="117" t="s">
        <v>100</v>
      </c>
      <c r="K2" s="117" t="s">
        <v>101</v>
      </c>
      <c r="L2" s="117" t="s">
        <v>102</v>
      </c>
      <c r="M2" s="117" t="s">
        <v>103</v>
      </c>
    </row>
    <row r="3" spans="1:13" x14ac:dyDescent="0.25">
      <c r="A3" t="s">
        <v>92</v>
      </c>
      <c r="B3" t="s">
        <v>94</v>
      </c>
      <c r="C3" t="s">
        <v>95</v>
      </c>
      <c r="D3" t="s">
        <v>96</v>
      </c>
      <c r="E3" t="s">
        <v>97</v>
      </c>
      <c r="F3" t="s">
        <v>98</v>
      </c>
      <c r="G3" t="s">
        <v>99</v>
      </c>
      <c r="H3" t="s">
        <v>100</v>
      </c>
      <c r="I3" t="s">
        <v>101</v>
      </c>
      <c r="J3" t="s">
        <v>102</v>
      </c>
      <c r="K3" t="s">
        <v>103</v>
      </c>
      <c r="L3" t="s">
        <v>104</v>
      </c>
      <c r="M3" t="s">
        <v>93</v>
      </c>
    </row>
    <row r="5" spans="1:13" s="216" customFormat="1" x14ac:dyDescent="0.25">
      <c r="A5" s="216" t="s">
        <v>105</v>
      </c>
    </row>
    <row r="6" spans="1:13" s="216" customFormat="1" x14ac:dyDescent="0.25"/>
    <row r="12" spans="1:13" x14ac:dyDescent="0.25">
      <c r="F12" t="s">
        <v>108</v>
      </c>
    </row>
    <row r="53" spans="1:12" x14ac:dyDescent="0.25">
      <c r="A53" s="65"/>
      <c r="B53" s="65"/>
      <c r="C53" s="65"/>
      <c r="D53" s="65"/>
      <c r="E53" s="65"/>
      <c r="F53" s="65"/>
      <c r="G53" s="65"/>
      <c r="H53" s="65"/>
      <c r="I53" s="65"/>
      <c r="J53" s="65"/>
      <c r="K53" s="65"/>
      <c r="L53" s="65"/>
    </row>
    <row r="55" spans="1:12" ht="43.5" customHeight="1" x14ac:dyDescent="0.25">
      <c r="A55" s="2"/>
      <c r="B55" s="287"/>
      <c r="C55" s="287"/>
      <c r="D55" s="287"/>
      <c r="E55" s="287"/>
      <c r="F55" s="287"/>
      <c r="G55" s="287"/>
      <c r="H55" s="287"/>
      <c r="I55" s="287"/>
      <c r="J55" s="287"/>
      <c r="K55" s="287"/>
      <c r="L55" s="287"/>
    </row>
  </sheetData>
  <sheetProtection sheet="1" objects="1" scenarios="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J57"/>
  <sheetViews>
    <sheetView tabSelected="1" workbookViewId="0">
      <selection activeCell="K39" sqref="K38:K39"/>
    </sheetView>
  </sheetViews>
  <sheetFormatPr defaultColWidth="14.42578125" defaultRowHeight="15" x14ac:dyDescent="0.25"/>
  <cols>
    <col min="1" max="1" width="14.42578125" style="133"/>
    <col min="2" max="18" width="14.42578125" style="132" customWidth="1"/>
    <col min="19" max="19" width="14.42578125" style="159"/>
    <col min="20" max="22" width="14.42578125" style="151"/>
    <col min="23" max="23" width="14.42578125" style="160"/>
    <col min="24" max="24" width="14.42578125" style="159"/>
    <col min="25" max="26" width="14.42578125" style="151"/>
    <col min="27" max="27" width="14.42578125" style="160"/>
    <col min="28" max="28" width="14.42578125" style="159"/>
    <col min="29" max="30" width="14.42578125" style="151"/>
    <col min="31" max="31" width="14.42578125" style="160"/>
    <col min="32" max="32" width="14.42578125" style="159"/>
    <col min="33" max="34" width="14.42578125" style="151"/>
    <col min="35" max="35" width="14.42578125" style="160"/>
    <col min="36" max="16384" width="14.42578125" style="131"/>
  </cols>
  <sheetData>
    <row r="4" spans="1:36" x14ac:dyDescent="0.25">
      <c r="B4" s="132" t="s">
        <v>151</v>
      </c>
      <c r="C4" s="132" t="s">
        <v>151</v>
      </c>
      <c r="D4" s="132" t="s">
        <v>151</v>
      </c>
      <c r="E4" s="132" t="s">
        <v>151</v>
      </c>
      <c r="F4" s="132" t="s">
        <v>151</v>
      </c>
      <c r="G4" s="132" t="s">
        <v>151</v>
      </c>
      <c r="H4" s="132" t="s">
        <v>151</v>
      </c>
      <c r="I4" s="132" t="s">
        <v>151</v>
      </c>
      <c r="J4" s="132" t="s">
        <v>151</v>
      </c>
      <c r="K4" s="132" t="s">
        <v>151</v>
      </c>
      <c r="L4" s="132" t="s">
        <v>151</v>
      </c>
      <c r="M4" s="132" t="s">
        <v>151</v>
      </c>
      <c r="N4" s="132" t="s">
        <v>151</v>
      </c>
      <c r="O4" s="132" t="s">
        <v>151</v>
      </c>
      <c r="P4" s="132" t="s">
        <v>151</v>
      </c>
      <c r="Q4" s="132" t="s">
        <v>151</v>
      </c>
      <c r="R4" s="132" t="s">
        <v>151</v>
      </c>
      <c r="S4" s="159" t="s">
        <v>150</v>
      </c>
      <c r="T4" s="151" t="s">
        <v>150</v>
      </c>
      <c r="U4" s="151" t="s">
        <v>150</v>
      </c>
      <c r="V4" s="151" t="s">
        <v>150</v>
      </c>
      <c r="W4" s="160" t="s">
        <v>150</v>
      </c>
      <c r="X4" s="159" t="s">
        <v>150</v>
      </c>
      <c r="Y4" s="151" t="s">
        <v>150</v>
      </c>
      <c r="Z4" s="151" t="s">
        <v>150</v>
      </c>
      <c r="AA4" s="160" t="s">
        <v>150</v>
      </c>
      <c r="AB4" s="159" t="s">
        <v>150</v>
      </c>
      <c r="AC4" s="151" t="s">
        <v>150</v>
      </c>
      <c r="AD4" s="151" t="s">
        <v>150</v>
      </c>
      <c r="AE4" s="160" t="s">
        <v>150</v>
      </c>
      <c r="AF4" s="159" t="s">
        <v>150</v>
      </c>
      <c r="AG4" s="151" t="s">
        <v>150</v>
      </c>
      <c r="AH4" s="151" t="s">
        <v>150</v>
      </c>
      <c r="AI4" s="160" t="s">
        <v>150</v>
      </c>
    </row>
    <row r="5" spans="1:36" x14ac:dyDescent="0.25">
      <c r="A5" s="133" t="s">
        <v>149</v>
      </c>
      <c r="B5" s="132" t="s">
        <v>146</v>
      </c>
      <c r="C5" s="132" t="s">
        <v>147</v>
      </c>
      <c r="D5" s="132" t="s">
        <v>148</v>
      </c>
      <c r="E5" s="132" t="s">
        <v>148</v>
      </c>
      <c r="F5" s="132" t="s">
        <v>145</v>
      </c>
      <c r="G5" s="132" t="s">
        <v>147</v>
      </c>
      <c r="H5" s="132" t="s">
        <v>148</v>
      </c>
      <c r="I5" s="132" t="s">
        <v>148</v>
      </c>
      <c r="J5" s="132" t="s">
        <v>148</v>
      </c>
      <c r="K5" s="132" t="s">
        <v>148</v>
      </c>
      <c r="L5" s="132" t="s">
        <v>145</v>
      </c>
      <c r="M5" s="132" t="s">
        <v>148</v>
      </c>
      <c r="N5" s="132" t="s">
        <v>148</v>
      </c>
      <c r="O5" s="132" t="s">
        <v>148</v>
      </c>
      <c r="P5" s="132" t="s">
        <v>146</v>
      </c>
      <c r="Q5" s="132" t="s">
        <v>148</v>
      </c>
      <c r="R5" s="132" t="s">
        <v>148</v>
      </c>
      <c r="S5" s="161" t="s">
        <v>148</v>
      </c>
      <c r="T5" s="132" t="s">
        <v>148</v>
      </c>
      <c r="U5" s="132" t="s">
        <v>148</v>
      </c>
      <c r="V5" s="132" t="s">
        <v>148</v>
      </c>
      <c r="W5" s="162" t="s">
        <v>148</v>
      </c>
      <c r="X5" s="159" t="s">
        <v>147</v>
      </c>
      <c r="Y5" s="151" t="s">
        <v>147</v>
      </c>
      <c r="Z5" s="151" t="s">
        <v>147</v>
      </c>
      <c r="AA5" s="160" t="s">
        <v>147</v>
      </c>
      <c r="AB5" s="161" t="s">
        <v>146</v>
      </c>
      <c r="AC5" s="132" t="s">
        <v>146</v>
      </c>
      <c r="AD5" s="132" t="s">
        <v>146</v>
      </c>
      <c r="AE5" s="162" t="s">
        <v>146</v>
      </c>
      <c r="AF5" s="159" t="s">
        <v>145</v>
      </c>
      <c r="AG5" s="151" t="s">
        <v>145</v>
      </c>
      <c r="AH5" s="151" t="s">
        <v>145</v>
      </c>
      <c r="AI5" s="160" t="s">
        <v>145</v>
      </c>
    </row>
    <row r="6" spans="1:36" s="143" customFormat="1" ht="45" x14ac:dyDescent="0.25">
      <c r="A6" s="144" t="s">
        <v>144</v>
      </c>
      <c r="B6" s="144" t="s">
        <v>143</v>
      </c>
      <c r="C6" s="144" t="s">
        <v>142</v>
      </c>
      <c r="D6" s="145" t="s">
        <v>152</v>
      </c>
      <c r="E6" s="144" t="s">
        <v>141</v>
      </c>
      <c r="F6" s="144" t="s">
        <v>140</v>
      </c>
      <c r="G6" s="145" t="s">
        <v>155</v>
      </c>
      <c r="H6" s="145" t="s">
        <v>156</v>
      </c>
      <c r="I6" s="144" t="s">
        <v>139</v>
      </c>
      <c r="J6" s="144" t="s">
        <v>138</v>
      </c>
      <c r="K6" s="144" t="s">
        <v>137</v>
      </c>
      <c r="L6" s="144" t="s">
        <v>136</v>
      </c>
      <c r="M6" s="144" t="s">
        <v>135</v>
      </c>
      <c r="N6" s="144" t="s">
        <v>134</v>
      </c>
      <c r="O6" s="144" t="s">
        <v>133</v>
      </c>
      <c r="P6" s="144" t="s">
        <v>132</v>
      </c>
      <c r="Q6" s="144" t="s">
        <v>131</v>
      </c>
      <c r="R6" s="145" t="s">
        <v>153</v>
      </c>
      <c r="S6" s="163" t="s">
        <v>130</v>
      </c>
      <c r="T6" s="143" t="s">
        <v>129</v>
      </c>
      <c r="U6" s="143" t="s">
        <v>128</v>
      </c>
      <c r="V6" s="143" t="s">
        <v>127</v>
      </c>
      <c r="W6" s="164" t="s">
        <v>126</v>
      </c>
      <c r="X6" s="163" t="s">
        <v>125</v>
      </c>
      <c r="Y6" s="143" t="s">
        <v>124</v>
      </c>
      <c r="Z6" s="143" t="s">
        <v>123</v>
      </c>
      <c r="AA6" s="164" t="s">
        <v>122</v>
      </c>
      <c r="AB6" s="163" t="s">
        <v>121</v>
      </c>
      <c r="AC6" s="143" t="s">
        <v>120</v>
      </c>
      <c r="AD6" s="143" t="s">
        <v>119</v>
      </c>
      <c r="AE6" s="164" t="s">
        <v>118</v>
      </c>
      <c r="AF6" s="163" t="s">
        <v>117</v>
      </c>
      <c r="AG6" s="143" t="s">
        <v>116</v>
      </c>
      <c r="AH6" s="143" t="s">
        <v>115</v>
      </c>
      <c r="AI6" s="164" t="s">
        <v>114</v>
      </c>
    </row>
    <row r="7" spans="1:36" s="143" customFormat="1" x14ac:dyDescent="0.25">
      <c r="A7" s="137">
        <f t="shared" ref="A7:A13" si="0">A8+31</f>
        <v>42714</v>
      </c>
      <c r="B7" s="145"/>
      <c r="C7" s="145"/>
      <c r="D7" s="147"/>
      <c r="E7" s="145"/>
      <c r="F7" s="146">
        <v>0.104</v>
      </c>
      <c r="G7" s="152"/>
      <c r="H7" s="152"/>
      <c r="I7" s="145"/>
      <c r="J7" s="145"/>
      <c r="K7" s="145"/>
      <c r="L7" s="145"/>
      <c r="M7" s="145"/>
      <c r="N7" s="145"/>
      <c r="O7" s="145"/>
      <c r="P7" s="145"/>
      <c r="Q7" s="145"/>
      <c r="R7" s="148"/>
      <c r="S7" s="163"/>
      <c r="W7" s="164"/>
      <c r="X7" s="163"/>
      <c r="AA7" s="164"/>
      <c r="AB7" s="163"/>
      <c r="AE7" s="164"/>
      <c r="AF7" s="163"/>
      <c r="AI7" s="164"/>
    </row>
    <row r="8" spans="1:36" s="143" customFormat="1" x14ac:dyDescent="0.25">
      <c r="A8" s="137">
        <f t="shared" si="0"/>
        <v>42683</v>
      </c>
      <c r="B8" s="145"/>
      <c r="C8" s="145"/>
      <c r="D8" s="147">
        <v>9.5219999999999999E-2</v>
      </c>
      <c r="E8" s="145"/>
      <c r="F8" s="146">
        <v>0.104</v>
      </c>
      <c r="G8" s="153">
        <v>9.6199999999999994E-2</v>
      </c>
      <c r="H8" s="153">
        <v>9.9750000000000005E-2</v>
      </c>
      <c r="I8" s="145"/>
      <c r="J8" s="145"/>
      <c r="K8" s="145"/>
      <c r="L8" s="145"/>
      <c r="M8" s="145"/>
      <c r="N8" s="145"/>
      <c r="O8" s="145"/>
      <c r="P8" s="145"/>
      <c r="Q8" s="145"/>
      <c r="R8" s="148">
        <v>9.6023999999999998E-2</v>
      </c>
      <c r="S8" s="163"/>
      <c r="W8" s="164"/>
      <c r="X8" s="163"/>
      <c r="AA8" s="164"/>
      <c r="AB8" s="163"/>
      <c r="AE8" s="164"/>
      <c r="AF8" s="163"/>
      <c r="AI8" s="164"/>
    </row>
    <row r="9" spans="1:36" s="143" customFormat="1" x14ac:dyDescent="0.25">
      <c r="A9" s="137">
        <f t="shared" si="0"/>
        <v>42652</v>
      </c>
      <c r="B9" s="145"/>
      <c r="C9" s="145"/>
      <c r="D9" s="147">
        <v>9.5219999999999999E-2</v>
      </c>
      <c r="E9" s="146">
        <v>0.104</v>
      </c>
      <c r="F9" s="146">
        <v>0.104</v>
      </c>
      <c r="G9" s="153">
        <v>9.6199999999999994E-2</v>
      </c>
      <c r="H9" s="153">
        <v>9.9750000000000005E-2</v>
      </c>
      <c r="I9" s="145"/>
      <c r="J9" s="145"/>
      <c r="K9" s="145"/>
      <c r="L9" s="147">
        <v>0.12014</v>
      </c>
      <c r="M9" s="145"/>
      <c r="N9" s="145"/>
      <c r="O9" s="145"/>
      <c r="P9" s="146">
        <v>8.8999999999999996E-2</v>
      </c>
      <c r="Q9" s="145"/>
      <c r="R9" s="148">
        <v>9.6023999999999998E-2</v>
      </c>
      <c r="S9" s="163"/>
      <c r="W9" s="164"/>
      <c r="X9" s="163"/>
      <c r="AA9" s="164"/>
      <c r="AB9" s="163"/>
      <c r="AE9" s="164"/>
      <c r="AF9" s="163"/>
      <c r="AI9" s="164"/>
    </row>
    <row r="10" spans="1:36" s="143" customFormat="1" x14ac:dyDescent="0.25">
      <c r="A10" s="137">
        <f t="shared" si="0"/>
        <v>42621</v>
      </c>
      <c r="B10" s="145"/>
      <c r="C10" s="145"/>
      <c r="D10" s="147">
        <v>9.5219999999999999E-2</v>
      </c>
      <c r="E10" s="146">
        <v>0.104</v>
      </c>
      <c r="F10" s="146">
        <v>0.104</v>
      </c>
      <c r="G10" s="153">
        <v>9.6199999999999994E-2</v>
      </c>
      <c r="H10" s="153">
        <v>9.9750000000000005E-2</v>
      </c>
      <c r="I10" s="145"/>
      <c r="J10" s="145"/>
      <c r="K10" s="145"/>
      <c r="L10" s="147">
        <v>0.12014</v>
      </c>
      <c r="M10" s="147">
        <v>0.108</v>
      </c>
      <c r="N10" s="147">
        <v>0.108</v>
      </c>
      <c r="O10" s="147">
        <v>0.108</v>
      </c>
      <c r="P10" s="146">
        <v>8.8999999999999996E-2</v>
      </c>
      <c r="Q10" s="145"/>
      <c r="R10" s="148">
        <v>9.6023999999999998E-2</v>
      </c>
      <c r="S10" s="163"/>
      <c r="W10" s="164"/>
      <c r="X10" s="163"/>
      <c r="AA10" s="164"/>
      <c r="AB10" s="163"/>
      <c r="AE10" s="164"/>
      <c r="AF10" s="163"/>
      <c r="AI10" s="164"/>
    </row>
    <row r="11" spans="1:36" s="143" customFormat="1" x14ac:dyDescent="0.25">
      <c r="A11" s="137">
        <f t="shared" si="0"/>
        <v>42590</v>
      </c>
      <c r="B11" s="145"/>
      <c r="C11" s="145"/>
      <c r="D11" s="147">
        <v>9.5219999999999999E-2</v>
      </c>
      <c r="E11" s="146">
        <v>0.104</v>
      </c>
      <c r="F11" s="146">
        <v>0.104</v>
      </c>
      <c r="G11" s="153">
        <v>9.6199999999999994E-2</v>
      </c>
      <c r="H11" s="153">
        <v>9.9750000000000005E-2</v>
      </c>
      <c r="I11" s="145"/>
      <c r="J11" s="145"/>
      <c r="K11" s="145"/>
      <c r="L11" s="147">
        <v>0.12014</v>
      </c>
      <c r="M11" s="147">
        <v>0.108</v>
      </c>
      <c r="N11" s="147">
        <v>0.108</v>
      </c>
      <c r="O11" s="147">
        <v>0.108</v>
      </c>
      <c r="P11" s="146">
        <v>8.8999999999999996E-2</v>
      </c>
      <c r="Q11" s="145"/>
      <c r="R11" s="148">
        <v>9.6023999999999998E-2</v>
      </c>
      <c r="S11" s="163"/>
      <c r="W11" s="164"/>
      <c r="X11" s="163"/>
      <c r="AA11" s="164"/>
      <c r="AB11" s="163"/>
      <c r="AE11" s="164"/>
      <c r="AF11" s="163"/>
      <c r="AI11" s="164"/>
    </row>
    <row r="12" spans="1:36" s="143" customFormat="1" x14ac:dyDescent="0.25">
      <c r="A12" s="137">
        <f t="shared" si="0"/>
        <v>42559</v>
      </c>
      <c r="B12" s="145"/>
      <c r="C12" s="145"/>
      <c r="D12" s="147">
        <v>9.5219999999999999E-2</v>
      </c>
      <c r="E12" s="146">
        <v>0.104</v>
      </c>
      <c r="F12" s="146">
        <v>0.104</v>
      </c>
      <c r="G12" s="153">
        <v>9.6199999999999994E-2</v>
      </c>
      <c r="H12" s="153">
        <v>9.9750000000000005E-2</v>
      </c>
      <c r="I12" s="145"/>
      <c r="J12" s="145"/>
      <c r="K12" s="145"/>
      <c r="L12" s="147">
        <v>0.12014</v>
      </c>
      <c r="M12" s="147">
        <v>0.108</v>
      </c>
      <c r="N12" s="147">
        <v>0.108</v>
      </c>
      <c r="O12" s="147">
        <v>0.108</v>
      </c>
      <c r="P12" s="146">
        <v>8.8999999999999996E-2</v>
      </c>
      <c r="Q12" s="145"/>
      <c r="R12" s="148">
        <v>9.6023999999999998E-2</v>
      </c>
      <c r="S12" s="163"/>
      <c r="W12" s="164"/>
      <c r="X12" s="163"/>
      <c r="AA12" s="164"/>
      <c r="AB12" s="163"/>
      <c r="AE12" s="164"/>
      <c r="AF12" s="163"/>
      <c r="AI12" s="164"/>
    </row>
    <row r="13" spans="1:36" s="143" customFormat="1" x14ac:dyDescent="0.25">
      <c r="A13" s="137">
        <f t="shared" si="0"/>
        <v>42528</v>
      </c>
      <c r="B13" s="145"/>
      <c r="C13" s="145"/>
      <c r="D13" s="147">
        <v>9.5219999999999999E-2</v>
      </c>
      <c r="E13" s="146">
        <v>0.104</v>
      </c>
      <c r="F13" s="146">
        <v>0.104</v>
      </c>
      <c r="G13" s="153">
        <v>9.6199999999999994E-2</v>
      </c>
      <c r="H13" s="153">
        <v>9.9750000000000005E-2</v>
      </c>
      <c r="I13" s="145"/>
      <c r="J13" s="145"/>
      <c r="K13" s="145"/>
      <c r="L13" s="147">
        <v>0.12014</v>
      </c>
      <c r="M13" s="147">
        <v>0.108</v>
      </c>
      <c r="N13" s="147">
        <v>0.108</v>
      </c>
      <c r="O13" s="147">
        <v>0.108</v>
      </c>
      <c r="P13" s="146">
        <v>8.8999999999999996E-2</v>
      </c>
      <c r="Q13" s="145"/>
      <c r="R13" s="148">
        <v>9.6023999999999998E-2</v>
      </c>
      <c r="S13" s="163"/>
      <c r="W13" s="164"/>
      <c r="X13" s="178">
        <v>0.10804</v>
      </c>
      <c r="Y13" s="158">
        <v>0.1057</v>
      </c>
      <c r="Z13" s="158">
        <v>0.10800999999999999</v>
      </c>
      <c r="AA13" s="179">
        <v>0.10317999999999999</v>
      </c>
      <c r="AB13" s="180"/>
      <c r="AC13" s="181"/>
      <c r="AD13" s="181"/>
      <c r="AE13" s="182"/>
      <c r="AF13" s="183">
        <v>0.10394</v>
      </c>
      <c r="AG13" s="158">
        <v>0.10609</v>
      </c>
      <c r="AH13" s="158">
        <v>8.6620000000000003E-2</v>
      </c>
      <c r="AI13" s="179"/>
      <c r="AJ13" s="181"/>
    </row>
    <row r="14" spans="1:36" s="141" customFormat="1" x14ac:dyDescent="0.25">
      <c r="A14" s="137">
        <f t="shared" ref="A14:A25" si="1">A15+31</f>
        <v>42497</v>
      </c>
      <c r="B14" s="148"/>
      <c r="C14" s="147" t="s">
        <v>10</v>
      </c>
      <c r="D14" s="147">
        <v>9.5219999999999999E-2</v>
      </c>
      <c r="E14" s="146">
        <v>0.104</v>
      </c>
      <c r="F14" s="146">
        <v>0.104</v>
      </c>
      <c r="G14" s="153">
        <v>9.6199999999999994E-2</v>
      </c>
      <c r="H14" s="153">
        <v>9.9750000000000005E-2</v>
      </c>
      <c r="I14" s="152">
        <v>0.1099</v>
      </c>
      <c r="J14" s="152">
        <v>0.1099</v>
      </c>
      <c r="K14" s="152">
        <v>0.1099</v>
      </c>
      <c r="L14" s="147">
        <v>0.12014</v>
      </c>
      <c r="M14" s="147">
        <v>0.108</v>
      </c>
      <c r="N14" s="147">
        <v>0.108</v>
      </c>
      <c r="O14" s="147">
        <v>0.108</v>
      </c>
      <c r="P14" s="146">
        <v>8.8999999999999996E-2</v>
      </c>
      <c r="Q14" s="148"/>
      <c r="R14" s="148">
        <v>9.6023999999999998E-2</v>
      </c>
      <c r="S14" s="154"/>
      <c r="T14" s="152"/>
      <c r="U14" s="152"/>
      <c r="V14" s="152"/>
      <c r="W14" s="165"/>
      <c r="X14" s="178">
        <v>0.10804</v>
      </c>
      <c r="Y14" s="158">
        <v>0.1057</v>
      </c>
      <c r="Z14" s="158">
        <v>0.10800999999999999</v>
      </c>
      <c r="AA14" s="179">
        <v>0.10317999999999999</v>
      </c>
      <c r="AB14" s="183">
        <v>0.12239</v>
      </c>
      <c r="AC14" s="158">
        <v>0.12239</v>
      </c>
      <c r="AD14" s="158">
        <v>0.10863</v>
      </c>
      <c r="AE14" s="166" t="s">
        <v>113</v>
      </c>
      <c r="AF14" s="183">
        <v>0.10394</v>
      </c>
      <c r="AG14" s="158">
        <v>0.10609</v>
      </c>
      <c r="AH14" s="158">
        <v>8.6620000000000003E-2</v>
      </c>
      <c r="AI14" s="179"/>
      <c r="AJ14" s="142"/>
    </row>
    <row r="15" spans="1:36" s="141" customFormat="1" x14ac:dyDescent="0.25">
      <c r="A15" s="137">
        <f t="shared" si="1"/>
        <v>42466</v>
      </c>
      <c r="B15" s="148"/>
      <c r="C15" s="147" t="s">
        <v>10</v>
      </c>
      <c r="D15" s="147">
        <v>9.5219999999999999E-2</v>
      </c>
      <c r="E15" s="146">
        <v>0.104</v>
      </c>
      <c r="F15" s="146">
        <v>0.104</v>
      </c>
      <c r="G15" s="153">
        <v>9.6199999999999994E-2</v>
      </c>
      <c r="H15" s="153">
        <v>9.9750000000000005E-2</v>
      </c>
      <c r="I15" s="152">
        <v>0.1099</v>
      </c>
      <c r="J15" s="152">
        <v>0.1099</v>
      </c>
      <c r="K15" s="152">
        <v>0.1099</v>
      </c>
      <c r="L15" s="147">
        <v>0.12014</v>
      </c>
      <c r="M15" s="147">
        <v>0.108</v>
      </c>
      <c r="N15" s="147">
        <v>0.108</v>
      </c>
      <c r="O15" s="147">
        <v>0.108</v>
      </c>
      <c r="P15" s="146">
        <v>0.1198</v>
      </c>
      <c r="Q15" s="148"/>
      <c r="R15" s="148">
        <v>9.6023999999999998E-2</v>
      </c>
      <c r="S15" s="154">
        <v>0.13038</v>
      </c>
      <c r="T15" s="152">
        <v>0.12619</v>
      </c>
      <c r="U15" s="152"/>
      <c r="V15" s="152"/>
      <c r="W15" s="165"/>
      <c r="X15" s="178">
        <v>0.10804</v>
      </c>
      <c r="Y15" s="158">
        <v>0.1057</v>
      </c>
      <c r="Z15" s="158">
        <v>0.10800999999999999</v>
      </c>
      <c r="AA15" s="179">
        <v>0.10317999999999999</v>
      </c>
      <c r="AB15" s="183">
        <v>0.12239</v>
      </c>
      <c r="AC15" s="158">
        <v>0.12239</v>
      </c>
      <c r="AD15" s="158">
        <v>0.10863</v>
      </c>
      <c r="AE15" s="166" t="s">
        <v>113</v>
      </c>
      <c r="AF15" s="183">
        <v>0.10394</v>
      </c>
      <c r="AG15" s="158">
        <v>0.10609</v>
      </c>
      <c r="AH15" s="158">
        <v>8.6620000000000003E-2</v>
      </c>
      <c r="AI15" s="179"/>
      <c r="AJ15" s="142"/>
    </row>
    <row r="16" spans="1:36" s="141" customFormat="1" x14ac:dyDescent="0.25">
      <c r="A16" s="137">
        <f t="shared" si="1"/>
        <v>42435</v>
      </c>
      <c r="B16" s="148"/>
      <c r="C16" s="147" t="s">
        <v>10</v>
      </c>
      <c r="D16" s="147">
        <v>9.5219999999999999E-2</v>
      </c>
      <c r="E16" s="146">
        <v>0.104</v>
      </c>
      <c r="F16" s="146">
        <v>0.104</v>
      </c>
      <c r="G16" s="153">
        <v>9.6199999999999994E-2</v>
      </c>
      <c r="H16" s="153">
        <v>9.9750000000000005E-2</v>
      </c>
      <c r="I16" s="152">
        <v>0.1099</v>
      </c>
      <c r="J16" s="152">
        <v>0.1099</v>
      </c>
      <c r="K16" s="152">
        <v>0.1099</v>
      </c>
      <c r="L16" s="147">
        <v>0.12014</v>
      </c>
      <c r="M16" s="147">
        <v>0.108</v>
      </c>
      <c r="N16" s="147">
        <v>0.108</v>
      </c>
      <c r="O16" s="147">
        <v>0.108</v>
      </c>
      <c r="P16" s="146">
        <v>0.1198</v>
      </c>
      <c r="Q16" s="148"/>
      <c r="R16" s="148">
        <v>9.6023999999999998E-2</v>
      </c>
      <c r="S16" s="154">
        <v>0.13038</v>
      </c>
      <c r="T16" s="152">
        <v>0.12619</v>
      </c>
      <c r="U16" s="152"/>
      <c r="V16" s="152"/>
      <c r="W16" s="165"/>
      <c r="X16" s="178">
        <v>0.10804</v>
      </c>
      <c r="Y16" s="158">
        <v>0.1057</v>
      </c>
      <c r="Z16" s="158">
        <v>0.10800999999999999</v>
      </c>
      <c r="AA16" s="179">
        <v>0.10317999999999999</v>
      </c>
      <c r="AB16" s="183">
        <v>0.12239</v>
      </c>
      <c r="AC16" s="158">
        <v>0.12239</v>
      </c>
      <c r="AD16" s="158">
        <v>0.10863</v>
      </c>
      <c r="AE16" s="166" t="s">
        <v>113</v>
      </c>
      <c r="AF16" s="183">
        <v>0.10394</v>
      </c>
      <c r="AG16" s="158">
        <v>0.10609</v>
      </c>
      <c r="AH16" s="158">
        <v>8.6620000000000003E-2</v>
      </c>
      <c r="AI16" s="179">
        <v>0.1195</v>
      </c>
      <c r="AJ16" s="142"/>
    </row>
    <row r="17" spans="1:36" s="141" customFormat="1" x14ac:dyDescent="0.25">
      <c r="A17" s="137">
        <f t="shared" si="1"/>
        <v>42404</v>
      </c>
      <c r="B17" s="148"/>
      <c r="C17" s="147" t="s">
        <v>10</v>
      </c>
      <c r="D17" s="147">
        <v>9.5219999999999999E-2</v>
      </c>
      <c r="E17" s="146">
        <v>0.104</v>
      </c>
      <c r="F17" s="146">
        <v>0.104</v>
      </c>
      <c r="G17" s="153">
        <v>9.6199999999999994E-2</v>
      </c>
      <c r="H17" s="153">
        <v>9.9750000000000005E-2</v>
      </c>
      <c r="I17" s="152">
        <v>0.1099</v>
      </c>
      <c r="J17" s="152">
        <v>0.1099</v>
      </c>
      <c r="K17" s="152">
        <v>0.1099</v>
      </c>
      <c r="L17" s="147">
        <v>0.12014</v>
      </c>
      <c r="M17" s="147">
        <v>0.108</v>
      </c>
      <c r="N17" s="147">
        <v>0.108</v>
      </c>
      <c r="O17" s="147">
        <v>0.108</v>
      </c>
      <c r="P17" s="146">
        <v>0.1198</v>
      </c>
      <c r="Q17" s="148"/>
      <c r="R17" s="148">
        <v>9.6023999999999998E-2</v>
      </c>
      <c r="S17" s="154">
        <v>0.13038</v>
      </c>
      <c r="T17" s="152">
        <v>0.12619</v>
      </c>
      <c r="U17" s="152"/>
      <c r="V17" s="152"/>
      <c r="W17" s="165"/>
      <c r="X17" s="178">
        <v>0.10804</v>
      </c>
      <c r="Y17" s="158">
        <v>0.1057</v>
      </c>
      <c r="Z17" s="158">
        <v>0.10800999999999999</v>
      </c>
      <c r="AA17" s="179">
        <v>0.10317999999999999</v>
      </c>
      <c r="AB17" s="183">
        <v>0.12239</v>
      </c>
      <c r="AC17" s="158">
        <v>0.12239</v>
      </c>
      <c r="AD17" s="158">
        <v>0.10863</v>
      </c>
      <c r="AE17" s="166" t="s">
        <v>113</v>
      </c>
      <c r="AF17" s="183">
        <v>0.10394</v>
      </c>
      <c r="AG17" s="158">
        <v>0.10609</v>
      </c>
      <c r="AH17" s="158">
        <v>8.6620000000000003E-2</v>
      </c>
      <c r="AI17" s="179">
        <v>0.1195</v>
      </c>
      <c r="AJ17" s="142"/>
    </row>
    <row r="18" spans="1:36" s="141" customFormat="1" x14ac:dyDescent="0.25">
      <c r="A18" s="137">
        <f t="shared" si="1"/>
        <v>42373</v>
      </c>
      <c r="B18" s="148"/>
      <c r="C18" s="147" t="s">
        <v>10</v>
      </c>
      <c r="D18" s="147">
        <v>9.5219999999999999E-2</v>
      </c>
      <c r="E18" s="146">
        <v>0.104</v>
      </c>
      <c r="F18" s="146">
        <v>0.104</v>
      </c>
      <c r="G18" s="153">
        <v>9.6199999999999994E-2</v>
      </c>
      <c r="H18" s="153">
        <v>9.9750000000000005E-2</v>
      </c>
      <c r="I18" s="152">
        <v>0.1099</v>
      </c>
      <c r="J18" s="152">
        <v>0.1099</v>
      </c>
      <c r="K18" s="152">
        <v>0.1099</v>
      </c>
      <c r="L18" s="147">
        <v>0.12014</v>
      </c>
      <c r="M18" s="147">
        <v>0.108</v>
      </c>
      <c r="N18" s="147">
        <v>0.108</v>
      </c>
      <c r="O18" s="147">
        <v>0.108</v>
      </c>
      <c r="P18" s="146">
        <v>0.1198</v>
      </c>
      <c r="Q18" s="148"/>
      <c r="R18" s="148">
        <v>9.6023999999999998E-2</v>
      </c>
      <c r="S18" s="154">
        <v>0.13038</v>
      </c>
      <c r="T18" s="152">
        <v>0.12619</v>
      </c>
      <c r="U18" s="152">
        <v>0.12354999999999999</v>
      </c>
      <c r="V18" s="152">
        <v>0.12074</v>
      </c>
      <c r="W18" s="165">
        <v>0.12317</v>
      </c>
      <c r="X18" s="178">
        <v>0.10804</v>
      </c>
      <c r="Y18" s="158">
        <v>0.1057</v>
      </c>
      <c r="Z18" s="158">
        <v>0.10800999999999999</v>
      </c>
      <c r="AA18" s="179">
        <v>0.10317999999999999</v>
      </c>
      <c r="AB18" s="183">
        <v>0.12239</v>
      </c>
      <c r="AC18" s="158">
        <v>0.12239</v>
      </c>
      <c r="AD18" s="158">
        <v>0.10863</v>
      </c>
      <c r="AE18" s="166" t="s">
        <v>113</v>
      </c>
      <c r="AF18" s="183">
        <v>0.10394</v>
      </c>
      <c r="AG18" s="158">
        <v>0.10609</v>
      </c>
      <c r="AH18" s="158">
        <v>8.6620000000000003E-2</v>
      </c>
      <c r="AI18" s="179">
        <v>0.1195</v>
      </c>
      <c r="AJ18" s="142"/>
    </row>
    <row r="19" spans="1:36" s="141" customFormat="1" x14ac:dyDescent="0.25">
      <c r="A19" s="137">
        <f t="shared" si="1"/>
        <v>42342</v>
      </c>
      <c r="B19" s="149">
        <v>0.10526000000000001</v>
      </c>
      <c r="C19" s="147" t="s">
        <v>10</v>
      </c>
      <c r="D19" s="147">
        <v>9.5219999999999999E-2</v>
      </c>
      <c r="E19" s="146">
        <v>0.104</v>
      </c>
      <c r="F19" s="149">
        <v>0.12191</v>
      </c>
      <c r="G19" s="153">
        <v>9.6199999999999994E-2</v>
      </c>
      <c r="H19" s="153">
        <v>9.9750000000000005E-2</v>
      </c>
      <c r="I19" s="146">
        <v>0.1099</v>
      </c>
      <c r="J19" s="152">
        <v>0.1099</v>
      </c>
      <c r="K19" s="152">
        <v>0.1099</v>
      </c>
      <c r="L19" s="147">
        <v>0.12014</v>
      </c>
      <c r="M19" s="147">
        <v>0.108</v>
      </c>
      <c r="N19" s="147">
        <v>0.108</v>
      </c>
      <c r="O19" s="147">
        <v>0.108</v>
      </c>
      <c r="P19" s="146">
        <v>0.1198</v>
      </c>
      <c r="Q19" s="148"/>
      <c r="R19" s="148">
        <v>9.6023999999999998E-2</v>
      </c>
      <c r="S19" s="154">
        <v>0.13038</v>
      </c>
      <c r="T19" s="152">
        <v>0.12619</v>
      </c>
      <c r="U19" s="152">
        <v>0.12354999999999999</v>
      </c>
      <c r="V19" s="152">
        <v>0.12074</v>
      </c>
      <c r="W19" s="165">
        <v>0.12317</v>
      </c>
      <c r="X19" s="154">
        <v>0.10050000000000001</v>
      </c>
      <c r="Y19" s="142">
        <v>9.8680000000000004E-2</v>
      </c>
      <c r="Z19" s="158">
        <v>9.4299999999999995E-2</v>
      </c>
      <c r="AA19" s="179">
        <v>9.307E-2</v>
      </c>
      <c r="AB19" s="183">
        <v>0.12239</v>
      </c>
      <c r="AC19" s="158">
        <v>0.12239</v>
      </c>
      <c r="AD19" s="158">
        <v>0.10863</v>
      </c>
      <c r="AE19" s="166" t="s">
        <v>113</v>
      </c>
      <c r="AF19" s="183">
        <v>9.7670000000000007E-2</v>
      </c>
      <c r="AG19" s="158">
        <v>9.9379999999999996E-2</v>
      </c>
      <c r="AH19" s="158">
        <v>7.868E-2</v>
      </c>
      <c r="AI19" s="179">
        <v>9.8479999999999998E-2</v>
      </c>
      <c r="AJ19" s="142"/>
    </row>
    <row r="20" spans="1:36" s="141" customFormat="1" x14ac:dyDescent="0.25">
      <c r="A20" s="137">
        <f t="shared" si="1"/>
        <v>42311</v>
      </c>
      <c r="B20" s="149">
        <v>0.10526000000000001</v>
      </c>
      <c r="C20" s="147" t="s">
        <v>10</v>
      </c>
      <c r="D20" s="147"/>
      <c r="E20" s="146">
        <v>0.104</v>
      </c>
      <c r="F20" s="149">
        <v>0.12191</v>
      </c>
      <c r="G20" s="153"/>
      <c r="H20" s="153"/>
      <c r="I20" s="147">
        <v>0.11922000000000001</v>
      </c>
      <c r="J20" s="147">
        <v>0.11922000000000001</v>
      </c>
      <c r="K20" s="147">
        <v>0.11922000000000001</v>
      </c>
      <c r="L20" s="147">
        <v>0.12014</v>
      </c>
      <c r="M20" s="147">
        <v>0.108</v>
      </c>
      <c r="N20" s="147">
        <v>0.108</v>
      </c>
      <c r="O20" s="147">
        <v>0.108</v>
      </c>
      <c r="P20" s="146">
        <v>0.1198</v>
      </c>
      <c r="Q20" s="149">
        <v>0.12858</v>
      </c>
      <c r="R20" s="153"/>
      <c r="S20" s="154">
        <v>0.13038</v>
      </c>
      <c r="T20" s="152">
        <v>0.12619</v>
      </c>
      <c r="U20" s="152">
        <v>0.12354999999999999</v>
      </c>
      <c r="V20" s="152">
        <v>0.12074</v>
      </c>
      <c r="W20" s="165">
        <v>0.12317</v>
      </c>
      <c r="X20" s="157">
        <v>0.10050000000000001</v>
      </c>
      <c r="Y20" s="138">
        <v>9.8680000000000004E-2</v>
      </c>
      <c r="Z20" s="158">
        <v>9.4299999999999995E-2</v>
      </c>
      <c r="AA20" s="179">
        <v>9.307E-2</v>
      </c>
      <c r="AB20" s="183">
        <v>0.11191</v>
      </c>
      <c r="AC20" s="158">
        <v>0.11191</v>
      </c>
      <c r="AD20" s="158">
        <v>0.10006</v>
      </c>
      <c r="AE20" s="166" t="s">
        <v>113</v>
      </c>
      <c r="AF20" s="183">
        <v>9.7670000000000007E-2</v>
      </c>
      <c r="AG20" s="158">
        <v>9.9379999999999996E-2</v>
      </c>
      <c r="AH20" s="158">
        <v>7.868E-2</v>
      </c>
      <c r="AI20" s="179">
        <v>9.8479999999999998E-2</v>
      </c>
      <c r="AJ20" s="142"/>
    </row>
    <row r="21" spans="1:36" s="141" customFormat="1" x14ac:dyDescent="0.25">
      <c r="A21" s="137">
        <f>A22+31</f>
        <v>42280</v>
      </c>
      <c r="B21" s="149">
        <v>0.10526000000000001</v>
      </c>
      <c r="C21" s="147" t="s">
        <v>10</v>
      </c>
      <c r="D21" s="147"/>
      <c r="E21" s="149">
        <v>0.12191</v>
      </c>
      <c r="F21" s="149">
        <v>0.12191</v>
      </c>
      <c r="G21" s="153"/>
      <c r="H21" s="153"/>
      <c r="I21" s="147">
        <v>0.11922000000000001</v>
      </c>
      <c r="J21" s="147">
        <v>0.11922000000000001</v>
      </c>
      <c r="K21" s="147">
        <v>0.11922000000000001</v>
      </c>
      <c r="L21" s="147">
        <v>0.12014</v>
      </c>
      <c r="M21" s="147">
        <v>0.108</v>
      </c>
      <c r="N21" s="147">
        <v>0.108</v>
      </c>
      <c r="O21" s="147">
        <v>0.108</v>
      </c>
      <c r="P21" s="147">
        <v>0.113</v>
      </c>
      <c r="Q21" s="149">
        <v>0.12858</v>
      </c>
      <c r="R21" s="153"/>
      <c r="S21" s="157">
        <v>9.257E-2</v>
      </c>
      <c r="T21" s="153">
        <v>8.6400000000000005E-2</v>
      </c>
      <c r="U21" s="152">
        <v>7.4289999999999995E-2</v>
      </c>
      <c r="V21" s="152">
        <v>7.2789999999999994E-2</v>
      </c>
      <c r="W21" s="165">
        <v>7.4410000000000004E-2</v>
      </c>
      <c r="X21" s="157">
        <v>0.10050000000000001</v>
      </c>
      <c r="Y21" s="138">
        <v>9.8680000000000004E-2</v>
      </c>
      <c r="Z21" s="158">
        <v>9.4299999999999995E-2</v>
      </c>
      <c r="AA21" s="179">
        <v>9.307E-2</v>
      </c>
      <c r="AB21" s="183">
        <v>0.11191</v>
      </c>
      <c r="AC21" s="158">
        <v>0.11191</v>
      </c>
      <c r="AD21" s="158">
        <v>0.10006</v>
      </c>
      <c r="AE21" s="166" t="s">
        <v>113</v>
      </c>
      <c r="AF21" s="183">
        <v>9.7670000000000007E-2</v>
      </c>
      <c r="AG21" s="158">
        <v>9.9379999999999996E-2</v>
      </c>
      <c r="AH21" s="158">
        <v>7.868E-2</v>
      </c>
      <c r="AI21" s="179">
        <v>9.8479999999999998E-2</v>
      </c>
      <c r="AJ21" s="142"/>
    </row>
    <row r="22" spans="1:36" s="141" customFormat="1" x14ac:dyDescent="0.25">
      <c r="A22" s="137">
        <f t="shared" si="1"/>
        <v>42249</v>
      </c>
      <c r="B22" s="149">
        <v>0.10526000000000001</v>
      </c>
      <c r="C22" s="147" t="s">
        <v>10</v>
      </c>
      <c r="D22" s="147"/>
      <c r="E22" s="149">
        <v>0.12191</v>
      </c>
      <c r="F22" s="149">
        <v>0.12191</v>
      </c>
      <c r="G22" s="153"/>
      <c r="H22" s="153"/>
      <c r="I22" s="147">
        <v>0.11922000000000001</v>
      </c>
      <c r="J22" s="147">
        <v>0.11922000000000001</v>
      </c>
      <c r="K22" s="147">
        <v>0.11922000000000001</v>
      </c>
      <c r="L22" s="147">
        <v>0.12014</v>
      </c>
      <c r="M22" s="147">
        <v>0.108</v>
      </c>
      <c r="N22" s="147">
        <v>0.108</v>
      </c>
      <c r="O22" s="147">
        <v>0.108</v>
      </c>
      <c r="P22" s="147">
        <v>0.113</v>
      </c>
      <c r="Q22" s="149">
        <v>0.12858</v>
      </c>
      <c r="R22" s="153"/>
      <c r="S22" s="157">
        <v>9.257E-2</v>
      </c>
      <c r="T22" s="153">
        <v>8.6400000000000005E-2</v>
      </c>
      <c r="U22" s="152">
        <v>7.4289999999999995E-2</v>
      </c>
      <c r="V22" s="152">
        <v>7.2789999999999994E-2</v>
      </c>
      <c r="W22" s="165">
        <v>7.4410000000000004E-2</v>
      </c>
      <c r="X22" s="157">
        <v>0.10050000000000001</v>
      </c>
      <c r="Y22" s="153">
        <v>9.8680000000000004E-2</v>
      </c>
      <c r="Z22" s="152">
        <v>8.0049999999999996E-2</v>
      </c>
      <c r="AA22" s="165">
        <v>7.8039999999999998E-2</v>
      </c>
      <c r="AB22" s="154">
        <v>0.11191</v>
      </c>
      <c r="AC22" s="152">
        <v>0.11191</v>
      </c>
      <c r="AD22" s="158">
        <v>0.10006</v>
      </c>
      <c r="AE22" s="155" t="s">
        <v>113</v>
      </c>
      <c r="AF22" s="154">
        <v>9.7670000000000007E-2</v>
      </c>
      <c r="AG22" s="152">
        <v>9.9379999999999996E-2</v>
      </c>
      <c r="AH22" s="158">
        <v>7.868E-2</v>
      </c>
      <c r="AI22" s="165">
        <v>7.7679999999999999E-2</v>
      </c>
    </row>
    <row r="23" spans="1:36" s="141" customFormat="1" x14ac:dyDescent="0.25">
      <c r="A23" s="137">
        <f t="shared" si="1"/>
        <v>42218</v>
      </c>
      <c r="B23" s="149">
        <v>0.10526000000000001</v>
      </c>
      <c r="C23" s="147" t="s">
        <v>10</v>
      </c>
      <c r="D23" s="147"/>
      <c r="E23" s="149">
        <v>0.12191</v>
      </c>
      <c r="F23" s="149">
        <v>0.12191</v>
      </c>
      <c r="G23" s="153"/>
      <c r="H23" s="153"/>
      <c r="I23" s="147">
        <v>0.11922000000000001</v>
      </c>
      <c r="J23" s="147">
        <v>0.11922000000000001</v>
      </c>
      <c r="K23" s="147">
        <v>0.11922000000000001</v>
      </c>
      <c r="L23" s="147">
        <v>0.12014</v>
      </c>
      <c r="M23" s="147">
        <v>0.108</v>
      </c>
      <c r="N23" s="147">
        <v>0.108</v>
      </c>
      <c r="O23" s="147">
        <v>0.108</v>
      </c>
      <c r="P23" s="147">
        <v>0.113</v>
      </c>
      <c r="Q23" s="149">
        <v>0.12858</v>
      </c>
      <c r="R23" s="153"/>
      <c r="S23" s="157">
        <v>9.257E-2</v>
      </c>
      <c r="T23" s="153">
        <v>8.6400000000000005E-2</v>
      </c>
      <c r="U23" s="152">
        <v>7.4289999999999995E-2</v>
      </c>
      <c r="V23" s="152">
        <v>7.2789999999999994E-2</v>
      </c>
      <c r="W23" s="165">
        <v>7.4410000000000004E-2</v>
      </c>
      <c r="X23" s="157">
        <v>0.10050000000000001</v>
      </c>
      <c r="Y23" s="153">
        <v>9.8680000000000004E-2</v>
      </c>
      <c r="Z23" s="152">
        <v>8.0049999999999996E-2</v>
      </c>
      <c r="AA23" s="165">
        <v>7.8039999999999998E-2</v>
      </c>
      <c r="AB23" s="154">
        <v>0.11191</v>
      </c>
      <c r="AC23" s="152">
        <v>0.11191</v>
      </c>
      <c r="AD23" s="158">
        <v>0.10006</v>
      </c>
      <c r="AE23" s="155" t="s">
        <v>113</v>
      </c>
      <c r="AF23" s="154">
        <v>9.7670000000000007E-2</v>
      </c>
      <c r="AG23" s="152">
        <v>9.9379999999999996E-2</v>
      </c>
      <c r="AH23" s="158">
        <v>7.868E-2</v>
      </c>
      <c r="AI23" s="165">
        <v>7.7679999999999999E-2</v>
      </c>
    </row>
    <row r="24" spans="1:36" s="141" customFormat="1" x14ac:dyDescent="0.25">
      <c r="A24" s="137">
        <f t="shared" si="1"/>
        <v>42187</v>
      </c>
      <c r="B24" s="149">
        <v>0.10526000000000001</v>
      </c>
      <c r="C24" s="147" t="s">
        <v>10</v>
      </c>
      <c r="D24" s="147"/>
      <c r="E24" s="149">
        <v>0.12191</v>
      </c>
      <c r="F24" s="149">
        <v>0.12191</v>
      </c>
      <c r="G24" s="153"/>
      <c r="H24" s="153"/>
      <c r="I24" s="147">
        <v>0.11922000000000001</v>
      </c>
      <c r="J24" s="147">
        <v>0.11922000000000001</v>
      </c>
      <c r="K24" s="147">
        <v>0.11922000000000001</v>
      </c>
      <c r="L24" s="147">
        <v>0.12014</v>
      </c>
      <c r="M24" s="147">
        <v>0.108</v>
      </c>
      <c r="N24" s="147">
        <v>0.108</v>
      </c>
      <c r="O24" s="147">
        <v>0.108</v>
      </c>
      <c r="P24" s="147">
        <v>0.113</v>
      </c>
      <c r="Q24" s="149">
        <v>0.12858</v>
      </c>
      <c r="R24" s="153"/>
      <c r="S24" s="157">
        <v>9.257E-2</v>
      </c>
      <c r="T24" s="153">
        <v>8.6400000000000005E-2</v>
      </c>
      <c r="U24" s="153">
        <v>8.3129999999999996E-2</v>
      </c>
      <c r="V24" s="153">
        <v>8.2879999999999995E-2</v>
      </c>
      <c r="W24" s="155">
        <v>8.3460000000000006E-2</v>
      </c>
      <c r="X24" s="157">
        <v>0.10050000000000001</v>
      </c>
      <c r="Y24" s="153">
        <v>9.8680000000000004E-2</v>
      </c>
      <c r="Z24" s="152">
        <v>8.0049999999999996E-2</v>
      </c>
      <c r="AA24" s="165">
        <v>7.8039999999999998E-2</v>
      </c>
      <c r="AB24" s="154">
        <v>0.11191</v>
      </c>
      <c r="AC24" s="152">
        <v>0.11191</v>
      </c>
      <c r="AD24" s="158">
        <v>0.10006</v>
      </c>
      <c r="AE24" s="155" t="s">
        <v>113</v>
      </c>
      <c r="AF24" s="154">
        <v>9.7670000000000007E-2</v>
      </c>
      <c r="AG24" s="152">
        <v>9.9379999999999996E-2</v>
      </c>
      <c r="AH24" s="158">
        <v>7.868E-2</v>
      </c>
      <c r="AI24" s="165">
        <v>7.7679999999999999E-2</v>
      </c>
    </row>
    <row r="25" spans="1:36" s="141" customFormat="1" x14ac:dyDescent="0.25">
      <c r="A25" s="137">
        <f t="shared" si="1"/>
        <v>42156</v>
      </c>
      <c r="B25" s="134"/>
      <c r="C25" s="136" t="s">
        <v>10</v>
      </c>
      <c r="D25" s="147"/>
      <c r="E25" s="134">
        <v>0.12191</v>
      </c>
      <c r="F25" s="134">
        <v>0.12191</v>
      </c>
      <c r="G25" s="153"/>
      <c r="H25" s="153"/>
      <c r="I25" s="136">
        <v>0.11922000000000001</v>
      </c>
      <c r="J25" s="136">
        <v>0.11922000000000001</v>
      </c>
      <c r="K25" s="136">
        <v>0.11922000000000001</v>
      </c>
      <c r="L25" s="136">
        <v>0.12014</v>
      </c>
      <c r="M25" s="136">
        <v>0.108</v>
      </c>
      <c r="N25" s="136">
        <v>0.108</v>
      </c>
      <c r="O25" s="136">
        <v>0.108</v>
      </c>
      <c r="P25" s="136">
        <v>0.113</v>
      </c>
      <c r="Q25" s="134">
        <v>0.12858</v>
      </c>
      <c r="R25" s="153"/>
      <c r="S25" s="157">
        <v>9.257E-2</v>
      </c>
      <c r="T25" s="153">
        <v>8.6400000000000005E-2</v>
      </c>
      <c r="U25" s="153">
        <v>8.3129999999999996E-2</v>
      </c>
      <c r="V25" s="153">
        <v>8.2879999999999995E-2</v>
      </c>
      <c r="W25" s="155">
        <v>8.3460000000000006E-2</v>
      </c>
      <c r="X25" s="157">
        <v>0.15046000000000001</v>
      </c>
      <c r="Y25" s="153">
        <v>0.14501</v>
      </c>
      <c r="Z25" s="153">
        <v>7.5420000000000001E-2</v>
      </c>
      <c r="AA25" s="155">
        <v>7.0550000000000002E-2</v>
      </c>
      <c r="AB25" s="154">
        <v>0.11191</v>
      </c>
      <c r="AC25" s="152">
        <v>0.11191</v>
      </c>
      <c r="AD25" s="158">
        <v>0.10006</v>
      </c>
      <c r="AE25" s="155" t="s">
        <v>113</v>
      </c>
      <c r="AF25" s="157">
        <v>0.14227999999999999</v>
      </c>
      <c r="AG25" s="153">
        <v>0.14430999999999999</v>
      </c>
      <c r="AH25" s="138">
        <v>0.12068</v>
      </c>
      <c r="AI25" s="155">
        <v>7.2040000000000007E-2</v>
      </c>
      <c r="AJ25" s="142"/>
    </row>
    <row r="26" spans="1:36" x14ac:dyDescent="0.25">
      <c r="A26" s="137">
        <v>42125</v>
      </c>
      <c r="B26" s="134"/>
      <c r="C26" s="136" t="s">
        <v>10</v>
      </c>
      <c r="D26" s="147"/>
      <c r="E26" s="134">
        <v>0.12191</v>
      </c>
      <c r="F26" s="134">
        <v>0.12191</v>
      </c>
      <c r="G26" s="153"/>
      <c r="H26" s="153"/>
      <c r="I26" s="136">
        <v>0.11922000000000001</v>
      </c>
      <c r="J26" s="136">
        <v>0.11922000000000001</v>
      </c>
      <c r="K26" s="136">
        <v>0.11922000000000001</v>
      </c>
      <c r="L26" s="136">
        <v>0.12014</v>
      </c>
      <c r="M26" s="136">
        <v>0.108</v>
      </c>
      <c r="N26" s="136">
        <v>0.108</v>
      </c>
      <c r="O26" s="136">
        <v>0.108</v>
      </c>
      <c r="P26" s="136">
        <v>0.113</v>
      </c>
      <c r="Q26" s="134">
        <v>0.12858</v>
      </c>
      <c r="R26" s="153"/>
      <c r="S26" s="157">
        <v>9.257E-2</v>
      </c>
      <c r="T26" s="153">
        <v>8.6400000000000005E-2</v>
      </c>
      <c r="U26" s="153">
        <v>8.3129999999999996E-2</v>
      </c>
      <c r="V26" s="153">
        <v>8.2879999999999995E-2</v>
      </c>
      <c r="W26" s="155">
        <v>8.3460000000000006E-2</v>
      </c>
      <c r="X26" s="157">
        <v>0.15046000000000001</v>
      </c>
      <c r="Y26" s="153">
        <v>0.14501</v>
      </c>
      <c r="Z26" s="153">
        <v>7.5420000000000001E-2</v>
      </c>
      <c r="AA26" s="155">
        <v>7.0550000000000002E-2</v>
      </c>
      <c r="AB26" s="156">
        <v>0.14327999999999999</v>
      </c>
      <c r="AC26" s="138">
        <v>0.14327999999999999</v>
      </c>
      <c r="AD26" s="138">
        <v>0.15192</v>
      </c>
      <c r="AE26" s="155" t="s">
        <v>113</v>
      </c>
      <c r="AF26" s="157">
        <v>0.14227999999999999</v>
      </c>
      <c r="AG26" s="153">
        <v>0.14430999999999999</v>
      </c>
      <c r="AH26" s="138">
        <v>0.12068</v>
      </c>
      <c r="AI26" s="155">
        <v>7.2040000000000007E-2</v>
      </c>
    </row>
    <row r="27" spans="1:36" x14ac:dyDescent="0.25">
      <c r="A27" s="137">
        <v>42095</v>
      </c>
      <c r="B27" s="134"/>
      <c r="C27" s="136" t="s">
        <v>10</v>
      </c>
      <c r="D27" s="147"/>
      <c r="E27" s="134">
        <v>0.12191</v>
      </c>
      <c r="F27" s="134">
        <v>0.12191</v>
      </c>
      <c r="G27" s="153"/>
      <c r="H27" s="153"/>
      <c r="I27" s="136">
        <v>0.11922000000000001</v>
      </c>
      <c r="J27" s="136">
        <v>0.11922000000000001</v>
      </c>
      <c r="K27" s="136">
        <v>0.11922000000000001</v>
      </c>
      <c r="L27" s="136">
        <v>0.12014</v>
      </c>
      <c r="M27" s="136">
        <v>0.108</v>
      </c>
      <c r="N27" s="136">
        <v>0.108</v>
      </c>
      <c r="O27" s="136">
        <v>0.108</v>
      </c>
      <c r="P27" s="136">
        <v>0.1399</v>
      </c>
      <c r="Q27" s="134">
        <v>0.12858</v>
      </c>
      <c r="R27" s="153"/>
      <c r="S27" s="157">
        <v>0.16273000000000001</v>
      </c>
      <c r="T27" s="153">
        <v>0.15228</v>
      </c>
      <c r="U27" s="153">
        <v>0.13755999999999999</v>
      </c>
      <c r="V27" s="153">
        <v>0.13569999999999999</v>
      </c>
      <c r="W27" s="155">
        <v>0.13855000000000001</v>
      </c>
      <c r="X27" s="157">
        <v>0.15046000000000001</v>
      </c>
      <c r="Y27" s="153">
        <v>0.14501</v>
      </c>
      <c r="Z27" s="153">
        <v>7.5420000000000001E-2</v>
      </c>
      <c r="AA27" s="155">
        <v>7.0550000000000002E-2</v>
      </c>
      <c r="AB27" s="156">
        <v>0.14327999999999999</v>
      </c>
      <c r="AC27" s="138">
        <v>0.14327999999999999</v>
      </c>
      <c r="AD27" s="138">
        <v>0.15192</v>
      </c>
      <c r="AE27" s="155" t="s">
        <v>113</v>
      </c>
      <c r="AF27" s="157">
        <v>0.14227999999999999</v>
      </c>
      <c r="AG27" s="153">
        <v>0.14430999999999999</v>
      </c>
      <c r="AH27" s="138">
        <v>0.12068</v>
      </c>
      <c r="AI27" s="155">
        <v>7.2040000000000007E-2</v>
      </c>
    </row>
    <row r="28" spans="1:36" x14ac:dyDescent="0.25">
      <c r="A28" s="137">
        <v>42064</v>
      </c>
      <c r="B28" s="134"/>
      <c r="C28" s="136" t="s">
        <v>10</v>
      </c>
      <c r="D28" s="147"/>
      <c r="E28" s="134">
        <v>0.12191</v>
      </c>
      <c r="F28" s="134">
        <v>0.12191</v>
      </c>
      <c r="G28" s="153"/>
      <c r="H28" s="153"/>
      <c r="I28" s="136">
        <v>0.11922000000000001</v>
      </c>
      <c r="J28" s="136">
        <v>0.11922000000000001</v>
      </c>
      <c r="K28" s="136">
        <v>0.11922000000000001</v>
      </c>
      <c r="L28" s="136">
        <v>0.12014</v>
      </c>
      <c r="M28" s="136">
        <v>0.108</v>
      </c>
      <c r="N28" s="136">
        <v>0.108</v>
      </c>
      <c r="O28" s="136">
        <v>0.108</v>
      </c>
      <c r="P28" s="136">
        <v>0.1399</v>
      </c>
      <c r="Q28" s="134">
        <v>0.12858</v>
      </c>
      <c r="R28" s="153"/>
      <c r="S28" s="157">
        <v>0.16273000000000001</v>
      </c>
      <c r="T28" s="153">
        <v>0.15228</v>
      </c>
      <c r="U28" s="153">
        <v>0.13755999999999999</v>
      </c>
      <c r="V28" s="153">
        <v>0.13569999999999999</v>
      </c>
      <c r="W28" s="155">
        <v>0.13855000000000001</v>
      </c>
      <c r="X28" s="157">
        <v>0.15046000000000001</v>
      </c>
      <c r="Y28" s="153">
        <v>0.14501</v>
      </c>
      <c r="Z28" s="153">
        <v>0.20322000000000001</v>
      </c>
      <c r="AA28" s="155">
        <v>0.20244000000000001</v>
      </c>
      <c r="AB28" s="156">
        <v>0.14327999999999999</v>
      </c>
      <c r="AC28" s="138">
        <v>0.14327999999999999</v>
      </c>
      <c r="AD28" s="138">
        <v>0.15192</v>
      </c>
      <c r="AE28" s="155" t="s">
        <v>113</v>
      </c>
      <c r="AF28" s="157">
        <v>0.14227999999999999</v>
      </c>
      <c r="AG28" s="153">
        <v>0.14430999999999999</v>
      </c>
      <c r="AH28" s="138">
        <v>0.12068</v>
      </c>
      <c r="AI28" s="155">
        <v>0.21862999999999999</v>
      </c>
    </row>
    <row r="29" spans="1:36" x14ac:dyDescent="0.25">
      <c r="A29" s="137">
        <v>42036</v>
      </c>
      <c r="B29" s="134"/>
      <c r="C29" s="136" t="s">
        <v>10</v>
      </c>
      <c r="D29" s="147"/>
      <c r="E29" s="134">
        <v>0.12191</v>
      </c>
      <c r="F29" s="134">
        <v>0.12191</v>
      </c>
      <c r="G29" s="153"/>
      <c r="H29" s="153"/>
      <c r="I29" s="136">
        <v>0.11922000000000001</v>
      </c>
      <c r="J29" s="136">
        <v>0.11922000000000001</v>
      </c>
      <c r="K29" s="136">
        <v>0.11922000000000001</v>
      </c>
      <c r="L29" s="136">
        <v>0.12014</v>
      </c>
      <c r="M29" s="136">
        <v>0.108</v>
      </c>
      <c r="N29" s="136">
        <v>0.108</v>
      </c>
      <c r="O29" s="136">
        <v>0.108</v>
      </c>
      <c r="P29" s="136">
        <v>0.1399</v>
      </c>
      <c r="Q29" s="134">
        <v>0.12858</v>
      </c>
      <c r="R29" s="153"/>
      <c r="S29" s="157">
        <v>0.16273000000000001</v>
      </c>
      <c r="T29" s="153">
        <v>0.15228</v>
      </c>
      <c r="U29" s="153">
        <v>0.13755999999999999</v>
      </c>
      <c r="V29" s="153">
        <v>0.13569999999999999</v>
      </c>
      <c r="W29" s="155">
        <v>0.13855000000000001</v>
      </c>
      <c r="X29" s="157">
        <v>0.15046000000000001</v>
      </c>
      <c r="Y29" s="153">
        <v>0.14501</v>
      </c>
      <c r="Z29" s="153">
        <v>0.20322000000000001</v>
      </c>
      <c r="AA29" s="155">
        <v>0.20244000000000001</v>
      </c>
      <c r="AB29" s="156">
        <v>0.14327999999999999</v>
      </c>
      <c r="AC29" s="138">
        <v>0.14327999999999999</v>
      </c>
      <c r="AD29" s="138">
        <v>0.15192</v>
      </c>
      <c r="AE29" s="155" t="s">
        <v>113</v>
      </c>
      <c r="AF29" s="157">
        <v>0.14227999999999999</v>
      </c>
      <c r="AG29" s="153">
        <v>0.14430999999999999</v>
      </c>
      <c r="AH29" s="138">
        <v>0.12068</v>
      </c>
      <c r="AI29" s="155">
        <v>0.21862999999999999</v>
      </c>
    </row>
    <row r="30" spans="1:36" x14ac:dyDescent="0.25">
      <c r="A30" s="137">
        <v>42005</v>
      </c>
      <c r="B30" s="134"/>
      <c r="C30" s="136" t="s">
        <v>10</v>
      </c>
      <c r="D30" s="147"/>
      <c r="E30" s="134">
        <v>0.12191</v>
      </c>
      <c r="F30" s="134">
        <v>0.12191</v>
      </c>
      <c r="G30" s="153"/>
      <c r="H30" s="153"/>
      <c r="I30" s="136">
        <v>0.11922000000000001</v>
      </c>
      <c r="J30" s="136">
        <v>0.11922000000000001</v>
      </c>
      <c r="K30" s="136">
        <v>0.11922000000000001</v>
      </c>
      <c r="L30" s="136">
        <v>0.12014</v>
      </c>
      <c r="M30" s="136">
        <v>0.108</v>
      </c>
      <c r="N30" s="136">
        <v>0.108</v>
      </c>
      <c r="O30" s="136">
        <v>0.108</v>
      </c>
      <c r="P30" s="136">
        <v>0.1399</v>
      </c>
      <c r="Q30" s="134">
        <v>0.12858</v>
      </c>
      <c r="R30" s="153"/>
      <c r="S30" s="157">
        <v>0.16273000000000001</v>
      </c>
      <c r="T30" s="153">
        <v>0.15228</v>
      </c>
      <c r="U30" s="153">
        <v>0.17413999999999999</v>
      </c>
      <c r="V30" s="153">
        <v>0.17488000000000001</v>
      </c>
      <c r="W30" s="155">
        <v>0.17921999999999999</v>
      </c>
      <c r="X30" s="157">
        <v>0.15046000000000001</v>
      </c>
      <c r="Y30" s="153">
        <v>0.14501</v>
      </c>
      <c r="Z30" s="153">
        <v>0.20322000000000001</v>
      </c>
      <c r="AA30" s="155">
        <v>0.20244000000000001</v>
      </c>
      <c r="AB30" s="156">
        <v>0.14327999999999999</v>
      </c>
      <c r="AC30" s="138">
        <v>0.14327999999999999</v>
      </c>
      <c r="AD30" s="138">
        <v>0.15192</v>
      </c>
      <c r="AE30" s="155" t="s">
        <v>113</v>
      </c>
      <c r="AF30" s="157">
        <v>0.14227999999999999</v>
      </c>
      <c r="AG30" s="153">
        <v>0.14430999999999999</v>
      </c>
      <c r="AH30" s="138">
        <v>0.12068</v>
      </c>
      <c r="AI30" s="155">
        <v>0.21862999999999999</v>
      </c>
    </row>
    <row r="31" spans="1:36" x14ac:dyDescent="0.25">
      <c r="A31" s="137">
        <v>41974</v>
      </c>
      <c r="B31" s="134"/>
      <c r="C31" s="136" t="s">
        <v>10</v>
      </c>
      <c r="D31" s="147"/>
      <c r="E31" s="134">
        <v>0.12191</v>
      </c>
      <c r="F31" s="136" t="s">
        <v>10</v>
      </c>
      <c r="G31" s="147"/>
      <c r="H31" s="147"/>
      <c r="I31" s="136">
        <v>0.11922000000000001</v>
      </c>
      <c r="J31" s="136">
        <v>0.11922000000000001</v>
      </c>
      <c r="K31" s="136">
        <v>0.11922000000000001</v>
      </c>
      <c r="L31" s="136">
        <v>0.12014</v>
      </c>
      <c r="M31" s="136">
        <v>0.108</v>
      </c>
      <c r="N31" s="136">
        <v>0.108</v>
      </c>
      <c r="O31" s="136">
        <v>0.108</v>
      </c>
      <c r="P31" s="136">
        <v>0.1399</v>
      </c>
      <c r="Q31" s="134">
        <v>0.12858</v>
      </c>
      <c r="R31" s="153"/>
      <c r="S31" s="157">
        <v>0.16273000000000001</v>
      </c>
      <c r="T31" s="153">
        <v>0.15228</v>
      </c>
      <c r="U31" s="153">
        <v>0.17413999999999999</v>
      </c>
      <c r="V31" s="153">
        <v>0.17488000000000001</v>
      </c>
      <c r="W31" s="155">
        <v>0.17921999999999999</v>
      </c>
      <c r="X31" s="157">
        <v>9.3789999999999998E-2</v>
      </c>
      <c r="Y31" s="153">
        <v>9.078E-2</v>
      </c>
      <c r="Z31" s="153">
        <v>0.10625</v>
      </c>
      <c r="AA31" s="155">
        <v>0.10278</v>
      </c>
      <c r="AB31" s="156">
        <v>0.14327999999999999</v>
      </c>
      <c r="AC31" s="138">
        <v>0.14327999999999999</v>
      </c>
      <c r="AD31" s="138">
        <v>0.15192</v>
      </c>
      <c r="AE31" s="155" t="s">
        <v>113</v>
      </c>
      <c r="AF31" s="157">
        <v>8.8440000000000005E-2</v>
      </c>
      <c r="AG31" s="153">
        <v>9.0209999999999999E-2</v>
      </c>
      <c r="AH31" s="153">
        <v>7.2239999999999999E-2</v>
      </c>
      <c r="AI31" s="155">
        <v>0.10931</v>
      </c>
    </row>
    <row r="32" spans="1:36" x14ac:dyDescent="0.25">
      <c r="A32" s="137">
        <v>41944</v>
      </c>
      <c r="B32" s="134"/>
      <c r="C32" s="136" t="s">
        <v>10</v>
      </c>
      <c r="D32" s="147"/>
      <c r="E32" s="134">
        <v>0.12191</v>
      </c>
      <c r="F32" s="136" t="s">
        <v>10</v>
      </c>
      <c r="G32" s="147"/>
      <c r="H32" s="147"/>
      <c r="I32" s="136">
        <v>9.0999999999999998E-2</v>
      </c>
      <c r="J32" s="136">
        <v>9.0999999999999998E-2</v>
      </c>
      <c r="K32" s="136">
        <v>9.0999999999999998E-2</v>
      </c>
      <c r="L32" s="136">
        <v>0.12014</v>
      </c>
      <c r="M32" s="136">
        <v>0.108</v>
      </c>
      <c r="N32" s="136">
        <v>0.108</v>
      </c>
      <c r="O32" s="136">
        <v>0.108</v>
      </c>
      <c r="P32" s="136">
        <v>0.1399</v>
      </c>
      <c r="Q32" s="136" t="s">
        <v>10</v>
      </c>
      <c r="R32" s="147"/>
      <c r="S32" s="157">
        <v>0.16273000000000001</v>
      </c>
      <c r="T32" s="153">
        <v>0.15228</v>
      </c>
      <c r="U32" s="153">
        <v>0.17413999999999999</v>
      </c>
      <c r="V32" s="153">
        <v>0.17488000000000001</v>
      </c>
      <c r="W32" s="155">
        <v>0.17921999999999999</v>
      </c>
      <c r="X32" s="157">
        <v>9.3789999999999998E-2</v>
      </c>
      <c r="Y32" s="153">
        <v>9.078E-2</v>
      </c>
      <c r="Z32" s="153">
        <v>0.10625</v>
      </c>
      <c r="AA32" s="155">
        <v>0.10278000000000001</v>
      </c>
      <c r="AB32" s="157">
        <v>8.4849999999999995E-2</v>
      </c>
      <c r="AC32" s="153">
        <v>8.4849999999999995E-2</v>
      </c>
      <c r="AD32" s="138">
        <v>7.9560000000000006E-2</v>
      </c>
      <c r="AE32" s="155" t="s">
        <v>113</v>
      </c>
      <c r="AF32" s="157">
        <v>8.8439999999999991E-2</v>
      </c>
      <c r="AG32" s="153">
        <v>9.0210000000000012E-2</v>
      </c>
      <c r="AH32" s="153">
        <v>7.2239999999999999E-2</v>
      </c>
      <c r="AI32" s="155">
        <v>0.10930999999999999</v>
      </c>
    </row>
    <row r="33" spans="1:35" x14ac:dyDescent="0.25">
      <c r="A33" s="137">
        <v>41913</v>
      </c>
      <c r="B33" s="136"/>
      <c r="C33" s="136" t="s">
        <v>10</v>
      </c>
      <c r="D33" s="147"/>
      <c r="E33" s="136" t="s">
        <v>10</v>
      </c>
      <c r="F33" s="136" t="s">
        <v>10</v>
      </c>
      <c r="G33" s="147"/>
      <c r="H33" s="147"/>
      <c r="I33" s="136">
        <v>9.0999999999999998E-2</v>
      </c>
      <c r="J33" s="136">
        <v>9.0999999999999998E-2</v>
      </c>
      <c r="K33" s="136">
        <v>9.0999999999999998E-2</v>
      </c>
      <c r="L33" s="136">
        <v>8.4900000000000003E-2</v>
      </c>
      <c r="M33" s="136">
        <v>0.108</v>
      </c>
      <c r="N33" s="136">
        <v>0.108</v>
      </c>
      <c r="O33" s="136">
        <v>0.108</v>
      </c>
      <c r="P33" s="136">
        <v>7.6999999999999999E-2</v>
      </c>
      <c r="Q33" s="136" t="s">
        <v>10</v>
      </c>
      <c r="R33" s="147"/>
      <c r="S33" s="157">
        <f t="shared" ref="S33:S38" si="2">8.277*0.01</f>
        <v>8.2769999999999996E-2</v>
      </c>
      <c r="T33" s="153">
        <v>7.7579999999999996E-2</v>
      </c>
      <c r="U33" s="153">
        <v>8.0519999999999994E-2</v>
      </c>
      <c r="V33" s="153">
        <v>7.9000000000000001E-2</v>
      </c>
      <c r="W33" s="155">
        <v>8.1729999999999997E-2</v>
      </c>
      <c r="X33" s="157">
        <v>9.3789999999999998E-2</v>
      </c>
      <c r="Y33" s="153">
        <v>9.078E-2</v>
      </c>
      <c r="Z33" s="153">
        <v>0.10625</v>
      </c>
      <c r="AA33" s="155">
        <v>0.10278000000000001</v>
      </c>
      <c r="AB33" s="157">
        <v>8.4849999999999995E-2</v>
      </c>
      <c r="AC33" s="153">
        <v>8.4849999999999995E-2</v>
      </c>
      <c r="AD33" s="138">
        <v>7.9560000000000006E-2</v>
      </c>
      <c r="AE33" s="155" t="s">
        <v>113</v>
      </c>
      <c r="AF33" s="157">
        <v>8.8439999999999991E-2</v>
      </c>
      <c r="AG33" s="153">
        <v>9.0210000000000012E-2</v>
      </c>
      <c r="AH33" s="153">
        <v>7.2239999999999999E-2</v>
      </c>
      <c r="AI33" s="155">
        <v>0.10930999999999999</v>
      </c>
    </row>
    <row r="34" spans="1:35" x14ac:dyDescent="0.25">
      <c r="A34" s="137">
        <v>41883</v>
      </c>
      <c r="B34" s="136"/>
      <c r="C34" s="136" t="s">
        <v>10</v>
      </c>
      <c r="D34" s="147"/>
      <c r="E34" s="136" t="s">
        <v>10</v>
      </c>
      <c r="F34" s="136" t="s">
        <v>10</v>
      </c>
      <c r="G34" s="147"/>
      <c r="H34" s="147"/>
      <c r="I34" s="136">
        <v>9.0999999999999998E-2</v>
      </c>
      <c r="J34" s="136">
        <v>9.0999999999999998E-2</v>
      </c>
      <c r="K34" s="136">
        <v>9.0999999999999998E-2</v>
      </c>
      <c r="L34" s="136">
        <v>8.4900000000000003E-2</v>
      </c>
      <c r="M34" s="136">
        <v>7.8399999999999997E-2</v>
      </c>
      <c r="N34" s="136">
        <v>7.6700000000000004E-2</v>
      </c>
      <c r="O34" s="136">
        <v>7.9799999999999996E-2</v>
      </c>
      <c r="P34" s="136">
        <v>7.6999999999999999E-2</v>
      </c>
      <c r="Q34" s="136" t="s">
        <v>10</v>
      </c>
      <c r="R34" s="147"/>
      <c r="S34" s="157">
        <f t="shared" si="2"/>
        <v>8.2769999999999996E-2</v>
      </c>
      <c r="T34" s="153">
        <v>7.7579999999999996E-2</v>
      </c>
      <c r="U34" s="153">
        <v>8.0519999999999994E-2</v>
      </c>
      <c r="V34" s="153">
        <v>7.9000000000000001E-2</v>
      </c>
      <c r="W34" s="155">
        <v>8.1729999999999997E-2</v>
      </c>
      <c r="X34" s="157">
        <v>9.3789999999999998E-2</v>
      </c>
      <c r="Y34" s="153">
        <v>9.078E-2</v>
      </c>
      <c r="Z34" s="140">
        <v>0</v>
      </c>
      <c r="AA34" s="167">
        <v>0</v>
      </c>
      <c r="AB34" s="157">
        <v>8.4849999999999995E-2</v>
      </c>
      <c r="AC34" s="153">
        <v>8.4849999999999995E-2</v>
      </c>
      <c r="AD34" s="138">
        <v>7.9560000000000006E-2</v>
      </c>
      <c r="AE34" s="155" t="s">
        <v>113</v>
      </c>
      <c r="AF34" s="157">
        <v>8.8439999999999991E-2</v>
      </c>
      <c r="AG34" s="153">
        <v>9.0210000000000012E-2</v>
      </c>
      <c r="AH34" s="153">
        <v>7.2239999999999999E-2</v>
      </c>
      <c r="AI34" s="155">
        <v>8.405E-2</v>
      </c>
    </row>
    <row r="35" spans="1:35" x14ac:dyDescent="0.25">
      <c r="A35" s="137">
        <v>41852</v>
      </c>
      <c r="B35" s="136"/>
      <c r="C35" s="136" t="s">
        <v>10</v>
      </c>
      <c r="D35" s="147"/>
      <c r="E35" s="136" t="s">
        <v>10</v>
      </c>
      <c r="F35" s="136" t="s">
        <v>10</v>
      </c>
      <c r="G35" s="147"/>
      <c r="H35" s="147"/>
      <c r="I35" s="136">
        <v>9.0999999999999998E-2</v>
      </c>
      <c r="J35" s="136">
        <v>9.0999999999999998E-2</v>
      </c>
      <c r="K35" s="136">
        <v>9.0999999999999998E-2</v>
      </c>
      <c r="L35" s="136">
        <v>8.4900000000000003E-2</v>
      </c>
      <c r="M35" s="136">
        <v>7.8399999999999997E-2</v>
      </c>
      <c r="N35" s="136">
        <v>7.6700000000000004E-2</v>
      </c>
      <c r="O35" s="136">
        <v>7.9799999999999996E-2</v>
      </c>
      <c r="P35" s="136">
        <v>7.6999999999999999E-2</v>
      </c>
      <c r="Q35" s="136" t="s">
        <v>10</v>
      </c>
      <c r="R35" s="147"/>
      <c r="S35" s="157">
        <f t="shared" si="2"/>
        <v>8.2769999999999996E-2</v>
      </c>
      <c r="T35" s="153">
        <v>7.7579999999999996E-2</v>
      </c>
      <c r="U35" s="153">
        <v>8.0519999999999994E-2</v>
      </c>
      <c r="V35" s="153">
        <v>7.9000000000000001E-2</v>
      </c>
      <c r="W35" s="155">
        <v>8.1729999999999997E-2</v>
      </c>
      <c r="X35" s="157">
        <v>9.3789999999999998E-2</v>
      </c>
      <c r="Y35" s="153">
        <v>9.078E-2</v>
      </c>
      <c r="Z35" s="140">
        <v>0</v>
      </c>
      <c r="AA35" s="167">
        <v>0</v>
      </c>
      <c r="AB35" s="157">
        <v>8.4849999999999995E-2</v>
      </c>
      <c r="AC35" s="153">
        <v>8.4849999999999995E-2</v>
      </c>
      <c r="AD35" s="138">
        <v>7.9560000000000006E-2</v>
      </c>
      <c r="AE35" s="155" t="s">
        <v>113</v>
      </c>
      <c r="AF35" s="157">
        <v>8.8439999999999991E-2</v>
      </c>
      <c r="AG35" s="153">
        <v>9.0210000000000012E-2</v>
      </c>
      <c r="AH35" s="153">
        <v>7.2239999999999999E-2</v>
      </c>
      <c r="AI35" s="155">
        <v>8.405E-2</v>
      </c>
    </row>
    <row r="36" spans="1:35" x14ac:dyDescent="0.25">
      <c r="A36" s="137">
        <v>41821</v>
      </c>
      <c r="B36" s="136"/>
      <c r="C36" s="136" t="s">
        <v>10</v>
      </c>
      <c r="D36" s="147"/>
      <c r="E36" s="136" t="s">
        <v>10</v>
      </c>
      <c r="F36" s="136" t="s">
        <v>10</v>
      </c>
      <c r="G36" s="147"/>
      <c r="H36" s="147"/>
      <c r="I36" s="136">
        <v>9.0999999999999998E-2</v>
      </c>
      <c r="J36" s="136">
        <v>9.0999999999999998E-2</v>
      </c>
      <c r="K36" s="136">
        <v>9.0999999999999998E-2</v>
      </c>
      <c r="L36" s="136">
        <v>8.4900000000000003E-2</v>
      </c>
      <c r="M36" s="136">
        <v>7.8399999999999997E-2</v>
      </c>
      <c r="N36" s="136">
        <v>7.6700000000000004E-2</v>
      </c>
      <c r="O36" s="136">
        <v>7.9799999999999996E-2</v>
      </c>
      <c r="P36" s="136">
        <v>7.6999999999999999E-2</v>
      </c>
      <c r="Q36" s="136" t="s">
        <v>10</v>
      </c>
      <c r="R36" s="147"/>
      <c r="S36" s="157">
        <f t="shared" si="2"/>
        <v>8.2769999999999996E-2</v>
      </c>
      <c r="T36" s="153">
        <v>7.7579999999999996E-2</v>
      </c>
      <c r="U36" s="153">
        <v>9.264E-2</v>
      </c>
      <c r="V36" s="153">
        <v>9.1489999999999988E-2</v>
      </c>
      <c r="W36" s="155">
        <v>9.2179999999999998E-2</v>
      </c>
      <c r="X36" s="157">
        <v>9.3789999999999998E-2</v>
      </c>
      <c r="Y36" s="153">
        <v>9.078E-2</v>
      </c>
      <c r="Z36" s="140">
        <v>0</v>
      </c>
      <c r="AA36" s="167">
        <v>0</v>
      </c>
      <c r="AB36" s="157">
        <v>8.4849999999999995E-2</v>
      </c>
      <c r="AC36" s="153">
        <v>8.4849999999999995E-2</v>
      </c>
      <c r="AD36" s="138">
        <v>7.9560000000000006E-2</v>
      </c>
      <c r="AE36" s="155" t="s">
        <v>113</v>
      </c>
      <c r="AF36" s="157">
        <v>8.8439999999999991E-2</v>
      </c>
      <c r="AG36" s="153">
        <v>9.0210000000000012E-2</v>
      </c>
      <c r="AH36" s="153">
        <v>7.2239999999999999E-2</v>
      </c>
      <c r="AI36" s="155">
        <v>8.405E-2</v>
      </c>
    </row>
    <row r="37" spans="1:35" x14ac:dyDescent="0.25">
      <c r="A37" s="137">
        <v>41791</v>
      </c>
      <c r="B37" s="136"/>
      <c r="C37" s="136" t="s">
        <v>10</v>
      </c>
      <c r="D37" s="147"/>
      <c r="E37" s="136" t="s">
        <v>10</v>
      </c>
      <c r="F37" s="136" t="s">
        <v>10</v>
      </c>
      <c r="G37" s="147"/>
      <c r="H37" s="147"/>
      <c r="I37" s="136">
        <v>9.0999999999999998E-2</v>
      </c>
      <c r="J37" s="136">
        <v>9.0999999999999998E-2</v>
      </c>
      <c r="K37" s="136">
        <v>9.0999999999999998E-2</v>
      </c>
      <c r="L37" s="136">
        <v>8.4900000000000003E-2</v>
      </c>
      <c r="M37" s="136">
        <v>7.8399999999999997E-2</v>
      </c>
      <c r="N37" s="136">
        <v>7.6700000000000004E-2</v>
      </c>
      <c r="O37" s="136">
        <v>7.9799999999999996E-2</v>
      </c>
      <c r="P37" s="136">
        <v>7.6999999999999999E-2</v>
      </c>
      <c r="Q37" s="136" t="s">
        <v>10</v>
      </c>
      <c r="R37" s="147"/>
      <c r="S37" s="157">
        <f t="shared" si="2"/>
        <v>8.2769999999999996E-2</v>
      </c>
      <c r="T37" s="139">
        <v>7.7579999999999996E-2</v>
      </c>
      <c r="U37" s="153">
        <v>9.264E-2</v>
      </c>
      <c r="V37" s="139">
        <v>9.1489999999999988E-2</v>
      </c>
      <c r="W37" s="155">
        <v>9.2179999999999998E-2</v>
      </c>
      <c r="X37" s="168">
        <v>9.3300000000000008E-2</v>
      </c>
      <c r="Y37" s="147">
        <v>9.0060000000000001E-2</v>
      </c>
      <c r="Z37" s="147">
        <v>8.6690000000000003E-2</v>
      </c>
      <c r="AA37" s="169">
        <v>7.9450000000000007E-2</v>
      </c>
      <c r="AB37" s="157">
        <v>8.4849999999999995E-2</v>
      </c>
      <c r="AC37" s="153">
        <v>8.4849999999999995E-2</v>
      </c>
      <c r="AD37" s="138">
        <v>7.9560000000000006E-2</v>
      </c>
      <c r="AE37" s="155" t="s">
        <v>113</v>
      </c>
      <c r="AF37" s="157">
        <v>8.1739999999999993E-2</v>
      </c>
      <c r="AG37" s="153">
        <v>8.9760000000000006E-2</v>
      </c>
      <c r="AH37" s="153">
        <v>7.4279999999999999E-2</v>
      </c>
      <c r="AI37" s="155">
        <v>8.2919999999999994E-2</v>
      </c>
    </row>
    <row r="38" spans="1:35" x14ac:dyDescent="0.25">
      <c r="A38" s="137">
        <v>41760</v>
      </c>
      <c r="B38" s="136"/>
      <c r="C38" s="136" t="s">
        <v>10</v>
      </c>
      <c r="D38" s="147"/>
      <c r="E38" s="136" t="s">
        <v>10</v>
      </c>
      <c r="F38" s="136" t="s">
        <v>10</v>
      </c>
      <c r="G38" s="147"/>
      <c r="H38" s="147"/>
      <c r="I38" s="136">
        <v>9.0999999999999998E-2</v>
      </c>
      <c r="J38" s="136">
        <v>9.0999999999999998E-2</v>
      </c>
      <c r="K38" s="136">
        <v>9.0999999999999998E-2</v>
      </c>
      <c r="L38" s="136">
        <v>8.4900000000000003E-2</v>
      </c>
      <c r="M38" s="136">
        <v>7.8399999999999997E-2</v>
      </c>
      <c r="N38" s="136">
        <v>7.6700000000000004E-2</v>
      </c>
      <c r="O38" s="136">
        <v>7.9799999999999996E-2</v>
      </c>
      <c r="P38" s="136">
        <v>9.2149999999999996E-2</v>
      </c>
      <c r="Q38" s="136" t="s">
        <v>10</v>
      </c>
      <c r="R38" s="147"/>
      <c r="S38" s="170">
        <f t="shared" si="2"/>
        <v>8.2769999999999996E-2</v>
      </c>
      <c r="T38" s="139">
        <v>7.7579999999999996E-2</v>
      </c>
      <c r="U38" s="153">
        <v>9.264E-2</v>
      </c>
      <c r="V38" s="139">
        <v>9.1489999999999988E-2</v>
      </c>
      <c r="W38" s="155">
        <v>9.2179999999999998E-2</v>
      </c>
      <c r="X38" s="168">
        <v>9.3300000000000008E-2</v>
      </c>
      <c r="Y38" s="147">
        <v>9.0060000000000001E-2</v>
      </c>
      <c r="Z38" s="147">
        <v>8.6690000000000003E-2</v>
      </c>
      <c r="AA38" s="169">
        <v>7.9450000000000007E-2</v>
      </c>
      <c r="AB38" s="157">
        <v>9.2759999999999995E-2</v>
      </c>
      <c r="AC38" s="153">
        <v>9.2759999999999995E-2</v>
      </c>
      <c r="AD38" s="153">
        <v>9.2240000000000003E-2</v>
      </c>
      <c r="AE38" s="155" t="s">
        <v>113</v>
      </c>
      <c r="AF38" s="157">
        <v>8.1739999999999993E-2</v>
      </c>
      <c r="AG38" s="153">
        <v>8.9760000000000006E-2</v>
      </c>
      <c r="AH38" s="153">
        <v>7.4279999999999999E-2</v>
      </c>
      <c r="AI38" s="155">
        <v>8.2919999999999994E-2</v>
      </c>
    </row>
    <row r="39" spans="1:35" x14ac:dyDescent="0.25">
      <c r="A39" s="137">
        <v>41730</v>
      </c>
      <c r="B39" s="136"/>
      <c r="C39" s="136" t="s">
        <v>10</v>
      </c>
      <c r="D39" s="147"/>
      <c r="E39" s="136" t="s">
        <v>10</v>
      </c>
      <c r="F39" s="136" t="s">
        <v>10</v>
      </c>
      <c r="G39" s="147"/>
      <c r="H39" s="147"/>
      <c r="I39" s="136">
        <v>9.0999999999999998E-2</v>
      </c>
      <c r="J39" s="136">
        <v>9.0999999999999998E-2</v>
      </c>
      <c r="K39" s="136">
        <v>9.0999999999999998E-2</v>
      </c>
      <c r="L39" s="136">
        <v>8.4900000000000003E-2</v>
      </c>
      <c r="M39" s="136">
        <v>7.8399999999999997E-2</v>
      </c>
      <c r="N39" s="136">
        <v>7.6700000000000004E-2</v>
      </c>
      <c r="O39" s="136">
        <v>7.9799999999999996E-2</v>
      </c>
      <c r="P39" s="136">
        <v>9.2149999999999996E-2</v>
      </c>
      <c r="Q39" s="136" t="s">
        <v>10</v>
      </c>
      <c r="R39" s="147"/>
      <c r="S39" s="168">
        <f t="shared" ref="S39:S44" si="3">0.01*10.025</f>
        <v>0.10025000000000001</v>
      </c>
      <c r="T39" s="153">
        <v>9.4480000000000008E-2</v>
      </c>
      <c r="U39" s="153">
        <v>0.10982</v>
      </c>
      <c r="V39" s="147">
        <v>0.11403000000000001</v>
      </c>
      <c r="W39" s="155">
        <v>0.11611</v>
      </c>
      <c r="X39" s="168">
        <v>9.3300000000000008E-2</v>
      </c>
      <c r="Y39" s="147">
        <v>9.0060000000000001E-2</v>
      </c>
      <c r="Z39" s="147">
        <v>8.6690000000000003E-2</v>
      </c>
      <c r="AA39" s="169">
        <v>7.9450000000000007E-2</v>
      </c>
      <c r="AB39" s="157">
        <v>9.2759999999999995E-2</v>
      </c>
      <c r="AC39" s="153">
        <v>9.2759999999999995E-2</v>
      </c>
      <c r="AD39" s="153">
        <v>9.2240000000000003E-2</v>
      </c>
      <c r="AE39" s="155" t="s">
        <v>113</v>
      </c>
      <c r="AF39" s="157">
        <v>8.1739999999999993E-2</v>
      </c>
      <c r="AG39" s="153">
        <v>8.9760000000000006E-2</v>
      </c>
      <c r="AH39" s="153">
        <v>7.4279999999999999E-2</v>
      </c>
      <c r="AI39" s="155">
        <v>8.2919999999999994E-2</v>
      </c>
    </row>
    <row r="40" spans="1:35" x14ac:dyDescent="0.25">
      <c r="A40" s="137">
        <v>41699</v>
      </c>
      <c r="B40" s="136"/>
      <c r="C40" s="136" t="s">
        <v>10</v>
      </c>
      <c r="D40" s="147"/>
      <c r="E40" s="136" t="s">
        <v>10</v>
      </c>
      <c r="F40" s="136" t="s">
        <v>10</v>
      </c>
      <c r="G40" s="147"/>
      <c r="H40" s="147"/>
      <c r="I40" s="136">
        <v>9.0999999999999998E-2</v>
      </c>
      <c r="J40" s="136">
        <v>9.0999999999999998E-2</v>
      </c>
      <c r="K40" s="136">
        <v>9.0999999999999998E-2</v>
      </c>
      <c r="L40" s="136">
        <v>8.4900000000000003E-2</v>
      </c>
      <c r="M40" s="136" t="s">
        <v>10</v>
      </c>
      <c r="N40" s="136" t="s">
        <v>10</v>
      </c>
      <c r="O40" s="136" t="s">
        <v>10</v>
      </c>
      <c r="P40" s="136">
        <v>9.2149999999999996E-2</v>
      </c>
      <c r="Q40" s="136" t="s">
        <v>10</v>
      </c>
      <c r="R40" s="147"/>
      <c r="S40" s="168">
        <f t="shared" si="3"/>
        <v>0.10025000000000001</v>
      </c>
      <c r="T40" s="153">
        <v>9.4480000000000008E-2</v>
      </c>
      <c r="U40" s="153">
        <v>0.10982</v>
      </c>
      <c r="V40" s="147">
        <v>0.11403000000000001</v>
      </c>
      <c r="W40" s="155">
        <v>0.11611</v>
      </c>
      <c r="X40" s="168">
        <v>9.3300000000000008E-2</v>
      </c>
      <c r="Y40" s="147">
        <v>9.0060000000000001E-2</v>
      </c>
      <c r="Z40" s="147">
        <v>0.11441000000000001</v>
      </c>
      <c r="AA40" s="169">
        <v>0.11130000000000001</v>
      </c>
      <c r="AB40" s="157">
        <v>9.2759999999999995E-2</v>
      </c>
      <c r="AC40" s="153">
        <v>9.2759999999999995E-2</v>
      </c>
      <c r="AD40" s="153">
        <v>9.2240000000000003E-2</v>
      </c>
      <c r="AE40" s="155" t="s">
        <v>113</v>
      </c>
      <c r="AF40" s="157">
        <v>8.1739999999999993E-2</v>
      </c>
      <c r="AG40" s="153">
        <v>8.9760000000000006E-2</v>
      </c>
      <c r="AH40" s="153">
        <v>7.4279999999999999E-2</v>
      </c>
      <c r="AI40" s="155">
        <v>0.11080000000000001</v>
      </c>
    </row>
    <row r="41" spans="1:35" x14ac:dyDescent="0.25">
      <c r="A41" s="137">
        <v>41671</v>
      </c>
      <c r="B41" s="136"/>
      <c r="C41" s="136" t="s">
        <v>10</v>
      </c>
      <c r="D41" s="147"/>
      <c r="E41" s="136" t="s">
        <v>10</v>
      </c>
      <c r="F41" s="136" t="s">
        <v>10</v>
      </c>
      <c r="G41" s="147"/>
      <c r="H41" s="147"/>
      <c r="I41" s="136">
        <v>9.0999999999999998E-2</v>
      </c>
      <c r="J41" s="136">
        <v>9.0999999999999998E-2</v>
      </c>
      <c r="K41" s="136">
        <v>9.0999999999999998E-2</v>
      </c>
      <c r="L41" s="136">
        <v>8.4900000000000003E-2</v>
      </c>
      <c r="M41" s="136" t="s">
        <v>10</v>
      </c>
      <c r="N41" s="136" t="s">
        <v>10</v>
      </c>
      <c r="O41" s="136" t="s">
        <v>10</v>
      </c>
      <c r="P41" s="136">
        <v>9.2149999999999996E-2</v>
      </c>
      <c r="Q41" s="136" t="s">
        <v>10</v>
      </c>
      <c r="R41" s="147"/>
      <c r="S41" s="168">
        <f t="shared" si="3"/>
        <v>0.10025000000000001</v>
      </c>
      <c r="T41" s="153">
        <v>9.4480000000000008E-2</v>
      </c>
      <c r="U41" s="153">
        <v>0.10982</v>
      </c>
      <c r="V41" s="147">
        <v>0.11403000000000001</v>
      </c>
      <c r="W41" s="155">
        <v>0.11611</v>
      </c>
      <c r="X41" s="168">
        <v>9.3300000000000008E-2</v>
      </c>
      <c r="Y41" s="147">
        <v>9.0060000000000001E-2</v>
      </c>
      <c r="Z41" s="147">
        <v>0.11441000000000001</v>
      </c>
      <c r="AA41" s="169">
        <v>0.11130000000000001</v>
      </c>
      <c r="AB41" s="157">
        <v>9.2759999999999995E-2</v>
      </c>
      <c r="AC41" s="153">
        <v>9.2759999999999995E-2</v>
      </c>
      <c r="AD41" s="153">
        <v>9.2240000000000003E-2</v>
      </c>
      <c r="AE41" s="155" t="s">
        <v>113</v>
      </c>
      <c r="AF41" s="157">
        <v>8.1739999999999993E-2</v>
      </c>
      <c r="AG41" s="153">
        <v>8.9760000000000006E-2</v>
      </c>
      <c r="AH41" s="153">
        <v>7.4279999999999999E-2</v>
      </c>
      <c r="AI41" s="155">
        <v>0.11080000000000001</v>
      </c>
    </row>
    <row r="42" spans="1:35" x14ac:dyDescent="0.25">
      <c r="A42" s="137">
        <v>41640</v>
      </c>
      <c r="B42" s="136"/>
      <c r="C42" s="136" t="s">
        <v>10</v>
      </c>
      <c r="D42" s="147"/>
      <c r="E42" s="136" t="s">
        <v>10</v>
      </c>
      <c r="F42" s="136" t="s">
        <v>10</v>
      </c>
      <c r="G42" s="147"/>
      <c r="H42" s="147"/>
      <c r="I42" s="136">
        <v>9.0999999999999998E-2</v>
      </c>
      <c r="J42" s="136">
        <v>9.0999999999999998E-2</v>
      </c>
      <c r="K42" s="136">
        <v>9.0999999999999998E-2</v>
      </c>
      <c r="L42" s="136">
        <v>8.4900000000000003E-2</v>
      </c>
      <c r="M42" s="136" t="s">
        <v>10</v>
      </c>
      <c r="N42" s="136" t="s">
        <v>10</v>
      </c>
      <c r="O42" s="136" t="s">
        <v>10</v>
      </c>
      <c r="P42" s="136">
        <v>9.2149999999999996E-2</v>
      </c>
      <c r="Q42" s="136" t="s">
        <v>10</v>
      </c>
      <c r="R42" s="147"/>
      <c r="S42" s="168">
        <f t="shared" si="3"/>
        <v>0.10025000000000001</v>
      </c>
      <c r="T42" s="153">
        <v>9.4480000000000008E-2</v>
      </c>
      <c r="U42" s="153">
        <v>9.8949999999999996E-2</v>
      </c>
      <c r="V42" s="147">
        <v>9.8040000000000002E-2</v>
      </c>
      <c r="W42" s="155">
        <v>9.9599999999999994E-2</v>
      </c>
      <c r="X42" s="168">
        <v>9.3300000000000008E-2</v>
      </c>
      <c r="Y42" s="147">
        <v>9.0060000000000001E-2</v>
      </c>
      <c r="Z42" s="147">
        <v>0.11441000000000001</v>
      </c>
      <c r="AA42" s="169">
        <v>0.11130000000000001</v>
      </c>
      <c r="AB42" s="157">
        <v>9.2759999999999995E-2</v>
      </c>
      <c r="AC42" s="153">
        <v>9.2759999999999995E-2</v>
      </c>
      <c r="AD42" s="153">
        <v>9.2240000000000003E-2</v>
      </c>
      <c r="AE42" s="155" t="s">
        <v>113</v>
      </c>
      <c r="AF42" s="157">
        <v>8.1739999999999993E-2</v>
      </c>
      <c r="AG42" s="153">
        <v>8.9760000000000006E-2</v>
      </c>
      <c r="AH42" s="153">
        <v>7.4279999999999999E-2</v>
      </c>
      <c r="AI42" s="155">
        <v>0.11080000000000001</v>
      </c>
    </row>
    <row r="43" spans="1:35" x14ac:dyDescent="0.25">
      <c r="A43" s="137">
        <v>41609</v>
      </c>
      <c r="B43" s="136"/>
      <c r="C43" s="136">
        <v>7.2400000000000006E-2</v>
      </c>
      <c r="D43" s="147"/>
      <c r="E43" s="136" t="s">
        <v>10</v>
      </c>
      <c r="F43" s="136" t="s">
        <v>10</v>
      </c>
      <c r="G43" s="147"/>
      <c r="H43" s="147"/>
      <c r="I43" s="136">
        <v>9.0999999999999998E-2</v>
      </c>
      <c r="J43" s="136">
        <v>9.0999999999999998E-2</v>
      </c>
      <c r="K43" s="136">
        <v>9.0999999999999998E-2</v>
      </c>
      <c r="L43" s="136">
        <v>8.4900000000000003E-2</v>
      </c>
      <c r="M43" s="136" t="s">
        <v>10</v>
      </c>
      <c r="N43" s="136" t="s">
        <v>10</v>
      </c>
      <c r="O43" s="136" t="s">
        <v>10</v>
      </c>
      <c r="P43" s="136">
        <v>9.2149999999999996E-2</v>
      </c>
      <c r="Q43" s="136" t="s">
        <v>10</v>
      </c>
      <c r="R43" s="147"/>
      <c r="S43" s="168">
        <f t="shared" si="3"/>
        <v>0.10025000000000001</v>
      </c>
      <c r="T43" s="153">
        <v>9.4480000000000008E-2</v>
      </c>
      <c r="U43" s="153">
        <v>9.8949999999999996E-2</v>
      </c>
      <c r="V43" s="147">
        <v>9.8040000000000002E-2</v>
      </c>
      <c r="W43" s="155">
        <v>9.9599999999999994E-2</v>
      </c>
      <c r="X43" s="157">
        <v>7.5060000000000002E-2</v>
      </c>
      <c r="Y43" s="153">
        <v>7.4260000000000007E-2</v>
      </c>
      <c r="Z43" s="153">
        <v>7.2389999999999996E-2</v>
      </c>
      <c r="AA43" s="155">
        <v>7.0419999999999996E-2</v>
      </c>
      <c r="AB43" s="157">
        <v>9.2759999999999995E-2</v>
      </c>
      <c r="AC43" s="153">
        <v>9.2759999999999995E-2</v>
      </c>
      <c r="AD43" s="153">
        <v>9.2240000000000003E-2</v>
      </c>
      <c r="AE43" s="155" t="s">
        <v>113</v>
      </c>
      <c r="AF43" s="156">
        <v>8.3170000000000008E-2</v>
      </c>
      <c r="AG43" s="138">
        <v>7.775E-2</v>
      </c>
      <c r="AH43" s="138">
        <v>5.9070000000000004E-2</v>
      </c>
      <c r="AI43" s="166">
        <v>7.0650000000000004E-2</v>
      </c>
    </row>
    <row r="44" spans="1:35" x14ac:dyDescent="0.25">
      <c r="A44" s="137">
        <v>41579</v>
      </c>
      <c r="B44" s="136"/>
      <c r="C44" s="136">
        <v>7.2400000000000006E-2</v>
      </c>
      <c r="D44" s="147"/>
      <c r="E44" s="136" t="s">
        <v>10</v>
      </c>
      <c r="F44" s="136" t="s">
        <v>10</v>
      </c>
      <c r="G44" s="147"/>
      <c r="H44" s="147"/>
      <c r="I44" s="136">
        <v>7.1800000000000003E-2</v>
      </c>
      <c r="J44" s="136">
        <v>6.9500000000000006E-2</v>
      </c>
      <c r="K44" s="136">
        <v>6.5500000000000003E-2</v>
      </c>
      <c r="L44" s="136">
        <v>8.4900000000000003E-2</v>
      </c>
      <c r="M44" s="136" t="s">
        <v>10</v>
      </c>
      <c r="N44" s="136" t="s">
        <v>10</v>
      </c>
      <c r="O44" s="136" t="s">
        <v>10</v>
      </c>
      <c r="P44" s="136">
        <v>7.7499999999999999E-2</v>
      </c>
      <c r="Q44" s="136" t="s">
        <v>10</v>
      </c>
      <c r="R44" s="147"/>
      <c r="S44" s="168">
        <f t="shared" si="3"/>
        <v>0.10025000000000001</v>
      </c>
      <c r="T44" s="153">
        <v>9.4480000000000008E-2</v>
      </c>
      <c r="U44" s="153">
        <v>9.8949999999999996E-2</v>
      </c>
      <c r="V44" s="147">
        <v>9.8040000000000002E-2</v>
      </c>
      <c r="W44" s="155">
        <v>9.9599999999999994E-2</v>
      </c>
      <c r="X44" s="157">
        <v>7.5060000000000002E-2</v>
      </c>
      <c r="Y44" s="153">
        <v>7.4260000000000007E-2</v>
      </c>
      <c r="Z44" s="153">
        <v>7.2389999999999996E-2</v>
      </c>
      <c r="AA44" s="155">
        <v>7.0419999999999996E-2</v>
      </c>
      <c r="AB44" s="157">
        <v>7.8509999999999996E-2</v>
      </c>
      <c r="AC44" s="153">
        <v>7.8509999999999996E-2</v>
      </c>
      <c r="AD44" s="153">
        <v>7.2230000000000003E-2</v>
      </c>
      <c r="AE44" s="155" t="s">
        <v>113</v>
      </c>
      <c r="AF44" s="156">
        <v>8.3170000000000008E-2</v>
      </c>
      <c r="AG44" s="138">
        <v>7.775E-2</v>
      </c>
      <c r="AH44" s="138">
        <v>5.9070000000000004E-2</v>
      </c>
      <c r="AI44" s="166">
        <v>7.0650000000000004E-2</v>
      </c>
    </row>
    <row r="45" spans="1:35" x14ac:dyDescent="0.25">
      <c r="A45" s="137">
        <v>41548</v>
      </c>
      <c r="B45" s="136"/>
      <c r="C45" s="136">
        <v>7.2400000000000006E-2</v>
      </c>
      <c r="D45" s="147"/>
      <c r="E45" s="136" t="s">
        <v>10</v>
      </c>
      <c r="F45" s="136" t="s">
        <v>10</v>
      </c>
      <c r="G45" s="147"/>
      <c r="H45" s="147"/>
      <c r="I45" s="136">
        <v>7.1800000000000003E-2</v>
      </c>
      <c r="J45" s="136">
        <v>6.9500000000000006E-2</v>
      </c>
      <c r="K45" s="136">
        <v>6.5500000000000003E-2</v>
      </c>
      <c r="L45" s="136">
        <v>7.8899999999999998E-2</v>
      </c>
      <c r="M45" s="136" t="s">
        <v>10</v>
      </c>
      <c r="N45" s="136" t="s">
        <v>10</v>
      </c>
      <c r="O45" s="136" t="s">
        <v>10</v>
      </c>
      <c r="P45" s="136">
        <v>7.7499999999999999E-2</v>
      </c>
      <c r="Q45" s="136" t="s">
        <v>10</v>
      </c>
      <c r="R45" s="147"/>
      <c r="S45" s="157">
        <v>7.2510000000000005E-2</v>
      </c>
      <c r="T45" s="153">
        <v>6.8000000000000005E-2</v>
      </c>
      <c r="U45" s="153">
        <v>6.3769999999999993E-2</v>
      </c>
      <c r="V45" s="153">
        <v>6.4339999999999994E-2</v>
      </c>
      <c r="W45" s="155">
        <v>6.4299999999999996E-2</v>
      </c>
      <c r="X45" s="157">
        <v>7.5060000000000002E-2</v>
      </c>
      <c r="Y45" s="153">
        <v>7.4260000000000007E-2</v>
      </c>
      <c r="Z45" s="153">
        <v>7.2389999999999996E-2</v>
      </c>
      <c r="AA45" s="155">
        <v>7.0419999999999996E-2</v>
      </c>
      <c r="AB45" s="157">
        <v>7.8509999999999996E-2</v>
      </c>
      <c r="AC45" s="153">
        <v>7.8509999999999996E-2</v>
      </c>
      <c r="AD45" s="153">
        <v>7.2230000000000003E-2</v>
      </c>
      <c r="AE45" s="155" t="s">
        <v>113</v>
      </c>
      <c r="AF45" s="156">
        <v>8.3170000000000008E-2</v>
      </c>
      <c r="AG45" s="138">
        <v>7.775E-2</v>
      </c>
      <c r="AH45" s="138">
        <v>5.9070000000000004E-2</v>
      </c>
      <c r="AI45" s="166">
        <v>7.0650000000000004E-2</v>
      </c>
    </row>
    <row r="46" spans="1:35" x14ac:dyDescent="0.25">
      <c r="A46" s="137">
        <v>41518</v>
      </c>
      <c r="B46" s="136"/>
      <c r="C46" s="136">
        <v>7.2400000000000006E-2</v>
      </c>
      <c r="D46" s="147"/>
      <c r="E46" s="136" t="s">
        <v>10</v>
      </c>
      <c r="F46" s="136" t="s">
        <v>10</v>
      </c>
      <c r="G46" s="147"/>
      <c r="H46" s="147"/>
      <c r="I46" s="136">
        <v>7.1800000000000003E-2</v>
      </c>
      <c r="J46" s="136">
        <v>6.9500000000000006E-2</v>
      </c>
      <c r="K46" s="136">
        <v>6.5500000000000003E-2</v>
      </c>
      <c r="L46" s="136">
        <v>7.8899999999999998E-2</v>
      </c>
      <c r="M46" s="136" t="s">
        <v>10</v>
      </c>
      <c r="N46" s="136" t="s">
        <v>10</v>
      </c>
      <c r="O46" s="136" t="s">
        <v>10</v>
      </c>
      <c r="P46" s="136">
        <v>7.7499999999999999E-2</v>
      </c>
      <c r="Q46" s="136" t="s">
        <v>10</v>
      </c>
      <c r="R46" s="147"/>
      <c r="S46" s="157">
        <v>7.2510000000000005E-2</v>
      </c>
      <c r="T46" s="153">
        <v>6.8000000000000005E-2</v>
      </c>
      <c r="U46" s="153">
        <v>6.3769999999999993E-2</v>
      </c>
      <c r="V46" s="153">
        <v>6.4339999999999994E-2</v>
      </c>
      <c r="W46" s="155">
        <v>6.4299999999999996E-2</v>
      </c>
      <c r="X46" s="157">
        <v>7.5060000000000002E-2</v>
      </c>
      <c r="Y46" s="153">
        <v>7.4260000000000007E-2</v>
      </c>
      <c r="Z46" s="153">
        <v>7.1599999999999997E-2</v>
      </c>
      <c r="AA46" s="155">
        <v>7.0419999999999996E-2</v>
      </c>
      <c r="AB46" s="157">
        <v>7.8509999999999996E-2</v>
      </c>
      <c r="AC46" s="153">
        <v>7.8509999999999996E-2</v>
      </c>
      <c r="AD46" s="153">
        <v>7.2230000000000003E-2</v>
      </c>
      <c r="AE46" s="155" t="s">
        <v>113</v>
      </c>
      <c r="AF46" s="156">
        <v>8.3170000000000008E-2</v>
      </c>
      <c r="AG46" s="138">
        <v>7.775E-2</v>
      </c>
      <c r="AH46" s="138">
        <v>5.9070000000000004E-2</v>
      </c>
      <c r="AI46" s="166">
        <v>7.5329999999999994E-2</v>
      </c>
    </row>
    <row r="47" spans="1:35" x14ac:dyDescent="0.25">
      <c r="A47" s="137">
        <v>41487</v>
      </c>
      <c r="B47" s="136"/>
      <c r="C47" s="136" t="s">
        <v>10</v>
      </c>
      <c r="D47" s="147"/>
      <c r="E47" s="136" t="s">
        <v>10</v>
      </c>
      <c r="F47" s="136" t="s">
        <v>10</v>
      </c>
      <c r="G47" s="147"/>
      <c r="H47" s="147"/>
      <c r="I47" s="136">
        <v>7.1800000000000003E-2</v>
      </c>
      <c r="J47" s="136">
        <v>6.9500000000000006E-2</v>
      </c>
      <c r="K47" s="136">
        <v>6.5500000000000003E-2</v>
      </c>
      <c r="L47" s="136">
        <v>7.8899999999999998E-2</v>
      </c>
      <c r="M47" s="136" t="s">
        <v>10</v>
      </c>
      <c r="N47" s="136" t="s">
        <v>10</v>
      </c>
      <c r="O47" s="136" t="s">
        <v>10</v>
      </c>
      <c r="P47" s="136">
        <v>7.7499999999999999E-2</v>
      </c>
      <c r="Q47" s="136" t="s">
        <v>10</v>
      </c>
      <c r="R47" s="147"/>
      <c r="S47" s="157">
        <v>7.2510000000000005E-2</v>
      </c>
      <c r="T47" s="153">
        <v>6.8000000000000005E-2</v>
      </c>
      <c r="U47" s="153">
        <v>6.3769999999999993E-2</v>
      </c>
      <c r="V47" s="153">
        <v>6.4339999999999994E-2</v>
      </c>
      <c r="W47" s="155">
        <v>6.4299999999999996E-2</v>
      </c>
      <c r="X47" s="157">
        <v>7.5060000000000002E-2</v>
      </c>
      <c r="Y47" s="153">
        <v>7.4260000000000007E-2</v>
      </c>
      <c r="Z47" s="153">
        <v>7.1599999999999997E-2</v>
      </c>
      <c r="AA47" s="155">
        <v>7.0419999999999996E-2</v>
      </c>
      <c r="AB47" s="157">
        <v>7.8509999999999996E-2</v>
      </c>
      <c r="AC47" s="153">
        <v>7.8509999999999996E-2</v>
      </c>
      <c r="AD47" s="153">
        <v>7.2230000000000003E-2</v>
      </c>
      <c r="AE47" s="155" t="s">
        <v>113</v>
      </c>
      <c r="AF47" s="156">
        <v>8.3170000000000008E-2</v>
      </c>
      <c r="AG47" s="138">
        <v>7.775E-2</v>
      </c>
      <c r="AH47" s="138">
        <v>5.9070000000000004E-2</v>
      </c>
      <c r="AI47" s="166">
        <v>7.5329999999999994E-2</v>
      </c>
    </row>
    <row r="48" spans="1:35" x14ac:dyDescent="0.25">
      <c r="A48" s="137">
        <v>41456</v>
      </c>
      <c r="B48" s="136"/>
      <c r="C48" s="136" t="s">
        <v>10</v>
      </c>
      <c r="D48" s="147"/>
      <c r="E48" s="136" t="s">
        <v>10</v>
      </c>
      <c r="F48" s="136" t="s">
        <v>10</v>
      </c>
      <c r="G48" s="147"/>
      <c r="H48" s="147"/>
      <c r="I48" s="136">
        <v>7.1800000000000003E-2</v>
      </c>
      <c r="J48" s="136">
        <v>6.9500000000000006E-2</v>
      </c>
      <c r="K48" s="136">
        <v>6.5500000000000003E-2</v>
      </c>
      <c r="L48" s="136">
        <v>7.8899999999999998E-2</v>
      </c>
      <c r="M48" s="136" t="s">
        <v>10</v>
      </c>
      <c r="N48" s="136" t="s">
        <v>10</v>
      </c>
      <c r="O48" s="136" t="s">
        <v>10</v>
      </c>
      <c r="P48" s="136">
        <v>7.7499999999999999E-2</v>
      </c>
      <c r="Q48" s="136" t="s">
        <v>10</v>
      </c>
      <c r="R48" s="147"/>
      <c r="S48" s="157">
        <v>7.2510000000000005E-2</v>
      </c>
      <c r="T48" s="153">
        <v>6.8000000000000005E-2</v>
      </c>
      <c r="U48" s="153">
        <v>7.1110000000000007E-2</v>
      </c>
      <c r="V48" s="153">
        <v>7.0779999999999996E-2</v>
      </c>
      <c r="W48" s="155">
        <v>7.1669999999999998E-2</v>
      </c>
      <c r="X48" s="157">
        <v>7.5060000000000002E-2</v>
      </c>
      <c r="Y48" s="153">
        <v>7.4260000000000007E-2</v>
      </c>
      <c r="Z48" s="153">
        <v>7.1599999999999997E-2</v>
      </c>
      <c r="AA48" s="155">
        <v>7.0419999999999996E-2</v>
      </c>
      <c r="AB48" s="157">
        <v>7.8509999999999996E-2</v>
      </c>
      <c r="AC48" s="153">
        <v>7.8509999999999996E-2</v>
      </c>
      <c r="AD48" s="153">
        <v>7.2230000000000003E-2</v>
      </c>
      <c r="AE48" s="155" t="s">
        <v>113</v>
      </c>
      <c r="AF48" s="156">
        <v>8.3170000000000008E-2</v>
      </c>
      <c r="AG48" s="138">
        <v>7.775E-2</v>
      </c>
      <c r="AH48" s="138">
        <v>5.9070000000000004E-2</v>
      </c>
      <c r="AI48" s="166">
        <v>7.5329999999999994E-2</v>
      </c>
    </row>
    <row r="49" spans="1:35" x14ac:dyDescent="0.25">
      <c r="A49" s="137">
        <v>41426</v>
      </c>
      <c r="B49" s="136"/>
      <c r="C49" s="136" t="s">
        <v>10</v>
      </c>
      <c r="D49" s="147"/>
      <c r="E49" s="136" t="s">
        <v>10</v>
      </c>
      <c r="F49" s="136" t="s">
        <v>10</v>
      </c>
      <c r="G49" s="147"/>
      <c r="H49" s="147"/>
      <c r="I49" s="136">
        <v>7.1800000000000003E-2</v>
      </c>
      <c r="J49" s="136">
        <v>6.9500000000000006E-2</v>
      </c>
      <c r="K49" s="136">
        <v>6.9500000000000006E-2</v>
      </c>
      <c r="L49" s="136" t="s">
        <v>10</v>
      </c>
      <c r="M49" s="136" t="s">
        <v>10</v>
      </c>
      <c r="N49" s="136" t="s">
        <v>10</v>
      </c>
      <c r="O49" s="136" t="s">
        <v>10</v>
      </c>
      <c r="P49" s="136" t="s">
        <v>10</v>
      </c>
      <c r="Q49" s="136" t="s">
        <v>10</v>
      </c>
      <c r="R49" s="147"/>
      <c r="S49" s="157">
        <v>7.2510000000000005E-2</v>
      </c>
      <c r="T49" s="153">
        <v>6.8000000000000005E-2</v>
      </c>
      <c r="U49" s="153">
        <v>7.1110000000000007E-2</v>
      </c>
      <c r="V49" s="153">
        <v>7.0779999999999996E-2</v>
      </c>
      <c r="W49" s="155">
        <v>7.1669999999999998E-2</v>
      </c>
      <c r="X49" s="157">
        <v>7.0309999999999997E-2</v>
      </c>
      <c r="Y49" s="153">
        <v>7.0480000000000001E-2</v>
      </c>
      <c r="Z49" s="153">
        <v>6.4839999999999995E-2</v>
      </c>
      <c r="AA49" s="155">
        <v>6.148E-2</v>
      </c>
      <c r="AB49" s="157">
        <v>7.8509999999999996E-2</v>
      </c>
      <c r="AC49" s="153">
        <v>7.8509999999999996E-2</v>
      </c>
      <c r="AD49" s="153">
        <v>7.2230000000000003E-2</v>
      </c>
      <c r="AE49" s="155" t="s">
        <v>113</v>
      </c>
      <c r="AF49" s="157">
        <v>7.3150000000000007E-2</v>
      </c>
      <c r="AG49" s="153">
        <v>7.5679999999999997E-2</v>
      </c>
      <c r="AH49" s="153">
        <v>6.1510000000000002E-2</v>
      </c>
      <c r="AI49" s="155">
        <v>8.4120000000000014E-2</v>
      </c>
    </row>
    <row r="50" spans="1:35" x14ac:dyDescent="0.25">
      <c r="A50" s="137">
        <v>41395</v>
      </c>
      <c r="B50" s="136"/>
      <c r="C50" s="136" t="s">
        <v>10</v>
      </c>
      <c r="D50" s="147"/>
      <c r="E50" s="136" t="s">
        <v>10</v>
      </c>
      <c r="F50" s="136" t="s">
        <v>10</v>
      </c>
      <c r="G50" s="147"/>
      <c r="H50" s="147"/>
      <c r="I50" s="136">
        <v>7.1800000000000003E-2</v>
      </c>
      <c r="J50" s="136">
        <v>6.9500000000000006E-2</v>
      </c>
      <c r="K50" s="136">
        <v>6.9500000000000006E-2</v>
      </c>
      <c r="L50" s="136" t="s">
        <v>10</v>
      </c>
      <c r="M50" s="136" t="s">
        <v>10</v>
      </c>
      <c r="N50" s="136" t="s">
        <v>10</v>
      </c>
      <c r="O50" s="136" t="s">
        <v>10</v>
      </c>
      <c r="P50" s="136" t="s">
        <v>10</v>
      </c>
      <c r="Q50" s="136" t="s">
        <v>10</v>
      </c>
      <c r="R50" s="147"/>
      <c r="S50" s="157">
        <v>7.2510000000000005E-2</v>
      </c>
      <c r="T50" s="153">
        <v>6.8000000000000005E-2</v>
      </c>
      <c r="U50" s="153">
        <v>7.1110000000000007E-2</v>
      </c>
      <c r="V50" s="153">
        <v>7.0779999999999996E-2</v>
      </c>
      <c r="W50" s="155">
        <v>7.1669999999999998E-2</v>
      </c>
      <c r="X50" s="157">
        <v>7.0309999999999997E-2</v>
      </c>
      <c r="Y50" s="153">
        <v>7.0480000000000001E-2</v>
      </c>
      <c r="Z50" s="153">
        <v>6.4839999999999995E-2</v>
      </c>
      <c r="AA50" s="155">
        <v>6.148E-2</v>
      </c>
      <c r="AB50" s="157">
        <v>7.1260000000000004E-2</v>
      </c>
      <c r="AC50" s="153">
        <v>7.1260000000000004E-2</v>
      </c>
      <c r="AD50" s="153">
        <v>7.3869999999999991E-2</v>
      </c>
      <c r="AE50" s="155" t="s">
        <v>113</v>
      </c>
      <c r="AF50" s="157">
        <v>7.3150000000000007E-2</v>
      </c>
      <c r="AG50" s="153">
        <v>7.5679999999999997E-2</v>
      </c>
      <c r="AH50" s="153">
        <v>6.1510000000000002E-2</v>
      </c>
      <c r="AI50" s="155">
        <v>8.4120000000000014E-2</v>
      </c>
    </row>
    <row r="51" spans="1:35" x14ac:dyDescent="0.25">
      <c r="A51" s="137">
        <v>41365</v>
      </c>
      <c r="B51" s="136"/>
      <c r="C51" s="136" t="s">
        <v>10</v>
      </c>
      <c r="D51" s="147"/>
      <c r="E51" s="136" t="s">
        <v>10</v>
      </c>
      <c r="F51" s="136" t="s">
        <v>10</v>
      </c>
      <c r="G51" s="147"/>
      <c r="H51" s="147"/>
      <c r="I51" s="136">
        <v>7.1800000000000003E-2</v>
      </c>
      <c r="J51" s="136">
        <v>6.9500000000000006E-2</v>
      </c>
      <c r="K51" s="136">
        <v>6.9500000000000006E-2</v>
      </c>
      <c r="L51" s="136" t="s">
        <v>10</v>
      </c>
      <c r="M51" s="136" t="s">
        <v>10</v>
      </c>
      <c r="N51" s="136" t="s">
        <v>10</v>
      </c>
      <c r="O51" s="136" t="s">
        <v>10</v>
      </c>
      <c r="P51" s="136" t="s">
        <v>10</v>
      </c>
      <c r="Q51" s="136" t="s">
        <v>10</v>
      </c>
      <c r="R51" s="147"/>
      <c r="S51" s="157">
        <v>7.3139999999999997E-2</v>
      </c>
      <c r="T51" s="153">
        <v>7.0000000000000007E-2</v>
      </c>
      <c r="U51" s="153">
        <v>7.5300000000000006E-2</v>
      </c>
      <c r="V51" s="153">
        <v>7.6100000000000001E-2</v>
      </c>
      <c r="W51" s="155">
        <v>7.6060000000000003E-2</v>
      </c>
      <c r="X51" s="157">
        <v>7.0309999999999997E-2</v>
      </c>
      <c r="Y51" s="153">
        <v>7.0480000000000001E-2</v>
      </c>
      <c r="Z51" s="153">
        <v>6.4839999999999995E-2</v>
      </c>
      <c r="AA51" s="155">
        <v>6.148E-2</v>
      </c>
      <c r="AB51" s="157">
        <v>7.1260000000000004E-2</v>
      </c>
      <c r="AC51" s="153">
        <v>7.1260000000000004E-2</v>
      </c>
      <c r="AD51" s="153">
        <v>7.3869999999999991E-2</v>
      </c>
      <c r="AE51" s="155" t="s">
        <v>113</v>
      </c>
      <c r="AF51" s="157">
        <v>7.3150000000000007E-2</v>
      </c>
      <c r="AG51" s="153">
        <v>7.5679999999999997E-2</v>
      </c>
      <c r="AH51" s="153">
        <v>6.1510000000000002E-2</v>
      </c>
      <c r="AI51" s="155">
        <v>8.4120000000000014E-2</v>
      </c>
    </row>
    <row r="52" spans="1:35" x14ac:dyDescent="0.25">
      <c r="A52" s="137">
        <v>41334</v>
      </c>
      <c r="B52" s="136"/>
      <c r="C52" s="136" t="s">
        <v>10</v>
      </c>
      <c r="D52" s="147"/>
      <c r="E52" s="136" t="s">
        <v>10</v>
      </c>
      <c r="F52" s="136" t="s">
        <v>10</v>
      </c>
      <c r="G52" s="147"/>
      <c r="H52" s="147"/>
      <c r="I52" s="136">
        <v>7.1800000000000003E-2</v>
      </c>
      <c r="J52" s="136">
        <v>6.9500000000000006E-2</v>
      </c>
      <c r="K52" s="136">
        <v>6.9500000000000006E-2</v>
      </c>
      <c r="L52" s="136" t="s">
        <v>10</v>
      </c>
      <c r="M52" s="136" t="s">
        <v>10</v>
      </c>
      <c r="N52" s="136" t="s">
        <v>10</v>
      </c>
      <c r="O52" s="136" t="s">
        <v>10</v>
      </c>
      <c r="P52" s="136" t="s">
        <v>10</v>
      </c>
      <c r="Q52" s="136" t="s">
        <v>10</v>
      </c>
      <c r="R52" s="147"/>
      <c r="S52" s="157">
        <v>7.3139999999999997E-2</v>
      </c>
      <c r="T52" s="153">
        <v>7.0000000000000007E-2</v>
      </c>
      <c r="U52" s="153">
        <v>7.5300000000000006E-2</v>
      </c>
      <c r="V52" s="153">
        <v>7.6100000000000001E-2</v>
      </c>
      <c r="W52" s="155">
        <v>7.6060000000000003E-2</v>
      </c>
      <c r="X52" s="157">
        <v>7.0309999999999997E-2</v>
      </c>
      <c r="Y52" s="153">
        <v>7.0480000000000001E-2</v>
      </c>
      <c r="Z52" s="153">
        <v>6.4839999999999995E-2</v>
      </c>
      <c r="AA52" s="155">
        <v>6.148E-2</v>
      </c>
      <c r="AB52" s="157">
        <v>7.1260000000000004E-2</v>
      </c>
      <c r="AC52" s="153">
        <v>7.1260000000000004E-2</v>
      </c>
      <c r="AD52" s="153">
        <v>7.3869999999999991E-2</v>
      </c>
      <c r="AE52" s="155" t="s">
        <v>113</v>
      </c>
      <c r="AF52" s="157">
        <v>7.3150000000000007E-2</v>
      </c>
      <c r="AG52" s="153">
        <v>7.5679999999999997E-2</v>
      </c>
      <c r="AH52" s="153">
        <v>6.1510000000000002E-2</v>
      </c>
      <c r="AI52" s="155">
        <v>8.4120000000000014E-2</v>
      </c>
    </row>
    <row r="53" spans="1:35" x14ac:dyDescent="0.25">
      <c r="A53" s="137">
        <v>41306</v>
      </c>
      <c r="B53" s="136"/>
      <c r="C53" s="136" t="s">
        <v>10</v>
      </c>
      <c r="D53" s="147"/>
      <c r="E53" s="136" t="s">
        <v>10</v>
      </c>
      <c r="F53" s="136" t="s">
        <v>10</v>
      </c>
      <c r="G53" s="147"/>
      <c r="H53" s="147"/>
      <c r="I53" s="136">
        <v>7.1800000000000003E-2</v>
      </c>
      <c r="J53" s="136">
        <v>6.9500000000000006E-2</v>
      </c>
      <c r="K53" s="136">
        <v>6.9500000000000006E-2</v>
      </c>
      <c r="L53" s="136" t="s">
        <v>10</v>
      </c>
      <c r="M53" s="136" t="s">
        <v>10</v>
      </c>
      <c r="N53" s="136" t="s">
        <v>10</v>
      </c>
      <c r="O53" s="136" t="s">
        <v>10</v>
      </c>
      <c r="P53" s="136" t="s">
        <v>10</v>
      </c>
      <c r="Q53" s="136" t="s">
        <v>10</v>
      </c>
      <c r="R53" s="147"/>
      <c r="S53" s="157">
        <v>7.3139999999999997E-2</v>
      </c>
      <c r="T53" s="153">
        <v>7.0000000000000007E-2</v>
      </c>
      <c r="U53" s="153">
        <v>7.5300000000000006E-2</v>
      </c>
      <c r="V53" s="153">
        <v>7.6100000000000001E-2</v>
      </c>
      <c r="W53" s="155">
        <v>7.6060000000000003E-2</v>
      </c>
      <c r="X53" s="157">
        <v>7.0309999999999997E-2</v>
      </c>
      <c r="Y53" s="153">
        <v>7.0480000000000001E-2</v>
      </c>
      <c r="Z53" s="153">
        <v>6.4839999999999995E-2</v>
      </c>
      <c r="AA53" s="155">
        <v>6.148E-2</v>
      </c>
      <c r="AB53" s="157">
        <v>7.1260000000000004E-2</v>
      </c>
      <c r="AC53" s="153">
        <v>7.1260000000000004E-2</v>
      </c>
      <c r="AD53" s="153">
        <v>7.3869999999999991E-2</v>
      </c>
      <c r="AE53" s="155" t="s">
        <v>113</v>
      </c>
      <c r="AF53" s="157">
        <v>7.3150000000000007E-2</v>
      </c>
      <c r="AG53" s="153">
        <v>7.5679999999999997E-2</v>
      </c>
      <c r="AH53" s="153">
        <v>6.1510000000000002E-2</v>
      </c>
      <c r="AI53" s="155">
        <v>8.4120000000000014E-2</v>
      </c>
    </row>
    <row r="54" spans="1:35" x14ac:dyDescent="0.25">
      <c r="A54" s="137">
        <v>41275</v>
      </c>
      <c r="B54" s="136"/>
      <c r="C54" s="136" t="s">
        <v>10</v>
      </c>
      <c r="D54" s="147"/>
      <c r="E54" s="136" t="s">
        <v>10</v>
      </c>
      <c r="F54" s="136" t="s">
        <v>10</v>
      </c>
      <c r="G54" s="147"/>
      <c r="H54" s="147"/>
      <c r="I54" s="136">
        <v>7.1800000000000003E-2</v>
      </c>
      <c r="J54" s="136">
        <v>6.9500000000000006E-2</v>
      </c>
      <c r="K54" s="136">
        <v>6.9500000000000006E-2</v>
      </c>
      <c r="L54" s="136" t="s">
        <v>10</v>
      </c>
      <c r="M54" s="136" t="s">
        <v>10</v>
      </c>
      <c r="N54" s="136" t="s">
        <v>10</v>
      </c>
      <c r="O54" s="136" t="s">
        <v>10</v>
      </c>
      <c r="P54" s="136" t="s">
        <v>10</v>
      </c>
      <c r="Q54" s="136" t="s">
        <v>10</v>
      </c>
      <c r="R54" s="147"/>
      <c r="S54" s="157">
        <v>7.3139999999999997E-2</v>
      </c>
      <c r="T54" s="153">
        <v>7.0000000000000007E-2</v>
      </c>
      <c r="U54" s="153">
        <v>7.2309999999999999E-2</v>
      </c>
      <c r="V54" s="153">
        <v>7.4859999999999996E-2</v>
      </c>
      <c r="W54" s="155">
        <v>7.4779999999999999E-2</v>
      </c>
      <c r="X54" s="157">
        <v>7.0309999999999997E-2</v>
      </c>
      <c r="Y54" s="153">
        <v>7.0480000000000001E-2</v>
      </c>
      <c r="Z54" s="153">
        <v>6.4839999999999995E-2</v>
      </c>
      <c r="AA54" s="155">
        <v>6.148E-2</v>
      </c>
      <c r="AB54" s="157">
        <v>7.1260000000000004E-2</v>
      </c>
      <c r="AC54" s="153">
        <v>7.1260000000000004E-2</v>
      </c>
      <c r="AD54" s="153">
        <v>7.3869999999999991E-2</v>
      </c>
      <c r="AE54" s="155" t="s">
        <v>113</v>
      </c>
      <c r="AF54" s="157">
        <v>7.3150000000000007E-2</v>
      </c>
      <c r="AG54" s="153">
        <v>7.5679999999999997E-2</v>
      </c>
      <c r="AH54" s="153">
        <v>6.1510000000000002E-2</v>
      </c>
      <c r="AI54" s="155">
        <v>8.4120000000000014E-2</v>
      </c>
    </row>
    <row r="55" spans="1:35" x14ac:dyDescent="0.25">
      <c r="A55" s="133">
        <v>41244</v>
      </c>
      <c r="B55" s="136"/>
      <c r="C55" s="136" t="s">
        <v>10</v>
      </c>
      <c r="D55" s="147"/>
      <c r="E55" s="136" t="s">
        <v>10</v>
      </c>
      <c r="F55" s="136" t="s">
        <v>10</v>
      </c>
      <c r="G55" s="147"/>
      <c r="H55" s="147"/>
      <c r="I55" s="134">
        <v>7.1800000000000003E-2</v>
      </c>
      <c r="J55" s="134">
        <v>6.9500000000000006E-2</v>
      </c>
      <c r="K55" s="134">
        <v>6.9500000000000006E-2</v>
      </c>
      <c r="L55" s="136" t="s">
        <v>10</v>
      </c>
      <c r="M55" s="136" t="s">
        <v>10</v>
      </c>
      <c r="N55" s="136" t="s">
        <v>10</v>
      </c>
      <c r="O55" s="136" t="s">
        <v>10</v>
      </c>
      <c r="P55" s="136" t="s">
        <v>10</v>
      </c>
      <c r="Q55" s="136" t="s">
        <v>10</v>
      </c>
      <c r="R55" s="147"/>
      <c r="S55" s="157">
        <v>7.3139999999999997E-2</v>
      </c>
      <c r="T55" s="153">
        <v>7.0000000000000007E-2</v>
      </c>
      <c r="U55" s="153">
        <v>7.2309999999999999E-2</v>
      </c>
      <c r="V55" s="153">
        <v>7.4859999999999996E-2</v>
      </c>
      <c r="W55" s="155">
        <v>7.4779999999999999E-2</v>
      </c>
      <c r="X55" s="157"/>
      <c r="Y55" s="153"/>
      <c r="Z55" s="153"/>
      <c r="AA55" s="155"/>
      <c r="AB55" s="157"/>
      <c r="AC55" s="153"/>
      <c r="AD55" s="153"/>
      <c r="AE55" s="155"/>
      <c r="AF55" s="157">
        <v>6.7330000000000001E-2</v>
      </c>
      <c r="AG55" s="153">
        <v>7.0140000000000008E-2</v>
      </c>
      <c r="AH55" s="153">
        <v>5.5999999999999994E-2</v>
      </c>
      <c r="AI55" s="155">
        <v>6.3810000000000006E-2</v>
      </c>
    </row>
    <row r="56" spans="1:35" x14ac:dyDescent="0.25">
      <c r="A56" s="133">
        <v>41214</v>
      </c>
      <c r="B56" s="136"/>
      <c r="C56" s="136" t="s">
        <v>10</v>
      </c>
      <c r="D56" s="147"/>
      <c r="E56" s="136" t="s">
        <v>10</v>
      </c>
      <c r="F56" s="136" t="s">
        <v>10</v>
      </c>
      <c r="G56" s="147"/>
      <c r="H56" s="147"/>
      <c r="I56" s="136" t="s">
        <v>10</v>
      </c>
      <c r="J56" s="136" t="s">
        <v>10</v>
      </c>
      <c r="K56" s="136" t="s">
        <v>10</v>
      </c>
      <c r="L56" s="136" t="s">
        <v>10</v>
      </c>
      <c r="M56" s="136" t="s">
        <v>10</v>
      </c>
      <c r="N56" s="136" t="s">
        <v>10</v>
      </c>
      <c r="O56" s="136" t="s">
        <v>10</v>
      </c>
      <c r="P56" s="136" t="s">
        <v>10</v>
      </c>
      <c r="Q56" s="136" t="s">
        <v>10</v>
      </c>
      <c r="R56" s="147"/>
      <c r="S56" s="157">
        <v>7.3139999999999997E-2</v>
      </c>
      <c r="T56" s="153">
        <v>7.0000000000000007E-2</v>
      </c>
      <c r="U56" s="153">
        <v>7.2309999999999999E-2</v>
      </c>
      <c r="V56" s="153">
        <v>7.4859999999999996E-2</v>
      </c>
      <c r="W56" s="155">
        <v>7.4779999999999999E-2</v>
      </c>
      <c r="X56" s="157"/>
      <c r="Y56" s="153"/>
      <c r="Z56" s="153"/>
      <c r="AA56" s="155"/>
      <c r="AB56" s="157"/>
      <c r="AC56" s="153"/>
      <c r="AD56" s="153"/>
      <c r="AE56" s="155"/>
      <c r="AF56" s="157">
        <v>6.7330000000000001E-2</v>
      </c>
      <c r="AG56" s="153">
        <v>7.0140000000000008E-2</v>
      </c>
      <c r="AH56" s="153">
        <v>5.5999999999999994E-2</v>
      </c>
      <c r="AI56" s="155">
        <v>6.3810000000000006E-2</v>
      </c>
    </row>
    <row r="57" spans="1:35" s="134" customFormat="1" x14ac:dyDescent="0.25">
      <c r="A57" s="135" t="s">
        <v>112</v>
      </c>
      <c r="B57" s="153">
        <f>AVERAGE(B7:B56)</f>
        <v>0.10526000000000001</v>
      </c>
      <c r="C57" s="153">
        <f>AVERAGE(C7:C56)</f>
        <v>7.2400000000000006E-2</v>
      </c>
      <c r="D57" s="153"/>
      <c r="E57" s="153">
        <f>AVERAGE(E7:E56)</f>
        <v>0.11295500000000004</v>
      </c>
      <c r="F57" s="153">
        <f>AVERAGE(F7:F56)</f>
        <v>0.11295500000000004</v>
      </c>
      <c r="G57" s="153"/>
      <c r="H57" s="153"/>
      <c r="I57" s="153">
        <f>AVERAGE(I7:I56)</f>
        <v>9.6277142857142964E-2</v>
      </c>
      <c r="J57" s="153">
        <f>AVERAGE(J7:J56)</f>
        <v>9.5620000000000108E-2</v>
      </c>
      <c r="K57" s="153">
        <f>AVERAGE(K7:K56)</f>
        <v>9.514380952380963E-2</v>
      </c>
      <c r="L57" s="153">
        <f>AVERAGE(L7:L56)</f>
        <v>0.10544400000000007</v>
      </c>
      <c r="M57" s="153">
        <f>AVERAGE(M7:M56)</f>
        <v>0.10208</v>
      </c>
      <c r="N57" s="153">
        <f>AVERAGE(N7:N56)</f>
        <v>0.10174000000000009</v>
      </c>
      <c r="O57" s="153">
        <f>AVERAGE(O7:O56)</f>
        <v>0.10236000000000006</v>
      </c>
      <c r="P57" s="153">
        <f>AVERAGE(P7:P56)</f>
        <v>0.10239000000000001</v>
      </c>
      <c r="Q57" s="153">
        <f>AVERAGE(Q7:Q56)</f>
        <v>0.12857999999999997</v>
      </c>
      <c r="R57" s="153"/>
      <c r="S57" s="157">
        <f t="shared" ref="S57:AH57" si="4">AVERAGE(S7:S56)</f>
        <v>0.10205</v>
      </c>
      <c r="T57" s="153">
        <f t="shared" si="4"/>
        <v>9.6418571428571437E-2</v>
      </c>
      <c r="U57" s="153">
        <f t="shared" si="4"/>
        <v>9.6699230769230718E-2</v>
      </c>
      <c r="V57" s="153">
        <f t="shared" si="4"/>
        <v>9.6586923076923084E-2</v>
      </c>
      <c r="W57" s="155">
        <f t="shared" si="4"/>
        <v>9.8095384615384598E-2</v>
      </c>
      <c r="X57" s="157">
        <f t="shared" si="4"/>
        <v>9.8780000000000021E-2</v>
      </c>
      <c r="Y57" s="153">
        <f t="shared" si="4"/>
        <v>9.6424285714285726E-2</v>
      </c>
      <c r="Z57" s="153">
        <f t="shared" si="4"/>
        <v>8.9287857142857113E-2</v>
      </c>
      <c r="AA57" s="155">
        <f t="shared" si="4"/>
        <v>8.627071428571427E-2</v>
      </c>
      <c r="AB57" s="157">
        <f t="shared" si="4"/>
        <v>0.10142682926829269</v>
      </c>
      <c r="AC57" s="153">
        <f t="shared" si="4"/>
        <v>0.10142682926829269</v>
      </c>
      <c r="AD57" s="153">
        <f t="shared" si="4"/>
        <v>9.7492439024390171E-2</v>
      </c>
      <c r="AE57" s="155" t="e">
        <f t="shared" si="4"/>
        <v>#DIV/0!</v>
      </c>
      <c r="AF57" s="157">
        <f t="shared" si="4"/>
        <v>9.4477272727272688E-2</v>
      </c>
      <c r="AG57" s="153">
        <f t="shared" si="4"/>
        <v>9.634909090909094E-2</v>
      </c>
      <c r="AH57" s="153">
        <f t="shared" si="4"/>
        <v>7.7965454545454574E-2</v>
      </c>
      <c r="AI57" s="155">
        <f>AVERAGE(AI7:AI56)</f>
        <v>9.7329512195121995E-2</v>
      </c>
    </row>
  </sheetData>
  <sheetProtection sheet="1" objects="1" scenarios="1"/>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topLeftCell="A31" workbookViewId="0">
      <selection activeCell="A31" sqref="A1:XFD1048576"/>
    </sheetView>
  </sheetViews>
  <sheetFormatPr defaultRowHeight="15" x14ac:dyDescent="0.25"/>
  <cols>
    <col min="1" max="1" width="13.7109375" style="150" customWidth="1"/>
    <col min="2" max="2" width="12" style="150" customWidth="1"/>
    <col min="3" max="3" width="14.42578125" style="150" customWidth="1"/>
    <col min="4" max="4" width="12" style="150" customWidth="1"/>
    <col min="5" max="5" width="12.140625" style="150" customWidth="1"/>
    <col min="6" max="7" width="10.5703125" style="150" customWidth="1"/>
    <col min="8" max="8" width="20.5703125" style="150" bestFit="1" customWidth="1"/>
    <col min="9" max="9" width="19.5703125" style="150" customWidth="1"/>
    <col min="10" max="10" width="15.42578125" style="150" customWidth="1"/>
    <col min="11" max="11" width="2.85546875" style="70" customWidth="1"/>
    <col min="12" max="12" width="15.42578125" style="150" customWidth="1"/>
    <col min="13" max="13" width="14.42578125" style="150" bestFit="1" customWidth="1"/>
    <col min="14" max="14" width="9.7109375" style="150" bestFit="1" customWidth="1"/>
    <col min="15" max="15" width="11.5703125" style="150" bestFit="1" customWidth="1"/>
    <col min="16" max="16" width="14.42578125" style="150" bestFit="1" customWidth="1"/>
    <col min="17" max="18" width="10.42578125" style="150" customWidth="1"/>
    <col min="19" max="19" width="20.5703125" style="150" bestFit="1" customWidth="1"/>
    <col min="20" max="21" width="10.42578125" style="150" customWidth="1"/>
    <col min="22" max="22" width="11.28515625" style="150" bestFit="1" customWidth="1"/>
    <col min="23" max="23" width="14.28515625" style="150" customWidth="1"/>
    <col min="24" max="16384" width="9.140625" style="150"/>
  </cols>
  <sheetData>
    <row r="1" spans="1:23" ht="24" customHeight="1" x14ac:dyDescent="0.3">
      <c r="A1" s="311" t="s">
        <v>0</v>
      </c>
      <c r="B1" s="311"/>
      <c r="C1" s="311"/>
      <c r="D1" s="311"/>
      <c r="E1" s="311"/>
      <c r="F1" s="311"/>
      <c r="G1" s="311"/>
      <c r="H1" s="311"/>
      <c r="I1" s="311"/>
      <c r="J1" s="311"/>
      <c r="K1" s="261"/>
      <c r="L1" s="311" t="s">
        <v>0</v>
      </c>
      <c r="M1" s="311"/>
      <c r="N1" s="311"/>
      <c r="O1" s="311"/>
      <c r="P1" s="311"/>
      <c r="Q1" s="311"/>
      <c r="R1" s="311"/>
      <c r="S1" s="311"/>
      <c r="T1" s="311"/>
      <c r="U1" s="311"/>
      <c r="V1" s="311"/>
      <c r="W1" s="311"/>
    </row>
    <row r="2" spans="1:23" ht="24" customHeight="1" x14ac:dyDescent="0.3">
      <c r="A2" s="311" t="s">
        <v>179</v>
      </c>
      <c r="B2" s="311"/>
      <c r="C2" s="311"/>
      <c r="D2" s="311"/>
      <c r="E2" s="311"/>
      <c r="F2" s="311"/>
      <c r="G2" s="311"/>
      <c r="H2" s="311"/>
      <c r="I2" s="311"/>
      <c r="J2" s="311"/>
      <c r="K2" s="261"/>
      <c r="L2" s="311" t="str">
        <f>A2</f>
        <v>Town of Burlington</v>
      </c>
      <c r="M2" s="311"/>
      <c r="N2" s="311"/>
      <c r="O2" s="311"/>
      <c r="P2" s="311"/>
      <c r="Q2" s="311"/>
      <c r="R2" s="311"/>
      <c r="S2" s="311"/>
      <c r="T2" s="311"/>
      <c r="U2" s="311"/>
      <c r="V2" s="311"/>
      <c r="W2" s="311"/>
    </row>
    <row r="4" spans="1:23" ht="22.5" x14ac:dyDescent="0.3">
      <c r="A4" s="311">
        <v>2015</v>
      </c>
      <c r="B4" s="311"/>
      <c r="C4" s="311"/>
      <c r="D4" s="311"/>
      <c r="E4" s="311"/>
      <c r="F4" s="311"/>
      <c r="G4" s="311"/>
      <c r="H4" s="311"/>
      <c r="I4" s="311"/>
      <c r="J4" s="311"/>
      <c r="K4" s="261"/>
      <c r="L4" s="311">
        <f>A4</f>
        <v>2015</v>
      </c>
      <c r="M4" s="312"/>
      <c r="N4" s="312"/>
      <c r="O4" s="312"/>
      <c r="P4" s="312"/>
      <c r="Q4" s="312"/>
      <c r="R4" s="312"/>
      <c r="S4" s="312"/>
      <c r="T4" s="312"/>
      <c r="U4" s="312"/>
      <c r="V4" s="312"/>
      <c r="W4" s="312"/>
    </row>
    <row r="5" spans="1:23" s="216" customFormat="1" x14ac:dyDescent="0.25">
      <c r="A5" s="211"/>
      <c r="B5" s="211"/>
      <c r="C5" s="211"/>
      <c r="D5" s="211"/>
      <c r="E5" s="211"/>
      <c r="F5" s="211"/>
      <c r="G5" s="211"/>
      <c r="H5" s="211"/>
      <c r="I5" s="211"/>
      <c r="J5" s="211"/>
      <c r="K5" s="70"/>
      <c r="L5" s="290"/>
      <c r="M5" s="316" t="s">
        <v>27</v>
      </c>
      <c r="N5" s="316"/>
      <c r="O5" s="317"/>
      <c r="P5" s="315" t="s">
        <v>28</v>
      </c>
      <c r="Q5" s="316"/>
      <c r="R5" s="317"/>
      <c r="S5" s="315" t="s">
        <v>29</v>
      </c>
      <c r="T5" s="316"/>
      <c r="U5" s="317"/>
      <c r="V5" s="214" t="s">
        <v>107</v>
      </c>
      <c r="W5" s="309" t="s">
        <v>158</v>
      </c>
    </row>
    <row r="6" spans="1:23" s="226" customFormat="1" ht="28.5" customHeight="1" x14ac:dyDescent="0.25">
      <c r="A6" s="217" t="s">
        <v>32</v>
      </c>
      <c r="B6" s="217" t="s">
        <v>6</v>
      </c>
      <c r="C6" s="217" t="s">
        <v>20</v>
      </c>
      <c r="D6" s="217" t="s">
        <v>2</v>
      </c>
      <c r="E6" s="217" t="s">
        <v>21</v>
      </c>
      <c r="F6" s="217" t="s">
        <v>3</v>
      </c>
      <c r="G6" s="217" t="s">
        <v>22</v>
      </c>
      <c r="H6" s="217" t="s">
        <v>7</v>
      </c>
      <c r="I6" s="217" t="s">
        <v>14</v>
      </c>
      <c r="J6" s="217" t="s">
        <v>9</v>
      </c>
      <c r="K6" s="257"/>
      <c r="L6" s="291" t="s">
        <v>32</v>
      </c>
      <c r="M6" s="228" t="s">
        <v>23</v>
      </c>
      <c r="N6" s="221" t="s">
        <v>26</v>
      </c>
      <c r="O6" s="223" t="s">
        <v>24</v>
      </c>
      <c r="P6" s="220" t="s">
        <v>23</v>
      </c>
      <c r="Q6" s="221" t="s">
        <v>26</v>
      </c>
      <c r="R6" s="223" t="s">
        <v>24</v>
      </c>
      <c r="S6" s="220" t="s">
        <v>44</v>
      </c>
      <c r="T6" s="221" t="s">
        <v>26</v>
      </c>
      <c r="U6" s="223" t="s">
        <v>24</v>
      </c>
      <c r="V6" s="223" t="s">
        <v>24</v>
      </c>
      <c r="W6" s="310"/>
    </row>
    <row r="7" spans="1:23" s="60" customFormat="1" hidden="1" x14ac:dyDescent="0.25">
      <c r="A7" s="16">
        <f t="shared" ref="A7:A30" si="0">A8+31</f>
        <v>42719</v>
      </c>
      <c r="B7" s="89"/>
      <c r="C7" s="59"/>
      <c r="D7" s="59"/>
      <c r="E7" s="59"/>
      <c r="F7" s="59"/>
      <c r="G7" s="59"/>
      <c r="H7" s="59"/>
      <c r="I7" s="59"/>
      <c r="J7" s="59"/>
      <c r="K7" s="257"/>
      <c r="L7" s="22">
        <f t="shared" ref="L7:L19" si="1">A7</f>
        <v>42719</v>
      </c>
      <c r="M7" s="308">
        <f>Rates!$X7</f>
        <v>0</v>
      </c>
      <c r="N7" s="113"/>
      <c r="O7" s="114"/>
      <c r="P7" s="79">
        <f>Rates!$Y7</f>
        <v>0</v>
      </c>
      <c r="Q7" s="113"/>
      <c r="R7" s="114"/>
      <c r="S7" s="79">
        <f>Rates!Z7</f>
        <v>0</v>
      </c>
      <c r="T7" s="113"/>
      <c r="U7" s="114"/>
      <c r="V7" s="120">
        <f t="shared" ref="V7:V19" si="2">U7+R7+O7</f>
        <v>0</v>
      </c>
      <c r="W7" s="120" t="e">
        <f t="shared" ref="W7:W20" si="3">C7/B7</f>
        <v>#DIV/0!</v>
      </c>
    </row>
    <row r="8" spans="1:23" s="60" customFormat="1" hidden="1" x14ac:dyDescent="0.25">
      <c r="A8" s="16">
        <f t="shared" si="0"/>
        <v>42688</v>
      </c>
      <c r="B8" s="89"/>
      <c r="C8" s="59"/>
      <c r="D8" s="59"/>
      <c r="E8" s="59"/>
      <c r="F8" s="59"/>
      <c r="G8" s="59"/>
      <c r="H8" s="59"/>
      <c r="I8" s="59"/>
      <c r="J8" s="59"/>
      <c r="K8" s="257"/>
      <c r="L8" s="22">
        <f t="shared" si="1"/>
        <v>42688</v>
      </c>
      <c r="M8" s="308">
        <f>Rates!$X8</f>
        <v>0</v>
      </c>
      <c r="N8" s="113"/>
      <c r="O8" s="114"/>
      <c r="P8" s="79">
        <f>Rates!$Y8</f>
        <v>0</v>
      </c>
      <c r="Q8" s="113"/>
      <c r="R8" s="114"/>
      <c r="S8" s="79">
        <f>Rates!Z8</f>
        <v>0</v>
      </c>
      <c r="T8" s="113"/>
      <c r="U8" s="114"/>
      <c r="V8" s="120">
        <f t="shared" si="2"/>
        <v>0</v>
      </c>
      <c r="W8" s="120" t="e">
        <f t="shared" si="3"/>
        <v>#DIV/0!</v>
      </c>
    </row>
    <row r="9" spans="1:23" s="60" customFormat="1" hidden="1" x14ac:dyDescent="0.25">
      <c r="A9" s="16">
        <f t="shared" si="0"/>
        <v>42657</v>
      </c>
      <c r="B9" s="89"/>
      <c r="C9" s="59"/>
      <c r="D9" s="59"/>
      <c r="E9" s="59"/>
      <c r="F9" s="59"/>
      <c r="G9" s="59"/>
      <c r="H9" s="59"/>
      <c r="I9" s="59"/>
      <c r="J9" s="59"/>
      <c r="K9" s="257"/>
      <c r="L9" s="22">
        <f t="shared" si="1"/>
        <v>42657</v>
      </c>
      <c r="M9" s="308">
        <f>Rates!$X9</f>
        <v>0</v>
      </c>
      <c r="N9" s="113"/>
      <c r="O9" s="114"/>
      <c r="P9" s="79">
        <f>Rates!$Y9</f>
        <v>0</v>
      </c>
      <c r="Q9" s="113"/>
      <c r="R9" s="114"/>
      <c r="S9" s="79">
        <f>Rates!Z9</f>
        <v>0</v>
      </c>
      <c r="T9" s="113"/>
      <c r="U9" s="114"/>
      <c r="V9" s="120">
        <f t="shared" si="2"/>
        <v>0</v>
      </c>
      <c r="W9" s="120" t="e">
        <f t="shared" si="3"/>
        <v>#DIV/0!</v>
      </c>
    </row>
    <row r="10" spans="1:23" s="60" customFormat="1" hidden="1" x14ac:dyDescent="0.25">
      <c r="A10" s="16">
        <f t="shared" si="0"/>
        <v>42626</v>
      </c>
      <c r="B10" s="89"/>
      <c r="C10" s="59"/>
      <c r="D10" s="59"/>
      <c r="E10" s="59"/>
      <c r="F10" s="59"/>
      <c r="G10" s="59"/>
      <c r="H10" s="59"/>
      <c r="I10" s="59"/>
      <c r="J10" s="59"/>
      <c r="K10" s="257"/>
      <c r="L10" s="22">
        <f t="shared" si="1"/>
        <v>42626</v>
      </c>
      <c r="M10" s="308">
        <f>Rates!$X10</f>
        <v>0</v>
      </c>
      <c r="N10" s="113"/>
      <c r="O10" s="114"/>
      <c r="P10" s="79">
        <f>Rates!$Y10</f>
        <v>0</v>
      </c>
      <c r="Q10" s="113"/>
      <c r="R10" s="114"/>
      <c r="S10" s="79">
        <f>Rates!Z10</f>
        <v>0</v>
      </c>
      <c r="T10" s="113"/>
      <c r="U10" s="114"/>
      <c r="V10" s="120">
        <f t="shared" si="2"/>
        <v>0</v>
      </c>
      <c r="W10" s="120" t="e">
        <f t="shared" si="3"/>
        <v>#DIV/0!</v>
      </c>
    </row>
    <row r="11" spans="1:23" s="60" customFormat="1" hidden="1" x14ac:dyDescent="0.25">
      <c r="A11" s="16">
        <f t="shared" si="0"/>
        <v>42595</v>
      </c>
      <c r="B11" s="89"/>
      <c r="C11" s="59"/>
      <c r="D11" s="59"/>
      <c r="E11" s="59"/>
      <c r="F11" s="59"/>
      <c r="G11" s="59"/>
      <c r="H11" s="59"/>
      <c r="I11" s="59"/>
      <c r="J11" s="59"/>
      <c r="K11" s="257"/>
      <c r="L11" s="22">
        <f t="shared" si="1"/>
        <v>42595</v>
      </c>
      <c r="M11" s="308">
        <f>Rates!$X11</f>
        <v>0</v>
      </c>
      <c r="N11" s="113"/>
      <c r="O11" s="114"/>
      <c r="P11" s="79">
        <f>Rates!$Y11</f>
        <v>0</v>
      </c>
      <c r="Q11" s="113"/>
      <c r="R11" s="114"/>
      <c r="S11" s="79">
        <f>Rates!Z11</f>
        <v>0</v>
      </c>
      <c r="T11" s="113"/>
      <c r="U11" s="114"/>
      <c r="V11" s="120">
        <f t="shared" si="2"/>
        <v>0</v>
      </c>
      <c r="W11" s="120" t="e">
        <f t="shared" si="3"/>
        <v>#DIV/0!</v>
      </c>
    </row>
    <row r="12" spans="1:23" s="60" customFormat="1" hidden="1" x14ac:dyDescent="0.25">
      <c r="A12" s="16">
        <f t="shared" si="0"/>
        <v>42564</v>
      </c>
      <c r="B12" s="89"/>
      <c r="C12" s="59"/>
      <c r="D12" s="59"/>
      <c r="E12" s="59"/>
      <c r="F12" s="59"/>
      <c r="G12" s="59"/>
      <c r="H12" s="59"/>
      <c r="I12" s="59"/>
      <c r="J12" s="59"/>
      <c r="K12" s="257"/>
      <c r="L12" s="22">
        <f t="shared" si="1"/>
        <v>42564</v>
      </c>
      <c r="M12" s="308">
        <f>Rates!$X12</f>
        <v>0</v>
      </c>
      <c r="N12" s="113"/>
      <c r="O12" s="114"/>
      <c r="P12" s="79">
        <f>Rates!$Y12</f>
        <v>0</v>
      </c>
      <c r="Q12" s="113"/>
      <c r="R12" s="114"/>
      <c r="S12" s="79">
        <f>Rates!Z12</f>
        <v>0</v>
      </c>
      <c r="T12" s="113"/>
      <c r="U12" s="114"/>
      <c r="V12" s="120">
        <f t="shared" si="2"/>
        <v>0</v>
      </c>
      <c r="W12" s="120" t="e">
        <f t="shared" si="3"/>
        <v>#DIV/0!</v>
      </c>
    </row>
    <row r="13" spans="1:23" s="60" customFormat="1" hidden="1" x14ac:dyDescent="0.25">
      <c r="A13" s="16">
        <f t="shared" si="0"/>
        <v>42533</v>
      </c>
      <c r="B13" s="89"/>
      <c r="C13" s="59"/>
      <c r="D13" s="59"/>
      <c r="E13" s="59"/>
      <c r="F13" s="59"/>
      <c r="G13" s="59"/>
      <c r="H13" s="59"/>
      <c r="I13" s="59"/>
      <c r="J13" s="59"/>
      <c r="K13" s="257"/>
      <c r="L13" s="22">
        <f t="shared" si="1"/>
        <v>42533</v>
      </c>
      <c r="M13" s="308">
        <f>Rates!$X13</f>
        <v>0.10804</v>
      </c>
      <c r="N13" s="113"/>
      <c r="O13" s="114"/>
      <c r="P13" s="79">
        <f>Rates!$Y13</f>
        <v>0.1057</v>
      </c>
      <c r="Q13" s="113"/>
      <c r="R13" s="114"/>
      <c r="S13" s="79">
        <f>Rates!Z13</f>
        <v>0.10800999999999999</v>
      </c>
      <c r="T13" s="113"/>
      <c r="U13" s="114"/>
      <c r="V13" s="120">
        <f t="shared" si="2"/>
        <v>0</v>
      </c>
      <c r="W13" s="120" t="e">
        <f t="shared" si="3"/>
        <v>#DIV/0!</v>
      </c>
    </row>
    <row r="14" spans="1:23" s="60" customFormat="1" hidden="1" x14ac:dyDescent="0.25">
      <c r="A14" s="16">
        <f t="shared" si="0"/>
        <v>42502</v>
      </c>
      <c r="B14" s="89"/>
      <c r="C14" s="59"/>
      <c r="D14" s="59"/>
      <c r="E14" s="59"/>
      <c r="F14" s="59"/>
      <c r="G14" s="59"/>
      <c r="H14" s="59"/>
      <c r="I14" s="59"/>
      <c r="J14" s="59"/>
      <c r="K14" s="257"/>
      <c r="L14" s="22">
        <f t="shared" si="1"/>
        <v>42502</v>
      </c>
      <c r="M14" s="308">
        <f>Rates!$X14</f>
        <v>0.10804</v>
      </c>
      <c r="N14" s="113"/>
      <c r="O14" s="114"/>
      <c r="P14" s="79">
        <f>Rates!$Y14</f>
        <v>0.1057</v>
      </c>
      <c r="Q14" s="113"/>
      <c r="R14" s="114"/>
      <c r="S14" s="79">
        <f>Rates!Z14</f>
        <v>0.10800999999999999</v>
      </c>
      <c r="T14" s="113"/>
      <c r="U14" s="114"/>
      <c r="V14" s="120">
        <f t="shared" si="2"/>
        <v>0</v>
      </c>
      <c r="W14" s="120" t="e">
        <f t="shared" si="3"/>
        <v>#DIV/0!</v>
      </c>
    </row>
    <row r="15" spans="1:23" s="60" customFormat="1" hidden="1" x14ac:dyDescent="0.25">
      <c r="A15" s="16">
        <f t="shared" si="0"/>
        <v>42471</v>
      </c>
      <c r="B15" s="89"/>
      <c r="C15" s="59"/>
      <c r="D15" s="59"/>
      <c r="E15" s="59"/>
      <c r="F15" s="59"/>
      <c r="G15" s="59"/>
      <c r="H15" s="59"/>
      <c r="I15" s="59"/>
      <c r="J15" s="59"/>
      <c r="K15" s="257"/>
      <c r="L15" s="22">
        <f t="shared" si="1"/>
        <v>42471</v>
      </c>
      <c r="M15" s="308">
        <f>Rates!$X15</f>
        <v>0.10804</v>
      </c>
      <c r="N15" s="113"/>
      <c r="O15" s="114"/>
      <c r="P15" s="79">
        <f>Rates!$Y15</f>
        <v>0.1057</v>
      </c>
      <c r="Q15" s="113"/>
      <c r="R15" s="114"/>
      <c r="S15" s="79">
        <f>Rates!Z15</f>
        <v>0.10800999999999999</v>
      </c>
      <c r="T15" s="113"/>
      <c r="U15" s="114"/>
      <c r="V15" s="120">
        <f t="shared" si="2"/>
        <v>0</v>
      </c>
      <c r="W15" s="120" t="e">
        <f t="shared" si="3"/>
        <v>#DIV/0!</v>
      </c>
    </row>
    <row r="16" spans="1:23" s="60" customFormat="1" hidden="1" x14ac:dyDescent="0.25">
      <c r="A16" s="16">
        <f t="shared" si="0"/>
        <v>42440</v>
      </c>
      <c r="B16" s="89"/>
      <c r="C16" s="59"/>
      <c r="D16" s="59"/>
      <c r="E16" s="59"/>
      <c r="F16" s="59"/>
      <c r="G16" s="59"/>
      <c r="H16" s="59"/>
      <c r="I16" s="59"/>
      <c r="J16" s="59"/>
      <c r="K16" s="257"/>
      <c r="L16" s="22">
        <f t="shared" si="1"/>
        <v>42440</v>
      </c>
      <c r="M16" s="308">
        <f>Rates!$X16</f>
        <v>0.10804</v>
      </c>
      <c r="N16" s="113"/>
      <c r="O16" s="114"/>
      <c r="P16" s="79">
        <f>Rates!$Y16</f>
        <v>0.1057</v>
      </c>
      <c r="Q16" s="113"/>
      <c r="R16" s="114"/>
      <c r="S16" s="79">
        <f>Rates!Z16</f>
        <v>0.10800999999999999</v>
      </c>
      <c r="T16" s="113"/>
      <c r="U16" s="114"/>
      <c r="V16" s="120">
        <f t="shared" si="2"/>
        <v>0</v>
      </c>
      <c r="W16" s="120" t="e">
        <f t="shared" si="3"/>
        <v>#DIV/0!</v>
      </c>
    </row>
    <row r="17" spans="1:23" s="60" customFormat="1" hidden="1" x14ac:dyDescent="0.25">
      <c r="A17" s="16">
        <f t="shared" si="0"/>
        <v>42409</v>
      </c>
      <c r="B17" s="89"/>
      <c r="C17" s="59"/>
      <c r="D17" s="59"/>
      <c r="E17" s="59"/>
      <c r="F17" s="59"/>
      <c r="G17" s="59"/>
      <c r="H17" s="59"/>
      <c r="I17" s="59"/>
      <c r="J17" s="59"/>
      <c r="K17" s="257"/>
      <c r="L17" s="22">
        <f t="shared" si="1"/>
        <v>42409</v>
      </c>
      <c r="M17" s="308">
        <f>Rates!$X17</f>
        <v>0.10804</v>
      </c>
      <c r="N17" s="113"/>
      <c r="O17" s="114"/>
      <c r="P17" s="79">
        <f>Rates!$Y17</f>
        <v>0.1057</v>
      </c>
      <c r="Q17" s="113"/>
      <c r="R17" s="114"/>
      <c r="S17" s="79">
        <f>Rates!Z17</f>
        <v>0.10800999999999999</v>
      </c>
      <c r="T17" s="113"/>
      <c r="U17" s="114"/>
      <c r="V17" s="120">
        <f t="shared" si="2"/>
        <v>0</v>
      </c>
      <c r="W17" s="120" t="e">
        <f t="shared" si="3"/>
        <v>#DIV/0!</v>
      </c>
    </row>
    <row r="18" spans="1:23" s="60" customFormat="1" hidden="1" x14ac:dyDescent="0.25">
      <c r="A18" s="16">
        <f t="shared" si="0"/>
        <v>42378</v>
      </c>
      <c r="B18" s="89"/>
      <c r="C18" s="59"/>
      <c r="D18" s="59"/>
      <c r="E18" s="59"/>
      <c r="F18" s="59"/>
      <c r="G18" s="59"/>
      <c r="H18" s="59"/>
      <c r="I18" s="59"/>
      <c r="J18" s="59"/>
      <c r="K18" s="257"/>
      <c r="L18" s="22">
        <f t="shared" si="1"/>
        <v>42378</v>
      </c>
      <c r="M18" s="308">
        <f>Rates!$X18</f>
        <v>0.10804</v>
      </c>
      <c r="N18" s="113"/>
      <c r="O18" s="114"/>
      <c r="P18" s="79">
        <f>Rates!$Y18</f>
        <v>0.1057</v>
      </c>
      <c r="Q18" s="113"/>
      <c r="R18" s="114"/>
      <c r="S18" s="79">
        <f>Rates!Z18</f>
        <v>0.10800999999999999</v>
      </c>
      <c r="T18" s="113"/>
      <c r="U18" s="114"/>
      <c r="V18" s="120">
        <f t="shared" si="2"/>
        <v>0</v>
      </c>
      <c r="W18" s="120" t="e">
        <f t="shared" si="3"/>
        <v>#DIV/0!</v>
      </c>
    </row>
    <row r="19" spans="1:23" s="60" customFormat="1" hidden="1" x14ac:dyDescent="0.25">
      <c r="A19" s="16">
        <f t="shared" si="0"/>
        <v>42347</v>
      </c>
      <c r="B19" s="89"/>
      <c r="C19" s="59"/>
      <c r="D19" s="59"/>
      <c r="E19" s="59"/>
      <c r="F19" s="59"/>
      <c r="G19" s="59"/>
      <c r="H19" s="59"/>
      <c r="I19" s="59"/>
      <c r="J19" s="59"/>
      <c r="K19" s="257"/>
      <c r="L19" s="22">
        <f t="shared" si="1"/>
        <v>42347</v>
      </c>
      <c r="M19" s="308">
        <f>Rates!$X19</f>
        <v>0.10050000000000001</v>
      </c>
      <c r="N19" s="113"/>
      <c r="O19" s="114"/>
      <c r="P19" s="79">
        <f>Rates!$Y19</f>
        <v>9.8680000000000004E-2</v>
      </c>
      <c r="Q19" s="113"/>
      <c r="R19" s="114"/>
      <c r="S19" s="79">
        <f>Rates!Z19</f>
        <v>9.4299999999999995E-2</v>
      </c>
      <c r="T19" s="113"/>
      <c r="U19" s="114"/>
      <c r="V19" s="120">
        <f t="shared" si="2"/>
        <v>0</v>
      </c>
      <c r="W19" s="120" t="e">
        <f t="shared" si="3"/>
        <v>#DIV/0!</v>
      </c>
    </row>
    <row r="20" spans="1:23" s="60" customFormat="1" hidden="1" x14ac:dyDescent="0.25">
      <c r="A20" s="16">
        <f t="shared" si="0"/>
        <v>42316</v>
      </c>
      <c r="B20" s="89"/>
      <c r="C20" s="59"/>
      <c r="D20" s="59"/>
      <c r="E20" s="59"/>
      <c r="F20" s="59"/>
      <c r="G20" s="59"/>
      <c r="H20" s="59"/>
      <c r="I20" s="59"/>
      <c r="J20" s="59"/>
      <c r="K20" s="257"/>
      <c r="L20" s="22">
        <f t="shared" ref="L20:L48" si="4">A20</f>
        <v>42316</v>
      </c>
      <c r="M20" s="308">
        <f>Rates!$X20</f>
        <v>0.10050000000000001</v>
      </c>
      <c r="N20" s="113"/>
      <c r="O20" s="114"/>
      <c r="P20" s="79">
        <f>Rates!$Y20</f>
        <v>9.8680000000000004E-2</v>
      </c>
      <c r="Q20" s="113"/>
      <c r="R20" s="114"/>
      <c r="S20" s="79">
        <f>Rates!Z20</f>
        <v>9.4299999999999995E-2</v>
      </c>
      <c r="T20" s="57"/>
      <c r="U20" s="114"/>
      <c r="V20" s="120"/>
      <c r="W20" s="120" t="e">
        <f t="shared" si="3"/>
        <v>#DIV/0!</v>
      </c>
    </row>
    <row r="21" spans="1:23" s="60" customFormat="1" hidden="1" x14ac:dyDescent="0.25">
      <c r="A21" s="16">
        <f t="shared" si="0"/>
        <v>42285</v>
      </c>
      <c r="B21" s="89"/>
      <c r="C21" s="59"/>
      <c r="D21" s="59"/>
      <c r="E21" s="59"/>
      <c r="F21" s="59"/>
      <c r="G21" s="59"/>
      <c r="H21" s="59"/>
      <c r="I21" s="59"/>
      <c r="J21" s="59"/>
      <c r="K21" s="74"/>
      <c r="L21" s="22">
        <f t="shared" si="4"/>
        <v>42285</v>
      </c>
      <c r="M21" s="308">
        <f>Rates!$X21</f>
        <v>0.10050000000000001</v>
      </c>
      <c r="N21" s="57"/>
      <c r="O21" s="94">
        <f>(M21-N21)*C21</f>
        <v>0</v>
      </c>
      <c r="P21" s="79">
        <f>Rates!$Y21</f>
        <v>9.8680000000000004E-2</v>
      </c>
      <c r="Q21" s="57"/>
      <c r="R21" s="94">
        <f>(P21-Q21)*E21</f>
        <v>0</v>
      </c>
      <c r="S21" s="79">
        <f>Rates!Z21</f>
        <v>9.4299999999999995E-2</v>
      </c>
      <c r="T21" s="57"/>
      <c r="U21" s="107">
        <v>0</v>
      </c>
      <c r="V21" s="120">
        <f>R21+O21</f>
        <v>0</v>
      </c>
      <c r="W21" s="120" t="e">
        <f>C21/B21</f>
        <v>#DIV/0!</v>
      </c>
    </row>
    <row r="22" spans="1:23" s="198" customFormat="1" x14ac:dyDescent="0.25">
      <c r="A22" s="187">
        <f t="shared" si="0"/>
        <v>42254</v>
      </c>
      <c r="B22" s="233"/>
      <c r="C22" s="188"/>
      <c r="D22" s="188"/>
      <c r="E22" s="188"/>
      <c r="F22" s="188"/>
      <c r="G22" s="188"/>
      <c r="H22" s="188"/>
      <c r="I22" s="188"/>
      <c r="J22" s="188"/>
      <c r="K22" s="74"/>
      <c r="L22" s="190">
        <f t="shared" si="4"/>
        <v>42254</v>
      </c>
      <c r="M22" s="234"/>
      <c r="N22" s="192"/>
      <c r="O22" s="194"/>
      <c r="P22" s="191"/>
      <c r="Q22" s="192"/>
      <c r="R22" s="194"/>
      <c r="S22" s="191"/>
      <c r="T22" s="192"/>
      <c r="U22" s="194"/>
      <c r="V22" s="197"/>
      <c r="W22" s="197"/>
    </row>
    <row r="23" spans="1:23" s="198" customFormat="1" x14ac:dyDescent="0.25">
      <c r="A23" s="187">
        <f t="shared" si="0"/>
        <v>42223</v>
      </c>
      <c r="B23" s="233"/>
      <c r="C23" s="188"/>
      <c r="D23" s="188"/>
      <c r="E23" s="188"/>
      <c r="F23" s="188"/>
      <c r="G23" s="188"/>
      <c r="H23" s="188"/>
      <c r="I23" s="188"/>
      <c r="J23" s="188"/>
      <c r="K23" s="74"/>
      <c r="L23" s="190">
        <f t="shared" si="4"/>
        <v>42223</v>
      </c>
      <c r="M23" s="234"/>
      <c r="N23" s="192"/>
      <c r="O23" s="194"/>
      <c r="P23" s="191"/>
      <c r="Q23" s="192"/>
      <c r="R23" s="194"/>
      <c r="S23" s="191"/>
      <c r="T23" s="192"/>
      <c r="U23" s="194"/>
      <c r="V23" s="197"/>
      <c r="W23" s="197"/>
    </row>
    <row r="24" spans="1:23" s="198" customFormat="1" x14ac:dyDescent="0.25">
      <c r="A24" s="187">
        <f t="shared" si="0"/>
        <v>42192</v>
      </c>
      <c r="B24" s="233"/>
      <c r="C24" s="188"/>
      <c r="D24" s="188"/>
      <c r="E24" s="188"/>
      <c r="F24" s="188"/>
      <c r="G24" s="188"/>
      <c r="H24" s="188"/>
      <c r="I24" s="188"/>
      <c r="J24" s="188"/>
      <c r="K24" s="74"/>
      <c r="L24" s="190">
        <f t="shared" si="4"/>
        <v>42192</v>
      </c>
      <c r="M24" s="234"/>
      <c r="N24" s="192"/>
      <c r="O24" s="194"/>
      <c r="P24" s="191"/>
      <c r="Q24" s="192"/>
      <c r="R24" s="194"/>
      <c r="S24" s="191"/>
      <c r="T24" s="192"/>
      <c r="U24" s="194"/>
      <c r="V24" s="197"/>
      <c r="W24" s="197"/>
    </row>
    <row r="25" spans="1:23" s="198" customFormat="1" x14ac:dyDescent="0.25">
      <c r="A25" s="187">
        <f t="shared" si="0"/>
        <v>42161</v>
      </c>
      <c r="B25" s="233"/>
      <c r="C25" s="188"/>
      <c r="D25" s="188"/>
      <c r="E25" s="188"/>
      <c r="F25" s="188"/>
      <c r="G25" s="188"/>
      <c r="H25" s="188"/>
      <c r="I25" s="188"/>
      <c r="J25" s="188"/>
      <c r="K25" s="74"/>
      <c r="L25" s="190">
        <f t="shared" si="4"/>
        <v>42161</v>
      </c>
      <c r="M25" s="234"/>
      <c r="N25" s="192"/>
      <c r="O25" s="194"/>
      <c r="P25" s="191"/>
      <c r="Q25" s="192"/>
      <c r="R25" s="194"/>
      <c r="S25" s="191"/>
      <c r="T25" s="192"/>
      <c r="U25" s="194"/>
      <c r="V25" s="197"/>
      <c r="W25" s="197"/>
    </row>
    <row r="26" spans="1:23" s="198" customFormat="1" x14ac:dyDescent="0.25">
      <c r="A26" s="187">
        <f t="shared" si="0"/>
        <v>42130</v>
      </c>
      <c r="B26" s="233"/>
      <c r="C26" s="188"/>
      <c r="D26" s="188"/>
      <c r="E26" s="188"/>
      <c r="F26" s="188"/>
      <c r="G26" s="188"/>
      <c r="H26" s="188"/>
      <c r="I26" s="188"/>
      <c r="J26" s="188"/>
      <c r="K26" s="74"/>
      <c r="L26" s="190">
        <f t="shared" si="4"/>
        <v>42130</v>
      </c>
      <c r="M26" s="234"/>
      <c r="N26" s="192"/>
      <c r="O26" s="194"/>
      <c r="P26" s="191"/>
      <c r="Q26" s="192"/>
      <c r="R26" s="194"/>
      <c r="S26" s="191"/>
      <c r="T26" s="192"/>
      <c r="U26" s="194"/>
      <c r="V26" s="197"/>
      <c r="W26" s="197"/>
    </row>
    <row r="27" spans="1:23" s="198" customFormat="1" x14ac:dyDescent="0.25">
      <c r="A27" s="187">
        <f t="shared" si="0"/>
        <v>42099</v>
      </c>
      <c r="B27" s="233"/>
      <c r="C27" s="188"/>
      <c r="D27" s="188"/>
      <c r="E27" s="188"/>
      <c r="F27" s="188"/>
      <c r="G27" s="188"/>
      <c r="H27" s="188"/>
      <c r="I27" s="188"/>
      <c r="J27" s="188"/>
      <c r="K27" s="74"/>
      <c r="L27" s="190">
        <f t="shared" si="4"/>
        <v>42099</v>
      </c>
      <c r="M27" s="234"/>
      <c r="N27" s="192"/>
      <c r="O27" s="194"/>
      <c r="P27" s="191"/>
      <c r="Q27" s="192"/>
      <c r="R27" s="194"/>
      <c r="S27" s="191"/>
      <c r="T27" s="192"/>
      <c r="U27" s="194"/>
      <c r="V27" s="197"/>
      <c r="W27" s="197"/>
    </row>
    <row r="28" spans="1:23" s="198" customFormat="1" x14ac:dyDescent="0.25">
      <c r="A28" s="187">
        <f t="shared" si="0"/>
        <v>42068</v>
      </c>
      <c r="B28" s="233"/>
      <c r="C28" s="188"/>
      <c r="D28" s="188"/>
      <c r="E28" s="188"/>
      <c r="F28" s="188"/>
      <c r="G28" s="188"/>
      <c r="H28" s="188"/>
      <c r="I28" s="188"/>
      <c r="J28" s="188"/>
      <c r="K28" s="74"/>
      <c r="L28" s="190">
        <f t="shared" si="4"/>
        <v>42068</v>
      </c>
      <c r="M28" s="234"/>
      <c r="N28" s="192"/>
      <c r="O28" s="194"/>
      <c r="P28" s="191"/>
      <c r="Q28" s="192"/>
      <c r="R28" s="194"/>
      <c r="S28" s="191"/>
      <c r="T28" s="192"/>
      <c r="U28" s="194"/>
      <c r="V28" s="197"/>
      <c r="W28" s="197"/>
    </row>
    <row r="29" spans="1:23" s="198" customFormat="1" x14ac:dyDescent="0.25">
      <c r="A29" s="187">
        <f t="shared" si="0"/>
        <v>42037</v>
      </c>
      <c r="B29" s="233"/>
      <c r="C29" s="188"/>
      <c r="D29" s="188"/>
      <c r="E29" s="188"/>
      <c r="F29" s="188"/>
      <c r="G29" s="188"/>
      <c r="H29" s="188"/>
      <c r="I29" s="188"/>
      <c r="J29" s="188"/>
      <c r="K29" s="74"/>
      <c r="L29" s="190">
        <f t="shared" si="4"/>
        <v>42037</v>
      </c>
      <c r="M29" s="234"/>
      <c r="N29" s="192"/>
      <c r="O29" s="194"/>
      <c r="P29" s="191"/>
      <c r="Q29" s="192"/>
      <c r="R29" s="194"/>
      <c r="S29" s="191"/>
      <c r="T29" s="192"/>
      <c r="U29" s="194"/>
      <c r="V29" s="197"/>
      <c r="W29" s="197"/>
    </row>
    <row r="30" spans="1:23" s="198" customFormat="1" x14ac:dyDescent="0.25">
      <c r="A30" s="187">
        <f t="shared" si="0"/>
        <v>42006</v>
      </c>
      <c r="B30" s="233"/>
      <c r="C30" s="188"/>
      <c r="D30" s="188"/>
      <c r="E30" s="188"/>
      <c r="F30" s="188"/>
      <c r="G30" s="188"/>
      <c r="H30" s="188"/>
      <c r="I30" s="188"/>
      <c r="J30" s="188"/>
      <c r="K30" s="74"/>
      <c r="L30" s="190">
        <f t="shared" si="4"/>
        <v>42006</v>
      </c>
      <c r="M30" s="234"/>
      <c r="N30" s="192"/>
      <c r="O30" s="194"/>
      <c r="P30" s="191"/>
      <c r="Q30" s="192"/>
      <c r="R30" s="194"/>
      <c r="S30" s="191"/>
      <c r="T30" s="192"/>
      <c r="U30" s="194"/>
      <c r="V30" s="197"/>
      <c r="W30" s="197"/>
    </row>
    <row r="31" spans="1:23" s="198" customFormat="1" x14ac:dyDescent="0.25">
      <c r="A31" s="187">
        <f>A32+31</f>
        <v>41975</v>
      </c>
      <c r="B31" s="233"/>
      <c r="C31" s="188"/>
      <c r="D31" s="188"/>
      <c r="E31" s="188"/>
      <c r="F31" s="188"/>
      <c r="G31" s="188"/>
      <c r="H31" s="188"/>
      <c r="I31" s="188"/>
      <c r="J31" s="188"/>
      <c r="K31" s="74"/>
      <c r="L31" s="190">
        <f t="shared" si="4"/>
        <v>41975</v>
      </c>
      <c r="M31" s="234"/>
      <c r="N31" s="192"/>
      <c r="O31" s="194"/>
      <c r="P31" s="191"/>
      <c r="Q31" s="192"/>
      <c r="R31" s="194"/>
      <c r="S31" s="191"/>
      <c r="T31" s="192"/>
      <c r="U31" s="194"/>
      <c r="V31" s="197"/>
      <c r="W31" s="197"/>
    </row>
    <row r="32" spans="1:23" s="207" customFormat="1" x14ac:dyDescent="0.25">
      <c r="A32" s="187">
        <v>41944</v>
      </c>
      <c r="B32" s="235"/>
      <c r="C32" s="199"/>
      <c r="D32" s="236"/>
      <c r="E32" s="199"/>
      <c r="F32" s="236"/>
      <c r="G32" s="236"/>
      <c r="H32" s="236"/>
      <c r="I32" s="201"/>
      <c r="J32" s="201"/>
      <c r="K32" s="74"/>
      <c r="L32" s="190">
        <f t="shared" si="4"/>
        <v>41944</v>
      </c>
      <c r="M32" s="235"/>
      <c r="N32" s="236"/>
      <c r="O32" s="196"/>
      <c r="P32" s="238"/>
      <c r="Q32" s="236"/>
      <c r="R32" s="196"/>
      <c r="S32" s="238"/>
      <c r="T32" s="236"/>
      <c r="U32" s="196"/>
      <c r="V32" s="197"/>
      <c r="W32" s="197"/>
    </row>
    <row r="33" spans="1:23" s="207" customFormat="1" x14ac:dyDescent="0.25">
      <c r="A33" s="187">
        <v>41913</v>
      </c>
      <c r="B33" s="235"/>
      <c r="C33" s="199"/>
      <c r="D33" s="236"/>
      <c r="E33" s="199"/>
      <c r="F33" s="236"/>
      <c r="G33" s="236"/>
      <c r="H33" s="236"/>
      <c r="I33" s="201"/>
      <c r="J33" s="201"/>
      <c r="K33" s="74"/>
      <c r="L33" s="190">
        <f t="shared" si="4"/>
        <v>41913</v>
      </c>
      <c r="M33" s="235"/>
      <c r="N33" s="236"/>
      <c r="O33" s="196"/>
      <c r="P33" s="238"/>
      <c r="Q33" s="236"/>
      <c r="R33" s="196"/>
      <c r="S33" s="238"/>
      <c r="T33" s="236"/>
      <c r="U33" s="196"/>
      <c r="V33" s="197"/>
      <c r="W33" s="197"/>
    </row>
    <row r="34" spans="1:23" s="207" customFormat="1" ht="15" hidden="1" customHeight="1" x14ac:dyDescent="0.25">
      <c r="A34" s="187">
        <v>41883</v>
      </c>
      <c r="B34" s="235"/>
      <c r="C34" s="199"/>
      <c r="D34" s="236"/>
      <c r="E34" s="199"/>
      <c r="F34" s="236"/>
      <c r="G34" s="236"/>
      <c r="H34" s="236"/>
      <c r="I34" s="201"/>
      <c r="J34" s="201"/>
      <c r="K34" s="74"/>
      <c r="L34" s="190">
        <f t="shared" si="4"/>
        <v>41883</v>
      </c>
      <c r="M34" s="235"/>
      <c r="N34" s="236"/>
      <c r="O34" s="196"/>
      <c r="P34" s="238"/>
      <c r="Q34" s="236"/>
      <c r="R34" s="196"/>
      <c r="S34" s="238"/>
      <c r="T34" s="236"/>
      <c r="U34" s="196"/>
      <c r="V34" s="197"/>
      <c r="W34" s="197"/>
    </row>
    <row r="35" spans="1:23" s="207" customFormat="1" hidden="1" x14ac:dyDescent="0.25">
      <c r="A35" s="187">
        <v>41852</v>
      </c>
      <c r="B35" s="235"/>
      <c r="C35" s="199"/>
      <c r="D35" s="236"/>
      <c r="E35" s="199"/>
      <c r="F35" s="236"/>
      <c r="G35" s="236"/>
      <c r="H35" s="236"/>
      <c r="I35" s="201"/>
      <c r="J35" s="201"/>
      <c r="K35" s="74"/>
      <c r="L35" s="190">
        <f t="shared" si="4"/>
        <v>41852</v>
      </c>
      <c r="M35" s="235"/>
      <c r="N35" s="236"/>
      <c r="O35" s="196"/>
      <c r="P35" s="238"/>
      <c r="Q35" s="236"/>
      <c r="R35" s="196"/>
      <c r="S35" s="238"/>
      <c r="T35" s="236"/>
      <c r="U35" s="196"/>
      <c r="V35" s="197"/>
      <c r="W35" s="197"/>
    </row>
    <row r="36" spans="1:23" s="207" customFormat="1" hidden="1" x14ac:dyDescent="0.25">
      <c r="A36" s="187">
        <v>41821</v>
      </c>
      <c r="B36" s="235"/>
      <c r="C36" s="199"/>
      <c r="D36" s="236"/>
      <c r="E36" s="199"/>
      <c r="F36" s="236"/>
      <c r="G36" s="236"/>
      <c r="H36" s="236"/>
      <c r="I36" s="201"/>
      <c r="J36" s="201"/>
      <c r="K36" s="74"/>
      <c r="L36" s="190">
        <f t="shared" si="4"/>
        <v>41821</v>
      </c>
      <c r="M36" s="235"/>
      <c r="N36" s="236"/>
      <c r="O36" s="196"/>
      <c r="P36" s="238"/>
      <c r="Q36" s="236"/>
      <c r="R36" s="196"/>
      <c r="S36" s="238"/>
      <c r="T36" s="236"/>
      <c r="U36" s="196"/>
      <c r="V36" s="197"/>
      <c r="W36" s="197"/>
    </row>
    <row r="37" spans="1:23" s="207" customFormat="1" hidden="1" x14ac:dyDescent="0.25">
      <c r="A37" s="187">
        <v>41791</v>
      </c>
      <c r="B37" s="235"/>
      <c r="C37" s="199"/>
      <c r="D37" s="236"/>
      <c r="E37" s="199"/>
      <c r="F37" s="236"/>
      <c r="G37" s="236"/>
      <c r="H37" s="236"/>
      <c r="I37" s="201"/>
      <c r="J37" s="201"/>
      <c r="K37" s="74"/>
      <c r="L37" s="190">
        <f t="shared" si="4"/>
        <v>41791</v>
      </c>
      <c r="M37" s="235"/>
      <c r="N37" s="201"/>
      <c r="O37" s="196"/>
      <c r="P37" s="238"/>
      <c r="Q37" s="201"/>
      <c r="R37" s="196"/>
      <c r="S37" s="238"/>
      <c r="T37" s="201"/>
      <c r="U37" s="196"/>
      <c r="V37" s="197"/>
      <c r="W37" s="197"/>
    </row>
    <row r="38" spans="1:23" s="209" customFormat="1" hidden="1" x14ac:dyDescent="0.25">
      <c r="A38" s="187">
        <v>41760</v>
      </c>
      <c r="B38" s="235"/>
      <c r="C38" s="199"/>
      <c r="D38" s="236"/>
      <c r="E38" s="199"/>
      <c r="F38" s="236"/>
      <c r="G38" s="236"/>
      <c r="H38" s="236"/>
      <c r="I38" s="201"/>
      <c r="J38" s="201"/>
      <c r="K38" s="74"/>
      <c r="L38" s="190">
        <f t="shared" si="4"/>
        <v>41760</v>
      </c>
      <c r="M38" s="235"/>
      <c r="N38" s="201"/>
      <c r="O38" s="196"/>
      <c r="P38" s="238"/>
      <c r="Q38" s="201"/>
      <c r="R38" s="196"/>
      <c r="S38" s="238"/>
      <c r="T38" s="201"/>
      <c r="U38" s="196"/>
      <c r="V38" s="197"/>
      <c r="W38" s="197"/>
    </row>
    <row r="39" spans="1:23" s="209" customFormat="1" hidden="1" x14ac:dyDescent="0.25">
      <c r="A39" s="187">
        <v>41730</v>
      </c>
      <c r="B39" s="235"/>
      <c r="C39" s="236"/>
      <c r="D39" s="236"/>
      <c r="E39" s="236"/>
      <c r="F39" s="236"/>
      <c r="G39" s="236"/>
      <c r="H39" s="236"/>
      <c r="I39" s="201"/>
      <c r="J39" s="201"/>
      <c r="K39" s="74"/>
      <c r="L39" s="190">
        <f t="shared" si="4"/>
        <v>41730</v>
      </c>
      <c r="M39" s="235"/>
      <c r="N39" s="201"/>
      <c r="O39" s="196"/>
      <c r="P39" s="238"/>
      <c r="Q39" s="201"/>
      <c r="R39" s="196"/>
      <c r="S39" s="238"/>
      <c r="T39" s="201"/>
      <c r="U39" s="196"/>
      <c r="V39" s="197"/>
      <c r="W39" s="197"/>
    </row>
    <row r="40" spans="1:23" s="209" customFormat="1" hidden="1" x14ac:dyDescent="0.25">
      <c r="A40" s="187">
        <v>41699</v>
      </c>
      <c r="B40" s="235"/>
      <c r="C40" s="236"/>
      <c r="D40" s="236"/>
      <c r="E40" s="236"/>
      <c r="F40" s="236"/>
      <c r="G40" s="236"/>
      <c r="H40" s="236"/>
      <c r="I40" s="201"/>
      <c r="J40" s="201"/>
      <c r="K40" s="73"/>
      <c r="L40" s="190">
        <f t="shared" si="4"/>
        <v>41699</v>
      </c>
      <c r="M40" s="235"/>
      <c r="N40" s="201"/>
      <c r="O40" s="196"/>
      <c r="P40" s="238"/>
      <c r="Q40" s="201"/>
      <c r="R40" s="196"/>
      <c r="S40" s="238"/>
      <c r="T40" s="201"/>
      <c r="U40" s="196"/>
      <c r="V40" s="197"/>
      <c r="W40" s="197"/>
    </row>
    <row r="41" spans="1:23" s="209" customFormat="1" hidden="1" x14ac:dyDescent="0.25">
      <c r="A41" s="187">
        <v>41671</v>
      </c>
      <c r="B41" s="235"/>
      <c r="C41" s="236"/>
      <c r="D41" s="236"/>
      <c r="E41" s="236"/>
      <c r="F41" s="236"/>
      <c r="G41" s="236"/>
      <c r="H41" s="236"/>
      <c r="I41" s="201"/>
      <c r="J41" s="201"/>
      <c r="K41" s="73"/>
      <c r="L41" s="190">
        <f t="shared" si="4"/>
        <v>41671</v>
      </c>
      <c r="M41" s="235"/>
      <c r="N41" s="201"/>
      <c r="O41" s="196"/>
      <c r="P41" s="238"/>
      <c r="Q41" s="201"/>
      <c r="R41" s="196"/>
      <c r="S41" s="238"/>
      <c r="T41" s="201"/>
      <c r="U41" s="196"/>
      <c r="V41" s="197"/>
      <c r="W41" s="197"/>
    </row>
    <row r="42" spans="1:23" s="209" customFormat="1" hidden="1" x14ac:dyDescent="0.25">
      <c r="A42" s="187">
        <v>41640</v>
      </c>
      <c r="B42" s="235"/>
      <c r="C42" s="236"/>
      <c r="D42" s="236"/>
      <c r="E42" s="236"/>
      <c r="F42" s="236"/>
      <c r="G42" s="236"/>
      <c r="H42" s="236"/>
      <c r="I42" s="201"/>
      <c r="J42" s="201"/>
      <c r="K42" s="73"/>
      <c r="L42" s="190">
        <f t="shared" si="4"/>
        <v>41640</v>
      </c>
      <c r="M42" s="235"/>
      <c r="N42" s="201"/>
      <c r="O42" s="196"/>
      <c r="P42" s="238"/>
      <c r="Q42" s="201"/>
      <c r="R42" s="196"/>
      <c r="S42" s="238"/>
      <c r="T42" s="201"/>
      <c r="U42" s="196"/>
      <c r="V42" s="197"/>
      <c r="W42" s="197"/>
    </row>
    <row r="43" spans="1:23" s="209" customFormat="1" hidden="1" x14ac:dyDescent="0.25">
      <c r="A43" s="187">
        <v>41609</v>
      </c>
      <c r="B43" s="235"/>
      <c r="C43" s="236"/>
      <c r="D43" s="236"/>
      <c r="E43" s="236"/>
      <c r="F43" s="236"/>
      <c r="G43" s="236"/>
      <c r="H43" s="236"/>
      <c r="I43" s="201"/>
      <c r="J43" s="201"/>
      <c r="K43" s="73"/>
      <c r="L43" s="190">
        <f t="shared" si="4"/>
        <v>41609</v>
      </c>
      <c r="M43" s="235"/>
      <c r="N43" s="201"/>
      <c r="O43" s="196"/>
      <c r="P43" s="238"/>
      <c r="Q43" s="201"/>
      <c r="R43" s="196"/>
      <c r="S43" s="238"/>
      <c r="T43" s="201"/>
      <c r="U43" s="196"/>
      <c r="V43" s="197"/>
      <c r="W43" s="197"/>
    </row>
    <row r="44" spans="1:23" s="209" customFormat="1" hidden="1" x14ac:dyDescent="0.25">
      <c r="A44" s="187">
        <v>41579</v>
      </c>
      <c r="B44" s="235"/>
      <c r="C44" s="236"/>
      <c r="D44" s="236"/>
      <c r="E44" s="236"/>
      <c r="F44" s="236"/>
      <c r="G44" s="236"/>
      <c r="H44" s="236"/>
      <c r="I44" s="201"/>
      <c r="J44" s="201"/>
      <c r="K44" s="73"/>
      <c r="L44" s="190">
        <f t="shared" si="4"/>
        <v>41579</v>
      </c>
      <c r="M44" s="235"/>
      <c r="N44" s="201"/>
      <c r="O44" s="196"/>
      <c r="P44" s="238"/>
      <c r="Q44" s="201"/>
      <c r="R44" s="196"/>
      <c r="S44" s="238"/>
      <c r="T44" s="201"/>
      <c r="U44" s="196"/>
      <c r="V44" s="197"/>
      <c r="W44" s="197"/>
    </row>
    <row r="45" spans="1:23" s="209" customFormat="1" hidden="1" x14ac:dyDescent="0.25">
      <c r="A45" s="187">
        <v>41549</v>
      </c>
      <c r="B45" s="235"/>
      <c r="C45" s="236"/>
      <c r="D45" s="236"/>
      <c r="E45" s="236"/>
      <c r="F45" s="236"/>
      <c r="G45" s="236"/>
      <c r="H45" s="236"/>
      <c r="I45" s="201"/>
      <c r="J45" s="201"/>
      <c r="K45" s="73"/>
      <c r="L45" s="190">
        <f t="shared" si="4"/>
        <v>41549</v>
      </c>
      <c r="M45" s="235"/>
      <c r="N45" s="201"/>
      <c r="O45" s="196"/>
      <c r="P45" s="238"/>
      <c r="Q45" s="201"/>
      <c r="R45" s="196"/>
      <c r="S45" s="238"/>
      <c r="T45" s="201"/>
      <c r="U45" s="196"/>
      <c r="V45" s="197"/>
      <c r="W45" s="197"/>
    </row>
    <row r="46" spans="1:23" s="209" customFormat="1" hidden="1" x14ac:dyDescent="0.25">
      <c r="A46" s="187">
        <v>41523</v>
      </c>
      <c r="B46" s="235"/>
      <c r="C46" s="236"/>
      <c r="D46" s="236"/>
      <c r="E46" s="236"/>
      <c r="F46" s="236"/>
      <c r="G46" s="236"/>
      <c r="H46" s="236"/>
      <c r="I46" s="201"/>
      <c r="J46" s="201"/>
      <c r="K46" s="73"/>
      <c r="L46" s="190">
        <f t="shared" si="4"/>
        <v>41523</v>
      </c>
      <c r="M46" s="235"/>
      <c r="N46" s="201"/>
      <c r="O46" s="196"/>
      <c r="P46" s="238"/>
      <c r="Q46" s="201"/>
      <c r="R46" s="196"/>
      <c r="S46" s="238"/>
      <c r="T46" s="201"/>
      <c r="U46" s="196"/>
      <c r="V46" s="197"/>
      <c r="W46" s="197"/>
    </row>
    <row r="47" spans="1:23" s="209" customFormat="1" hidden="1" x14ac:dyDescent="0.25">
      <c r="A47" s="187">
        <v>41492</v>
      </c>
      <c r="B47" s="235"/>
      <c r="C47" s="236"/>
      <c r="D47" s="236"/>
      <c r="E47" s="236"/>
      <c r="F47" s="236"/>
      <c r="G47" s="236"/>
      <c r="H47" s="236"/>
      <c r="I47" s="201"/>
      <c r="J47" s="237"/>
      <c r="K47" s="73"/>
      <c r="L47" s="190">
        <f t="shared" si="4"/>
        <v>41492</v>
      </c>
      <c r="M47" s="235"/>
      <c r="N47" s="201"/>
      <c r="O47" s="196"/>
      <c r="P47" s="238"/>
      <c r="Q47" s="201"/>
      <c r="R47" s="196"/>
      <c r="S47" s="238"/>
      <c r="T47" s="201"/>
      <c r="U47" s="196"/>
      <c r="V47" s="197"/>
      <c r="W47" s="197"/>
    </row>
    <row r="48" spans="1:23" s="209" customFormat="1" hidden="1" x14ac:dyDescent="0.25">
      <c r="A48" s="187">
        <v>41461</v>
      </c>
      <c r="B48" s="235"/>
      <c r="C48" s="236"/>
      <c r="D48" s="236"/>
      <c r="E48" s="236"/>
      <c r="F48" s="236"/>
      <c r="G48" s="236"/>
      <c r="H48" s="236"/>
      <c r="I48" s="201"/>
      <c r="J48" s="237"/>
      <c r="K48" s="73"/>
      <c r="L48" s="239">
        <f t="shared" si="4"/>
        <v>41461</v>
      </c>
      <c r="M48" s="235"/>
      <c r="N48" s="201"/>
      <c r="O48" s="196"/>
      <c r="P48" s="238"/>
      <c r="Q48" s="201"/>
      <c r="R48" s="196"/>
      <c r="S48" s="238"/>
      <c r="T48" s="201"/>
      <c r="U48" s="196"/>
      <c r="V48" s="197"/>
      <c r="W48" s="197"/>
    </row>
    <row r="49" spans="1:23" hidden="1" x14ac:dyDescent="0.25">
      <c r="K49" s="74"/>
      <c r="L49" s="43"/>
      <c r="M49" s="270"/>
      <c r="N49" s="32"/>
      <c r="O49" s="43"/>
      <c r="P49" s="42"/>
      <c r="Q49" s="32"/>
      <c r="R49" s="43"/>
      <c r="S49" s="42"/>
      <c r="T49" s="32"/>
      <c r="U49" s="43"/>
      <c r="V49" s="54"/>
      <c r="W49" s="54"/>
    </row>
    <row r="50" spans="1:23" hidden="1" x14ac:dyDescent="0.25">
      <c r="B50" s="67"/>
      <c r="C50" s="17"/>
      <c r="D50" s="17"/>
      <c r="L50" s="43"/>
      <c r="M50" s="52" t="s">
        <v>62</v>
      </c>
      <c r="N50" s="44"/>
      <c r="O50" s="45">
        <f>SUM(O7:O49)</f>
        <v>0</v>
      </c>
      <c r="P50" s="50"/>
      <c r="Q50" s="51"/>
      <c r="R50" s="45">
        <f>SUM(R7:R49)</f>
        <v>0</v>
      </c>
      <c r="S50" s="50"/>
      <c r="T50" s="51"/>
      <c r="U50" s="58">
        <f>U46</f>
        <v>0</v>
      </c>
      <c r="V50" s="121">
        <f>SUM(V7:V49)</f>
        <v>0</v>
      </c>
      <c r="W50" s="121"/>
    </row>
    <row r="51" spans="1:23" s="67" customFormat="1" x14ac:dyDescent="0.25">
      <c r="C51" s="68"/>
      <c r="D51" s="68"/>
      <c r="K51" s="70"/>
      <c r="M51" s="69"/>
      <c r="N51" s="70"/>
      <c r="O51" s="71"/>
      <c r="P51" s="71"/>
      <c r="Q51" s="71"/>
      <c r="R51" s="71"/>
      <c r="S51" s="71"/>
      <c r="T51" s="71"/>
      <c r="U51" s="72"/>
      <c r="V51" s="150"/>
      <c r="W51" s="150"/>
    </row>
    <row r="52" spans="1:23" x14ac:dyDescent="0.25">
      <c r="A52" s="150" t="s">
        <v>5</v>
      </c>
      <c r="V52" s="17"/>
    </row>
    <row r="53" spans="1:23" ht="45.75" customHeight="1" x14ac:dyDescent="0.25">
      <c r="A53" s="2" t="s">
        <v>12</v>
      </c>
      <c r="B53" s="318" t="s">
        <v>159</v>
      </c>
      <c r="C53" s="318"/>
      <c r="D53" s="318"/>
      <c r="E53" s="318"/>
      <c r="F53" s="318"/>
      <c r="G53" s="318"/>
      <c r="H53" s="318"/>
      <c r="I53" s="318"/>
      <c r="J53" s="318"/>
      <c r="K53" s="277"/>
      <c r="L53" s="294"/>
      <c r="M53" s="294"/>
      <c r="N53" s="66"/>
      <c r="O53" s="66"/>
      <c r="P53" s="292"/>
      <c r="Q53" s="292"/>
      <c r="R53" s="292"/>
      <c r="S53" s="292"/>
      <c r="T53" s="292"/>
      <c r="U53" s="292"/>
      <c r="V53" s="292"/>
    </row>
    <row r="55" spans="1:23" ht="43.5" customHeight="1" x14ac:dyDescent="0.25">
      <c r="A55" s="2" t="s">
        <v>13</v>
      </c>
      <c r="B55" s="318" t="s">
        <v>160</v>
      </c>
      <c r="C55" s="318"/>
      <c r="D55" s="318"/>
      <c r="E55" s="318"/>
      <c r="F55" s="318"/>
      <c r="G55" s="318"/>
      <c r="H55" s="318"/>
      <c r="I55" s="318"/>
      <c r="J55" s="318"/>
      <c r="K55" s="277"/>
      <c r="L55" s="293"/>
      <c r="M55" s="294"/>
      <c r="N55" s="292"/>
      <c r="O55" s="292"/>
      <c r="P55" s="292"/>
      <c r="Q55" s="292"/>
      <c r="R55" s="292"/>
      <c r="S55" s="292"/>
      <c r="T55" s="292"/>
      <c r="U55" s="292"/>
      <c r="V55" s="292"/>
    </row>
    <row r="56" spans="1:23" ht="15" customHeight="1" x14ac:dyDescent="0.25">
      <c r="A56" s="65"/>
      <c r="B56" s="294"/>
      <c r="C56" s="294"/>
      <c r="D56" s="294"/>
      <c r="E56" s="294"/>
      <c r="F56" s="294"/>
      <c r="G56" s="294"/>
      <c r="H56" s="294"/>
      <c r="I56" s="294"/>
      <c r="J56" s="294"/>
      <c r="K56" s="264"/>
      <c r="L56" s="294"/>
      <c r="M56" s="294"/>
      <c r="N56" s="292"/>
      <c r="O56" s="292"/>
      <c r="P56" s="292"/>
      <c r="Q56" s="292"/>
      <c r="R56" s="292"/>
      <c r="S56" s="292"/>
      <c r="T56" s="292"/>
      <c r="U56" s="292"/>
      <c r="V56" s="292"/>
    </row>
    <row r="57" spans="1:23" x14ac:dyDescent="0.25">
      <c r="A57" s="1" t="s">
        <v>4</v>
      </c>
    </row>
    <row r="58" spans="1:23" x14ac:dyDescent="0.25">
      <c r="A58" s="240"/>
      <c r="B58" s="240"/>
      <c r="C58" s="240"/>
      <c r="D58" s="240"/>
      <c r="E58" s="240"/>
      <c r="F58" s="240"/>
      <c r="G58" s="240"/>
      <c r="H58" s="240"/>
      <c r="I58" s="240"/>
      <c r="J58" s="240"/>
      <c r="L58" s="241"/>
      <c r="M58" s="241"/>
      <c r="N58" s="292"/>
      <c r="O58" s="292"/>
      <c r="P58" s="292"/>
      <c r="Q58" s="292"/>
      <c r="R58" s="292"/>
      <c r="S58" s="292"/>
      <c r="T58" s="292"/>
      <c r="U58" s="292"/>
      <c r="V58" s="292"/>
    </row>
    <row r="60" spans="1:23" x14ac:dyDescent="0.25">
      <c r="A60" s="210" t="s">
        <v>85</v>
      </c>
    </row>
  </sheetData>
  <sheetProtection sheet="1" objects="1" scenarios="1"/>
  <mergeCells count="12">
    <mergeCell ref="B55:J55"/>
    <mergeCell ref="A1:J1"/>
    <mergeCell ref="L1:W1"/>
    <mergeCell ref="A2:J2"/>
    <mergeCell ref="L2:W2"/>
    <mergeCell ref="A4:J4"/>
    <mergeCell ref="L4:W4"/>
    <mergeCell ref="M5:O5"/>
    <mergeCell ref="P5:R5"/>
    <mergeCell ref="S5:U5"/>
    <mergeCell ref="W5:W6"/>
    <mergeCell ref="B53:J53"/>
  </mergeCells>
  <printOptions horizontalCentered="1" verticalCentered="1"/>
  <pageMargins left="0.25" right="0.25" top="0.25" bottom="0.25" header="0.05" footer="0.05"/>
  <pageSetup scale="70" fitToWidth="2" orientation="landscape" r:id="rId1"/>
  <colBreaks count="1" manualBreakCount="1">
    <brk id="11"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sqref="A1:XFD1048576"/>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2" width="15.42578125" customWidth="1"/>
    <col min="23" max="24" width="11.28515625" bestFit="1" customWidth="1"/>
    <col min="25" max="25" width="14.28515625" customWidth="1"/>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71</v>
      </c>
      <c r="B2" s="311"/>
      <c r="C2" s="311"/>
      <c r="D2" s="311"/>
      <c r="E2" s="311"/>
      <c r="F2" s="311"/>
      <c r="G2" s="311"/>
      <c r="H2" s="311"/>
      <c r="I2" s="311"/>
      <c r="J2" s="311"/>
      <c r="K2" s="311"/>
      <c r="L2" s="311"/>
      <c r="M2" s="261"/>
      <c r="N2" s="311" t="str">
        <f>A2</f>
        <v>Town of Clarksburg</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1"/>
      <c r="M4" s="261"/>
      <c r="N4" s="311">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6"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58" t="s">
        <v>9</v>
      </c>
      <c r="M6" s="257"/>
      <c r="N6" s="219" t="s">
        <v>32</v>
      </c>
      <c r="O6" s="228"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13" si="0">A8+31</f>
        <v>42719</v>
      </c>
      <c r="B7" s="90"/>
      <c r="C7" s="88"/>
      <c r="D7" s="88"/>
      <c r="E7" s="88"/>
      <c r="F7" s="103">
        <v>0</v>
      </c>
      <c r="G7" s="104">
        <v>0</v>
      </c>
      <c r="H7" s="104">
        <f t="shared" ref="H7:H20" si="1">F7+D7+B7</f>
        <v>0</v>
      </c>
      <c r="I7" s="104">
        <f t="shared" ref="I7:I20" si="2">G7+E7+C7</f>
        <v>0</v>
      </c>
      <c r="J7" s="5" t="s">
        <v>18</v>
      </c>
      <c r="K7" s="81" t="s">
        <v>171</v>
      </c>
      <c r="L7" s="259"/>
      <c r="M7" s="257"/>
      <c r="N7" s="22">
        <f t="shared" ref="N7:N19" si="3">A7</f>
        <v>42719</v>
      </c>
      <c r="O7" s="96">
        <f>Rates!$S7</f>
        <v>0</v>
      </c>
      <c r="P7" s="27">
        <f>Rates!$E7</f>
        <v>0</v>
      </c>
      <c r="Q7" s="29">
        <f t="shared" ref="Q7:Q19" si="4">(O7-P7)*C7</f>
        <v>0</v>
      </c>
      <c r="R7" s="100">
        <f>Rates!$T7</f>
        <v>0</v>
      </c>
      <c r="S7" s="27">
        <f>Rates!$E7</f>
        <v>0</v>
      </c>
      <c r="T7" s="29">
        <f t="shared" ref="T7:T19" si="5">(R7-S7)*E7</f>
        <v>0</v>
      </c>
      <c r="U7" s="100">
        <f>Rates!$V7</f>
        <v>0</v>
      </c>
      <c r="V7" s="27">
        <f>Rates!$E7</f>
        <v>0</v>
      </c>
      <c r="W7" s="29">
        <f t="shared" ref="W7:W19" si="6">(U7-V7)*G7</f>
        <v>0</v>
      </c>
      <c r="X7" s="120">
        <f t="shared" ref="X7:X19" si="7">W7+T7+Q7</f>
        <v>0</v>
      </c>
      <c r="Y7" s="120"/>
    </row>
    <row r="8" spans="1:26" s="60" customFormat="1" hidden="1" x14ac:dyDescent="0.25">
      <c r="A8" s="16">
        <f t="shared" si="0"/>
        <v>42688</v>
      </c>
      <c r="B8" s="90"/>
      <c r="C8" s="88"/>
      <c r="D8" s="88"/>
      <c r="E8" s="88"/>
      <c r="F8" s="103">
        <v>0</v>
      </c>
      <c r="G8" s="104">
        <v>0</v>
      </c>
      <c r="H8" s="104">
        <f t="shared" si="1"/>
        <v>0</v>
      </c>
      <c r="I8" s="104">
        <f t="shared" si="2"/>
        <v>0</v>
      </c>
      <c r="J8" s="5" t="s">
        <v>18</v>
      </c>
      <c r="K8" s="81" t="s">
        <v>171</v>
      </c>
      <c r="L8" s="259"/>
      <c r="M8" s="257"/>
      <c r="N8" s="22">
        <f t="shared" si="3"/>
        <v>42688</v>
      </c>
      <c r="O8" s="96">
        <f>Rates!$S8</f>
        <v>0</v>
      </c>
      <c r="P8" s="27">
        <f>Rates!$E8</f>
        <v>0</v>
      </c>
      <c r="Q8" s="29">
        <f t="shared" si="4"/>
        <v>0</v>
      </c>
      <c r="R8" s="100">
        <f>Rates!$T8</f>
        <v>0</v>
      </c>
      <c r="S8" s="27">
        <f>Rates!$E8</f>
        <v>0</v>
      </c>
      <c r="T8" s="29">
        <f t="shared" si="5"/>
        <v>0</v>
      </c>
      <c r="U8" s="100">
        <f>Rates!$V8</f>
        <v>0</v>
      </c>
      <c r="V8" s="27">
        <f>Rates!$E8</f>
        <v>0</v>
      </c>
      <c r="W8" s="29">
        <f t="shared" si="6"/>
        <v>0</v>
      </c>
      <c r="X8" s="120">
        <f t="shared" si="7"/>
        <v>0</v>
      </c>
      <c r="Y8" s="120"/>
    </row>
    <row r="9" spans="1:26" s="60" customFormat="1" hidden="1" x14ac:dyDescent="0.25">
      <c r="A9" s="16">
        <f t="shared" si="0"/>
        <v>42657</v>
      </c>
      <c r="B9" s="90"/>
      <c r="C9" s="88"/>
      <c r="D9" s="88"/>
      <c r="E9" s="88"/>
      <c r="F9" s="103">
        <v>0</v>
      </c>
      <c r="G9" s="104">
        <v>0</v>
      </c>
      <c r="H9" s="104">
        <f t="shared" si="1"/>
        <v>0</v>
      </c>
      <c r="I9" s="104">
        <f t="shared" si="2"/>
        <v>0</v>
      </c>
      <c r="J9" s="5" t="s">
        <v>18</v>
      </c>
      <c r="K9" s="81" t="s">
        <v>170</v>
      </c>
      <c r="L9" s="2" t="s">
        <v>13</v>
      </c>
      <c r="M9" s="257"/>
      <c r="N9" s="22">
        <f t="shared" si="3"/>
        <v>42657</v>
      </c>
      <c r="O9" s="96">
        <f>Rates!$S9</f>
        <v>0</v>
      </c>
      <c r="P9" s="27">
        <f>Rates!$E9</f>
        <v>0.104</v>
      </c>
      <c r="Q9" s="29">
        <f t="shared" si="4"/>
        <v>0</v>
      </c>
      <c r="R9" s="100">
        <f>Rates!$T9</f>
        <v>0</v>
      </c>
      <c r="S9" s="27">
        <f>Rates!$E9</f>
        <v>0.104</v>
      </c>
      <c r="T9" s="29">
        <f t="shared" si="5"/>
        <v>0</v>
      </c>
      <c r="U9" s="100">
        <f>Rates!$V9</f>
        <v>0</v>
      </c>
      <c r="V9" s="27">
        <f>Rates!$E9</f>
        <v>0.104</v>
      </c>
      <c r="W9" s="29">
        <f t="shared" si="6"/>
        <v>0</v>
      </c>
      <c r="X9" s="120">
        <f t="shared" si="7"/>
        <v>0</v>
      </c>
      <c r="Y9" s="120"/>
    </row>
    <row r="10" spans="1:26" s="60" customFormat="1" hidden="1" x14ac:dyDescent="0.25">
      <c r="A10" s="16">
        <f t="shared" si="0"/>
        <v>42626</v>
      </c>
      <c r="B10" s="90"/>
      <c r="C10" s="88"/>
      <c r="D10" s="88"/>
      <c r="E10" s="88"/>
      <c r="F10" s="103">
        <v>0</v>
      </c>
      <c r="G10" s="104">
        <v>0</v>
      </c>
      <c r="H10" s="104">
        <f t="shared" si="1"/>
        <v>0</v>
      </c>
      <c r="I10" s="104">
        <f t="shared" si="2"/>
        <v>0</v>
      </c>
      <c r="J10" s="5" t="s">
        <v>18</v>
      </c>
      <c r="K10" s="81" t="s">
        <v>170</v>
      </c>
      <c r="L10" s="2" t="s">
        <v>13</v>
      </c>
      <c r="M10" s="257"/>
      <c r="N10" s="22">
        <f t="shared" si="3"/>
        <v>42626</v>
      </c>
      <c r="O10" s="96">
        <f>Rates!$S10</f>
        <v>0</v>
      </c>
      <c r="P10" s="27">
        <f>Rates!$E10</f>
        <v>0.104</v>
      </c>
      <c r="Q10" s="29">
        <f t="shared" si="4"/>
        <v>0</v>
      </c>
      <c r="R10" s="100">
        <f>Rates!$T10</f>
        <v>0</v>
      </c>
      <c r="S10" s="27">
        <f>Rates!$E10</f>
        <v>0.104</v>
      </c>
      <c r="T10" s="29">
        <f t="shared" si="5"/>
        <v>0</v>
      </c>
      <c r="U10" s="100">
        <f>Rates!$V10</f>
        <v>0</v>
      </c>
      <c r="V10" s="27">
        <f>Rates!$E10</f>
        <v>0.104</v>
      </c>
      <c r="W10" s="29">
        <f t="shared" si="6"/>
        <v>0</v>
      </c>
      <c r="X10" s="120">
        <f t="shared" si="7"/>
        <v>0</v>
      </c>
      <c r="Y10" s="120"/>
    </row>
    <row r="11" spans="1:26" s="60" customFormat="1" hidden="1" x14ac:dyDescent="0.25">
      <c r="A11" s="16">
        <f t="shared" si="0"/>
        <v>42595</v>
      </c>
      <c r="B11" s="90"/>
      <c r="C11" s="88"/>
      <c r="D11" s="88"/>
      <c r="E11" s="88"/>
      <c r="F11" s="103">
        <v>0</v>
      </c>
      <c r="G11" s="104">
        <v>0</v>
      </c>
      <c r="H11" s="104">
        <f t="shared" si="1"/>
        <v>0</v>
      </c>
      <c r="I11" s="104">
        <f t="shared" si="2"/>
        <v>0</v>
      </c>
      <c r="J11" s="5" t="s">
        <v>18</v>
      </c>
      <c r="K11" s="81" t="s">
        <v>170</v>
      </c>
      <c r="L11" s="2" t="s">
        <v>13</v>
      </c>
      <c r="M11" s="257"/>
      <c r="N11" s="22">
        <f t="shared" si="3"/>
        <v>42595</v>
      </c>
      <c r="O11" s="96">
        <f>Rates!$S11</f>
        <v>0</v>
      </c>
      <c r="P11" s="27">
        <f>Rates!$E11</f>
        <v>0.104</v>
      </c>
      <c r="Q11" s="29">
        <f t="shared" si="4"/>
        <v>0</v>
      </c>
      <c r="R11" s="100">
        <f>Rates!$T11</f>
        <v>0</v>
      </c>
      <c r="S11" s="27">
        <f>Rates!$E11</f>
        <v>0.104</v>
      </c>
      <c r="T11" s="29">
        <f t="shared" si="5"/>
        <v>0</v>
      </c>
      <c r="U11" s="100">
        <f>Rates!$V11</f>
        <v>0</v>
      </c>
      <c r="V11" s="27">
        <f>Rates!$E11</f>
        <v>0.104</v>
      </c>
      <c r="W11" s="29">
        <f t="shared" si="6"/>
        <v>0</v>
      </c>
      <c r="X11" s="120">
        <f t="shared" si="7"/>
        <v>0</v>
      </c>
      <c r="Y11" s="120"/>
    </row>
    <row r="12" spans="1:26" s="60" customFormat="1" hidden="1" x14ac:dyDescent="0.25">
      <c r="A12" s="16">
        <f t="shared" si="0"/>
        <v>42564</v>
      </c>
      <c r="B12" s="90"/>
      <c r="C12" s="88"/>
      <c r="D12" s="88"/>
      <c r="E12" s="88"/>
      <c r="F12" s="103">
        <v>0</v>
      </c>
      <c r="G12" s="104">
        <v>0</v>
      </c>
      <c r="H12" s="104">
        <f t="shared" si="1"/>
        <v>0</v>
      </c>
      <c r="I12" s="104">
        <f t="shared" si="2"/>
        <v>0</v>
      </c>
      <c r="J12" s="5" t="s">
        <v>18</v>
      </c>
      <c r="K12" s="81" t="s">
        <v>170</v>
      </c>
      <c r="L12" s="2" t="s">
        <v>13</v>
      </c>
      <c r="M12" s="257"/>
      <c r="N12" s="22">
        <f t="shared" si="3"/>
        <v>42564</v>
      </c>
      <c r="O12" s="96">
        <f>Rates!$S12</f>
        <v>0</v>
      </c>
      <c r="P12" s="27">
        <f>Rates!$E12</f>
        <v>0.104</v>
      </c>
      <c r="Q12" s="29">
        <f t="shared" si="4"/>
        <v>0</v>
      </c>
      <c r="R12" s="100">
        <f>Rates!$T12</f>
        <v>0</v>
      </c>
      <c r="S12" s="27">
        <f>Rates!$E12</f>
        <v>0.104</v>
      </c>
      <c r="T12" s="29">
        <f t="shared" si="5"/>
        <v>0</v>
      </c>
      <c r="U12" s="100">
        <f>Rates!$V12</f>
        <v>0</v>
      </c>
      <c r="V12" s="27">
        <f>Rates!$E12</f>
        <v>0.104</v>
      </c>
      <c r="W12" s="29">
        <f t="shared" si="6"/>
        <v>0</v>
      </c>
      <c r="X12" s="120">
        <f t="shared" si="7"/>
        <v>0</v>
      </c>
      <c r="Y12" s="120"/>
    </row>
    <row r="13" spans="1:26" s="60" customFormat="1" hidden="1" x14ac:dyDescent="0.25">
      <c r="A13" s="16">
        <f t="shared" si="0"/>
        <v>42533</v>
      </c>
      <c r="B13" s="90"/>
      <c r="C13" s="88"/>
      <c r="D13" s="88"/>
      <c r="E13" s="88"/>
      <c r="F13" s="103">
        <v>0</v>
      </c>
      <c r="G13" s="104">
        <v>0</v>
      </c>
      <c r="H13" s="104">
        <f t="shared" si="1"/>
        <v>0</v>
      </c>
      <c r="I13" s="104">
        <f t="shared" si="2"/>
        <v>0</v>
      </c>
      <c r="J13" s="5" t="s">
        <v>18</v>
      </c>
      <c r="K13" s="81" t="s">
        <v>170</v>
      </c>
      <c r="L13" s="2" t="s">
        <v>13</v>
      </c>
      <c r="M13" s="257"/>
      <c r="N13" s="22">
        <f t="shared" si="3"/>
        <v>42533</v>
      </c>
      <c r="O13" s="96">
        <f>Rates!$S13</f>
        <v>0</v>
      </c>
      <c r="P13" s="27">
        <f>Rates!$E13</f>
        <v>0.104</v>
      </c>
      <c r="Q13" s="29">
        <f t="shared" si="4"/>
        <v>0</v>
      </c>
      <c r="R13" s="100">
        <f>Rates!$T13</f>
        <v>0</v>
      </c>
      <c r="S13" s="27">
        <f>Rates!$E13</f>
        <v>0.104</v>
      </c>
      <c r="T13" s="29">
        <f t="shared" si="5"/>
        <v>0</v>
      </c>
      <c r="U13" s="100">
        <f>Rates!$V13</f>
        <v>0</v>
      </c>
      <c r="V13" s="27">
        <f>Rates!$E13</f>
        <v>0.104</v>
      </c>
      <c r="W13" s="29">
        <f t="shared" si="6"/>
        <v>0</v>
      </c>
      <c r="X13" s="120">
        <f t="shared" si="7"/>
        <v>0</v>
      </c>
      <c r="Y13" s="120"/>
    </row>
    <row r="14" spans="1:26" s="60" customFormat="1" hidden="1" x14ac:dyDescent="0.25">
      <c r="A14" s="16">
        <f t="shared" ref="A14:A19" si="8">A15+31</f>
        <v>42502</v>
      </c>
      <c r="B14" s="90"/>
      <c r="C14" s="88"/>
      <c r="D14" s="88"/>
      <c r="E14" s="88"/>
      <c r="F14" s="103">
        <v>0</v>
      </c>
      <c r="G14" s="104">
        <v>0</v>
      </c>
      <c r="H14" s="104">
        <f t="shared" si="1"/>
        <v>0</v>
      </c>
      <c r="I14" s="104">
        <f t="shared" si="2"/>
        <v>0</v>
      </c>
      <c r="J14" s="5" t="s">
        <v>18</v>
      </c>
      <c r="K14" s="81" t="s">
        <v>170</v>
      </c>
      <c r="L14" s="2" t="s">
        <v>13</v>
      </c>
      <c r="M14" s="257"/>
      <c r="N14" s="22">
        <f t="shared" si="3"/>
        <v>42502</v>
      </c>
      <c r="O14" s="96">
        <f>Rates!$S14</f>
        <v>0</v>
      </c>
      <c r="P14" s="27">
        <f>Rates!$E14</f>
        <v>0.104</v>
      </c>
      <c r="Q14" s="29">
        <f t="shared" si="4"/>
        <v>0</v>
      </c>
      <c r="R14" s="100">
        <f>Rates!$T14</f>
        <v>0</v>
      </c>
      <c r="S14" s="27">
        <f>Rates!$E14</f>
        <v>0.104</v>
      </c>
      <c r="T14" s="29">
        <f t="shared" si="5"/>
        <v>0</v>
      </c>
      <c r="U14" s="100">
        <f>Rates!$V14</f>
        <v>0</v>
      </c>
      <c r="V14" s="27">
        <f>Rates!$E14</f>
        <v>0.104</v>
      </c>
      <c r="W14" s="29">
        <f t="shared" si="6"/>
        <v>0</v>
      </c>
      <c r="X14" s="120">
        <f t="shared" si="7"/>
        <v>0</v>
      </c>
      <c r="Y14" s="120"/>
    </row>
    <row r="15" spans="1:26" s="60" customFormat="1" hidden="1" x14ac:dyDescent="0.25">
      <c r="A15" s="16">
        <f t="shared" si="8"/>
        <v>42471</v>
      </c>
      <c r="B15" s="90"/>
      <c r="C15" s="88"/>
      <c r="D15" s="88"/>
      <c r="E15" s="88"/>
      <c r="F15" s="103">
        <v>0</v>
      </c>
      <c r="G15" s="104">
        <v>0</v>
      </c>
      <c r="H15" s="104">
        <f t="shared" si="1"/>
        <v>0</v>
      </c>
      <c r="I15" s="104">
        <f t="shared" si="2"/>
        <v>0</v>
      </c>
      <c r="J15" s="5" t="s">
        <v>18</v>
      </c>
      <c r="K15" s="81" t="s">
        <v>170</v>
      </c>
      <c r="L15" s="2" t="s">
        <v>13</v>
      </c>
      <c r="M15" s="257"/>
      <c r="N15" s="22">
        <f t="shared" si="3"/>
        <v>42471</v>
      </c>
      <c r="O15" s="96">
        <f>Rates!$S15</f>
        <v>0.13038</v>
      </c>
      <c r="P15" s="27">
        <f>Rates!$E15</f>
        <v>0.104</v>
      </c>
      <c r="Q15" s="29">
        <f t="shared" si="4"/>
        <v>0</v>
      </c>
      <c r="R15" s="100">
        <f>Rates!$T15</f>
        <v>0.12619</v>
      </c>
      <c r="S15" s="27">
        <f>Rates!$E15</f>
        <v>0.104</v>
      </c>
      <c r="T15" s="29">
        <f t="shared" si="5"/>
        <v>0</v>
      </c>
      <c r="U15" s="100">
        <f>Rates!$V15</f>
        <v>0</v>
      </c>
      <c r="V15" s="27">
        <f>Rates!$E15</f>
        <v>0.104</v>
      </c>
      <c r="W15" s="29">
        <f t="shared" si="6"/>
        <v>0</v>
      </c>
      <c r="X15" s="120">
        <f t="shared" si="7"/>
        <v>0</v>
      </c>
      <c r="Y15" s="120"/>
    </row>
    <row r="16" spans="1:26" s="60" customFormat="1" hidden="1" x14ac:dyDescent="0.25">
      <c r="A16" s="16">
        <f t="shared" si="8"/>
        <v>42440</v>
      </c>
      <c r="B16" s="90"/>
      <c r="C16" s="88"/>
      <c r="D16" s="88"/>
      <c r="E16" s="88"/>
      <c r="F16" s="103">
        <v>0</v>
      </c>
      <c r="G16" s="104">
        <v>0</v>
      </c>
      <c r="H16" s="104">
        <f t="shared" si="1"/>
        <v>0</v>
      </c>
      <c r="I16" s="104">
        <f t="shared" si="2"/>
        <v>0</v>
      </c>
      <c r="J16" s="5" t="s">
        <v>18</v>
      </c>
      <c r="K16" s="81" t="s">
        <v>170</v>
      </c>
      <c r="L16" s="2" t="s">
        <v>13</v>
      </c>
      <c r="M16" s="257"/>
      <c r="N16" s="22">
        <f t="shared" si="3"/>
        <v>42440</v>
      </c>
      <c r="O16" s="96">
        <f>Rates!$S16</f>
        <v>0.13038</v>
      </c>
      <c r="P16" s="27">
        <f>Rates!$E16</f>
        <v>0.104</v>
      </c>
      <c r="Q16" s="29">
        <f t="shared" si="4"/>
        <v>0</v>
      </c>
      <c r="R16" s="100">
        <f>Rates!$T16</f>
        <v>0.12619</v>
      </c>
      <c r="S16" s="27">
        <f>Rates!$E16</f>
        <v>0.104</v>
      </c>
      <c r="T16" s="29">
        <f t="shared" si="5"/>
        <v>0</v>
      </c>
      <c r="U16" s="100">
        <f>Rates!$V16</f>
        <v>0</v>
      </c>
      <c r="V16" s="27">
        <f>Rates!$E16</f>
        <v>0.104</v>
      </c>
      <c r="W16" s="29">
        <f t="shared" si="6"/>
        <v>0</v>
      </c>
      <c r="X16" s="120">
        <f t="shared" si="7"/>
        <v>0</v>
      </c>
      <c r="Y16" s="120"/>
    </row>
    <row r="17" spans="1:25" s="60" customFormat="1" hidden="1" x14ac:dyDescent="0.25">
      <c r="A17" s="16">
        <f t="shared" si="8"/>
        <v>42409</v>
      </c>
      <c r="B17" s="90"/>
      <c r="C17" s="88"/>
      <c r="D17" s="88"/>
      <c r="E17" s="88"/>
      <c r="F17" s="103">
        <v>0</v>
      </c>
      <c r="G17" s="104">
        <v>0</v>
      </c>
      <c r="H17" s="104">
        <f t="shared" si="1"/>
        <v>0</v>
      </c>
      <c r="I17" s="104">
        <f t="shared" si="2"/>
        <v>0</v>
      </c>
      <c r="J17" s="5" t="s">
        <v>18</v>
      </c>
      <c r="K17" s="81" t="s">
        <v>170</v>
      </c>
      <c r="L17" s="2" t="s">
        <v>13</v>
      </c>
      <c r="M17" s="257"/>
      <c r="N17" s="22">
        <f t="shared" si="3"/>
        <v>42409</v>
      </c>
      <c r="O17" s="96">
        <f>Rates!$S17</f>
        <v>0.13038</v>
      </c>
      <c r="P17" s="27">
        <f>Rates!$E17</f>
        <v>0.104</v>
      </c>
      <c r="Q17" s="29">
        <f t="shared" si="4"/>
        <v>0</v>
      </c>
      <c r="R17" s="100">
        <f>Rates!$T17</f>
        <v>0.12619</v>
      </c>
      <c r="S17" s="27">
        <f>Rates!$E17</f>
        <v>0.104</v>
      </c>
      <c r="T17" s="29">
        <f t="shared" si="5"/>
        <v>0</v>
      </c>
      <c r="U17" s="100">
        <f>Rates!$V17</f>
        <v>0</v>
      </c>
      <c r="V17" s="27">
        <f>Rates!$E17</f>
        <v>0.104</v>
      </c>
      <c r="W17" s="29">
        <f t="shared" si="6"/>
        <v>0</v>
      </c>
      <c r="X17" s="120">
        <f t="shared" si="7"/>
        <v>0</v>
      </c>
      <c r="Y17" s="120"/>
    </row>
    <row r="18" spans="1:25" s="60" customFormat="1" hidden="1" x14ac:dyDescent="0.25">
      <c r="A18" s="16">
        <f t="shared" si="8"/>
        <v>42378</v>
      </c>
      <c r="B18" s="90"/>
      <c r="C18" s="88"/>
      <c r="D18" s="88"/>
      <c r="E18" s="88"/>
      <c r="F18" s="103">
        <v>0</v>
      </c>
      <c r="G18" s="104">
        <v>0</v>
      </c>
      <c r="H18" s="104">
        <f t="shared" si="1"/>
        <v>0</v>
      </c>
      <c r="I18" s="104">
        <f t="shared" si="2"/>
        <v>0</v>
      </c>
      <c r="J18" s="5" t="s">
        <v>18</v>
      </c>
      <c r="K18" s="81" t="s">
        <v>170</v>
      </c>
      <c r="L18" s="2" t="s">
        <v>13</v>
      </c>
      <c r="M18" s="257"/>
      <c r="N18" s="22">
        <f t="shared" si="3"/>
        <v>42378</v>
      </c>
      <c r="O18" s="96">
        <f>Rates!$S18</f>
        <v>0.13038</v>
      </c>
      <c r="P18" s="27">
        <f>Rates!$E18</f>
        <v>0.104</v>
      </c>
      <c r="Q18" s="29">
        <f t="shared" si="4"/>
        <v>0</v>
      </c>
      <c r="R18" s="100">
        <f>Rates!$T18</f>
        <v>0.12619</v>
      </c>
      <c r="S18" s="27">
        <f>Rates!$E18</f>
        <v>0.104</v>
      </c>
      <c r="T18" s="29">
        <f t="shared" si="5"/>
        <v>0</v>
      </c>
      <c r="U18" s="100">
        <f>Rates!$V18</f>
        <v>0.12074</v>
      </c>
      <c r="V18" s="27">
        <f>Rates!$E18</f>
        <v>0.104</v>
      </c>
      <c r="W18" s="29">
        <f t="shared" si="6"/>
        <v>0</v>
      </c>
      <c r="X18" s="120">
        <f t="shared" si="7"/>
        <v>0</v>
      </c>
      <c r="Y18" s="120"/>
    </row>
    <row r="19" spans="1:25" s="60" customFormat="1" hidden="1" x14ac:dyDescent="0.25">
      <c r="A19" s="16">
        <f t="shared" si="8"/>
        <v>42347</v>
      </c>
      <c r="B19" s="90"/>
      <c r="C19" s="88"/>
      <c r="D19" s="88"/>
      <c r="E19" s="88"/>
      <c r="F19" s="103">
        <v>0</v>
      </c>
      <c r="G19" s="104">
        <v>0</v>
      </c>
      <c r="H19" s="104">
        <f t="shared" si="1"/>
        <v>0</v>
      </c>
      <c r="I19" s="104">
        <f t="shared" si="2"/>
        <v>0</v>
      </c>
      <c r="J19" s="5" t="s">
        <v>18</v>
      </c>
      <c r="K19" s="81" t="s">
        <v>170</v>
      </c>
      <c r="L19" s="2" t="s">
        <v>13</v>
      </c>
      <c r="M19" s="257"/>
      <c r="N19" s="22">
        <f t="shared" si="3"/>
        <v>42347</v>
      </c>
      <c r="O19" s="96">
        <f>Rates!$S19</f>
        <v>0.13038</v>
      </c>
      <c r="P19" s="27">
        <f>Rates!$E19</f>
        <v>0.104</v>
      </c>
      <c r="Q19" s="29">
        <f t="shared" si="4"/>
        <v>0</v>
      </c>
      <c r="R19" s="100">
        <f>Rates!$T19</f>
        <v>0.12619</v>
      </c>
      <c r="S19" s="27">
        <f>Rates!$E19</f>
        <v>0.104</v>
      </c>
      <c r="T19" s="29">
        <f t="shared" si="5"/>
        <v>0</v>
      </c>
      <c r="U19" s="100">
        <f>Rates!$V19</f>
        <v>0.12074</v>
      </c>
      <c r="V19" s="27">
        <f>Rates!$E19</f>
        <v>0.104</v>
      </c>
      <c r="W19" s="29">
        <f t="shared" si="6"/>
        <v>0</v>
      </c>
      <c r="X19" s="120">
        <f t="shared" si="7"/>
        <v>0</v>
      </c>
      <c r="Y19" s="120"/>
    </row>
    <row r="20" spans="1:25" s="60" customFormat="1" hidden="1" x14ac:dyDescent="0.25">
      <c r="A20" s="16">
        <f t="shared" ref="A20:A30" si="9">A21+31</f>
        <v>42316</v>
      </c>
      <c r="B20" s="102"/>
      <c r="C20" s="103"/>
      <c r="D20" s="103"/>
      <c r="E20" s="103"/>
      <c r="F20" s="103">
        <v>0</v>
      </c>
      <c r="G20" s="104">
        <v>0</v>
      </c>
      <c r="H20" s="104">
        <f t="shared" si="1"/>
        <v>0</v>
      </c>
      <c r="I20" s="104">
        <f t="shared" si="2"/>
        <v>0</v>
      </c>
      <c r="J20" s="5" t="s">
        <v>18</v>
      </c>
      <c r="K20" s="81" t="s">
        <v>170</v>
      </c>
      <c r="L20" s="2" t="s">
        <v>13</v>
      </c>
      <c r="M20" s="257"/>
      <c r="N20" s="22">
        <f t="shared" ref="N20:N31" si="10">A20</f>
        <v>42316</v>
      </c>
      <c r="O20" s="96">
        <f>Rates!$S20</f>
        <v>0.13038</v>
      </c>
      <c r="P20" s="27">
        <f>Rates!$E20</f>
        <v>0.104</v>
      </c>
      <c r="Q20" s="29">
        <f t="shared" ref="Q20:Q31" si="11">(O20-P20)*C20</f>
        <v>0</v>
      </c>
      <c r="R20" s="100">
        <f>Rates!$T20</f>
        <v>0.12619</v>
      </c>
      <c r="S20" s="27">
        <f>Rates!$E20</f>
        <v>0.104</v>
      </c>
      <c r="T20" s="29">
        <f t="shared" ref="T20:T31" si="12">(R20-S20)*E20</f>
        <v>0</v>
      </c>
      <c r="U20" s="100">
        <f>Rates!$V20</f>
        <v>0.12074</v>
      </c>
      <c r="V20" s="27">
        <f>Rates!$E20</f>
        <v>0.104</v>
      </c>
      <c r="W20" s="29">
        <f t="shared" ref="W20:W31" si="13">(U20-V20)*G20</f>
        <v>0</v>
      </c>
      <c r="X20" s="120">
        <f>W20+T20+Q20</f>
        <v>0</v>
      </c>
      <c r="Y20" s="120"/>
    </row>
    <row r="21" spans="1:25" s="60" customFormat="1" hidden="1" x14ac:dyDescent="0.25">
      <c r="A21" s="16">
        <f t="shared" si="9"/>
        <v>42285</v>
      </c>
      <c r="B21" s="102"/>
      <c r="C21" s="103"/>
      <c r="D21" s="103"/>
      <c r="E21" s="103"/>
      <c r="F21" s="103">
        <v>0</v>
      </c>
      <c r="G21" s="104">
        <v>0</v>
      </c>
      <c r="H21" s="104">
        <f t="shared" ref="H21:H31" si="14">F21+D21+B21</f>
        <v>0</v>
      </c>
      <c r="I21" s="104">
        <f t="shared" ref="I21:I31" si="15">G21+E21+C21</f>
        <v>0</v>
      </c>
      <c r="J21" s="5" t="s">
        <v>18</v>
      </c>
      <c r="K21" s="81" t="s">
        <v>74</v>
      </c>
      <c r="L21" s="260" t="s">
        <v>12</v>
      </c>
      <c r="M21" s="74"/>
      <c r="N21" s="22">
        <f t="shared" si="10"/>
        <v>42285</v>
      </c>
      <c r="O21" s="96">
        <f>Rates!$S21</f>
        <v>9.257E-2</v>
      </c>
      <c r="P21" s="27">
        <f>Rates!$E21</f>
        <v>0.12191</v>
      </c>
      <c r="Q21" s="29">
        <f t="shared" si="11"/>
        <v>0</v>
      </c>
      <c r="R21" s="100">
        <f>Rates!$T21</f>
        <v>8.6400000000000005E-2</v>
      </c>
      <c r="S21" s="27">
        <f>Rates!$E21</f>
        <v>0.12191</v>
      </c>
      <c r="T21" s="29">
        <f t="shared" si="12"/>
        <v>0</v>
      </c>
      <c r="U21" s="100">
        <f>Rates!$V21</f>
        <v>7.2789999999999994E-2</v>
      </c>
      <c r="V21" s="27">
        <f>Rates!$E21</f>
        <v>0.12191</v>
      </c>
      <c r="W21" s="29">
        <f t="shared" si="13"/>
        <v>0</v>
      </c>
      <c r="X21" s="120">
        <f t="shared" ref="X21:X32" si="16">W21+T21+Q21</f>
        <v>0</v>
      </c>
      <c r="Y21" s="120"/>
    </row>
    <row r="22" spans="1:25" s="60" customFormat="1" x14ac:dyDescent="0.25">
      <c r="A22" s="16">
        <f t="shared" si="9"/>
        <v>42254</v>
      </c>
      <c r="B22" s="299">
        <f>496</f>
        <v>496</v>
      </c>
      <c r="C22" s="299">
        <v>242604</v>
      </c>
      <c r="D22" s="299">
        <v>55</v>
      </c>
      <c r="E22" s="299">
        <v>21123</v>
      </c>
      <c r="F22" s="299">
        <v>0</v>
      </c>
      <c r="G22" s="299">
        <v>0</v>
      </c>
      <c r="H22" s="299">
        <f t="shared" si="14"/>
        <v>551</v>
      </c>
      <c r="I22" s="299">
        <f t="shared" si="15"/>
        <v>263727</v>
      </c>
      <c r="J22" s="5" t="s">
        <v>18</v>
      </c>
      <c r="K22" s="4" t="s">
        <v>74</v>
      </c>
      <c r="L22" s="5" t="s">
        <v>12</v>
      </c>
      <c r="M22" s="74"/>
      <c r="N22" s="22">
        <f t="shared" si="10"/>
        <v>42254</v>
      </c>
      <c r="O22" s="96">
        <f>Rates!$S22</f>
        <v>9.257E-2</v>
      </c>
      <c r="P22" s="27">
        <f>Rates!$E22</f>
        <v>0.12191</v>
      </c>
      <c r="Q22" s="29">
        <f t="shared" si="11"/>
        <v>-7118.0013600000011</v>
      </c>
      <c r="R22" s="25">
        <f>Rates!$T22</f>
        <v>8.6400000000000005E-2</v>
      </c>
      <c r="S22" s="27">
        <f>Rates!$E22</f>
        <v>0.12191</v>
      </c>
      <c r="T22" s="29">
        <f t="shared" si="12"/>
        <v>-750.07772999999997</v>
      </c>
      <c r="U22" s="100">
        <f>Rates!$V22</f>
        <v>7.2789999999999994E-2</v>
      </c>
      <c r="V22" s="27">
        <f>Rates!$E22</f>
        <v>0.12191</v>
      </c>
      <c r="W22" s="29">
        <f t="shared" si="13"/>
        <v>0</v>
      </c>
      <c r="X22" s="120">
        <f t="shared" si="16"/>
        <v>-7868.0790900000011</v>
      </c>
      <c r="Y22" s="120">
        <f t="shared" ref="Y22:Y32" si="17">C22/B22</f>
        <v>489.12096774193549</v>
      </c>
    </row>
    <row r="23" spans="1:25" s="60" customFormat="1" x14ac:dyDescent="0.25">
      <c r="A23" s="16">
        <f t="shared" si="9"/>
        <v>42223</v>
      </c>
      <c r="B23" s="299">
        <v>495</v>
      </c>
      <c r="C23" s="299">
        <v>294941</v>
      </c>
      <c r="D23" s="299">
        <v>55</v>
      </c>
      <c r="E23" s="299">
        <v>20361</v>
      </c>
      <c r="F23" s="299">
        <v>0</v>
      </c>
      <c r="G23" s="299">
        <v>0</v>
      </c>
      <c r="H23" s="299">
        <f t="shared" si="14"/>
        <v>550</v>
      </c>
      <c r="I23" s="299">
        <f t="shared" si="15"/>
        <v>315302</v>
      </c>
      <c r="J23" s="5" t="s">
        <v>18</v>
      </c>
      <c r="K23" s="4" t="s">
        <v>74</v>
      </c>
      <c r="L23" s="5" t="s">
        <v>12</v>
      </c>
      <c r="M23" s="74"/>
      <c r="N23" s="22">
        <f t="shared" si="10"/>
        <v>42223</v>
      </c>
      <c r="O23" s="96">
        <f>Rates!$S23</f>
        <v>9.257E-2</v>
      </c>
      <c r="P23" s="27">
        <f>Rates!$E23</f>
        <v>0.12191</v>
      </c>
      <c r="Q23" s="29">
        <f t="shared" si="11"/>
        <v>-8653.568940000001</v>
      </c>
      <c r="R23" s="25">
        <f>Rates!$T23</f>
        <v>8.6400000000000005E-2</v>
      </c>
      <c r="S23" s="27">
        <f>Rates!$E23</f>
        <v>0.12191</v>
      </c>
      <c r="T23" s="29">
        <f t="shared" si="12"/>
        <v>-723.01910999999996</v>
      </c>
      <c r="U23" s="100">
        <f>Rates!$V23</f>
        <v>7.2789999999999994E-2</v>
      </c>
      <c r="V23" s="27">
        <f>Rates!$E23</f>
        <v>0.12191</v>
      </c>
      <c r="W23" s="29">
        <f t="shared" si="13"/>
        <v>0</v>
      </c>
      <c r="X23" s="120">
        <f t="shared" si="16"/>
        <v>-9376.5880500000003</v>
      </c>
      <c r="Y23" s="120">
        <f t="shared" si="17"/>
        <v>595.840404040404</v>
      </c>
    </row>
    <row r="24" spans="1:25" s="60" customFormat="1" x14ac:dyDescent="0.25">
      <c r="A24" s="16">
        <f t="shared" si="9"/>
        <v>42192</v>
      </c>
      <c r="B24" s="299">
        <v>515</v>
      </c>
      <c r="C24" s="299">
        <v>321637</v>
      </c>
      <c r="D24" s="299">
        <v>56</v>
      </c>
      <c r="E24" s="299">
        <v>20468</v>
      </c>
      <c r="F24" s="299">
        <v>0</v>
      </c>
      <c r="G24" s="299">
        <v>0</v>
      </c>
      <c r="H24" s="299">
        <f t="shared" si="14"/>
        <v>571</v>
      </c>
      <c r="I24" s="299">
        <f t="shared" si="15"/>
        <v>342105</v>
      </c>
      <c r="J24" s="5" t="s">
        <v>18</v>
      </c>
      <c r="K24" s="4" t="s">
        <v>74</v>
      </c>
      <c r="L24" s="5" t="s">
        <v>12</v>
      </c>
      <c r="M24" s="74"/>
      <c r="N24" s="22">
        <f t="shared" si="10"/>
        <v>42192</v>
      </c>
      <c r="O24" s="96">
        <f>Rates!$S24</f>
        <v>9.257E-2</v>
      </c>
      <c r="P24" s="27">
        <f>Rates!$E24</f>
        <v>0.12191</v>
      </c>
      <c r="Q24" s="29">
        <f t="shared" si="11"/>
        <v>-9436.8295800000014</v>
      </c>
      <c r="R24" s="25">
        <f>Rates!$T24</f>
        <v>8.6400000000000005E-2</v>
      </c>
      <c r="S24" s="27">
        <f>Rates!$E24</f>
        <v>0.12191</v>
      </c>
      <c r="T24" s="29">
        <f t="shared" si="12"/>
        <v>-726.81867999999997</v>
      </c>
      <c r="U24" s="100">
        <f>Rates!$V24</f>
        <v>8.2879999999999995E-2</v>
      </c>
      <c r="V24" s="27">
        <f>Rates!$E24</f>
        <v>0.12191</v>
      </c>
      <c r="W24" s="29">
        <f t="shared" si="13"/>
        <v>0</v>
      </c>
      <c r="X24" s="120">
        <f t="shared" si="16"/>
        <v>-10163.648260000002</v>
      </c>
      <c r="Y24" s="120">
        <f t="shared" si="17"/>
        <v>624.53786407766995</v>
      </c>
    </row>
    <row r="25" spans="1:25" s="60" customFormat="1" x14ac:dyDescent="0.25">
      <c r="A25" s="16">
        <f t="shared" si="9"/>
        <v>42161</v>
      </c>
      <c r="B25" s="299">
        <v>543</v>
      </c>
      <c r="C25" s="299">
        <v>306130</v>
      </c>
      <c r="D25" s="299">
        <v>57</v>
      </c>
      <c r="E25" s="299">
        <v>19394</v>
      </c>
      <c r="F25" s="299">
        <v>0</v>
      </c>
      <c r="G25" s="299">
        <v>0</v>
      </c>
      <c r="H25" s="299">
        <f t="shared" si="14"/>
        <v>600</v>
      </c>
      <c r="I25" s="299">
        <f t="shared" si="15"/>
        <v>325524</v>
      </c>
      <c r="J25" s="5" t="s">
        <v>18</v>
      </c>
      <c r="K25" s="4" t="s">
        <v>74</v>
      </c>
      <c r="L25" s="5" t="s">
        <v>12</v>
      </c>
      <c r="M25" s="74"/>
      <c r="N25" s="22">
        <f t="shared" si="10"/>
        <v>42161</v>
      </c>
      <c r="O25" s="96">
        <f>Rates!$S25</f>
        <v>9.257E-2</v>
      </c>
      <c r="P25" s="27">
        <f>Rates!$E25</f>
        <v>0.12191</v>
      </c>
      <c r="Q25" s="29">
        <f t="shared" si="11"/>
        <v>-8981.8542000000016</v>
      </c>
      <c r="R25" s="25">
        <f>Rates!$T25</f>
        <v>8.6400000000000005E-2</v>
      </c>
      <c r="S25" s="27">
        <f>Rates!$E25</f>
        <v>0.12191</v>
      </c>
      <c r="T25" s="29">
        <f t="shared" si="12"/>
        <v>-688.68093999999996</v>
      </c>
      <c r="U25" s="100">
        <f>Rates!$V25</f>
        <v>8.2879999999999995E-2</v>
      </c>
      <c r="V25" s="27">
        <f>Rates!$E25</f>
        <v>0.12191</v>
      </c>
      <c r="W25" s="29">
        <f t="shared" si="13"/>
        <v>0</v>
      </c>
      <c r="X25" s="120">
        <f t="shared" si="16"/>
        <v>-9670.5351400000018</v>
      </c>
      <c r="Y25" s="120">
        <f t="shared" si="17"/>
        <v>563.77532228360963</v>
      </c>
    </row>
    <row r="26" spans="1:25" s="60" customFormat="1" x14ac:dyDescent="0.25">
      <c r="A26" s="16">
        <f t="shared" si="9"/>
        <v>42130</v>
      </c>
      <c r="B26" s="299">
        <v>550</v>
      </c>
      <c r="C26" s="299">
        <v>291149</v>
      </c>
      <c r="D26" s="299">
        <v>60</v>
      </c>
      <c r="E26" s="299">
        <v>19464</v>
      </c>
      <c r="F26" s="299">
        <v>0</v>
      </c>
      <c r="G26" s="299">
        <v>0</v>
      </c>
      <c r="H26" s="299">
        <f t="shared" si="14"/>
        <v>610</v>
      </c>
      <c r="I26" s="299">
        <f t="shared" si="15"/>
        <v>310613</v>
      </c>
      <c r="J26" s="5" t="s">
        <v>18</v>
      </c>
      <c r="K26" s="4" t="s">
        <v>74</v>
      </c>
      <c r="L26" s="5" t="s">
        <v>12</v>
      </c>
      <c r="M26" s="74"/>
      <c r="N26" s="22">
        <f t="shared" si="10"/>
        <v>42130</v>
      </c>
      <c r="O26" s="96">
        <f>Rates!$S26</f>
        <v>9.257E-2</v>
      </c>
      <c r="P26" s="27">
        <f>Rates!$E26</f>
        <v>0.12191</v>
      </c>
      <c r="Q26" s="29">
        <f t="shared" si="11"/>
        <v>-8542.3116600000012</v>
      </c>
      <c r="R26" s="25">
        <f>Rates!$T26</f>
        <v>8.6400000000000005E-2</v>
      </c>
      <c r="S26" s="27">
        <f>Rates!$E26</f>
        <v>0.12191</v>
      </c>
      <c r="T26" s="29">
        <f t="shared" si="12"/>
        <v>-691.16664000000003</v>
      </c>
      <c r="U26" s="100">
        <f>Rates!$V26</f>
        <v>8.2879999999999995E-2</v>
      </c>
      <c r="V26" s="27">
        <f>Rates!$E26</f>
        <v>0.12191</v>
      </c>
      <c r="W26" s="29">
        <f t="shared" si="13"/>
        <v>0</v>
      </c>
      <c r="X26" s="120">
        <f t="shared" si="16"/>
        <v>-9233.4783000000007</v>
      </c>
      <c r="Y26" s="120">
        <f t="shared" si="17"/>
        <v>529.36181818181819</v>
      </c>
    </row>
    <row r="27" spans="1:25" s="60" customFormat="1" x14ac:dyDescent="0.25">
      <c r="A27" s="16">
        <f t="shared" si="9"/>
        <v>42099</v>
      </c>
      <c r="B27" s="299">
        <v>568</v>
      </c>
      <c r="C27" s="299">
        <v>289107</v>
      </c>
      <c r="D27" s="299">
        <v>63</v>
      </c>
      <c r="E27" s="299">
        <v>21448</v>
      </c>
      <c r="F27" s="299">
        <v>0</v>
      </c>
      <c r="G27" s="299">
        <v>0</v>
      </c>
      <c r="H27" s="299">
        <f t="shared" si="14"/>
        <v>631</v>
      </c>
      <c r="I27" s="299">
        <f t="shared" si="15"/>
        <v>310555</v>
      </c>
      <c r="J27" s="5" t="s">
        <v>18</v>
      </c>
      <c r="K27" s="4" t="s">
        <v>74</v>
      </c>
      <c r="L27" s="5" t="s">
        <v>12</v>
      </c>
      <c r="M27" s="74"/>
      <c r="N27" s="22">
        <f t="shared" si="10"/>
        <v>42099</v>
      </c>
      <c r="O27" s="96">
        <f>Rates!$S27</f>
        <v>0.16273000000000001</v>
      </c>
      <c r="P27" s="27">
        <f>Rates!$E27</f>
        <v>0.12191</v>
      </c>
      <c r="Q27" s="29">
        <f t="shared" si="11"/>
        <v>11801.347740000003</v>
      </c>
      <c r="R27" s="100">
        <f>Rates!$T27</f>
        <v>0.15228</v>
      </c>
      <c r="S27" s="27">
        <f>Rates!$E27</f>
        <v>0.12191</v>
      </c>
      <c r="T27" s="29">
        <f t="shared" si="12"/>
        <v>651.3757599999999</v>
      </c>
      <c r="U27" s="25">
        <f>Rates!$V27</f>
        <v>0.13569999999999999</v>
      </c>
      <c r="V27" s="27">
        <f>Rates!$E27</f>
        <v>0.12191</v>
      </c>
      <c r="W27" s="29">
        <f t="shared" si="13"/>
        <v>0</v>
      </c>
      <c r="X27" s="120">
        <f t="shared" si="16"/>
        <v>12452.723500000004</v>
      </c>
      <c r="Y27" s="120">
        <f t="shared" si="17"/>
        <v>508.99119718309856</v>
      </c>
    </row>
    <row r="28" spans="1:25" s="60" customFormat="1" x14ac:dyDescent="0.25">
      <c r="A28" s="16">
        <f t="shared" si="9"/>
        <v>42068</v>
      </c>
      <c r="B28" s="299">
        <v>567</v>
      </c>
      <c r="C28" s="299">
        <v>340484</v>
      </c>
      <c r="D28" s="299">
        <v>63</v>
      </c>
      <c r="E28" s="299">
        <v>26884</v>
      </c>
      <c r="F28" s="299">
        <v>0</v>
      </c>
      <c r="G28" s="299">
        <v>0</v>
      </c>
      <c r="H28" s="299">
        <f t="shared" si="14"/>
        <v>630</v>
      </c>
      <c r="I28" s="299">
        <f t="shared" si="15"/>
        <v>367368</v>
      </c>
      <c r="J28" s="5" t="s">
        <v>18</v>
      </c>
      <c r="K28" s="4" t="s">
        <v>74</v>
      </c>
      <c r="L28" s="5" t="s">
        <v>12</v>
      </c>
      <c r="M28" s="74"/>
      <c r="N28" s="22">
        <f t="shared" si="10"/>
        <v>42068</v>
      </c>
      <c r="O28" s="96">
        <f>Rates!$S28</f>
        <v>0.16273000000000001</v>
      </c>
      <c r="P28" s="27">
        <f>Rates!$E28</f>
        <v>0.12191</v>
      </c>
      <c r="Q28" s="29">
        <f t="shared" si="11"/>
        <v>13898.556880000004</v>
      </c>
      <c r="R28" s="100">
        <f>Rates!$T28</f>
        <v>0.15228</v>
      </c>
      <c r="S28" s="27">
        <f>Rates!$E28</f>
        <v>0.12191</v>
      </c>
      <c r="T28" s="29">
        <f t="shared" si="12"/>
        <v>816.4670799999999</v>
      </c>
      <c r="U28" s="25">
        <f>Rates!$V28</f>
        <v>0.13569999999999999</v>
      </c>
      <c r="V28" s="27">
        <f>Rates!$E28</f>
        <v>0.12191</v>
      </c>
      <c r="W28" s="29">
        <f t="shared" si="13"/>
        <v>0</v>
      </c>
      <c r="X28" s="120">
        <f t="shared" si="16"/>
        <v>14715.023960000004</v>
      </c>
      <c r="Y28" s="120">
        <f t="shared" si="17"/>
        <v>600.50088183421519</v>
      </c>
    </row>
    <row r="29" spans="1:25" s="60" customFormat="1" x14ac:dyDescent="0.25">
      <c r="A29" s="16">
        <f t="shared" si="9"/>
        <v>42037</v>
      </c>
      <c r="B29" s="299">
        <v>584</v>
      </c>
      <c r="C29" s="299">
        <v>362659</v>
      </c>
      <c r="D29" s="299">
        <v>62</v>
      </c>
      <c r="E29" s="299">
        <v>31245</v>
      </c>
      <c r="F29" s="299">
        <v>0</v>
      </c>
      <c r="G29" s="299">
        <v>0</v>
      </c>
      <c r="H29" s="299">
        <f t="shared" si="14"/>
        <v>646</v>
      </c>
      <c r="I29" s="299">
        <f t="shared" si="15"/>
        <v>393904</v>
      </c>
      <c r="J29" s="5" t="s">
        <v>18</v>
      </c>
      <c r="K29" s="4" t="s">
        <v>74</v>
      </c>
      <c r="L29" s="5" t="s">
        <v>12</v>
      </c>
      <c r="M29" s="74"/>
      <c r="N29" s="22">
        <f t="shared" si="10"/>
        <v>42037</v>
      </c>
      <c r="O29" s="96">
        <f>Rates!$S29</f>
        <v>0.16273000000000001</v>
      </c>
      <c r="P29" s="27">
        <f>Rates!$E29</f>
        <v>0.12191</v>
      </c>
      <c r="Q29" s="29">
        <f t="shared" si="11"/>
        <v>14803.740380000003</v>
      </c>
      <c r="R29" s="100">
        <f>Rates!$T29</f>
        <v>0.15228</v>
      </c>
      <c r="S29" s="27">
        <f>Rates!$E29</f>
        <v>0.12191</v>
      </c>
      <c r="T29" s="29">
        <f t="shared" si="12"/>
        <v>948.91064999999981</v>
      </c>
      <c r="U29" s="25">
        <f>Rates!$V29</f>
        <v>0.13569999999999999</v>
      </c>
      <c r="V29" s="27">
        <f>Rates!$E29</f>
        <v>0.12191</v>
      </c>
      <c r="W29" s="29">
        <f t="shared" si="13"/>
        <v>0</v>
      </c>
      <c r="X29" s="120">
        <f t="shared" si="16"/>
        <v>15752.651030000003</v>
      </c>
      <c r="Y29" s="120">
        <f t="shared" si="17"/>
        <v>620.99143835616439</v>
      </c>
    </row>
    <row r="30" spans="1:25" s="60" customFormat="1" x14ac:dyDescent="0.25">
      <c r="A30" s="16">
        <f t="shared" si="9"/>
        <v>42006</v>
      </c>
      <c r="B30" s="299">
        <v>587</v>
      </c>
      <c r="C30" s="299">
        <v>408176</v>
      </c>
      <c r="D30" s="299">
        <v>55</v>
      </c>
      <c r="E30" s="299">
        <v>24920</v>
      </c>
      <c r="F30" s="299">
        <v>0</v>
      </c>
      <c r="G30" s="299">
        <v>0</v>
      </c>
      <c r="H30" s="299">
        <f t="shared" si="14"/>
        <v>642</v>
      </c>
      <c r="I30" s="299">
        <f t="shared" si="15"/>
        <v>433096</v>
      </c>
      <c r="J30" s="5" t="s">
        <v>18</v>
      </c>
      <c r="K30" s="4" t="s">
        <v>74</v>
      </c>
      <c r="L30" s="5" t="s">
        <v>12</v>
      </c>
      <c r="M30" s="74"/>
      <c r="N30" s="22">
        <f t="shared" si="10"/>
        <v>42006</v>
      </c>
      <c r="O30" s="96">
        <f>Rates!$S30</f>
        <v>0.16273000000000001</v>
      </c>
      <c r="P30" s="27">
        <f>Rates!$E30</f>
        <v>0.12191</v>
      </c>
      <c r="Q30" s="29">
        <f t="shared" si="11"/>
        <v>16661.744320000005</v>
      </c>
      <c r="R30" s="100">
        <f>Rates!$T30</f>
        <v>0.15228</v>
      </c>
      <c r="S30" s="27">
        <f>Rates!$E30</f>
        <v>0.12191</v>
      </c>
      <c r="T30" s="29">
        <f t="shared" si="12"/>
        <v>756.82039999999984</v>
      </c>
      <c r="U30" s="100">
        <f>Rates!$V30</f>
        <v>0.17488000000000001</v>
      </c>
      <c r="V30" s="27">
        <f>Rates!$E30</f>
        <v>0.12191</v>
      </c>
      <c r="W30" s="29">
        <f t="shared" si="13"/>
        <v>0</v>
      </c>
      <c r="X30" s="120">
        <f t="shared" si="16"/>
        <v>17418.564720000006</v>
      </c>
      <c r="Y30" s="120">
        <f t="shared" si="17"/>
        <v>695.35945485519596</v>
      </c>
    </row>
    <row r="31" spans="1:25" s="60" customFormat="1" x14ac:dyDescent="0.25">
      <c r="A31" s="16">
        <f>A32+31</f>
        <v>41975</v>
      </c>
      <c r="B31" s="299">
        <v>590</v>
      </c>
      <c r="C31" s="299">
        <v>480307</v>
      </c>
      <c r="D31" s="299">
        <v>54</v>
      </c>
      <c r="E31" s="299">
        <v>23088</v>
      </c>
      <c r="F31" s="299">
        <v>0</v>
      </c>
      <c r="G31" s="299">
        <v>0</v>
      </c>
      <c r="H31" s="299">
        <f t="shared" si="14"/>
        <v>644</v>
      </c>
      <c r="I31" s="299">
        <f t="shared" si="15"/>
        <v>503395</v>
      </c>
      <c r="J31" s="5" t="s">
        <v>18</v>
      </c>
      <c r="K31" s="4" t="s">
        <v>74</v>
      </c>
      <c r="L31" s="5" t="s">
        <v>12</v>
      </c>
      <c r="M31" s="74"/>
      <c r="N31" s="22">
        <f t="shared" si="10"/>
        <v>41975</v>
      </c>
      <c r="O31" s="96">
        <f>Rates!$S31</f>
        <v>0.16273000000000001</v>
      </c>
      <c r="P31" s="27">
        <f>Rates!$E31</f>
        <v>0.12191</v>
      </c>
      <c r="Q31" s="29">
        <f t="shared" si="11"/>
        <v>19606.131740000004</v>
      </c>
      <c r="R31" s="100">
        <f>Rates!$T31</f>
        <v>0.15228</v>
      </c>
      <c r="S31" s="27">
        <f>Rates!$E31</f>
        <v>0.12191</v>
      </c>
      <c r="T31" s="29">
        <f t="shared" si="12"/>
        <v>701.18255999999985</v>
      </c>
      <c r="U31" s="100">
        <f>Rates!$V31</f>
        <v>0.17488000000000001</v>
      </c>
      <c r="V31" s="27">
        <f>Rates!$E31</f>
        <v>0.12191</v>
      </c>
      <c r="W31" s="29">
        <f t="shared" si="13"/>
        <v>0</v>
      </c>
      <c r="X31" s="120">
        <f t="shared" si="16"/>
        <v>20307.314300000005</v>
      </c>
      <c r="Y31" s="120">
        <f t="shared" si="17"/>
        <v>814.0796610169491</v>
      </c>
    </row>
    <row r="32" spans="1:25" s="60" customFormat="1" x14ac:dyDescent="0.25">
      <c r="A32" s="16">
        <v>41944</v>
      </c>
      <c r="B32" s="299">
        <v>601</v>
      </c>
      <c r="C32" s="299">
        <v>363258</v>
      </c>
      <c r="D32" s="299">
        <v>53</v>
      </c>
      <c r="E32" s="299">
        <v>20933</v>
      </c>
      <c r="F32" s="299">
        <v>0</v>
      </c>
      <c r="G32" s="299">
        <v>0</v>
      </c>
      <c r="H32" s="299">
        <f>F32+D32+B32</f>
        <v>654</v>
      </c>
      <c r="I32" s="299">
        <f>G32+E32+C32</f>
        <v>384191</v>
      </c>
      <c r="J32" s="5" t="s">
        <v>18</v>
      </c>
      <c r="K32" s="4" t="s">
        <v>74</v>
      </c>
      <c r="L32" s="5" t="s">
        <v>12</v>
      </c>
      <c r="M32" s="74"/>
      <c r="N32" s="22">
        <f>A32</f>
        <v>41944</v>
      </c>
      <c r="O32" s="83">
        <f>Rates!$S32</f>
        <v>0.16273000000000001</v>
      </c>
      <c r="P32" s="27">
        <f>Rates!$E32</f>
        <v>0.12191</v>
      </c>
      <c r="Q32" s="29">
        <f>(O32-P32)*C32</f>
        <v>14828.191560000003</v>
      </c>
      <c r="R32" s="98">
        <f>Rates!$T32</f>
        <v>0.15228</v>
      </c>
      <c r="S32" s="27">
        <f>Rates!$E32</f>
        <v>0.12191</v>
      </c>
      <c r="T32" s="29">
        <f>(R32-S32)*E32</f>
        <v>635.73520999999982</v>
      </c>
      <c r="U32" s="25">
        <f>Rates!$V32</f>
        <v>0.17488000000000001</v>
      </c>
      <c r="V32" s="27">
        <f>Rates!$E32</f>
        <v>0.12191</v>
      </c>
      <c r="W32" s="29">
        <f>(U32-V32)*G32</f>
        <v>0</v>
      </c>
      <c r="X32" s="120">
        <f t="shared" si="16"/>
        <v>15463.926770000002</v>
      </c>
      <c r="Y32" s="120">
        <f t="shared" si="17"/>
        <v>604.42262895174713</v>
      </c>
    </row>
    <row r="33" spans="1:25" s="207" customFormat="1" x14ac:dyDescent="0.25">
      <c r="A33" s="242">
        <v>41913</v>
      </c>
      <c r="B33" s="243"/>
      <c r="C33" s="243"/>
      <c r="D33" s="244"/>
      <c r="E33" s="244"/>
      <c r="F33" s="244"/>
      <c r="G33" s="244"/>
      <c r="H33" s="244"/>
      <c r="I33" s="244"/>
      <c r="J33" s="236"/>
      <c r="K33" s="237"/>
      <c r="L33" s="201"/>
      <c r="M33" s="74"/>
      <c r="N33" s="245">
        <f t="shared" ref="N33:N48" si="18">A33</f>
        <v>41913</v>
      </c>
      <c r="O33" s="246"/>
      <c r="P33" s="203"/>
      <c r="Q33" s="247"/>
      <c r="R33" s="248"/>
      <c r="S33" s="203"/>
      <c r="T33" s="247"/>
      <c r="U33" s="249"/>
      <c r="V33" s="203"/>
      <c r="W33" s="247"/>
      <c r="X33" s="197"/>
      <c r="Y33" s="197"/>
    </row>
    <row r="34" spans="1:25" s="207" customFormat="1" hidden="1" x14ac:dyDescent="0.25">
      <c r="A34" s="187">
        <v>41883</v>
      </c>
      <c r="B34" s="243"/>
      <c r="C34" s="243"/>
      <c r="D34" s="244"/>
      <c r="E34" s="244"/>
      <c r="F34" s="244"/>
      <c r="G34" s="244"/>
      <c r="H34" s="244"/>
      <c r="I34" s="244"/>
      <c r="J34" s="236"/>
      <c r="K34" s="237"/>
      <c r="L34" s="201"/>
      <c r="M34" s="74"/>
      <c r="N34" s="190">
        <f t="shared" si="18"/>
        <v>41883</v>
      </c>
      <c r="O34" s="246"/>
      <c r="P34" s="203"/>
      <c r="Q34" s="247"/>
      <c r="R34" s="248"/>
      <c r="S34" s="203"/>
      <c r="T34" s="247"/>
      <c r="U34" s="249"/>
      <c r="V34" s="203"/>
      <c r="W34" s="247"/>
      <c r="X34" s="197"/>
      <c r="Y34" s="197"/>
    </row>
    <row r="35" spans="1:25" s="207" customFormat="1" hidden="1" x14ac:dyDescent="0.25">
      <c r="A35" s="187">
        <v>41852</v>
      </c>
      <c r="B35" s="243"/>
      <c r="C35" s="243"/>
      <c r="D35" s="244"/>
      <c r="E35" s="244"/>
      <c r="F35" s="244"/>
      <c r="G35" s="244"/>
      <c r="H35" s="244"/>
      <c r="I35" s="244"/>
      <c r="J35" s="236"/>
      <c r="K35" s="237"/>
      <c r="L35" s="201"/>
      <c r="M35" s="74"/>
      <c r="N35" s="190">
        <f t="shared" si="18"/>
        <v>41852</v>
      </c>
      <c r="O35" s="246"/>
      <c r="P35" s="203"/>
      <c r="Q35" s="247"/>
      <c r="R35" s="248"/>
      <c r="S35" s="203"/>
      <c r="T35" s="247"/>
      <c r="U35" s="249"/>
      <c r="V35" s="203"/>
      <c r="W35" s="247"/>
      <c r="X35" s="197"/>
      <c r="Y35" s="197"/>
    </row>
    <row r="36" spans="1:25" s="207" customFormat="1" hidden="1" x14ac:dyDescent="0.25">
      <c r="A36" s="187">
        <v>41821</v>
      </c>
      <c r="B36" s="243"/>
      <c r="C36" s="243"/>
      <c r="D36" s="244"/>
      <c r="E36" s="244"/>
      <c r="F36" s="244"/>
      <c r="G36" s="244"/>
      <c r="H36" s="244"/>
      <c r="I36" s="244"/>
      <c r="J36" s="236"/>
      <c r="K36" s="237"/>
      <c r="L36" s="201"/>
      <c r="M36" s="74"/>
      <c r="N36" s="190">
        <f t="shared" si="18"/>
        <v>41821</v>
      </c>
      <c r="O36" s="246"/>
      <c r="P36" s="203"/>
      <c r="Q36" s="247"/>
      <c r="R36" s="248"/>
      <c r="S36" s="203"/>
      <c r="T36" s="247"/>
      <c r="U36" s="249"/>
      <c r="V36" s="203"/>
      <c r="W36" s="247"/>
      <c r="X36" s="197"/>
      <c r="Y36" s="197"/>
    </row>
    <row r="37" spans="1:25" s="207" customFormat="1" hidden="1" x14ac:dyDescent="0.25">
      <c r="A37" s="187">
        <v>41791</v>
      </c>
      <c r="B37" s="243"/>
      <c r="C37" s="244"/>
      <c r="D37" s="244"/>
      <c r="E37" s="244"/>
      <c r="F37" s="244"/>
      <c r="G37" s="244"/>
      <c r="H37" s="244"/>
      <c r="I37" s="244"/>
      <c r="J37" s="236"/>
      <c r="K37" s="237"/>
      <c r="L37" s="201"/>
      <c r="M37" s="74"/>
      <c r="N37" s="190">
        <f t="shared" si="18"/>
        <v>41791</v>
      </c>
      <c r="O37" s="246"/>
      <c r="P37" s="203"/>
      <c r="Q37" s="247"/>
      <c r="R37" s="248"/>
      <c r="S37" s="250"/>
      <c r="T37" s="247"/>
      <c r="U37" s="249"/>
      <c r="V37" s="250"/>
      <c r="W37" s="247"/>
      <c r="X37" s="197"/>
      <c r="Y37" s="197"/>
    </row>
    <row r="38" spans="1:25" s="209" customFormat="1" hidden="1" x14ac:dyDescent="0.25">
      <c r="A38" s="187">
        <v>41760</v>
      </c>
      <c r="B38" s="251"/>
      <c r="C38" s="252"/>
      <c r="D38" s="244"/>
      <c r="E38" s="244"/>
      <c r="F38" s="244"/>
      <c r="G38" s="244"/>
      <c r="H38" s="244"/>
      <c r="I38" s="244"/>
      <c r="J38" s="236"/>
      <c r="K38" s="237"/>
      <c r="L38" s="201"/>
      <c r="M38" s="74"/>
      <c r="N38" s="190">
        <f t="shared" si="18"/>
        <v>41760</v>
      </c>
      <c r="O38" s="246"/>
      <c r="P38" s="203"/>
      <c r="Q38" s="247"/>
      <c r="R38" s="248"/>
      <c r="S38" s="250"/>
      <c r="T38" s="247"/>
      <c r="U38" s="249"/>
      <c r="V38" s="250"/>
      <c r="W38" s="247"/>
      <c r="X38" s="197"/>
      <c r="Y38" s="197"/>
    </row>
    <row r="39" spans="1:25" s="209" customFormat="1" hidden="1" x14ac:dyDescent="0.25">
      <c r="A39" s="187">
        <v>41730</v>
      </c>
      <c r="B39" s="251"/>
      <c r="C39" s="251"/>
      <c r="D39" s="244"/>
      <c r="E39" s="244"/>
      <c r="F39" s="244"/>
      <c r="G39" s="244"/>
      <c r="H39" s="244"/>
      <c r="I39" s="244"/>
      <c r="J39" s="236"/>
      <c r="K39" s="237"/>
      <c r="L39" s="201"/>
      <c r="M39" s="74"/>
      <c r="N39" s="190">
        <f t="shared" si="18"/>
        <v>41730</v>
      </c>
      <c r="O39" s="246"/>
      <c r="P39" s="203"/>
      <c r="Q39" s="247"/>
      <c r="R39" s="248"/>
      <c r="S39" s="250"/>
      <c r="T39" s="247"/>
      <c r="U39" s="249"/>
      <c r="V39" s="250"/>
      <c r="W39" s="247"/>
      <c r="X39" s="197"/>
      <c r="Y39" s="197"/>
    </row>
    <row r="40" spans="1:25" s="209" customFormat="1" hidden="1" x14ac:dyDescent="0.25">
      <c r="A40" s="187">
        <v>41699</v>
      </c>
      <c r="B40" s="253"/>
      <c r="C40" s="201"/>
      <c r="D40" s="201"/>
      <c r="E40" s="201"/>
      <c r="F40" s="201"/>
      <c r="G40" s="201"/>
      <c r="H40" s="201"/>
      <c r="I40" s="201"/>
      <c r="J40" s="201"/>
      <c r="K40" s="255"/>
      <c r="L40" s="254"/>
      <c r="M40" s="73"/>
      <c r="N40" s="190">
        <f t="shared" si="18"/>
        <v>41699</v>
      </c>
      <c r="O40" s="246"/>
      <c r="P40" s="256"/>
      <c r="Q40" s="247"/>
      <c r="R40" s="248"/>
      <c r="S40" s="256"/>
      <c r="T40" s="247"/>
      <c r="U40" s="249"/>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18"/>
        <v>41671</v>
      </c>
      <c r="O41" s="246"/>
      <c r="P41" s="256"/>
      <c r="Q41" s="247"/>
      <c r="R41" s="248"/>
      <c r="S41" s="256"/>
      <c r="T41" s="247"/>
      <c r="U41" s="249"/>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18"/>
        <v>41640</v>
      </c>
      <c r="O42" s="246"/>
      <c r="P42" s="256"/>
      <c r="Q42" s="247"/>
      <c r="R42" s="248"/>
      <c r="S42" s="256"/>
      <c r="T42" s="247"/>
      <c r="U42" s="249"/>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18"/>
        <v>41609</v>
      </c>
      <c r="O43" s="246"/>
      <c r="P43" s="256"/>
      <c r="Q43" s="247"/>
      <c r="R43" s="248"/>
      <c r="S43" s="256"/>
      <c r="T43" s="247"/>
      <c r="U43" s="249"/>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18"/>
        <v>41579</v>
      </c>
      <c r="O44" s="246"/>
      <c r="P44" s="256"/>
      <c r="Q44" s="247"/>
      <c r="R44" s="248"/>
      <c r="S44" s="256"/>
      <c r="T44" s="247"/>
      <c r="U44" s="249"/>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18"/>
        <v>41548</v>
      </c>
      <c r="O45" s="246"/>
      <c r="P45" s="256"/>
      <c r="Q45" s="247"/>
      <c r="R45" s="248"/>
      <c r="S45" s="256"/>
      <c r="T45" s="247"/>
      <c r="U45" s="249"/>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18"/>
        <v>41518</v>
      </c>
      <c r="O46" s="246"/>
      <c r="P46" s="256"/>
      <c r="Q46" s="247"/>
      <c r="R46" s="248"/>
      <c r="S46" s="256"/>
      <c r="T46" s="247"/>
      <c r="U46" s="249"/>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18"/>
        <v>41487</v>
      </c>
      <c r="O47" s="246"/>
      <c r="P47" s="256"/>
      <c r="Q47" s="247"/>
      <c r="R47" s="248"/>
      <c r="S47" s="256"/>
      <c r="T47" s="247"/>
      <c r="U47" s="249"/>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18"/>
        <v>41456</v>
      </c>
      <c r="O48" s="246"/>
      <c r="P48" s="256"/>
      <c r="Q48" s="247"/>
      <c r="R48" s="202"/>
      <c r="S48" s="256"/>
      <c r="T48" s="247"/>
      <c r="U48" s="249"/>
      <c r="V48" s="256"/>
      <c r="W48" s="247"/>
      <c r="X48" s="197"/>
      <c r="Y48" s="197"/>
    </row>
    <row r="49" spans="1:25" hidden="1" x14ac:dyDescent="0.25">
      <c r="A49" s="14"/>
      <c r="B49" s="10"/>
      <c r="C49" s="64"/>
      <c r="D49" s="64"/>
      <c r="E49" s="64"/>
      <c r="F49" s="10"/>
      <c r="G49" s="10"/>
      <c r="H49" s="10"/>
      <c r="I49" s="10"/>
      <c r="J49" s="10"/>
      <c r="K49" s="10"/>
      <c r="L49" s="10"/>
      <c r="M49" s="74"/>
      <c r="N49" s="10"/>
      <c r="O49" s="62"/>
      <c r="P49" s="12"/>
      <c r="Q49" s="63"/>
      <c r="R49" s="62"/>
      <c r="S49" s="12"/>
      <c r="T49" s="63"/>
      <c r="U49" s="62"/>
      <c r="V49" s="12"/>
      <c r="W49" s="43"/>
      <c r="X49" s="54"/>
      <c r="Y49" s="54"/>
    </row>
    <row r="50" spans="1:25" hidden="1" x14ac:dyDescent="0.25">
      <c r="O50" s="52" t="s">
        <v>62</v>
      </c>
      <c r="P50" s="44"/>
      <c r="Q50" s="45">
        <f>SUM(Q7:Q49)</f>
        <v>48867.146880000015</v>
      </c>
      <c r="R50" s="50"/>
      <c r="S50" s="51"/>
      <c r="T50" s="45">
        <f>SUM(T7:T49)</f>
        <v>930.72855999999945</v>
      </c>
      <c r="U50" s="50"/>
      <c r="V50" s="51"/>
      <c r="W50" s="45">
        <f>SUM(W7:W49)</f>
        <v>0</v>
      </c>
      <c r="X50" s="121">
        <f>SUM(X7:X49)</f>
        <v>49797.875440000018</v>
      </c>
      <c r="Y50" s="121"/>
    </row>
    <row r="51" spans="1:25" x14ac:dyDescent="0.25">
      <c r="D51" s="11"/>
    </row>
    <row r="52" spans="1:25" s="150" customFormat="1" x14ac:dyDescent="0.25">
      <c r="A52" s="150" t="s">
        <v>5</v>
      </c>
      <c r="M52" s="70"/>
    </row>
    <row r="53" spans="1:25" s="150" customFormat="1" ht="45.7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c r="X53" s="17"/>
    </row>
    <row r="54" spans="1:25" s="150" customFormat="1" x14ac:dyDescent="0.25">
      <c r="M54" s="70"/>
    </row>
    <row r="55" spans="1:25" s="150" customFormat="1" ht="43.5" customHeight="1" x14ac:dyDescent="0.25">
      <c r="A55" s="2" t="s">
        <v>13</v>
      </c>
      <c r="B55" s="318" t="s">
        <v>160</v>
      </c>
      <c r="C55" s="318"/>
      <c r="D55" s="318"/>
      <c r="E55" s="318"/>
      <c r="F55" s="318"/>
      <c r="G55" s="318"/>
      <c r="H55" s="318"/>
      <c r="I55" s="318"/>
      <c r="J55" s="318"/>
      <c r="K55" s="318"/>
      <c r="L55" s="318"/>
      <c r="M55" s="264"/>
      <c r="N55" s="171"/>
      <c r="O55" s="171"/>
      <c r="P55" s="171"/>
      <c r="Q55" s="171"/>
      <c r="R55" s="171"/>
      <c r="S55" s="171"/>
      <c r="T55" s="171"/>
      <c r="U55" s="171"/>
      <c r="V55" s="171"/>
    </row>
    <row r="56" spans="1:25" s="150" customFormat="1" ht="15" customHeight="1" x14ac:dyDescent="0.25">
      <c r="A56" s="65"/>
      <c r="B56" s="172"/>
      <c r="C56" s="172"/>
      <c r="D56" s="172"/>
      <c r="E56" s="172"/>
      <c r="F56" s="172"/>
      <c r="G56" s="172"/>
      <c r="H56" s="172"/>
      <c r="I56" s="172"/>
      <c r="J56" s="172"/>
      <c r="K56" s="172"/>
      <c r="L56" s="172"/>
      <c r="M56" s="264"/>
      <c r="N56" s="171"/>
      <c r="O56" s="171"/>
      <c r="P56" s="171"/>
      <c r="Q56" s="171"/>
      <c r="R56" s="171"/>
      <c r="S56" s="171"/>
      <c r="T56" s="171"/>
      <c r="U56" s="171"/>
      <c r="V56" s="171"/>
    </row>
    <row r="57" spans="1:25" s="150" customFormat="1" x14ac:dyDescent="0.25">
      <c r="A57" s="1" t="s">
        <v>4</v>
      </c>
      <c r="M57" s="70"/>
    </row>
    <row r="58" spans="1:25" x14ac:dyDescent="0.25">
      <c r="A58" s="150" t="s">
        <v>161</v>
      </c>
      <c r="B58" s="150"/>
      <c r="C58" s="150"/>
      <c r="D58" s="150"/>
      <c r="E58" s="150"/>
      <c r="F58" s="150"/>
      <c r="G58" s="150"/>
      <c r="H58" s="150"/>
      <c r="I58" s="150"/>
    </row>
    <row r="60" spans="1:25" x14ac:dyDescent="0.25">
      <c r="A60" s="210" t="s">
        <v>85</v>
      </c>
    </row>
  </sheetData>
  <sheetProtection sheet="1" objects="1" scenarios="1"/>
  <mergeCells count="12">
    <mergeCell ref="B53:L53"/>
    <mergeCell ref="B55:L55"/>
    <mergeCell ref="Y5:Y6"/>
    <mergeCell ref="A1:L1"/>
    <mergeCell ref="A2:L2"/>
    <mergeCell ref="A4:L4"/>
    <mergeCell ref="N1:Y1"/>
    <mergeCell ref="N2:Y2"/>
    <mergeCell ref="N4:Y4"/>
    <mergeCell ref="O5:Q5"/>
    <mergeCell ref="R5:T5"/>
    <mergeCell ref="U5:W5"/>
  </mergeCells>
  <printOptions horizontalCentered="1" verticalCentered="1"/>
  <pageMargins left="0.25" right="0.25" top="0.25" bottom="0.25" header="0.05" footer="0.05"/>
  <pageSetup scale="70" fitToWidth="2"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workbookViewId="0">
      <selection activeCell="B30" sqref="B30"/>
    </sheetView>
  </sheetViews>
  <sheetFormatPr defaultRowHeight="15" x14ac:dyDescent="0.25"/>
  <cols>
    <col min="1" max="1" width="10.7109375" customWidth="1"/>
    <col min="2" max="11" width="12.5703125" customWidth="1"/>
    <col min="12" max="12" width="20.5703125" bestFit="1" customWidth="1"/>
    <col min="13" max="13" width="20.42578125" bestFit="1" customWidth="1"/>
    <col min="14" max="14" width="13.28515625" customWidth="1"/>
    <col min="15" max="15" width="1.140625" style="70" customWidth="1"/>
    <col min="16" max="16" width="7.42578125" bestFit="1" customWidth="1"/>
    <col min="17" max="17" width="14.42578125" bestFit="1" customWidth="1"/>
    <col min="18" max="18" width="9.7109375" bestFit="1" customWidth="1"/>
    <col min="19" max="19" width="12.28515625" bestFit="1" customWidth="1"/>
    <col min="20" max="20" width="14.42578125" bestFit="1" customWidth="1"/>
    <col min="21" max="21" width="9.7109375" bestFit="1" customWidth="1"/>
    <col min="22" max="22" width="11.28515625" bestFit="1" customWidth="1"/>
    <col min="23" max="23" width="14.42578125" bestFit="1" customWidth="1"/>
    <col min="24" max="24" width="9.7109375" bestFit="1" customWidth="1"/>
    <col min="25" max="25" width="11.28515625" bestFit="1" customWidth="1"/>
    <col min="26" max="26" width="14.42578125" bestFit="1" customWidth="1"/>
    <col min="27" max="27" width="9.7109375" bestFit="1" customWidth="1"/>
    <col min="28" max="29" width="10.28515625" bestFit="1" customWidth="1"/>
    <col min="30" max="30" width="14.28515625" style="150" customWidth="1"/>
  </cols>
  <sheetData>
    <row r="1" spans="1:30" ht="24" customHeight="1" x14ac:dyDescent="0.3">
      <c r="A1" s="311" t="s">
        <v>0</v>
      </c>
      <c r="B1" s="311"/>
      <c r="C1" s="311"/>
      <c r="D1" s="311"/>
      <c r="E1" s="311"/>
      <c r="F1" s="311"/>
      <c r="G1" s="311"/>
      <c r="H1" s="311"/>
      <c r="I1" s="311"/>
      <c r="J1" s="311"/>
      <c r="K1" s="311"/>
      <c r="L1" s="311"/>
      <c r="M1" s="311"/>
      <c r="N1" s="311"/>
      <c r="O1" s="261"/>
      <c r="P1" s="311" t="s">
        <v>0</v>
      </c>
      <c r="Q1" s="311"/>
      <c r="R1" s="311"/>
      <c r="S1" s="311"/>
      <c r="T1" s="311"/>
      <c r="U1" s="311"/>
      <c r="V1" s="311"/>
      <c r="W1" s="311"/>
      <c r="X1" s="311"/>
      <c r="Y1" s="311"/>
      <c r="Z1" s="311"/>
      <c r="AA1" s="311"/>
      <c r="AB1" s="311"/>
      <c r="AC1" s="311"/>
      <c r="AD1" s="311"/>
    </row>
    <row r="2" spans="1:30" ht="24" customHeight="1" x14ac:dyDescent="0.3">
      <c r="A2" s="311" t="s">
        <v>75</v>
      </c>
      <c r="B2" s="311"/>
      <c r="C2" s="311"/>
      <c r="D2" s="311"/>
      <c r="E2" s="311"/>
      <c r="F2" s="311"/>
      <c r="G2" s="311"/>
      <c r="H2" s="311"/>
      <c r="I2" s="311"/>
      <c r="J2" s="311"/>
      <c r="K2" s="311"/>
      <c r="L2" s="311"/>
      <c r="M2" s="311"/>
      <c r="N2" s="311"/>
      <c r="O2" s="261"/>
      <c r="P2" s="311" t="str">
        <f>A2</f>
        <v>Town of Dalton</v>
      </c>
      <c r="Q2" s="311"/>
      <c r="R2" s="311"/>
      <c r="S2" s="311"/>
      <c r="T2" s="311"/>
      <c r="U2" s="311"/>
      <c r="V2" s="311"/>
      <c r="W2" s="311"/>
      <c r="X2" s="311"/>
      <c r="Y2" s="311"/>
      <c r="Z2" s="311"/>
      <c r="AA2" s="311"/>
      <c r="AB2" s="311"/>
      <c r="AC2" s="311"/>
      <c r="AD2" s="311"/>
    </row>
    <row r="4" spans="1:30" ht="22.5" x14ac:dyDescent="0.3">
      <c r="A4" s="311">
        <v>2015</v>
      </c>
      <c r="B4" s="311"/>
      <c r="C4" s="311"/>
      <c r="D4" s="311"/>
      <c r="E4" s="311"/>
      <c r="F4" s="311"/>
      <c r="G4" s="311"/>
      <c r="H4" s="311"/>
      <c r="I4" s="311"/>
      <c r="J4" s="311"/>
      <c r="K4" s="311"/>
      <c r="L4" s="311"/>
      <c r="M4" s="311"/>
      <c r="N4" s="311"/>
      <c r="O4" s="261"/>
      <c r="P4" s="312">
        <f>A4</f>
        <v>2015</v>
      </c>
      <c r="Q4" s="312"/>
      <c r="R4" s="312"/>
      <c r="S4" s="312"/>
      <c r="T4" s="312"/>
      <c r="U4" s="312"/>
      <c r="V4" s="312"/>
      <c r="W4" s="312"/>
      <c r="X4" s="312"/>
      <c r="Y4" s="312"/>
      <c r="Z4" s="312"/>
      <c r="AA4" s="312"/>
      <c r="AB4" s="312"/>
      <c r="AC4" s="312"/>
      <c r="AD4" s="312"/>
    </row>
    <row r="5" spans="1:30" s="216" customFormat="1" x14ac:dyDescent="0.25">
      <c r="A5" s="211"/>
      <c r="B5" s="211"/>
      <c r="C5" s="211"/>
      <c r="D5" s="211"/>
      <c r="E5" s="211"/>
      <c r="F5" s="211"/>
      <c r="G5" s="211"/>
      <c r="H5" s="211"/>
      <c r="I5" s="211"/>
      <c r="J5" s="211"/>
      <c r="K5" s="211"/>
      <c r="L5" s="211"/>
      <c r="M5" s="211"/>
      <c r="N5" s="211"/>
      <c r="O5" s="70"/>
      <c r="P5" s="213"/>
      <c r="Q5" s="315" t="s">
        <v>27</v>
      </c>
      <c r="R5" s="316"/>
      <c r="S5" s="317"/>
      <c r="T5" s="315" t="s">
        <v>48</v>
      </c>
      <c r="U5" s="316"/>
      <c r="V5" s="317"/>
      <c r="W5" s="315" t="s">
        <v>56</v>
      </c>
      <c r="X5" s="316"/>
      <c r="Y5" s="317"/>
      <c r="Z5" s="315" t="s">
        <v>49</v>
      </c>
      <c r="AA5" s="316"/>
      <c r="AB5" s="317"/>
      <c r="AC5" s="214" t="s">
        <v>107</v>
      </c>
      <c r="AD5" s="309" t="s">
        <v>158</v>
      </c>
    </row>
    <row r="6" spans="1:30" s="226" customFormat="1" ht="28.5" customHeight="1" x14ac:dyDescent="0.25">
      <c r="A6" s="217" t="s">
        <v>32</v>
      </c>
      <c r="B6" s="217" t="s">
        <v>6</v>
      </c>
      <c r="C6" s="217" t="s">
        <v>20</v>
      </c>
      <c r="D6" s="217" t="s">
        <v>51</v>
      </c>
      <c r="E6" s="217" t="s">
        <v>52</v>
      </c>
      <c r="F6" s="217" t="s">
        <v>53</v>
      </c>
      <c r="G6" s="217" t="s">
        <v>54</v>
      </c>
      <c r="H6" s="217" t="s">
        <v>42</v>
      </c>
      <c r="I6" s="217" t="s">
        <v>43</v>
      </c>
      <c r="J6" s="217" t="s">
        <v>89</v>
      </c>
      <c r="K6" s="217" t="s">
        <v>90</v>
      </c>
      <c r="L6" s="217" t="s">
        <v>7</v>
      </c>
      <c r="M6" s="217" t="s">
        <v>14</v>
      </c>
      <c r="N6" s="217" t="s">
        <v>9</v>
      </c>
      <c r="O6" s="257"/>
      <c r="P6" s="219" t="s">
        <v>32</v>
      </c>
      <c r="Q6" s="220" t="s">
        <v>23</v>
      </c>
      <c r="R6" s="221" t="s">
        <v>26</v>
      </c>
      <c r="S6" s="223" t="s">
        <v>24</v>
      </c>
      <c r="T6" s="220" t="s">
        <v>23</v>
      </c>
      <c r="U6" s="221" t="s">
        <v>26</v>
      </c>
      <c r="V6" s="223" t="s">
        <v>24</v>
      </c>
      <c r="W6" s="220" t="s">
        <v>23</v>
      </c>
      <c r="X6" s="221" t="s">
        <v>26</v>
      </c>
      <c r="Y6" s="223" t="s">
        <v>24</v>
      </c>
      <c r="Z6" s="220" t="s">
        <v>23</v>
      </c>
      <c r="AA6" s="221" t="s">
        <v>26</v>
      </c>
      <c r="AB6" s="223" t="s">
        <v>24</v>
      </c>
      <c r="AC6" s="223" t="s">
        <v>24</v>
      </c>
      <c r="AD6" s="310"/>
    </row>
    <row r="7" spans="1:30" s="60" customFormat="1" hidden="1" x14ac:dyDescent="0.25">
      <c r="A7" s="16">
        <f t="shared" ref="A7:A13" si="0">A8+31</f>
        <v>42719</v>
      </c>
      <c r="B7" s="89"/>
      <c r="C7" s="59"/>
      <c r="D7" s="59"/>
      <c r="E7" s="59"/>
      <c r="F7" s="59"/>
      <c r="G7" s="59"/>
      <c r="H7" s="59"/>
      <c r="I7" s="59"/>
      <c r="J7" s="107">
        <f t="shared" ref="J7:J19" si="1">H7+F7+D7+B7</f>
        <v>0</v>
      </c>
      <c r="K7" s="107">
        <f t="shared" ref="K7:K19" si="2">I7+G7+E7+C7</f>
        <v>0</v>
      </c>
      <c r="L7" s="91" t="s">
        <v>18</v>
      </c>
      <c r="M7" s="4" t="s">
        <v>172</v>
      </c>
      <c r="N7" s="91" t="s">
        <v>13</v>
      </c>
      <c r="O7" s="257"/>
      <c r="P7" s="22">
        <f t="shared" ref="P7:P19" si="3">A7</f>
        <v>42719</v>
      </c>
      <c r="Q7" s="79">
        <f>Rates!$AF7</f>
        <v>0</v>
      </c>
      <c r="R7" s="92">
        <f>Rates!$F7</f>
        <v>0.104</v>
      </c>
      <c r="S7" s="93">
        <f t="shared" ref="S7:S19" si="4">(Q7-R7)*C7</f>
        <v>0</v>
      </c>
      <c r="T7" s="79">
        <f>Rates!$AG7</f>
        <v>0</v>
      </c>
      <c r="U7" s="92">
        <f>Rates!$F7</f>
        <v>0.104</v>
      </c>
      <c r="V7" s="94">
        <f t="shared" ref="V7:V19" si="5">(T7-U7)*E7</f>
        <v>0</v>
      </c>
      <c r="W7" s="79">
        <f>Rates!$AI7</f>
        <v>0</v>
      </c>
      <c r="X7" s="92">
        <f>Rates!$F7</f>
        <v>0.104</v>
      </c>
      <c r="Y7" s="94"/>
      <c r="Z7" s="79">
        <f>Rates!$AH7</f>
        <v>0</v>
      </c>
      <c r="AA7" s="92">
        <f>Rates!$F7</f>
        <v>0.104</v>
      </c>
      <c r="AB7" s="93">
        <f t="shared" ref="AB7:AB19" si="6">(Z7-AA7)*I7</f>
        <v>0</v>
      </c>
      <c r="AC7" s="93">
        <f t="shared" ref="AC7:AC19" si="7">AB7+Y7+V7+S7</f>
        <v>0</v>
      </c>
      <c r="AD7" s="120"/>
    </row>
    <row r="8" spans="1:30" s="60" customFormat="1" hidden="1" x14ac:dyDescent="0.25">
      <c r="A8" s="16">
        <f t="shared" si="0"/>
        <v>42688</v>
      </c>
      <c r="B8" s="89"/>
      <c r="C8" s="59"/>
      <c r="D8" s="59"/>
      <c r="E8" s="59"/>
      <c r="F8" s="59"/>
      <c r="G8" s="59"/>
      <c r="H8" s="59"/>
      <c r="I8" s="59"/>
      <c r="J8" s="107">
        <f t="shared" si="1"/>
        <v>0</v>
      </c>
      <c r="K8" s="107">
        <f t="shared" si="2"/>
        <v>0</v>
      </c>
      <c r="L8" s="91" t="s">
        <v>18</v>
      </c>
      <c r="M8" s="4" t="s">
        <v>172</v>
      </c>
      <c r="N8" s="91" t="s">
        <v>13</v>
      </c>
      <c r="O8" s="257"/>
      <c r="P8" s="22">
        <f t="shared" si="3"/>
        <v>42688</v>
      </c>
      <c r="Q8" s="79">
        <f>Rates!$AF8</f>
        <v>0</v>
      </c>
      <c r="R8" s="92">
        <f>Rates!$F8</f>
        <v>0.104</v>
      </c>
      <c r="S8" s="93">
        <f t="shared" si="4"/>
        <v>0</v>
      </c>
      <c r="T8" s="79">
        <f>Rates!$AG8</f>
        <v>0</v>
      </c>
      <c r="U8" s="92">
        <f>Rates!$F8</f>
        <v>0.104</v>
      </c>
      <c r="V8" s="94">
        <f t="shared" si="5"/>
        <v>0</v>
      </c>
      <c r="W8" s="79">
        <f>Rates!$AI8</f>
        <v>0</v>
      </c>
      <c r="X8" s="92">
        <f>Rates!$F8</f>
        <v>0.104</v>
      </c>
      <c r="Y8" s="94"/>
      <c r="Z8" s="79">
        <f>Rates!$AH8</f>
        <v>0</v>
      </c>
      <c r="AA8" s="92">
        <f>Rates!$F8</f>
        <v>0.104</v>
      </c>
      <c r="AB8" s="93">
        <f t="shared" si="6"/>
        <v>0</v>
      </c>
      <c r="AC8" s="93">
        <f t="shared" si="7"/>
        <v>0</v>
      </c>
      <c r="AD8" s="120"/>
    </row>
    <row r="9" spans="1:30" s="60" customFormat="1" hidden="1" x14ac:dyDescent="0.25">
      <c r="A9" s="16">
        <f t="shared" si="0"/>
        <v>42657</v>
      </c>
      <c r="B9" s="89"/>
      <c r="C9" s="59"/>
      <c r="D9" s="59"/>
      <c r="E9" s="59"/>
      <c r="F9" s="59"/>
      <c r="G9" s="59"/>
      <c r="H9" s="59"/>
      <c r="I9" s="59"/>
      <c r="J9" s="107">
        <f t="shared" si="1"/>
        <v>0</v>
      </c>
      <c r="K9" s="107">
        <f t="shared" si="2"/>
        <v>0</v>
      </c>
      <c r="L9" s="91" t="s">
        <v>18</v>
      </c>
      <c r="M9" s="4" t="s">
        <v>172</v>
      </c>
      <c r="N9" s="91" t="s">
        <v>13</v>
      </c>
      <c r="O9" s="257"/>
      <c r="P9" s="22">
        <f t="shared" si="3"/>
        <v>42657</v>
      </c>
      <c r="Q9" s="79">
        <f>Rates!$AF9</f>
        <v>0</v>
      </c>
      <c r="R9" s="92">
        <f>Rates!$F9</f>
        <v>0.104</v>
      </c>
      <c r="S9" s="93">
        <f t="shared" si="4"/>
        <v>0</v>
      </c>
      <c r="T9" s="79">
        <f>Rates!$AG9</f>
        <v>0</v>
      </c>
      <c r="U9" s="92">
        <f>Rates!$F9</f>
        <v>0.104</v>
      </c>
      <c r="V9" s="94">
        <f t="shared" si="5"/>
        <v>0</v>
      </c>
      <c r="W9" s="79">
        <f>Rates!$AI9</f>
        <v>0</v>
      </c>
      <c r="X9" s="92">
        <f>Rates!$F9</f>
        <v>0.104</v>
      </c>
      <c r="Y9" s="94"/>
      <c r="Z9" s="79">
        <f>Rates!$AH9</f>
        <v>0</v>
      </c>
      <c r="AA9" s="92">
        <f>Rates!$F9</f>
        <v>0.104</v>
      </c>
      <c r="AB9" s="93">
        <f t="shared" si="6"/>
        <v>0</v>
      </c>
      <c r="AC9" s="93">
        <f t="shared" si="7"/>
        <v>0</v>
      </c>
      <c r="AD9" s="120"/>
    </row>
    <row r="10" spans="1:30" s="60" customFormat="1" hidden="1" x14ac:dyDescent="0.25">
      <c r="A10" s="16">
        <f t="shared" si="0"/>
        <v>42626</v>
      </c>
      <c r="B10" s="89"/>
      <c r="C10" s="59"/>
      <c r="D10" s="59"/>
      <c r="E10" s="59"/>
      <c r="F10" s="59"/>
      <c r="G10" s="59"/>
      <c r="H10" s="59"/>
      <c r="I10" s="59"/>
      <c r="J10" s="107">
        <f t="shared" si="1"/>
        <v>0</v>
      </c>
      <c r="K10" s="107">
        <f t="shared" si="2"/>
        <v>0</v>
      </c>
      <c r="L10" s="91" t="s">
        <v>18</v>
      </c>
      <c r="M10" s="4" t="s">
        <v>172</v>
      </c>
      <c r="N10" s="91" t="s">
        <v>13</v>
      </c>
      <c r="O10" s="257"/>
      <c r="P10" s="22">
        <f t="shared" si="3"/>
        <v>42626</v>
      </c>
      <c r="Q10" s="79">
        <f>Rates!$AF10</f>
        <v>0</v>
      </c>
      <c r="R10" s="92">
        <f>Rates!$F10</f>
        <v>0.104</v>
      </c>
      <c r="S10" s="93">
        <f t="shared" si="4"/>
        <v>0</v>
      </c>
      <c r="T10" s="79">
        <f>Rates!$AG10</f>
        <v>0</v>
      </c>
      <c r="U10" s="92">
        <f>Rates!$F10</f>
        <v>0.104</v>
      </c>
      <c r="V10" s="94">
        <f t="shared" si="5"/>
        <v>0</v>
      </c>
      <c r="W10" s="79">
        <f>Rates!$AI10</f>
        <v>0</v>
      </c>
      <c r="X10" s="92">
        <f>Rates!$F10</f>
        <v>0.104</v>
      </c>
      <c r="Y10" s="94"/>
      <c r="Z10" s="79">
        <f>Rates!$AH10</f>
        <v>0</v>
      </c>
      <c r="AA10" s="92">
        <f>Rates!$F10</f>
        <v>0.104</v>
      </c>
      <c r="AB10" s="93">
        <f t="shared" si="6"/>
        <v>0</v>
      </c>
      <c r="AC10" s="93">
        <f t="shared" si="7"/>
        <v>0</v>
      </c>
      <c r="AD10" s="120"/>
    </row>
    <row r="11" spans="1:30" s="60" customFormat="1" hidden="1" x14ac:dyDescent="0.25">
      <c r="A11" s="16">
        <f t="shared" si="0"/>
        <v>42595</v>
      </c>
      <c r="B11" s="89"/>
      <c r="C11" s="59"/>
      <c r="D11" s="59"/>
      <c r="E11" s="59"/>
      <c r="F11" s="59"/>
      <c r="G11" s="59"/>
      <c r="H11" s="59"/>
      <c r="I11" s="59"/>
      <c r="J11" s="107">
        <f t="shared" si="1"/>
        <v>0</v>
      </c>
      <c r="K11" s="107">
        <f t="shared" si="2"/>
        <v>0</v>
      </c>
      <c r="L11" s="91" t="s">
        <v>18</v>
      </c>
      <c r="M11" s="4" t="s">
        <v>172</v>
      </c>
      <c r="N11" s="91" t="s">
        <v>13</v>
      </c>
      <c r="O11" s="257"/>
      <c r="P11" s="22">
        <f t="shared" si="3"/>
        <v>42595</v>
      </c>
      <c r="Q11" s="79">
        <f>Rates!$AF11</f>
        <v>0</v>
      </c>
      <c r="R11" s="92">
        <f>Rates!$F11</f>
        <v>0.104</v>
      </c>
      <c r="S11" s="93">
        <f t="shared" si="4"/>
        <v>0</v>
      </c>
      <c r="T11" s="79">
        <f>Rates!$AG11</f>
        <v>0</v>
      </c>
      <c r="U11" s="92">
        <f>Rates!$F11</f>
        <v>0.104</v>
      </c>
      <c r="V11" s="94">
        <f t="shared" si="5"/>
        <v>0</v>
      </c>
      <c r="W11" s="79">
        <f>Rates!$AI11</f>
        <v>0</v>
      </c>
      <c r="X11" s="92">
        <f>Rates!$F11</f>
        <v>0.104</v>
      </c>
      <c r="Y11" s="94"/>
      <c r="Z11" s="79">
        <f>Rates!$AH11</f>
        <v>0</v>
      </c>
      <c r="AA11" s="92">
        <f>Rates!$F11</f>
        <v>0.104</v>
      </c>
      <c r="AB11" s="93">
        <f t="shared" si="6"/>
        <v>0</v>
      </c>
      <c r="AC11" s="93">
        <f t="shared" si="7"/>
        <v>0</v>
      </c>
      <c r="AD11" s="120"/>
    </row>
    <row r="12" spans="1:30" s="60" customFormat="1" hidden="1" x14ac:dyDescent="0.25">
      <c r="A12" s="16">
        <f t="shared" si="0"/>
        <v>42564</v>
      </c>
      <c r="B12" s="89"/>
      <c r="C12" s="59"/>
      <c r="D12" s="59"/>
      <c r="E12" s="59"/>
      <c r="F12" s="59"/>
      <c r="G12" s="59"/>
      <c r="H12" s="59"/>
      <c r="I12" s="59"/>
      <c r="J12" s="107">
        <f t="shared" si="1"/>
        <v>0</v>
      </c>
      <c r="K12" s="107">
        <f t="shared" si="2"/>
        <v>0</v>
      </c>
      <c r="L12" s="91" t="s">
        <v>18</v>
      </c>
      <c r="M12" s="4" t="s">
        <v>172</v>
      </c>
      <c r="N12" s="91" t="s">
        <v>13</v>
      </c>
      <c r="O12" s="257"/>
      <c r="P12" s="22">
        <f t="shared" si="3"/>
        <v>42564</v>
      </c>
      <c r="Q12" s="79">
        <f>Rates!$AF12</f>
        <v>0</v>
      </c>
      <c r="R12" s="92">
        <f>Rates!$F12</f>
        <v>0.104</v>
      </c>
      <c r="S12" s="93">
        <f t="shared" si="4"/>
        <v>0</v>
      </c>
      <c r="T12" s="79">
        <f>Rates!$AG12</f>
        <v>0</v>
      </c>
      <c r="U12" s="92">
        <f>Rates!$F12</f>
        <v>0.104</v>
      </c>
      <c r="V12" s="94">
        <f t="shared" si="5"/>
        <v>0</v>
      </c>
      <c r="W12" s="79">
        <f>Rates!$AI12</f>
        <v>0</v>
      </c>
      <c r="X12" s="92">
        <f>Rates!$F12</f>
        <v>0.104</v>
      </c>
      <c r="Y12" s="94"/>
      <c r="Z12" s="79">
        <f>Rates!$AH12</f>
        <v>0</v>
      </c>
      <c r="AA12" s="92">
        <f>Rates!$F12</f>
        <v>0.104</v>
      </c>
      <c r="AB12" s="93">
        <f t="shared" si="6"/>
        <v>0</v>
      </c>
      <c r="AC12" s="93">
        <f t="shared" si="7"/>
        <v>0</v>
      </c>
      <c r="AD12" s="120"/>
    </row>
    <row r="13" spans="1:30" s="60" customFormat="1" hidden="1" x14ac:dyDescent="0.25">
      <c r="A13" s="16">
        <f t="shared" si="0"/>
        <v>42533</v>
      </c>
      <c r="B13" s="89"/>
      <c r="C13" s="59"/>
      <c r="D13" s="59"/>
      <c r="E13" s="59"/>
      <c r="F13" s="59"/>
      <c r="G13" s="59"/>
      <c r="H13" s="59"/>
      <c r="I13" s="59"/>
      <c r="J13" s="107">
        <f t="shared" si="1"/>
        <v>0</v>
      </c>
      <c r="K13" s="107">
        <f t="shared" si="2"/>
        <v>0</v>
      </c>
      <c r="L13" s="91" t="s">
        <v>18</v>
      </c>
      <c r="M13" s="4" t="s">
        <v>172</v>
      </c>
      <c r="N13" s="91" t="s">
        <v>13</v>
      </c>
      <c r="O13" s="257"/>
      <c r="P13" s="22">
        <f t="shared" si="3"/>
        <v>42533</v>
      </c>
      <c r="Q13" s="79">
        <f>Rates!$AF13</f>
        <v>0.10394</v>
      </c>
      <c r="R13" s="92">
        <f>Rates!$F13</f>
        <v>0.104</v>
      </c>
      <c r="S13" s="93">
        <f t="shared" si="4"/>
        <v>0</v>
      </c>
      <c r="T13" s="79">
        <f>Rates!$AG13</f>
        <v>0.10609</v>
      </c>
      <c r="U13" s="92">
        <f>Rates!$F13</f>
        <v>0.104</v>
      </c>
      <c r="V13" s="94">
        <f t="shared" si="5"/>
        <v>0</v>
      </c>
      <c r="W13" s="79">
        <f>Rates!$AI13</f>
        <v>0</v>
      </c>
      <c r="X13" s="92">
        <f>Rates!$F13</f>
        <v>0.104</v>
      </c>
      <c r="Y13" s="94"/>
      <c r="Z13" s="79">
        <f>Rates!$AH13</f>
        <v>8.6620000000000003E-2</v>
      </c>
      <c r="AA13" s="92">
        <f>Rates!$F13</f>
        <v>0.104</v>
      </c>
      <c r="AB13" s="93">
        <f t="shared" si="6"/>
        <v>0</v>
      </c>
      <c r="AC13" s="93">
        <f t="shared" si="7"/>
        <v>0</v>
      </c>
      <c r="AD13" s="120"/>
    </row>
    <row r="14" spans="1:30" s="60" customFormat="1" hidden="1" x14ac:dyDescent="0.25">
      <c r="A14" s="16">
        <f t="shared" ref="A14:A19" si="8">A15+31</f>
        <v>42502</v>
      </c>
      <c r="B14" s="89"/>
      <c r="C14" s="59"/>
      <c r="D14" s="59"/>
      <c r="E14" s="59"/>
      <c r="F14" s="59"/>
      <c r="G14" s="59"/>
      <c r="H14" s="59"/>
      <c r="I14" s="59"/>
      <c r="J14" s="107">
        <f t="shared" si="1"/>
        <v>0</v>
      </c>
      <c r="K14" s="107">
        <f t="shared" si="2"/>
        <v>0</v>
      </c>
      <c r="L14" s="91" t="s">
        <v>18</v>
      </c>
      <c r="M14" s="4" t="s">
        <v>172</v>
      </c>
      <c r="N14" s="91" t="s">
        <v>13</v>
      </c>
      <c r="O14" s="257"/>
      <c r="P14" s="22">
        <f t="shared" si="3"/>
        <v>42502</v>
      </c>
      <c r="Q14" s="79">
        <f>Rates!$AF14</f>
        <v>0.10394</v>
      </c>
      <c r="R14" s="92">
        <f>Rates!$F14</f>
        <v>0.104</v>
      </c>
      <c r="S14" s="93">
        <f t="shared" si="4"/>
        <v>0</v>
      </c>
      <c r="T14" s="79">
        <f>Rates!$AG14</f>
        <v>0.10609</v>
      </c>
      <c r="U14" s="92">
        <f>Rates!$F14</f>
        <v>0.104</v>
      </c>
      <c r="V14" s="94">
        <f t="shared" si="5"/>
        <v>0</v>
      </c>
      <c r="W14" s="79">
        <f>Rates!$AI14</f>
        <v>0</v>
      </c>
      <c r="X14" s="92">
        <f>Rates!$F14</f>
        <v>0.104</v>
      </c>
      <c r="Y14" s="94"/>
      <c r="Z14" s="79">
        <f>Rates!$AH14</f>
        <v>8.6620000000000003E-2</v>
      </c>
      <c r="AA14" s="92">
        <f>Rates!$F14</f>
        <v>0.104</v>
      </c>
      <c r="AB14" s="93">
        <f t="shared" si="6"/>
        <v>0</v>
      </c>
      <c r="AC14" s="93">
        <f t="shared" si="7"/>
        <v>0</v>
      </c>
      <c r="AD14" s="120"/>
    </row>
    <row r="15" spans="1:30" s="60" customFormat="1" hidden="1" x14ac:dyDescent="0.25">
      <c r="A15" s="16">
        <f t="shared" si="8"/>
        <v>42471</v>
      </c>
      <c r="B15" s="89"/>
      <c r="C15" s="59"/>
      <c r="D15" s="59"/>
      <c r="E15" s="59"/>
      <c r="F15" s="59"/>
      <c r="G15" s="59"/>
      <c r="H15" s="59"/>
      <c r="I15" s="59"/>
      <c r="J15" s="107">
        <f t="shared" si="1"/>
        <v>0</v>
      </c>
      <c r="K15" s="107">
        <f t="shared" si="2"/>
        <v>0</v>
      </c>
      <c r="L15" s="91" t="s">
        <v>18</v>
      </c>
      <c r="M15" s="4" t="s">
        <v>172</v>
      </c>
      <c r="N15" s="91" t="s">
        <v>13</v>
      </c>
      <c r="O15" s="257"/>
      <c r="P15" s="22">
        <f t="shared" si="3"/>
        <v>42471</v>
      </c>
      <c r="Q15" s="79">
        <f>Rates!$AF15</f>
        <v>0.10394</v>
      </c>
      <c r="R15" s="92">
        <f>Rates!$F15</f>
        <v>0.104</v>
      </c>
      <c r="S15" s="93">
        <f t="shared" si="4"/>
        <v>0</v>
      </c>
      <c r="T15" s="79">
        <f>Rates!$AG15</f>
        <v>0.10609</v>
      </c>
      <c r="U15" s="92">
        <f>Rates!$F15</f>
        <v>0.104</v>
      </c>
      <c r="V15" s="94">
        <f t="shared" si="5"/>
        <v>0</v>
      </c>
      <c r="W15" s="79">
        <f>Rates!$AI15</f>
        <v>0</v>
      </c>
      <c r="X15" s="92">
        <f>Rates!$F15</f>
        <v>0.104</v>
      </c>
      <c r="Y15" s="94"/>
      <c r="Z15" s="79">
        <f>Rates!$AH15</f>
        <v>8.6620000000000003E-2</v>
      </c>
      <c r="AA15" s="92">
        <f>Rates!$F15</f>
        <v>0.104</v>
      </c>
      <c r="AB15" s="93">
        <f t="shared" si="6"/>
        <v>0</v>
      </c>
      <c r="AC15" s="93">
        <f t="shared" si="7"/>
        <v>0</v>
      </c>
      <c r="AD15" s="120"/>
    </row>
    <row r="16" spans="1:30" s="60" customFormat="1" hidden="1" x14ac:dyDescent="0.25">
      <c r="A16" s="16">
        <f t="shared" si="8"/>
        <v>42440</v>
      </c>
      <c r="B16" s="89"/>
      <c r="C16" s="59"/>
      <c r="D16" s="59"/>
      <c r="E16" s="59"/>
      <c r="F16" s="59"/>
      <c r="G16" s="59"/>
      <c r="H16" s="59"/>
      <c r="I16" s="59"/>
      <c r="J16" s="107">
        <f t="shared" si="1"/>
        <v>0</v>
      </c>
      <c r="K16" s="107">
        <f t="shared" si="2"/>
        <v>0</v>
      </c>
      <c r="L16" s="91" t="s">
        <v>18</v>
      </c>
      <c r="M16" s="4" t="s">
        <v>172</v>
      </c>
      <c r="N16" s="91" t="s">
        <v>13</v>
      </c>
      <c r="O16" s="257"/>
      <c r="P16" s="22">
        <f t="shared" si="3"/>
        <v>42440</v>
      </c>
      <c r="Q16" s="79">
        <f>Rates!$AF16</f>
        <v>0.10394</v>
      </c>
      <c r="R16" s="92">
        <f>Rates!$F16</f>
        <v>0.104</v>
      </c>
      <c r="S16" s="93">
        <f t="shared" si="4"/>
        <v>0</v>
      </c>
      <c r="T16" s="79">
        <f>Rates!$AG16</f>
        <v>0.10609</v>
      </c>
      <c r="U16" s="92">
        <f>Rates!$F16</f>
        <v>0.104</v>
      </c>
      <c r="V16" s="94">
        <f t="shared" si="5"/>
        <v>0</v>
      </c>
      <c r="W16" s="79">
        <f>Rates!$AI16</f>
        <v>0.1195</v>
      </c>
      <c r="X16" s="92">
        <f>Rates!$F16</f>
        <v>0.104</v>
      </c>
      <c r="Y16" s="94"/>
      <c r="Z16" s="79">
        <f>Rates!$AH16</f>
        <v>8.6620000000000003E-2</v>
      </c>
      <c r="AA16" s="92">
        <f>Rates!$F16</f>
        <v>0.104</v>
      </c>
      <c r="AB16" s="93">
        <f t="shared" si="6"/>
        <v>0</v>
      </c>
      <c r="AC16" s="93">
        <f t="shared" si="7"/>
        <v>0</v>
      </c>
      <c r="AD16" s="120"/>
    </row>
    <row r="17" spans="1:30" s="60" customFormat="1" hidden="1" x14ac:dyDescent="0.25">
      <c r="A17" s="16">
        <f t="shared" si="8"/>
        <v>42409</v>
      </c>
      <c r="B17" s="89"/>
      <c r="C17" s="59"/>
      <c r="D17" s="59"/>
      <c r="E17" s="59"/>
      <c r="F17" s="59"/>
      <c r="G17" s="59"/>
      <c r="H17" s="59"/>
      <c r="I17" s="59"/>
      <c r="J17" s="107">
        <f t="shared" si="1"/>
        <v>0</v>
      </c>
      <c r="K17" s="107">
        <f t="shared" si="2"/>
        <v>0</v>
      </c>
      <c r="L17" s="91" t="s">
        <v>18</v>
      </c>
      <c r="M17" s="4" t="s">
        <v>172</v>
      </c>
      <c r="N17" s="91" t="s">
        <v>13</v>
      </c>
      <c r="O17" s="257"/>
      <c r="P17" s="22">
        <f t="shared" si="3"/>
        <v>42409</v>
      </c>
      <c r="Q17" s="79">
        <f>Rates!$AF17</f>
        <v>0.10394</v>
      </c>
      <c r="R17" s="92">
        <f>Rates!$F17</f>
        <v>0.104</v>
      </c>
      <c r="S17" s="93">
        <f t="shared" si="4"/>
        <v>0</v>
      </c>
      <c r="T17" s="79">
        <f>Rates!$AG17</f>
        <v>0.10609</v>
      </c>
      <c r="U17" s="92">
        <f>Rates!$F17</f>
        <v>0.104</v>
      </c>
      <c r="V17" s="94">
        <f t="shared" si="5"/>
        <v>0</v>
      </c>
      <c r="W17" s="79">
        <f>Rates!$AI17</f>
        <v>0.1195</v>
      </c>
      <c r="X17" s="92">
        <f>Rates!$F17</f>
        <v>0.104</v>
      </c>
      <c r="Y17" s="94"/>
      <c r="Z17" s="79">
        <f>Rates!$AH17</f>
        <v>8.6620000000000003E-2</v>
      </c>
      <c r="AA17" s="92">
        <f>Rates!$F17</f>
        <v>0.104</v>
      </c>
      <c r="AB17" s="93">
        <f t="shared" si="6"/>
        <v>0</v>
      </c>
      <c r="AC17" s="93">
        <f t="shared" si="7"/>
        <v>0</v>
      </c>
      <c r="AD17" s="120"/>
    </row>
    <row r="18" spans="1:30" s="60" customFormat="1" hidden="1" x14ac:dyDescent="0.25">
      <c r="A18" s="16">
        <f t="shared" si="8"/>
        <v>42378</v>
      </c>
      <c r="B18" s="89"/>
      <c r="C18" s="59"/>
      <c r="D18" s="59"/>
      <c r="E18" s="59"/>
      <c r="F18" s="59"/>
      <c r="G18" s="59"/>
      <c r="H18" s="59"/>
      <c r="I18" s="59"/>
      <c r="J18" s="107">
        <f t="shared" si="1"/>
        <v>0</v>
      </c>
      <c r="K18" s="107">
        <f t="shared" si="2"/>
        <v>0</v>
      </c>
      <c r="L18" s="91" t="s">
        <v>18</v>
      </c>
      <c r="M18" s="4" t="s">
        <v>172</v>
      </c>
      <c r="N18" s="91" t="s">
        <v>13</v>
      </c>
      <c r="O18" s="257"/>
      <c r="P18" s="22">
        <f t="shared" si="3"/>
        <v>42378</v>
      </c>
      <c r="Q18" s="79">
        <f>Rates!$AF18</f>
        <v>0.10394</v>
      </c>
      <c r="R18" s="92">
        <f>Rates!$F18</f>
        <v>0.104</v>
      </c>
      <c r="S18" s="93">
        <f t="shared" si="4"/>
        <v>0</v>
      </c>
      <c r="T18" s="79">
        <f>Rates!$AG18</f>
        <v>0.10609</v>
      </c>
      <c r="U18" s="92">
        <f>Rates!$F18</f>
        <v>0.104</v>
      </c>
      <c r="V18" s="94">
        <f t="shared" si="5"/>
        <v>0</v>
      </c>
      <c r="W18" s="79">
        <f>Rates!$AI18</f>
        <v>0.1195</v>
      </c>
      <c r="X18" s="92">
        <f>Rates!$F18</f>
        <v>0.104</v>
      </c>
      <c r="Y18" s="94"/>
      <c r="Z18" s="79">
        <f>Rates!$AH18</f>
        <v>8.6620000000000003E-2</v>
      </c>
      <c r="AA18" s="92">
        <f>Rates!$F18</f>
        <v>0.104</v>
      </c>
      <c r="AB18" s="93">
        <f t="shared" si="6"/>
        <v>0</v>
      </c>
      <c r="AC18" s="93">
        <f t="shared" si="7"/>
        <v>0</v>
      </c>
      <c r="AD18" s="120"/>
    </row>
    <row r="19" spans="1:30" s="60" customFormat="1" hidden="1" x14ac:dyDescent="0.25">
      <c r="A19" s="16">
        <f t="shared" si="8"/>
        <v>42347</v>
      </c>
      <c r="B19" s="89"/>
      <c r="C19" s="59"/>
      <c r="D19" s="59"/>
      <c r="E19" s="59"/>
      <c r="F19" s="59"/>
      <c r="G19" s="59"/>
      <c r="H19" s="59"/>
      <c r="I19" s="59"/>
      <c r="J19" s="107">
        <f t="shared" si="1"/>
        <v>0</v>
      </c>
      <c r="K19" s="107">
        <f t="shared" si="2"/>
        <v>0</v>
      </c>
      <c r="L19" s="91" t="s">
        <v>18</v>
      </c>
      <c r="M19" s="4" t="s">
        <v>83</v>
      </c>
      <c r="N19" s="91" t="s">
        <v>12</v>
      </c>
      <c r="O19" s="257"/>
      <c r="P19" s="22">
        <f t="shared" si="3"/>
        <v>42347</v>
      </c>
      <c r="Q19" s="79">
        <f>Rates!$AF19</f>
        <v>9.7670000000000007E-2</v>
      </c>
      <c r="R19" s="92">
        <f>Rates!$F19</f>
        <v>0.12191</v>
      </c>
      <c r="S19" s="93">
        <f t="shared" si="4"/>
        <v>0</v>
      </c>
      <c r="T19" s="79">
        <f>Rates!$AG19</f>
        <v>9.9379999999999996E-2</v>
      </c>
      <c r="U19" s="92">
        <f>Rates!$F19</f>
        <v>0.12191</v>
      </c>
      <c r="V19" s="94">
        <f t="shared" si="5"/>
        <v>0</v>
      </c>
      <c r="W19" s="79">
        <f>Rates!$AI19</f>
        <v>9.8479999999999998E-2</v>
      </c>
      <c r="X19" s="92">
        <f>Rates!$F19</f>
        <v>0.12191</v>
      </c>
      <c r="Y19" s="94"/>
      <c r="Z19" s="79">
        <f>Rates!$AH19</f>
        <v>7.868E-2</v>
      </c>
      <c r="AA19" s="92">
        <f>Rates!$F19</f>
        <v>0.12191</v>
      </c>
      <c r="AB19" s="93">
        <f t="shared" si="6"/>
        <v>0</v>
      </c>
      <c r="AC19" s="93">
        <f t="shared" si="7"/>
        <v>0</v>
      </c>
      <c r="AD19" s="120"/>
    </row>
    <row r="20" spans="1:30" s="3" customFormat="1" ht="15" hidden="1" customHeight="1" x14ac:dyDescent="0.25">
      <c r="A20" s="16">
        <f t="shared" ref="A20:A30" si="9">A21+31</f>
        <v>42316</v>
      </c>
      <c r="B20" s="106"/>
      <c r="C20" s="107"/>
      <c r="D20" s="107"/>
      <c r="E20" s="107"/>
      <c r="F20" s="107"/>
      <c r="G20" s="107"/>
      <c r="H20" s="107"/>
      <c r="I20" s="107"/>
      <c r="J20" s="107">
        <f>H20+F20+D20+B20</f>
        <v>0</v>
      </c>
      <c r="K20" s="107">
        <f>I20+G20+E20+C20</f>
        <v>0</v>
      </c>
      <c r="L20" s="91" t="s">
        <v>18</v>
      </c>
      <c r="M20" s="4" t="s">
        <v>83</v>
      </c>
      <c r="N20" s="91" t="s">
        <v>12</v>
      </c>
      <c r="O20" s="257"/>
      <c r="P20" s="22">
        <f t="shared" ref="P20:P29" si="10">A20</f>
        <v>42316</v>
      </c>
      <c r="Q20" s="79">
        <f>Rates!$AF20</f>
        <v>9.7670000000000007E-2</v>
      </c>
      <c r="R20" s="92">
        <f>Rates!$F20</f>
        <v>0.12191</v>
      </c>
      <c r="S20" s="93">
        <f t="shared" ref="S20:S29" si="11">(Q20-R20)*C20</f>
        <v>0</v>
      </c>
      <c r="T20" s="79">
        <f>Rates!$AG20</f>
        <v>9.9379999999999996E-2</v>
      </c>
      <c r="U20" s="92">
        <f>Rates!$F20</f>
        <v>0.12191</v>
      </c>
      <c r="V20" s="94">
        <f t="shared" ref="V20:V29" si="12">(T20-U20)*E20</f>
        <v>0</v>
      </c>
      <c r="W20" s="79">
        <f>Rates!$AI20</f>
        <v>9.8479999999999998E-2</v>
      </c>
      <c r="X20" s="92">
        <f>Rates!$F20</f>
        <v>0.12191</v>
      </c>
      <c r="Y20" s="94"/>
      <c r="Z20" s="79">
        <f>Rates!$AH20</f>
        <v>7.868E-2</v>
      </c>
      <c r="AA20" s="92">
        <f>Rates!$F20</f>
        <v>0.12191</v>
      </c>
      <c r="AB20" s="93">
        <f t="shared" ref="AB20:AB29" si="13">(Z20-AA20)*I20</f>
        <v>0</v>
      </c>
      <c r="AC20" s="93">
        <f>AB20+Y20+V20+S20</f>
        <v>0</v>
      </c>
      <c r="AD20" s="120"/>
    </row>
    <row r="21" spans="1:30" s="3" customFormat="1" ht="15" hidden="1" customHeight="1" x14ac:dyDescent="0.25">
      <c r="A21" s="16">
        <f t="shared" si="9"/>
        <v>42285</v>
      </c>
      <c r="B21" s="106"/>
      <c r="C21" s="107"/>
      <c r="D21" s="107"/>
      <c r="E21" s="107"/>
      <c r="F21" s="107"/>
      <c r="G21" s="107"/>
      <c r="H21" s="107"/>
      <c r="I21" s="107"/>
      <c r="J21" s="107">
        <f t="shared" ref="J21:J48" si="14">H21+F21+D21+B21</f>
        <v>0</v>
      </c>
      <c r="K21" s="107">
        <f t="shared" ref="K21:K48" si="15">I21+G21+E21+C21</f>
        <v>0</v>
      </c>
      <c r="L21" s="91" t="s">
        <v>18</v>
      </c>
      <c r="M21" s="4" t="s">
        <v>83</v>
      </c>
      <c r="N21" s="91" t="s">
        <v>12</v>
      </c>
      <c r="O21" s="74"/>
      <c r="P21" s="22">
        <f t="shared" si="10"/>
        <v>42285</v>
      </c>
      <c r="Q21" s="79">
        <f>Rates!$AF21</f>
        <v>9.7670000000000007E-2</v>
      </c>
      <c r="R21" s="92">
        <f>Rates!$F21</f>
        <v>0.12191</v>
      </c>
      <c r="S21" s="93">
        <f t="shared" si="11"/>
        <v>0</v>
      </c>
      <c r="T21" s="79">
        <f>Rates!$AG21</f>
        <v>9.9379999999999996E-2</v>
      </c>
      <c r="U21" s="92">
        <f>Rates!$F21</f>
        <v>0.12191</v>
      </c>
      <c r="V21" s="94">
        <f t="shared" si="12"/>
        <v>0</v>
      </c>
      <c r="W21" s="79">
        <f>Rates!$AI21</f>
        <v>9.8479999999999998E-2</v>
      </c>
      <c r="X21" s="92">
        <f>Rates!$F21</f>
        <v>0.12191</v>
      </c>
      <c r="Y21" s="94"/>
      <c r="Z21" s="79">
        <f>Rates!$AH21</f>
        <v>7.868E-2</v>
      </c>
      <c r="AA21" s="92">
        <f>Rates!$F21</f>
        <v>0.12191</v>
      </c>
      <c r="AB21" s="93">
        <f t="shared" si="13"/>
        <v>0</v>
      </c>
      <c r="AC21" s="93">
        <f t="shared" ref="AC21:AC30" si="16">AB21+Y21+V21+S21</f>
        <v>0</v>
      </c>
      <c r="AD21" s="120"/>
    </row>
    <row r="22" spans="1:30" s="3" customFormat="1" ht="15" customHeight="1" x14ac:dyDescent="0.25">
      <c r="A22" s="16">
        <f t="shared" si="9"/>
        <v>42254</v>
      </c>
      <c r="B22" s="106">
        <v>2085</v>
      </c>
      <c r="C22" s="107">
        <v>918357</v>
      </c>
      <c r="D22" s="107">
        <v>138</v>
      </c>
      <c r="E22" s="107">
        <v>134651</v>
      </c>
      <c r="F22" s="107">
        <v>3</v>
      </c>
      <c r="G22" s="107">
        <v>97120</v>
      </c>
      <c r="H22" s="107">
        <v>61</v>
      </c>
      <c r="I22" s="107">
        <v>63248.4</v>
      </c>
      <c r="J22" s="107">
        <f t="shared" si="14"/>
        <v>2287</v>
      </c>
      <c r="K22" s="107">
        <f t="shared" si="15"/>
        <v>1213376.3999999999</v>
      </c>
      <c r="L22" s="91" t="s">
        <v>18</v>
      </c>
      <c r="M22" s="4" t="s">
        <v>83</v>
      </c>
      <c r="N22" s="91" t="s">
        <v>12</v>
      </c>
      <c r="O22" s="74"/>
      <c r="P22" s="22">
        <f t="shared" si="10"/>
        <v>42254</v>
      </c>
      <c r="Q22" s="79">
        <f>Rates!$AF22</f>
        <v>9.7670000000000007E-2</v>
      </c>
      <c r="R22" s="92">
        <f>Rates!$F22</f>
        <v>0.12191</v>
      </c>
      <c r="S22" s="93">
        <f t="shared" si="11"/>
        <v>-22260.973679999999</v>
      </c>
      <c r="T22" s="79">
        <f>Rates!$AG22</f>
        <v>9.9379999999999996E-2</v>
      </c>
      <c r="U22" s="92">
        <f>Rates!$F22</f>
        <v>0.12191</v>
      </c>
      <c r="V22" s="94">
        <f t="shared" si="12"/>
        <v>-3033.687030000001</v>
      </c>
      <c r="W22" s="79">
        <f>Rates!$AI22</f>
        <v>7.7679999999999999E-2</v>
      </c>
      <c r="X22" s="92">
        <f>Rates!$F22</f>
        <v>0.12191</v>
      </c>
      <c r="Y22" s="94">
        <f t="shared" ref="Y22:Y29" si="17">(W22-X22)*G22</f>
        <v>-4295.6176000000005</v>
      </c>
      <c r="Z22" s="79">
        <f>Rates!$AH22</f>
        <v>7.868E-2</v>
      </c>
      <c r="AA22" s="92">
        <f>Rates!$F22</f>
        <v>0.12191</v>
      </c>
      <c r="AB22" s="93">
        <f t="shared" si="13"/>
        <v>-2734.2283320000001</v>
      </c>
      <c r="AC22" s="93">
        <f t="shared" si="16"/>
        <v>-32324.506642</v>
      </c>
      <c r="AD22" s="120">
        <f t="shared" ref="AD22:AD29" si="18">C22/B22</f>
        <v>440.45899280575537</v>
      </c>
    </row>
    <row r="23" spans="1:30" s="3" customFormat="1" ht="15" customHeight="1" x14ac:dyDescent="0.25">
      <c r="A23" s="16">
        <f t="shared" si="9"/>
        <v>42223</v>
      </c>
      <c r="B23" s="106">
        <v>2153</v>
      </c>
      <c r="C23" s="107">
        <v>1327337</v>
      </c>
      <c r="D23" s="107">
        <v>155</v>
      </c>
      <c r="E23" s="107">
        <v>176589</v>
      </c>
      <c r="F23" s="107">
        <v>3</v>
      </c>
      <c r="G23" s="107">
        <v>112000</v>
      </c>
      <c r="H23" s="107">
        <v>61</v>
      </c>
      <c r="I23" s="107">
        <v>79906</v>
      </c>
      <c r="J23" s="107">
        <f t="shared" si="14"/>
        <v>2372</v>
      </c>
      <c r="K23" s="107">
        <f t="shared" si="15"/>
        <v>1695832</v>
      </c>
      <c r="L23" s="91" t="s">
        <v>18</v>
      </c>
      <c r="M23" s="4" t="s">
        <v>83</v>
      </c>
      <c r="N23" s="91" t="s">
        <v>12</v>
      </c>
      <c r="O23" s="74"/>
      <c r="P23" s="22">
        <f t="shared" si="10"/>
        <v>42223</v>
      </c>
      <c r="Q23" s="79">
        <f>Rates!$AF23</f>
        <v>9.7670000000000007E-2</v>
      </c>
      <c r="R23" s="92">
        <f>Rates!$F23</f>
        <v>0.12191</v>
      </c>
      <c r="S23" s="93">
        <f t="shared" si="11"/>
        <v>-32174.648879999997</v>
      </c>
      <c r="T23" s="79">
        <f>Rates!$AG23</f>
        <v>9.9379999999999996E-2</v>
      </c>
      <c r="U23" s="92">
        <f>Rates!$F23</f>
        <v>0.12191</v>
      </c>
      <c r="V23" s="94">
        <f t="shared" si="12"/>
        <v>-3978.5501700000013</v>
      </c>
      <c r="W23" s="79">
        <f>Rates!$AI23</f>
        <v>7.7679999999999999E-2</v>
      </c>
      <c r="X23" s="92">
        <f>Rates!$F23</f>
        <v>0.12191</v>
      </c>
      <c r="Y23" s="94">
        <f t="shared" si="17"/>
        <v>-4953.76</v>
      </c>
      <c r="Z23" s="79">
        <f>Rates!$AH23</f>
        <v>7.868E-2</v>
      </c>
      <c r="AA23" s="92">
        <f>Rates!$F23</f>
        <v>0.12191</v>
      </c>
      <c r="AB23" s="93">
        <f t="shared" si="13"/>
        <v>-3454.3363800000002</v>
      </c>
      <c r="AC23" s="93">
        <f t="shared" si="16"/>
        <v>-44561.295429999998</v>
      </c>
      <c r="AD23" s="120">
        <f t="shared" si="18"/>
        <v>616.50580585229909</v>
      </c>
    </row>
    <row r="24" spans="1:30" s="3" customFormat="1" ht="15" customHeight="1" x14ac:dyDescent="0.25">
      <c r="A24" s="16">
        <f t="shared" si="9"/>
        <v>42192</v>
      </c>
      <c r="B24" s="106">
        <v>2157</v>
      </c>
      <c r="C24" s="107">
        <v>1245805.8</v>
      </c>
      <c r="D24" s="107">
        <v>147</v>
      </c>
      <c r="E24" s="107">
        <v>168550</v>
      </c>
      <c r="F24" s="107">
        <v>3</v>
      </c>
      <c r="G24" s="107">
        <v>114320</v>
      </c>
      <c r="H24" s="107">
        <v>61</v>
      </c>
      <c r="I24" s="107">
        <v>75378.600000000006</v>
      </c>
      <c r="J24" s="107">
        <f t="shared" si="14"/>
        <v>2368</v>
      </c>
      <c r="K24" s="107">
        <f t="shared" si="15"/>
        <v>1604054.4</v>
      </c>
      <c r="L24" s="91" t="s">
        <v>18</v>
      </c>
      <c r="M24" s="4" t="s">
        <v>83</v>
      </c>
      <c r="N24" s="91" t="s">
        <v>12</v>
      </c>
      <c r="O24" s="74"/>
      <c r="P24" s="22">
        <f t="shared" si="10"/>
        <v>42192</v>
      </c>
      <c r="Q24" s="79">
        <f>Rates!$AF24</f>
        <v>9.7670000000000007E-2</v>
      </c>
      <c r="R24" s="92">
        <f>Rates!$F24</f>
        <v>0.12191</v>
      </c>
      <c r="S24" s="93">
        <f t="shared" si="11"/>
        <v>-30198.332591999999</v>
      </c>
      <c r="T24" s="79">
        <f>Rates!$AG24</f>
        <v>9.9379999999999996E-2</v>
      </c>
      <c r="U24" s="92">
        <f>Rates!$F24</f>
        <v>0.12191</v>
      </c>
      <c r="V24" s="94">
        <f t="shared" si="12"/>
        <v>-3797.4315000000015</v>
      </c>
      <c r="W24" s="79">
        <f>Rates!$AI24</f>
        <v>7.7679999999999999E-2</v>
      </c>
      <c r="X24" s="92">
        <f>Rates!$F24</f>
        <v>0.12191</v>
      </c>
      <c r="Y24" s="94">
        <f t="shared" si="17"/>
        <v>-5056.3736000000008</v>
      </c>
      <c r="Z24" s="79">
        <f>Rates!$AH24</f>
        <v>7.868E-2</v>
      </c>
      <c r="AA24" s="92">
        <f>Rates!$F24</f>
        <v>0.12191</v>
      </c>
      <c r="AB24" s="93">
        <f t="shared" si="13"/>
        <v>-3258.6168780000007</v>
      </c>
      <c r="AC24" s="93">
        <f t="shared" si="16"/>
        <v>-42310.754570000005</v>
      </c>
      <c r="AD24" s="120">
        <f t="shared" si="18"/>
        <v>577.56411682892906</v>
      </c>
    </row>
    <row r="25" spans="1:30" s="3" customFormat="1" ht="15" customHeight="1" x14ac:dyDescent="0.25">
      <c r="A25" s="16">
        <f t="shared" si="9"/>
        <v>42161</v>
      </c>
      <c r="B25" s="106">
        <v>2191</v>
      </c>
      <c r="C25" s="107">
        <v>1347050</v>
      </c>
      <c r="D25" s="107">
        <v>149</v>
      </c>
      <c r="E25" s="107">
        <v>197044</v>
      </c>
      <c r="F25" s="107">
        <v>3</v>
      </c>
      <c r="G25" s="107">
        <v>112320</v>
      </c>
      <c r="H25" s="107">
        <v>34</v>
      </c>
      <c r="I25" s="107">
        <v>74858</v>
      </c>
      <c r="J25" s="107">
        <f t="shared" si="14"/>
        <v>2377</v>
      </c>
      <c r="K25" s="107">
        <f t="shared" si="15"/>
        <v>1731272</v>
      </c>
      <c r="L25" s="91" t="s">
        <v>18</v>
      </c>
      <c r="M25" s="4" t="s">
        <v>83</v>
      </c>
      <c r="N25" s="91" t="s">
        <v>12</v>
      </c>
      <c r="O25" s="74"/>
      <c r="P25" s="22">
        <f t="shared" si="10"/>
        <v>42161</v>
      </c>
      <c r="Q25" s="79">
        <f>Rates!$AF25</f>
        <v>0.14227999999999999</v>
      </c>
      <c r="R25" s="92">
        <f>Rates!$F25</f>
        <v>0.12191</v>
      </c>
      <c r="S25" s="93">
        <f t="shared" si="11"/>
        <v>27439.40849999998</v>
      </c>
      <c r="T25" s="79">
        <f>Rates!$AG25</f>
        <v>0.14430999999999999</v>
      </c>
      <c r="U25" s="92">
        <f>Rates!$F25</f>
        <v>0.12191</v>
      </c>
      <c r="V25" s="94">
        <f t="shared" si="12"/>
        <v>4413.7855999999983</v>
      </c>
      <c r="W25" s="79">
        <f>Rates!$AI25</f>
        <v>7.2040000000000007E-2</v>
      </c>
      <c r="X25" s="92">
        <f>Rates!$F25</f>
        <v>0.12191</v>
      </c>
      <c r="Y25" s="94">
        <f t="shared" si="17"/>
        <v>-5601.3984</v>
      </c>
      <c r="Z25" s="79">
        <f>Rates!$AH25</f>
        <v>0.12068</v>
      </c>
      <c r="AA25" s="92">
        <f>Rates!$F25</f>
        <v>0.12191</v>
      </c>
      <c r="AB25" s="93">
        <f t="shared" si="13"/>
        <v>-92.075340000000665</v>
      </c>
      <c r="AC25" s="93">
        <f t="shared" si="16"/>
        <v>26159.720359999978</v>
      </c>
      <c r="AD25" s="120">
        <f t="shared" si="18"/>
        <v>614.81058877225007</v>
      </c>
    </row>
    <row r="26" spans="1:30" s="3" customFormat="1" ht="15" customHeight="1" x14ac:dyDescent="0.25">
      <c r="A26" s="16">
        <f t="shared" si="9"/>
        <v>42130</v>
      </c>
      <c r="B26" s="106">
        <v>2240</v>
      </c>
      <c r="C26" s="107">
        <v>1123483</v>
      </c>
      <c r="D26" s="107">
        <v>153</v>
      </c>
      <c r="E26" s="107">
        <v>184595</v>
      </c>
      <c r="F26" s="107">
        <v>3</v>
      </c>
      <c r="G26" s="107">
        <v>106480</v>
      </c>
      <c r="H26" s="107">
        <v>61</v>
      </c>
      <c r="I26" s="107">
        <v>67221.600000000006</v>
      </c>
      <c r="J26" s="107">
        <f t="shared" si="14"/>
        <v>2457</v>
      </c>
      <c r="K26" s="107">
        <f t="shared" si="15"/>
        <v>1481779.6</v>
      </c>
      <c r="L26" s="91" t="s">
        <v>18</v>
      </c>
      <c r="M26" s="4" t="s">
        <v>83</v>
      </c>
      <c r="N26" s="91" t="s">
        <v>12</v>
      </c>
      <c r="O26" s="74"/>
      <c r="P26" s="22">
        <f t="shared" si="10"/>
        <v>42130</v>
      </c>
      <c r="Q26" s="79">
        <f>Rates!$AF26</f>
        <v>0.14227999999999999</v>
      </c>
      <c r="R26" s="92">
        <f>Rates!$F26</f>
        <v>0.12191</v>
      </c>
      <c r="S26" s="93">
        <f t="shared" si="11"/>
        <v>22885.348709999984</v>
      </c>
      <c r="T26" s="79">
        <f>Rates!$AG26</f>
        <v>0.14430999999999999</v>
      </c>
      <c r="U26" s="92">
        <f>Rates!$F26</f>
        <v>0.12191</v>
      </c>
      <c r="V26" s="94">
        <f t="shared" si="12"/>
        <v>4134.9279999999981</v>
      </c>
      <c r="W26" s="79">
        <f>Rates!$AI26</f>
        <v>7.2040000000000007E-2</v>
      </c>
      <c r="X26" s="92">
        <f>Rates!$F26</f>
        <v>0.12191</v>
      </c>
      <c r="Y26" s="94">
        <f t="shared" si="17"/>
        <v>-5310.1575999999995</v>
      </c>
      <c r="Z26" s="79">
        <f>Rates!$AH26</f>
        <v>0.12068</v>
      </c>
      <c r="AA26" s="92">
        <f>Rates!$F26</f>
        <v>0.12191</v>
      </c>
      <c r="AB26" s="93">
        <f t="shared" si="13"/>
        <v>-82.6825680000006</v>
      </c>
      <c r="AC26" s="93">
        <f t="shared" si="16"/>
        <v>21627.436541999981</v>
      </c>
      <c r="AD26" s="120">
        <f t="shared" si="18"/>
        <v>501.55491071428571</v>
      </c>
    </row>
    <row r="27" spans="1:30" s="3" customFormat="1" ht="15" customHeight="1" x14ac:dyDescent="0.25">
      <c r="A27" s="16">
        <f t="shared" si="9"/>
        <v>42099</v>
      </c>
      <c r="B27" s="106">
        <v>2300</v>
      </c>
      <c r="C27" s="107">
        <v>1078241</v>
      </c>
      <c r="D27" s="107">
        <v>153</v>
      </c>
      <c r="E27" s="107">
        <v>221998</v>
      </c>
      <c r="F27" s="107">
        <v>3</v>
      </c>
      <c r="G27" s="107">
        <v>100880</v>
      </c>
      <c r="H27" s="107">
        <v>63</v>
      </c>
      <c r="I27" s="107">
        <v>59385</v>
      </c>
      <c r="J27" s="107">
        <f t="shared" si="14"/>
        <v>2519</v>
      </c>
      <c r="K27" s="107">
        <f t="shared" si="15"/>
        <v>1460504</v>
      </c>
      <c r="L27" s="91" t="s">
        <v>18</v>
      </c>
      <c r="M27" s="4" t="s">
        <v>83</v>
      </c>
      <c r="N27" s="91" t="s">
        <v>12</v>
      </c>
      <c r="O27" s="74"/>
      <c r="P27" s="22">
        <f t="shared" si="10"/>
        <v>42099</v>
      </c>
      <c r="Q27" s="79">
        <f>Rates!$AF27</f>
        <v>0.14227999999999999</v>
      </c>
      <c r="R27" s="92">
        <f>Rates!$F27</f>
        <v>0.12191</v>
      </c>
      <c r="S27" s="93">
        <f t="shared" si="11"/>
        <v>21963.769169999985</v>
      </c>
      <c r="T27" s="79">
        <f>Rates!$AG27</f>
        <v>0.14430999999999999</v>
      </c>
      <c r="U27" s="92">
        <f>Rates!$F27</f>
        <v>0.12191</v>
      </c>
      <c r="V27" s="94">
        <f t="shared" si="12"/>
        <v>4972.7551999999978</v>
      </c>
      <c r="W27" s="79">
        <f>Rates!$AI27</f>
        <v>7.2040000000000007E-2</v>
      </c>
      <c r="X27" s="92">
        <f>Rates!$F27</f>
        <v>0.12191</v>
      </c>
      <c r="Y27" s="94">
        <f t="shared" si="17"/>
        <v>-5030.8855999999996</v>
      </c>
      <c r="Z27" s="79">
        <f>Rates!$AH27</f>
        <v>0.12068</v>
      </c>
      <c r="AA27" s="92">
        <f>Rates!$F27</f>
        <v>0.12191</v>
      </c>
      <c r="AB27" s="93">
        <f t="shared" si="13"/>
        <v>-73.043550000000522</v>
      </c>
      <c r="AC27" s="93">
        <f t="shared" si="16"/>
        <v>21832.595219999981</v>
      </c>
      <c r="AD27" s="120">
        <f t="shared" si="18"/>
        <v>468.8004347826087</v>
      </c>
    </row>
    <row r="28" spans="1:30" s="3" customFormat="1" ht="15" customHeight="1" x14ac:dyDescent="0.25">
      <c r="A28" s="16">
        <f t="shared" si="9"/>
        <v>42068</v>
      </c>
      <c r="B28" s="106">
        <v>2379</v>
      </c>
      <c r="C28" s="107">
        <v>1485073</v>
      </c>
      <c r="D28" s="107">
        <v>153</v>
      </c>
      <c r="E28" s="107">
        <v>220859</v>
      </c>
      <c r="F28" s="107">
        <v>3</v>
      </c>
      <c r="G28" s="107">
        <v>103120</v>
      </c>
      <c r="H28" s="107">
        <v>63</v>
      </c>
      <c r="I28" s="107">
        <v>68310.899999999994</v>
      </c>
      <c r="J28" s="107">
        <f t="shared" si="14"/>
        <v>2598</v>
      </c>
      <c r="K28" s="107">
        <f t="shared" si="15"/>
        <v>1877362.9</v>
      </c>
      <c r="L28" s="91" t="s">
        <v>18</v>
      </c>
      <c r="M28" s="4" t="s">
        <v>83</v>
      </c>
      <c r="N28" s="91" t="s">
        <v>12</v>
      </c>
      <c r="O28" s="74"/>
      <c r="P28" s="22">
        <f t="shared" si="10"/>
        <v>42068</v>
      </c>
      <c r="Q28" s="79">
        <f>Rates!$AF28</f>
        <v>0.14227999999999999</v>
      </c>
      <c r="R28" s="92">
        <f>Rates!$F28</f>
        <v>0.12191</v>
      </c>
      <c r="S28" s="93">
        <f t="shared" si="11"/>
        <v>30250.93700999998</v>
      </c>
      <c r="T28" s="79">
        <f>Rates!$AG28</f>
        <v>0.14430999999999999</v>
      </c>
      <c r="U28" s="92">
        <f>Rates!$F28</f>
        <v>0.12191</v>
      </c>
      <c r="V28" s="93">
        <f t="shared" si="12"/>
        <v>4947.2415999999976</v>
      </c>
      <c r="W28" s="79">
        <f>Rates!$AI28</f>
        <v>0.21862999999999999</v>
      </c>
      <c r="X28" s="92">
        <f>Rates!$F28</f>
        <v>0.12191</v>
      </c>
      <c r="Y28" s="93">
        <f t="shared" si="17"/>
        <v>9973.7663999999986</v>
      </c>
      <c r="Z28" s="79">
        <f>Rates!$AH28</f>
        <v>0.12068</v>
      </c>
      <c r="AA28" s="92">
        <f>Rates!$F28</f>
        <v>0.12191</v>
      </c>
      <c r="AB28" s="93">
        <f t="shared" si="13"/>
        <v>-84.022407000000598</v>
      </c>
      <c r="AC28" s="93">
        <f t="shared" si="16"/>
        <v>45087.922602999977</v>
      </c>
      <c r="AD28" s="120">
        <f t="shared" si="18"/>
        <v>624.24253888188309</v>
      </c>
    </row>
    <row r="29" spans="1:30" s="3" customFormat="1" ht="15" customHeight="1" x14ac:dyDescent="0.25">
      <c r="A29" s="16">
        <f t="shared" si="9"/>
        <v>42037</v>
      </c>
      <c r="B29" s="106">
        <v>2446</v>
      </c>
      <c r="C29" s="107">
        <v>1633475</v>
      </c>
      <c r="D29" s="107">
        <v>161</v>
      </c>
      <c r="E29" s="107">
        <v>277287</v>
      </c>
      <c r="F29" s="107">
        <v>3</v>
      </c>
      <c r="G29" s="107">
        <v>100480</v>
      </c>
      <c r="H29" s="107">
        <v>66</v>
      </c>
      <c r="I29" s="107">
        <v>83106.5</v>
      </c>
      <c r="J29" s="107">
        <f t="shared" si="14"/>
        <v>2676</v>
      </c>
      <c r="K29" s="107">
        <f t="shared" si="15"/>
        <v>2094348.5</v>
      </c>
      <c r="L29" s="91" t="s">
        <v>18</v>
      </c>
      <c r="M29" s="4" t="s">
        <v>83</v>
      </c>
      <c r="N29" s="91" t="s">
        <v>12</v>
      </c>
      <c r="O29" s="74"/>
      <c r="P29" s="22">
        <f t="shared" si="10"/>
        <v>42037</v>
      </c>
      <c r="Q29" s="79">
        <f>Rates!$AF29</f>
        <v>0.14227999999999999</v>
      </c>
      <c r="R29" s="92">
        <f>Rates!$F29</f>
        <v>0.12191</v>
      </c>
      <c r="S29" s="93">
        <f t="shared" si="11"/>
        <v>33273.885749999979</v>
      </c>
      <c r="T29" s="79">
        <f>Rates!$AG29</f>
        <v>0.14430999999999999</v>
      </c>
      <c r="U29" s="92">
        <f>Rates!$F29</f>
        <v>0.12191</v>
      </c>
      <c r="V29" s="93">
        <f t="shared" si="12"/>
        <v>6211.2287999999971</v>
      </c>
      <c r="W29" s="79">
        <f>Rates!$AI29</f>
        <v>0.21862999999999999</v>
      </c>
      <c r="X29" s="92">
        <f>Rates!$F29</f>
        <v>0.12191</v>
      </c>
      <c r="Y29" s="93">
        <f t="shared" si="17"/>
        <v>9718.4255999999987</v>
      </c>
      <c r="Z29" s="79">
        <f>Rates!$AH29</f>
        <v>0.12068</v>
      </c>
      <c r="AA29" s="92">
        <f>Rates!$F29</f>
        <v>0.12191</v>
      </c>
      <c r="AB29" s="93">
        <f t="shared" si="13"/>
        <v>-102.22099500000074</v>
      </c>
      <c r="AC29" s="93">
        <f t="shared" si="16"/>
        <v>49101.319154999976</v>
      </c>
      <c r="AD29" s="120">
        <f t="shared" si="18"/>
        <v>667.81479967293535</v>
      </c>
    </row>
    <row r="30" spans="1:30" s="3" customFormat="1" ht="15" customHeight="1" x14ac:dyDescent="0.25">
      <c r="A30" s="16">
        <f t="shared" si="9"/>
        <v>42006</v>
      </c>
      <c r="B30" s="106">
        <v>2463</v>
      </c>
      <c r="C30" s="107">
        <v>1730436.5</v>
      </c>
      <c r="D30" s="107">
        <v>169</v>
      </c>
      <c r="E30" s="107">
        <v>294248</v>
      </c>
      <c r="F30" s="107">
        <v>3</v>
      </c>
      <c r="G30" s="107">
        <v>40880</v>
      </c>
      <c r="H30" s="107">
        <v>40</v>
      </c>
      <c r="I30" s="107">
        <v>92030</v>
      </c>
      <c r="J30" s="107">
        <f t="shared" si="14"/>
        <v>2675</v>
      </c>
      <c r="K30" s="107">
        <f t="shared" si="15"/>
        <v>2157594.5</v>
      </c>
      <c r="L30" s="91" t="s">
        <v>18</v>
      </c>
      <c r="M30" s="4" t="s">
        <v>83</v>
      </c>
      <c r="N30" s="91" t="s">
        <v>12</v>
      </c>
      <c r="O30" s="74"/>
      <c r="P30" s="22">
        <f>A30</f>
        <v>42006</v>
      </c>
      <c r="Q30" s="79">
        <f>Rates!$AF30</f>
        <v>0.14227999999999999</v>
      </c>
      <c r="R30" s="92">
        <f>Rates!$F30</f>
        <v>0.12191</v>
      </c>
      <c r="S30" s="93">
        <f>(Q30-R30)*C30</f>
        <v>35248.991504999976</v>
      </c>
      <c r="T30" s="79">
        <f>Rates!$AG30</f>
        <v>0.14430999999999999</v>
      </c>
      <c r="U30" s="92">
        <f>Rates!$F30</f>
        <v>0.12191</v>
      </c>
      <c r="V30" s="93">
        <f>(T30-U30)*E30</f>
        <v>6591.1551999999965</v>
      </c>
      <c r="W30" s="79">
        <f>Rates!$AI30</f>
        <v>0.21862999999999999</v>
      </c>
      <c r="X30" s="92">
        <f>Rates!$F30</f>
        <v>0.12191</v>
      </c>
      <c r="Y30" s="93">
        <f>(W30-X30)*G30</f>
        <v>3953.9135999999994</v>
      </c>
      <c r="Z30" s="79">
        <f>Rates!$AH30</f>
        <v>0.12068</v>
      </c>
      <c r="AA30" s="92">
        <f>Rates!$F30</f>
        <v>0.12191</v>
      </c>
      <c r="AB30" s="93">
        <f>(Z30-AA30)*I30</f>
        <v>-113.19690000000081</v>
      </c>
      <c r="AC30" s="93">
        <f t="shared" si="16"/>
        <v>45680.863404999967</v>
      </c>
      <c r="AD30" s="120">
        <f>C30/B30</f>
        <v>702.57267559886316</v>
      </c>
    </row>
    <row r="31" spans="1:30" s="207" customFormat="1" ht="15" customHeight="1" x14ac:dyDescent="0.25">
      <c r="A31" s="187">
        <f>A32+31</f>
        <v>41975</v>
      </c>
      <c r="B31" s="265"/>
      <c r="C31" s="199"/>
      <c r="D31" s="199"/>
      <c r="E31" s="199"/>
      <c r="F31" s="199"/>
      <c r="G31" s="199"/>
      <c r="H31" s="199"/>
      <c r="I31" s="199"/>
      <c r="J31" s="199">
        <f t="shared" si="14"/>
        <v>0</v>
      </c>
      <c r="K31" s="199">
        <f t="shared" si="15"/>
        <v>0</v>
      </c>
      <c r="L31" s="236"/>
      <c r="M31" s="201"/>
      <c r="N31" s="236"/>
      <c r="O31" s="74"/>
      <c r="P31" s="190">
        <f t="shared" ref="P31:P48" si="19">A31</f>
        <v>41975</v>
      </c>
      <c r="Q31" s="202"/>
      <c r="R31" s="203"/>
      <c r="S31" s="196"/>
      <c r="T31" s="202"/>
      <c r="U31" s="203"/>
      <c r="V31" s="266"/>
      <c r="W31" s="202"/>
      <c r="X31" s="203"/>
      <c r="Y31" s="266"/>
      <c r="Z31" s="202"/>
      <c r="AA31" s="203"/>
      <c r="AB31" s="196"/>
      <c r="AC31" s="196"/>
      <c r="AD31" s="197"/>
    </row>
    <row r="32" spans="1:30" s="207" customFormat="1" ht="15" customHeight="1" x14ac:dyDescent="0.25">
      <c r="A32" s="187">
        <v>41944</v>
      </c>
      <c r="B32" s="265"/>
      <c r="C32" s="199"/>
      <c r="D32" s="199"/>
      <c r="E32" s="199"/>
      <c r="F32" s="199"/>
      <c r="G32" s="199"/>
      <c r="H32" s="199"/>
      <c r="I32" s="199"/>
      <c r="J32" s="199">
        <f t="shared" si="14"/>
        <v>0</v>
      </c>
      <c r="K32" s="199">
        <f t="shared" si="15"/>
        <v>0</v>
      </c>
      <c r="L32" s="236"/>
      <c r="M32" s="201"/>
      <c r="N32" s="236"/>
      <c r="O32" s="74"/>
      <c r="P32" s="190">
        <f t="shared" si="19"/>
        <v>41944</v>
      </c>
      <c r="Q32" s="202"/>
      <c r="R32" s="203"/>
      <c r="S32" s="196"/>
      <c r="T32" s="202"/>
      <c r="U32" s="203"/>
      <c r="V32" s="266"/>
      <c r="W32" s="202"/>
      <c r="X32" s="203"/>
      <c r="Y32" s="266"/>
      <c r="Z32" s="202"/>
      <c r="AA32" s="203"/>
      <c r="AB32" s="196"/>
      <c r="AC32" s="196"/>
      <c r="AD32" s="197"/>
    </row>
    <row r="33" spans="1:30" s="207" customFormat="1" ht="15" customHeight="1" x14ac:dyDescent="0.25">
      <c r="A33" s="187">
        <v>41913</v>
      </c>
      <c r="B33" s="265"/>
      <c r="C33" s="199"/>
      <c r="D33" s="199"/>
      <c r="E33" s="199"/>
      <c r="F33" s="199"/>
      <c r="G33" s="199"/>
      <c r="H33" s="199"/>
      <c r="I33" s="199"/>
      <c r="J33" s="199">
        <f t="shared" si="14"/>
        <v>0</v>
      </c>
      <c r="K33" s="199">
        <f t="shared" si="15"/>
        <v>0</v>
      </c>
      <c r="L33" s="236"/>
      <c r="M33" s="201"/>
      <c r="N33" s="236"/>
      <c r="O33" s="74"/>
      <c r="P33" s="190">
        <f t="shared" si="19"/>
        <v>41913</v>
      </c>
      <c r="Q33" s="202"/>
      <c r="R33" s="203"/>
      <c r="S33" s="196"/>
      <c r="T33" s="202"/>
      <c r="U33" s="203"/>
      <c r="V33" s="266"/>
      <c r="W33" s="202"/>
      <c r="X33" s="203"/>
      <c r="Y33" s="266"/>
      <c r="Z33" s="202"/>
      <c r="AA33" s="203"/>
      <c r="AB33" s="196"/>
      <c r="AC33" s="196"/>
      <c r="AD33" s="197"/>
    </row>
    <row r="34" spans="1:30" s="207" customFormat="1" ht="15" hidden="1" customHeight="1" x14ac:dyDescent="0.25">
      <c r="A34" s="187">
        <v>41883</v>
      </c>
      <c r="B34" s="265"/>
      <c r="C34" s="199"/>
      <c r="D34" s="199"/>
      <c r="E34" s="199"/>
      <c r="F34" s="199"/>
      <c r="G34" s="199"/>
      <c r="H34" s="199"/>
      <c r="I34" s="199"/>
      <c r="J34" s="199">
        <f t="shared" si="14"/>
        <v>0</v>
      </c>
      <c r="K34" s="199">
        <f t="shared" si="15"/>
        <v>0</v>
      </c>
      <c r="L34" s="236"/>
      <c r="M34" s="201"/>
      <c r="N34" s="236"/>
      <c r="O34" s="74"/>
      <c r="P34" s="190">
        <f t="shared" si="19"/>
        <v>41883</v>
      </c>
      <c r="Q34" s="202"/>
      <c r="R34" s="203"/>
      <c r="S34" s="196"/>
      <c r="T34" s="202"/>
      <c r="U34" s="203"/>
      <c r="V34" s="266"/>
      <c r="W34" s="202"/>
      <c r="X34" s="203"/>
      <c r="Y34" s="266"/>
      <c r="Z34" s="202"/>
      <c r="AA34" s="203"/>
      <c r="AB34" s="196"/>
      <c r="AC34" s="196"/>
      <c r="AD34" s="197"/>
    </row>
    <row r="35" spans="1:30" s="207" customFormat="1" ht="15" hidden="1" customHeight="1" x14ac:dyDescent="0.25">
      <c r="A35" s="187">
        <v>41852</v>
      </c>
      <c r="B35" s="265"/>
      <c r="C35" s="199"/>
      <c r="D35" s="199"/>
      <c r="E35" s="199"/>
      <c r="F35" s="199"/>
      <c r="G35" s="199"/>
      <c r="H35" s="199"/>
      <c r="I35" s="199"/>
      <c r="J35" s="199">
        <f t="shared" si="14"/>
        <v>0</v>
      </c>
      <c r="K35" s="199">
        <f t="shared" si="15"/>
        <v>0</v>
      </c>
      <c r="L35" s="236"/>
      <c r="M35" s="201"/>
      <c r="N35" s="236"/>
      <c r="O35" s="74"/>
      <c r="P35" s="190">
        <f t="shared" si="19"/>
        <v>41852</v>
      </c>
      <c r="Q35" s="202"/>
      <c r="R35" s="203"/>
      <c r="S35" s="196"/>
      <c r="T35" s="202"/>
      <c r="U35" s="203"/>
      <c r="V35" s="266"/>
      <c r="W35" s="202"/>
      <c r="X35" s="203"/>
      <c r="Y35" s="266"/>
      <c r="Z35" s="202"/>
      <c r="AA35" s="203"/>
      <c r="AB35" s="196"/>
      <c r="AC35" s="196"/>
      <c r="AD35" s="197"/>
    </row>
    <row r="36" spans="1:30" s="207" customFormat="1" ht="15" hidden="1" customHeight="1" x14ac:dyDescent="0.25">
      <c r="A36" s="187">
        <v>41821</v>
      </c>
      <c r="B36" s="265"/>
      <c r="C36" s="199"/>
      <c r="D36" s="199"/>
      <c r="E36" s="199"/>
      <c r="F36" s="199"/>
      <c r="G36" s="199"/>
      <c r="H36" s="199"/>
      <c r="I36" s="199"/>
      <c r="J36" s="199">
        <f t="shared" si="14"/>
        <v>0</v>
      </c>
      <c r="K36" s="199">
        <f t="shared" si="15"/>
        <v>0</v>
      </c>
      <c r="L36" s="236"/>
      <c r="M36" s="201"/>
      <c r="N36" s="236"/>
      <c r="O36" s="74"/>
      <c r="P36" s="190">
        <f t="shared" si="19"/>
        <v>41821</v>
      </c>
      <c r="Q36" s="202"/>
      <c r="R36" s="203"/>
      <c r="S36" s="196"/>
      <c r="T36" s="202"/>
      <c r="U36" s="203"/>
      <c r="V36" s="266"/>
      <c r="W36" s="202"/>
      <c r="X36" s="203"/>
      <c r="Y36" s="266"/>
      <c r="Z36" s="202"/>
      <c r="AA36" s="203"/>
      <c r="AB36" s="196"/>
      <c r="AC36" s="196"/>
      <c r="AD36" s="197"/>
    </row>
    <row r="37" spans="1:30" s="207" customFormat="1" ht="15" hidden="1" customHeight="1" x14ac:dyDescent="0.25">
      <c r="A37" s="187">
        <v>41791</v>
      </c>
      <c r="B37" s="265"/>
      <c r="C37" s="199"/>
      <c r="D37" s="199"/>
      <c r="E37" s="199"/>
      <c r="F37" s="199"/>
      <c r="G37" s="199"/>
      <c r="H37" s="199"/>
      <c r="I37" s="199"/>
      <c r="J37" s="199">
        <f t="shared" si="14"/>
        <v>0</v>
      </c>
      <c r="K37" s="199">
        <f t="shared" si="15"/>
        <v>0</v>
      </c>
      <c r="L37" s="236"/>
      <c r="M37" s="201"/>
      <c r="N37" s="236"/>
      <c r="O37" s="74"/>
      <c r="P37" s="190">
        <f t="shared" si="19"/>
        <v>41791</v>
      </c>
      <c r="Q37" s="202"/>
      <c r="R37" s="203"/>
      <c r="S37" s="196"/>
      <c r="T37" s="202"/>
      <c r="U37" s="203"/>
      <c r="V37" s="266"/>
      <c r="W37" s="202"/>
      <c r="X37" s="203"/>
      <c r="Y37" s="266"/>
      <c r="Z37" s="202"/>
      <c r="AA37" s="203"/>
      <c r="AB37" s="196"/>
      <c r="AC37" s="196"/>
      <c r="AD37" s="197"/>
    </row>
    <row r="38" spans="1:30" s="209" customFormat="1" ht="15" hidden="1" customHeight="1" x14ac:dyDescent="0.25">
      <c r="A38" s="187">
        <v>41760</v>
      </c>
      <c r="B38" s="265"/>
      <c r="C38" s="199"/>
      <c r="D38" s="199"/>
      <c r="E38" s="199"/>
      <c r="F38" s="199"/>
      <c r="G38" s="199"/>
      <c r="H38" s="199"/>
      <c r="I38" s="199"/>
      <c r="J38" s="199">
        <f t="shared" si="14"/>
        <v>0</v>
      </c>
      <c r="K38" s="199">
        <f t="shared" si="15"/>
        <v>0</v>
      </c>
      <c r="L38" s="236"/>
      <c r="M38" s="201"/>
      <c r="N38" s="236"/>
      <c r="O38" s="74"/>
      <c r="P38" s="190">
        <f t="shared" si="19"/>
        <v>41760</v>
      </c>
      <c r="Q38" s="202"/>
      <c r="R38" s="203"/>
      <c r="S38" s="196"/>
      <c r="T38" s="202"/>
      <c r="U38" s="203"/>
      <c r="V38" s="266"/>
      <c r="W38" s="202"/>
      <c r="X38" s="203"/>
      <c r="Y38" s="266"/>
      <c r="Z38" s="202"/>
      <c r="AA38" s="203"/>
      <c r="AB38" s="196"/>
      <c r="AC38" s="196"/>
      <c r="AD38" s="197"/>
    </row>
    <row r="39" spans="1:30" s="209" customFormat="1" ht="15" hidden="1" customHeight="1" x14ac:dyDescent="0.25">
      <c r="A39" s="187">
        <v>41730</v>
      </c>
      <c r="B39" s="265"/>
      <c r="C39" s="199"/>
      <c r="D39" s="199"/>
      <c r="E39" s="199"/>
      <c r="F39" s="199"/>
      <c r="G39" s="199"/>
      <c r="H39" s="199"/>
      <c r="I39" s="199"/>
      <c r="J39" s="199">
        <f t="shared" si="14"/>
        <v>0</v>
      </c>
      <c r="K39" s="199">
        <f t="shared" si="15"/>
        <v>0</v>
      </c>
      <c r="L39" s="236"/>
      <c r="M39" s="201"/>
      <c r="N39" s="236"/>
      <c r="O39" s="74"/>
      <c r="P39" s="190">
        <f t="shared" si="19"/>
        <v>41730</v>
      </c>
      <c r="Q39" s="202"/>
      <c r="R39" s="203"/>
      <c r="S39" s="196"/>
      <c r="T39" s="202"/>
      <c r="U39" s="203"/>
      <c r="V39" s="266"/>
      <c r="W39" s="202"/>
      <c r="X39" s="203"/>
      <c r="Y39" s="266"/>
      <c r="Z39" s="202"/>
      <c r="AA39" s="203"/>
      <c r="AB39" s="196"/>
      <c r="AC39" s="196"/>
      <c r="AD39" s="197"/>
    </row>
    <row r="40" spans="1:30" s="209" customFormat="1" ht="15" hidden="1" customHeight="1" x14ac:dyDescent="0.25">
      <c r="A40" s="187">
        <v>41699</v>
      </c>
      <c r="B40" s="265"/>
      <c r="C40" s="199"/>
      <c r="D40" s="199"/>
      <c r="E40" s="199"/>
      <c r="F40" s="199"/>
      <c r="G40" s="199"/>
      <c r="H40" s="199"/>
      <c r="I40" s="199"/>
      <c r="J40" s="199">
        <f t="shared" si="14"/>
        <v>0</v>
      </c>
      <c r="K40" s="199">
        <f t="shared" si="15"/>
        <v>0</v>
      </c>
      <c r="L40" s="236"/>
      <c r="M40" s="201"/>
      <c r="N40" s="236"/>
      <c r="O40" s="73"/>
      <c r="P40" s="190">
        <f t="shared" si="19"/>
        <v>41699</v>
      </c>
      <c r="Q40" s="202"/>
      <c r="R40" s="203"/>
      <c r="S40" s="196"/>
      <c r="T40" s="202"/>
      <c r="U40" s="203"/>
      <c r="V40" s="266"/>
      <c r="W40" s="202"/>
      <c r="X40" s="203"/>
      <c r="Y40" s="266"/>
      <c r="Z40" s="202"/>
      <c r="AA40" s="203"/>
      <c r="AB40" s="196"/>
      <c r="AC40" s="196"/>
      <c r="AD40" s="197"/>
    </row>
    <row r="41" spans="1:30" s="209" customFormat="1" ht="15" hidden="1" customHeight="1" x14ac:dyDescent="0.25">
      <c r="A41" s="187">
        <v>41671</v>
      </c>
      <c r="B41" s="267"/>
      <c r="C41" s="208"/>
      <c r="D41" s="208"/>
      <c r="E41" s="208"/>
      <c r="F41" s="208"/>
      <c r="G41" s="208"/>
      <c r="H41" s="208"/>
      <c r="I41" s="208"/>
      <c r="J41" s="199">
        <f t="shared" si="14"/>
        <v>0</v>
      </c>
      <c r="K41" s="199">
        <f t="shared" si="15"/>
        <v>0</v>
      </c>
      <c r="L41" s="236"/>
      <c r="M41" s="201"/>
      <c r="N41" s="236"/>
      <c r="O41" s="73"/>
      <c r="P41" s="190">
        <f t="shared" si="19"/>
        <v>41671</v>
      </c>
      <c r="Q41" s="202"/>
      <c r="R41" s="203"/>
      <c r="S41" s="196"/>
      <c r="T41" s="202"/>
      <c r="U41" s="203"/>
      <c r="V41" s="266"/>
      <c r="W41" s="202"/>
      <c r="X41" s="203"/>
      <c r="Y41" s="266"/>
      <c r="Z41" s="202"/>
      <c r="AA41" s="203"/>
      <c r="AB41" s="196"/>
      <c r="AC41" s="196"/>
      <c r="AD41" s="197"/>
    </row>
    <row r="42" spans="1:30" s="209" customFormat="1" ht="15" hidden="1" customHeight="1" x14ac:dyDescent="0.25">
      <c r="A42" s="187">
        <v>41640</v>
      </c>
      <c r="B42" s="267"/>
      <c r="C42" s="208"/>
      <c r="D42" s="208"/>
      <c r="E42" s="208"/>
      <c r="F42" s="208"/>
      <c r="G42" s="208"/>
      <c r="H42" s="208"/>
      <c r="I42" s="208"/>
      <c r="J42" s="199">
        <f t="shared" si="14"/>
        <v>0</v>
      </c>
      <c r="K42" s="199">
        <f t="shared" si="15"/>
        <v>0</v>
      </c>
      <c r="L42" s="236"/>
      <c r="M42" s="201"/>
      <c r="N42" s="236"/>
      <c r="O42" s="73"/>
      <c r="P42" s="190">
        <f t="shared" si="19"/>
        <v>41640</v>
      </c>
      <c r="Q42" s="202"/>
      <c r="R42" s="203"/>
      <c r="S42" s="196"/>
      <c r="T42" s="202"/>
      <c r="U42" s="203"/>
      <c r="V42" s="266"/>
      <c r="W42" s="202"/>
      <c r="X42" s="203"/>
      <c r="Y42" s="266"/>
      <c r="Z42" s="202"/>
      <c r="AA42" s="203"/>
      <c r="AB42" s="196"/>
      <c r="AC42" s="196"/>
      <c r="AD42" s="197"/>
    </row>
    <row r="43" spans="1:30" s="209" customFormat="1" ht="15" hidden="1" customHeight="1" x14ac:dyDescent="0.25">
      <c r="A43" s="187">
        <v>41609</v>
      </c>
      <c r="B43" s="267"/>
      <c r="C43" s="208"/>
      <c r="D43" s="208"/>
      <c r="E43" s="208"/>
      <c r="F43" s="208"/>
      <c r="G43" s="208"/>
      <c r="H43" s="208"/>
      <c r="I43" s="208"/>
      <c r="J43" s="199">
        <f t="shared" si="14"/>
        <v>0</v>
      </c>
      <c r="K43" s="199">
        <f t="shared" si="15"/>
        <v>0</v>
      </c>
      <c r="L43" s="236"/>
      <c r="M43" s="201"/>
      <c r="N43" s="236"/>
      <c r="O43" s="73"/>
      <c r="P43" s="190">
        <f t="shared" si="19"/>
        <v>41609</v>
      </c>
      <c r="Q43" s="202"/>
      <c r="R43" s="203"/>
      <c r="S43" s="196"/>
      <c r="T43" s="202"/>
      <c r="U43" s="203"/>
      <c r="V43" s="266"/>
      <c r="W43" s="202"/>
      <c r="X43" s="203"/>
      <c r="Y43" s="266"/>
      <c r="Z43" s="202"/>
      <c r="AA43" s="203"/>
      <c r="AB43" s="196"/>
      <c r="AC43" s="196"/>
      <c r="AD43" s="197"/>
    </row>
    <row r="44" spans="1:30" s="209" customFormat="1" ht="15" hidden="1" customHeight="1" x14ac:dyDescent="0.25">
      <c r="A44" s="187">
        <v>41579</v>
      </c>
      <c r="B44" s="267"/>
      <c r="C44" s="208"/>
      <c r="D44" s="208"/>
      <c r="E44" s="208"/>
      <c r="F44" s="208"/>
      <c r="G44" s="208"/>
      <c r="H44" s="208"/>
      <c r="I44" s="208"/>
      <c r="J44" s="199">
        <f t="shared" si="14"/>
        <v>0</v>
      </c>
      <c r="K44" s="199">
        <f t="shared" si="15"/>
        <v>0</v>
      </c>
      <c r="L44" s="236"/>
      <c r="M44" s="201"/>
      <c r="N44" s="236"/>
      <c r="O44" s="73"/>
      <c r="P44" s="190">
        <f t="shared" si="19"/>
        <v>41579</v>
      </c>
      <c r="Q44" s="202"/>
      <c r="R44" s="203"/>
      <c r="S44" s="196"/>
      <c r="T44" s="202"/>
      <c r="U44" s="203"/>
      <c r="V44" s="266"/>
      <c r="W44" s="202"/>
      <c r="X44" s="203"/>
      <c r="Y44" s="266"/>
      <c r="Z44" s="202"/>
      <c r="AA44" s="203"/>
      <c r="AB44" s="196"/>
      <c r="AC44" s="196"/>
      <c r="AD44" s="197"/>
    </row>
    <row r="45" spans="1:30" s="209" customFormat="1" ht="15" hidden="1" customHeight="1" x14ac:dyDescent="0.25">
      <c r="A45" s="187">
        <v>41548</v>
      </c>
      <c r="B45" s="267"/>
      <c r="C45" s="208"/>
      <c r="D45" s="208"/>
      <c r="E45" s="208"/>
      <c r="F45" s="208"/>
      <c r="G45" s="208"/>
      <c r="H45" s="208"/>
      <c r="I45" s="208"/>
      <c r="J45" s="199">
        <f t="shared" si="14"/>
        <v>0</v>
      </c>
      <c r="K45" s="199">
        <f t="shared" si="15"/>
        <v>0</v>
      </c>
      <c r="L45" s="236"/>
      <c r="M45" s="201"/>
      <c r="N45" s="236"/>
      <c r="O45" s="73"/>
      <c r="P45" s="190">
        <f t="shared" si="19"/>
        <v>41548</v>
      </c>
      <c r="Q45" s="202"/>
      <c r="R45" s="203"/>
      <c r="S45" s="196"/>
      <c r="T45" s="202"/>
      <c r="U45" s="203"/>
      <c r="V45" s="266"/>
      <c r="W45" s="202"/>
      <c r="X45" s="203"/>
      <c r="Y45" s="266"/>
      <c r="Z45" s="202"/>
      <c r="AA45" s="203"/>
      <c r="AB45" s="196"/>
      <c r="AC45" s="196"/>
      <c r="AD45" s="197"/>
    </row>
    <row r="46" spans="1:30" s="209" customFormat="1" ht="15" hidden="1" customHeight="1" x14ac:dyDescent="0.25">
      <c r="A46" s="187">
        <v>41518</v>
      </c>
      <c r="B46" s="267"/>
      <c r="C46" s="208"/>
      <c r="D46" s="208"/>
      <c r="E46" s="208"/>
      <c r="F46" s="208"/>
      <c r="G46" s="208"/>
      <c r="H46" s="208"/>
      <c r="I46" s="208"/>
      <c r="J46" s="199">
        <f t="shared" si="14"/>
        <v>0</v>
      </c>
      <c r="K46" s="199">
        <f t="shared" si="15"/>
        <v>0</v>
      </c>
      <c r="L46" s="236"/>
      <c r="M46" s="201"/>
      <c r="N46" s="236"/>
      <c r="O46" s="73"/>
      <c r="P46" s="190">
        <f t="shared" si="19"/>
        <v>41518</v>
      </c>
      <c r="Q46" s="202"/>
      <c r="R46" s="203"/>
      <c r="S46" s="196"/>
      <c r="T46" s="202"/>
      <c r="U46" s="203"/>
      <c r="V46" s="266"/>
      <c r="W46" s="202"/>
      <c r="X46" s="203"/>
      <c r="Y46" s="266"/>
      <c r="Z46" s="202"/>
      <c r="AA46" s="203"/>
      <c r="AB46" s="196"/>
      <c r="AC46" s="196"/>
      <c r="AD46" s="197"/>
    </row>
    <row r="47" spans="1:30" s="209" customFormat="1" ht="15" hidden="1" customHeight="1" x14ac:dyDescent="0.25">
      <c r="A47" s="187">
        <v>41487</v>
      </c>
      <c r="B47" s="267"/>
      <c r="C47" s="208"/>
      <c r="D47" s="208"/>
      <c r="E47" s="208"/>
      <c r="F47" s="208"/>
      <c r="G47" s="208"/>
      <c r="H47" s="208"/>
      <c r="I47" s="208"/>
      <c r="J47" s="199">
        <f t="shared" si="14"/>
        <v>0</v>
      </c>
      <c r="K47" s="199">
        <f t="shared" si="15"/>
        <v>0</v>
      </c>
      <c r="L47" s="236"/>
      <c r="M47" s="201"/>
      <c r="N47" s="236"/>
      <c r="O47" s="73"/>
      <c r="P47" s="190">
        <f t="shared" si="19"/>
        <v>41487</v>
      </c>
      <c r="Q47" s="202"/>
      <c r="R47" s="203"/>
      <c r="S47" s="196"/>
      <c r="T47" s="202"/>
      <c r="U47" s="203"/>
      <c r="V47" s="266"/>
      <c r="W47" s="202"/>
      <c r="X47" s="203"/>
      <c r="Y47" s="266"/>
      <c r="Z47" s="202"/>
      <c r="AA47" s="203"/>
      <c r="AB47" s="196"/>
      <c r="AC47" s="196"/>
      <c r="AD47" s="197"/>
    </row>
    <row r="48" spans="1:30" s="209" customFormat="1" ht="15" hidden="1" customHeight="1" x14ac:dyDescent="0.25">
      <c r="A48" s="187">
        <v>41456</v>
      </c>
      <c r="B48" s="267"/>
      <c r="C48" s="208"/>
      <c r="D48" s="208"/>
      <c r="E48" s="208"/>
      <c r="F48" s="208"/>
      <c r="G48" s="208"/>
      <c r="H48" s="208"/>
      <c r="I48" s="208"/>
      <c r="J48" s="199">
        <f t="shared" si="14"/>
        <v>0</v>
      </c>
      <c r="K48" s="199">
        <f t="shared" si="15"/>
        <v>0</v>
      </c>
      <c r="L48" s="236"/>
      <c r="M48" s="201"/>
      <c r="N48" s="236"/>
      <c r="O48" s="262"/>
      <c r="P48" s="239">
        <f t="shared" si="19"/>
        <v>41456</v>
      </c>
      <c r="Q48" s="202"/>
      <c r="R48" s="203"/>
      <c r="S48" s="196"/>
      <c r="T48" s="202"/>
      <c r="U48" s="203"/>
      <c r="V48" s="266"/>
      <c r="W48" s="202"/>
      <c r="X48" s="203"/>
      <c r="Y48" s="266"/>
      <c r="Z48" s="202"/>
      <c r="AA48" s="203"/>
      <c r="AB48" s="196"/>
      <c r="AC48" s="196"/>
      <c r="AD48" s="197"/>
    </row>
    <row r="49" spans="1:30" hidden="1" x14ac:dyDescent="0.25">
      <c r="F49" s="17"/>
      <c r="G49" s="17"/>
      <c r="H49" s="17"/>
      <c r="I49" s="17"/>
      <c r="J49" s="17"/>
      <c r="K49" s="17"/>
      <c r="O49" s="74"/>
      <c r="Q49" s="42"/>
      <c r="R49" s="32"/>
      <c r="S49" s="43"/>
      <c r="T49" s="42"/>
      <c r="U49" s="32"/>
      <c r="V49" s="43"/>
      <c r="W49" s="42"/>
      <c r="X49" s="32"/>
      <c r="Y49" s="43"/>
      <c r="Z49" s="46"/>
      <c r="AA49" s="47"/>
      <c r="AB49" s="43"/>
      <c r="AC49" s="43"/>
      <c r="AD49" s="54"/>
    </row>
    <row r="50" spans="1:30" hidden="1" x14ac:dyDescent="0.25">
      <c r="F50" s="17"/>
      <c r="G50" s="17"/>
      <c r="H50" s="31"/>
      <c r="I50" s="31"/>
      <c r="J50" s="31"/>
      <c r="K50" s="31"/>
      <c r="Q50" s="52" t="s">
        <v>62</v>
      </c>
      <c r="R50" s="44"/>
      <c r="S50" s="45">
        <f>SUM(S7:S49)</f>
        <v>86428.385492999892</v>
      </c>
      <c r="T50" s="50"/>
      <c r="U50" s="51"/>
      <c r="V50" s="45">
        <f>SUM(V7:V49)</f>
        <v>20461.425699999982</v>
      </c>
      <c r="W50" s="50"/>
      <c r="X50" s="51"/>
      <c r="Y50" s="45">
        <f>SUM(Y7:Y49)</f>
        <v>-6602.0871999999981</v>
      </c>
      <c r="Z50" s="48"/>
      <c r="AA50" s="49"/>
      <c r="AB50" s="45">
        <f>SUM(AB7:AB49)</f>
        <v>-9994.4233500000046</v>
      </c>
      <c r="AC50" s="45">
        <f>SUM(AC7:AC49)</f>
        <v>90293.300642999864</v>
      </c>
      <c r="AD50" s="121"/>
    </row>
    <row r="51" spans="1:30" s="150" customFormat="1" x14ac:dyDescent="0.25">
      <c r="A51" s="186"/>
      <c r="F51" s="17"/>
      <c r="G51" s="17"/>
      <c r="H51" s="31"/>
      <c r="I51" s="31"/>
      <c r="J51" s="31"/>
      <c r="K51" s="31"/>
      <c r="O51" s="70"/>
      <c r="Q51" s="185"/>
      <c r="R51" s="32"/>
      <c r="S51" s="53"/>
      <c r="T51" s="53"/>
      <c r="U51" s="53"/>
      <c r="V51" s="53"/>
      <c r="W51" s="53"/>
      <c r="X51" s="53"/>
      <c r="Y51" s="53"/>
      <c r="Z51" s="33"/>
      <c r="AA51" s="33"/>
      <c r="AB51" s="53"/>
      <c r="AC51" s="53"/>
      <c r="AD51" s="53"/>
    </row>
    <row r="52" spans="1:30" x14ac:dyDescent="0.25">
      <c r="A52" t="s">
        <v>5</v>
      </c>
      <c r="G52" s="17"/>
      <c r="H52" s="17"/>
      <c r="I52" s="17"/>
      <c r="J52" s="17"/>
      <c r="K52" s="17"/>
      <c r="AC52" s="17"/>
    </row>
    <row r="53" spans="1:30" ht="33" customHeight="1" x14ac:dyDescent="0.25">
      <c r="A53" s="65" t="s">
        <v>12</v>
      </c>
      <c r="B53" s="318" t="s">
        <v>72</v>
      </c>
      <c r="C53" s="318"/>
      <c r="D53" s="318"/>
      <c r="E53" s="318"/>
      <c r="F53" s="318"/>
      <c r="G53" s="318"/>
      <c r="H53" s="318"/>
      <c r="I53" s="318"/>
      <c r="J53" s="318"/>
      <c r="K53" s="318"/>
      <c r="L53" s="318"/>
      <c r="M53" s="313"/>
      <c r="N53" s="313"/>
      <c r="O53" s="263"/>
      <c r="P53" s="37"/>
      <c r="Q53" s="37"/>
      <c r="R53" s="37"/>
      <c r="S53" s="37"/>
      <c r="T53" s="37"/>
      <c r="U53" s="37"/>
      <c r="V53" s="37"/>
      <c r="W53" s="37"/>
      <c r="X53" s="37"/>
      <c r="Y53" s="37"/>
      <c r="Z53" s="37"/>
      <c r="AA53" s="37"/>
    </row>
    <row r="54" spans="1:30" s="150" customFormat="1" x14ac:dyDescent="0.25">
      <c r="O54" s="70"/>
    </row>
    <row r="55" spans="1:30" s="150" customFormat="1" ht="43.5" customHeight="1" x14ac:dyDescent="0.25">
      <c r="A55" s="2" t="s">
        <v>13</v>
      </c>
      <c r="B55" s="318" t="s">
        <v>157</v>
      </c>
      <c r="C55" s="318"/>
      <c r="D55" s="318"/>
      <c r="E55" s="318"/>
      <c r="F55" s="318"/>
      <c r="G55" s="318"/>
      <c r="H55" s="318"/>
      <c r="I55" s="318"/>
      <c r="J55" s="318"/>
      <c r="K55" s="318"/>
      <c r="L55" s="318"/>
      <c r="M55" s="171"/>
      <c r="N55" s="171"/>
      <c r="O55" s="264"/>
      <c r="P55" s="171"/>
      <c r="Q55" s="171"/>
      <c r="R55" s="171"/>
      <c r="S55" s="171"/>
      <c r="T55" s="171"/>
      <c r="U55" s="171"/>
      <c r="V55" s="171"/>
    </row>
    <row r="56" spans="1:30" x14ac:dyDescent="0.25">
      <c r="O56" s="264"/>
    </row>
    <row r="57" spans="1:30" x14ac:dyDescent="0.25">
      <c r="A57" s="1" t="s">
        <v>4</v>
      </c>
    </row>
    <row r="58" spans="1:30" x14ac:dyDescent="0.25">
      <c r="A58" s="150" t="s">
        <v>161</v>
      </c>
      <c r="B58" s="150"/>
      <c r="C58" s="150"/>
      <c r="D58" s="150"/>
      <c r="E58" s="150"/>
      <c r="F58" s="150"/>
      <c r="G58" s="150"/>
      <c r="H58" s="150"/>
      <c r="I58" s="150"/>
    </row>
    <row r="60" spans="1:30" x14ac:dyDescent="0.25">
      <c r="A60" s="210" t="s">
        <v>85</v>
      </c>
    </row>
  </sheetData>
  <sheetProtection sheet="1" objects="1" scenarios="1"/>
  <mergeCells count="13">
    <mergeCell ref="B53:N53"/>
    <mergeCell ref="B55:L55"/>
    <mergeCell ref="AD5:AD6"/>
    <mergeCell ref="Q5:S5"/>
    <mergeCell ref="T5:V5"/>
    <mergeCell ref="W5:Y5"/>
    <mergeCell ref="Z5:AB5"/>
    <mergeCell ref="A1:N1"/>
    <mergeCell ref="A2:N2"/>
    <mergeCell ref="A4:N4"/>
    <mergeCell ref="P1:AD1"/>
    <mergeCell ref="P2:AD2"/>
    <mergeCell ref="P4:AD4"/>
  </mergeCells>
  <printOptions horizontalCentered="1" verticalCentered="1"/>
  <pageMargins left="0.25" right="0.25" top="0.25" bottom="0.25" header="0.05" footer="0.05"/>
  <pageSetup scale="70" fitToWidth="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C27" sqref="C27"/>
    </sheetView>
  </sheetViews>
  <sheetFormatPr defaultRowHeight="15" x14ac:dyDescent="0.25"/>
  <cols>
    <col min="1" max="1" width="10.7109375" customWidth="1"/>
    <col min="2" max="2" width="12" customWidth="1"/>
    <col min="3" max="3" width="14.42578125" customWidth="1"/>
    <col min="4" max="5" width="15" customWidth="1"/>
    <col min="6" max="6" width="10.5703125" customWidth="1"/>
    <col min="7" max="9" width="14.140625" customWidth="1"/>
    <col min="10" max="10" width="20.5703125" bestFit="1" customWidth="1"/>
    <col min="11" max="11" width="25" customWidth="1"/>
    <col min="12" max="12" width="15" customWidth="1"/>
    <col min="13" max="13" width="2.85546875" style="70" customWidth="1"/>
    <col min="14" max="14" width="11.28515625" customWidth="1"/>
    <col min="15" max="22" width="15.42578125" customWidth="1"/>
    <col min="23" max="24" width="11.28515625" bestFit="1" customWidth="1"/>
    <col min="25" max="25" width="14.28515625" customWidth="1"/>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76</v>
      </c>
      <c r="B2" s="311"/>
      <c r="C2" s="311"/>
      <c r="D2" s="311"/>
      <c r="E2" s="311"/>
      <c r="F2" s="311"/>
      <c r="G2" s="311"/>
      <c r="H2" s="311"/>
      <c r="I2" s="311"/>
      <c r="J2" s="311"/>
      <c r="K2" s="311"/>
      <c r="L2" s="311"/>
      <c r="M2" s="261"/>
      <c r="N2" s="311" t="str">
        <f>A2</f>
        <v>Town of Florida</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9"/>
      <c r="M4" s="261"/>
      <c r="N4" s="311">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1"/>
      <c r="L5" s="211"/>
      <c r="M5" s="70"/>
      <c r="N5" s="229"/>
      <c r="O5" s="316"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7" t="s">
        <v>14</v>
      </c>
      <c r="L6" s="217" t="s">
        <v>9</v>
      </c>
      <c r="M6" s="257"/>
      <c r="N6" s="219" t="s">
        <v>32</v>
      </c>
      <c r="O6" s="228"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13" si="0">A8+31</f>
        <v>42719</v>
      </c>
      <c r="B7" s="90"/>
      <c r="C7" s="88"/>
      <c r="D7" s="88"/>
      <c r="E7" s="88"/>
      <c r="F7" s="88"/>
      <c r="G7" s="89"/>
      <c r="H7" s="104">
        <f t="shared" ref="H7:H13" si="1">F7+D7+B7</f>
        <v>0</v>
      </c>
      <c r="I7" s="104">
        <f t="shared" ref="I7:I13" si="2">G7+E7+C7</f>
        <v>0</v>
      </c>
      <c r="J7" s="5" t="s">
        <v>18</v>
      </c>
      <c r="K7" s="81" t="s">
        <v>171</v>
      </c>
      <c r="L7" s="259"/>
      <c r="M7" s="257"/>
      <c r="N7" s="111"/>
      <c r="O7" s="116"/>
      <c r="P7" s="113"/>
      <c r="Q7" s="114"/>
      <c r="R7" s="112"/>
      <c r="S7" s="113"/>
      <c r="T7" s="114"/>
      <c r="U7" s="112"/>
      <c r="V7" s="113"/>
      <c r="W7" s="114"/>
      <c r="X7" s="115"/>
      <c r="Y7" s="120"/>
    </row>
    <row r="8" spans="1:26" s="60" customFormat="1" hidden="1" x14ac:dyDescent="0.25">
      <c r="A8" s="16">
        <f t="shared" si="0"/>
        <v>42688</v>
      </c>
      <c r="B8" s="90"/>
      <c r="C8" s="88"/>
      <c r="D8" s="88"/>
      <c r="E8" s="88"/>
      <c r="F8" s="88"/>
      <c r="G8" s="89"/>
      <c r="H8" s="104">
        <f t="shared" si="1"/>
        <v>0</v>
      </c>
      <c r="I8" s="104">
        <f t="shared" si="2"/>
        <v>0</v>
      </c>
      <c r="J8" s="5" t="s">
        <v>18</v>
      </c>
      <c r="K8" s="81" t="s">
        <v>171</v>
      </c>
      <c r="L8" s="259"/>
      <c r="M8" s="257"/>
      <c r="N8" s="111"/>
      <c r="O8" s="116"/>
      <c r="P8" s="113"/>
      <c r="Q8" s="114"/>
      <c r="R8" s="112"/>
      <c r="S8" s="113"/>
      <c r="T8" s="114"/>
      <c r="U8" s="112"/>
      <c r="V8" s="113"/>
      <c r="W8" s="114"/>
      <c r="X8" s="115"/>
      <c r="Y8" s="120"/>
    </row>
    <row r="9" spans="1:26" s="60" customFormat="1" hidden="1" x14ac:dyDescent="0.25">
      <c r="A9" s="16">
        <f t="shared" si="0"/>
        <v>42657</v>
      </c>
      <c r="B9" s="90"/>
      <c r="C9" s="88"/>
      <c r="D9" s="88"/>
      <c r="E9" s="88"/>
      <c r="F9" s="88"/>
      <c r="G9" s="89"/>
      <c r="H9" s="104">
        <f t="shared" si="1"/>
        <v>0</v>
      </c>
      <c r="I9" s="104">
        <f t="shared" si="2"/>
        <v>0</v>
      </c>
      <c r="J9" s="5" t="s">
        <v>18</v>
      </c>
      <c r="K9" s="81" t="s">
        <v>170</v>
      </c>
      <c r="L9" s="2" t="s">
        <v>13</v>
      </c>
      <c r="M9" s="257"/>
      <c r="N9" s="111"/>
      <c r="O9" s="116"/>
      <c r="P9" s="113"/>
      <c r="Q9" s="114"/>
      <c r="R9" s="112"/>
      <c r="S9" s="113"/>
      <c r="T9" s="114"/>
      <c r="U9" s="112"/>
      <c r="V9" s="113"/>
      <c r="W9" s="114"/>
      <c r="X9" s="115"/>
      <c r="Y9" s="120"/>
    </row>
    <row r="10" spans="1:26" s="60" customFormat="1" hidden="1" x14ac:dyDescent="0.25">
      <c r="A10" s="16">
        <f t="shared" si="0"/>
        <v>42626</v>
      </c>
      <c r="B10" s="90"/>
      <c r="C10" s="88"/>
      <c r="D10" s="88"/>
      <c r="E10" s="88"/>
      <c r="F10" s="88"/>
      <c r="G10" s="89"/>
      <c r="H10" s="104">
        <f t="shared" si="1"/>
        <v>0</v>
      </c>
      <c r="I10" s="104">
        <f t="shared" si="2"/>
        <v>0</v>
      </c>
      <c r="J10" s="5" t="s">
        <v>18</v>
      </c>
      <c r="K10" s="81" t="s">
        <v>170</v>
      </c>
      <c r="L10" s="2" t="s">
        <v>13</v>
      </c>
      <c r="M10" s="257"/>
      <c r="N10" s="111"/>
      <c r="O10" s="116"/>
      <c r="P10" s="113"/>
      <c r="Q10" s="114"/>
      <c r="R10" s="112"/>
      <c r="S10" s="113"/>
      <c r="T10" s="114"/>
      <c r="U10" s="112"/>
      <c r="V10" s="113"/>
      <c r="W10" s="114"/>
      <c r="X10" s="115"/>
      <c r="Y10" s="120"/>
    </row>
    <row r="11" spans="1:26" s="60" customFormat="1" hidden="1" x14ac:dyDescent="0.25">
      <c r="A11" s="16">
        <f t="shared" si="0"/>
        <v>42595</v>
      </c>
      <c r="B11" s="90"/>
      <c r="C11" s="88"/>
      <c r="D11" s="88"/>
      <c r="E11" s="88"/>
      <c r="F11" s="88"/>
      <c r="G11" s="89"/>
      <c r="H11" s="104">
        <f t="shared" si="1"/>
        <v>0</v>
      </c>
      <c r="I11" s="104">
        <f t="shared" si="2"/>
        <v>0</v>
      </c>
      <c r="J11" s="5" t="s">
        <v>18</v>
      </c>
      <c r="K11" s="81" t="s">
        <v>170</v>
      </c>
      <c r="L11" s="2" t="s">
        <v>13</v>
      </c>
      <c r="M11" s="257"/>
      <c r="N11" s="111"/>
      <c r="O11" s="116"/>
      <c r="P11" s="113"/>
      <c r="Q11" s="114"/>
      <c r="R11" s="112"/>
      <c r="S11" s="113"/>
      <c r="T11" s="114"/>
      <c r="U11" s="112"/>
      <c r="V11" s="113"/>
      <c r="W11" s="114"/>
      <c r="X11" s="115"/>
      <c r="Y11" s="120"/>
    </row>
    <row r="12" spans="1:26" s="60" customFormat="1" hidden="1" x14ac:dyDescent="0.25">
      <c r="A12" s="16">
        <f t="shared" si="0"/>
        <v>42564</v>
      </c>
      <c r="B12" s="90"/>
      <c r="C12" s="88"/>
      <c r="D12" s="88"/>
      <c r="E12" s="88"/>
      <c r="F12" s="88"/>
      <c r="G12" s="89"/>
      <c r="H12" s="104">
        <f t="shared" si="1"/>
        <v>0</v>
      </c>
      <c r="I12" s="104">
        <f t="shared" si="2"/>
        <v>0</v>
      </c>
      <c r="J12" s="5" t="s">
        <v>18</v>
      </c>
      <c r="K12" s="81" t="s">
        <v>170</v>
      </c>
      <c r="L12" s="2" t="s">
        <v>13</v>
      </c>
      <c r="M12" s="257"/>
      <c r="N12" s="111"/>
      <c r="O12" s="116"/>
      <c r="P12" s="113"/>
      <c r="Q12" s="114"/>
      <c r="R12" s="112"/>
      <c r="S12" s="113"/>
      <c r="T12" s="114"/>
      <c r="U12" s="112"/>
      <c r="V12" s="113"/>
      <c r="W12" s="114"/>
      <c r="X12" s="115"/>
      <c r="Y12" s="120"/>
    </row>
    <row r="13" spans="1:26" s="60" customFormat="1" hidden="1" x14ac:dyDescent="0.25">
      <c r="A13" s="16">
        <f t="shared" si="0"/>
        <v>42533</v>
      </c>
      <c r="B13" s="90"/>
      <c r="C13" s="88"/>
      <c r="D13" s="88"/>
      <c r="E13" s="88"/>
      <c r="F13" s="88"/>
      <c r="G13" s="89"/>
      <c r="H13" s="104">
        <f t="shared" si="1"/>
        <v>0</v>
      </c>
      <c r="I13" s="104">
        <f t="shared" si="2"/>
        <v>0</v>
      </c>
      <c r="J13" s="5" t="s">
        <v>18</v>
      </c>
      <c r="K13" s="81" t="s">
        <v>170</v>
      </c>
      <c r="L13" s="2" t="s">
        <v>13</v>
      </c>
      <c r="M13" s="257"/>
      <c r="N13" s="111"/>
      <c r="O13" s="116"/>
      <c r="P13" s="113"/>
      <c r="Q13" s="114"/>
      <c r="R13" s="112"/>
      <c r="S13" s="113"/>
      <c r="T13" s="114"/>
      <c r="U13" s="112"/>
      <c r="V13" s="113"/>
      <c r="W13" s="114"/>
      <c r="X13" s="115"/>
      <c r="Y13" s="120"/>
    </row>
    <row r="14" spans="1:26" s="60" customFormat="1" hidden="1" x14ac:dyDescent="0.25">
      <c r="A14" s="16">
        <f t="shared" ref="A14:A19" si="3">A15+31</f>
        <v>42502</v>
      </c>
      <c r="B14" s="90"/>
      <c r="C14" s="88"/>
      <c r="D14" s="88"/>
      <c r="E14" s="88"/>
      <c r="F14" s="88"/>
      <c r="G14" s="89"/>
      <c r="H14" s="104">
        <f t="shared" ref="H14:H19" si="4">F14+D14+B14</f>
        <v>0</v>
      </c>
      <c r="I14" s="104">
        <f t="shared" ref="I14:I19" si="5">G14+E14+C14</f>
        <v>0</v>
      </c>
      <c r="J14" s="5" t="s">
        <v>18</v>
      </c>
      <c r="K14" s="81" t="s">
        <v>170</v>
      </c>
      <c r="L14" s="2" t="s">
        <v>13</v>
      </c>
      <c r="M14" s="257"/>
      <c r="N14" s="111"/>
      <c r="O14" s="116"/>
      <c r="P14" s="113"/>
      <c r="Q14" s="114"/>
      <c r="R14" s="112"/>
      <c r="S14" s="113"/>
      <c r="T14" s="114"/>
      <c r="U14" s="112"/>
      <c r="V14" s="113"/>
      <c r="W14" s="114"/>
      <c r="X14" s="115"/>
      <c r="Y14" s="120"/>
    </row>
    <row r="15" spans="1:26" s="60" customFormat="1" hidden="1" x14ac:dyDescent="0.25">
      <c r="A15" s="16">
        <f t="shared" si="3"/>
        <v>42471</v>
      </c>
      <c r="B15" s="90"/>
      <c r="C15" s="88"/>
      <c r="D15" s="88"/>
      <c r="E15" s="88"/>
      <c r="F15" s="88"/>
      <c r="G15" s="89"/>
      <c r="H15" s="104">
        <f t="shared" si="4"/>
        <v>0</v>
      </c>
      <c r="I15" s="104">
        <f t="shared" si="5"/>
        <v>0</v>
      </c>
      <c r="J15" s="5" t="s">
        <v>18</v>
      </c>
      <c r="K15" s="81" t="s">
        <v>170</v>
      </c>
      <c r="L15" s="2" t="s">
        <v>13</v>
      </c>
      <c r="M15" s="257"/>
      <c r="N15" s="111"/>
      <c r="O15" s="116"/>
      <c r="P15" s="113"/>
      <c r="Q15" s="114"/>
      <c r="R15" s="112"/>
      <c r="S15" s="113"/>
      <c r="T15" s="114"/>
      <c r="U15" s="112"/>
      <c r="V15" s="113"/>
      <c r="W15" s="114"/>
      <c r="X15" s="115"/>
      <c r="Y15" s="120"/>
    </row>
    <row r="16" spans="1:26" s="60" customFormat="1" hidden="1" x14ac:dyDescent="0.25">
      <c r="A16" s="16">
        <f t="shared" si="3"/>
        <v>42440</v>
      </c>
      <c r="B16" s="90"/>
      <c r="C16" s="88"/>
      <c r="D16" s="88"/>
      <c r="E16" s="88"/>
      <c r="F16" s="88"/>
      <c r="G16" s="89"/>
      <c r="H16" s="104">
        <f t="shared" si="4"/>
        <v>0</v>
      </c>
      <c r="I16" s="104">
        <f t="shared" si="5"/>
        <v>0</v>
      </c>
      <c r="J16" s="5" t="s">
        <v>18</v>
      </c>
      <c r="K16" s="81" t="s">
        <v>170</v>
      </c>
      <c r="L16" s="2" t="s">
        <v>13</v>
      </c>
      <c r="M16" s="257"/>
      <c r="N16" s="111"/>
      <c r="O16" s="116"/>
      <c r="P16" s="113"/>
      <c r="Q16" s="114"/>
      <c r="R16" s="112"/>
      <c r="S16" s="113"/>
      <c r="T16" s="114"/>
      <c r="U16" s="112"/>
      <c r="V16" s="113"/>
      <c r="W16" s="114"/>
      <c r="X16" s="115"/>
      <c r="Y16" s="120"/>
    </row>
    <row r="17" spans="1:25" s="60" customFormat="1" hidden="1" x14ac:dyDescent="0.25">
      <c r="A17" s="16">
        <f t="shared" si="3"/>
        <v>42409</v>
      </c>
      <c r="B17" s="90"/>
      <c r="C17" s="88"/>
      <c r="D17" s="88"/>
      <c r="E17" s="88"/>
      <c r="F17" s="88"/>
      <c r="G17" s="89"/>
      <c r="H17" s="104">
        <f t="shared" si="4"/>
        <v>0</v>
      </c>
      <c r="I17" s="104">
        <f t="shared" si="5"/>
        <v>0</v>
      </c>
      <c r="J17" s="5" t="s">
        <v>18</v>
      </c>
      <c r="K17" s="81" t="s">
        <v>170</v>
      </c>
      <c r="L17" s="2" t="s">
        <v>13</v>
      </c>
      <c r="M17" s="257"/>
      <c r="N17" s="111"/>
      <c r="O17" s="116"/>
      <c r="P17" s="113"/>
      <c r="Q17" s="114"/>
      <c r="R17" s="112"/>
      <c r="S17" s="113"/>
      <c r="T17" s="114"/>
      <c r="U17" s="112"/>
      <c r="V17" s="113"/>
      <c r="W17" s="114"/>
      <c r="X17" s="115"/>
      <c r="Y17" s="120"/>
    </row>
    <row r="18" spans="1:25" s="60" customFormat="1" hidden="1" x14ac:dyDescent="0.25">
      <c r="A18" s="16">
        <f t="shared" si="3"/>
        <v>42378</v>
      </c>
      <c r="B18" s="90"/>
      <c r="C18" s="88"/>
      <c r="D18" s="88"/>
      <c r="E18" s="88"/>
      <c r="F18" s="88"/>
      <c r="G18" s="89"/>
      <c r="H18" s="104">
        <f t="shared" si="4"/>
        <v>0</v>
      </c>
      <c r="I18" s="104">
        <f t="shared" si="5"/>
        <v>0</v>
      </c>
      <c r="J18" s="5" t="s">
        <v>18</v>
      </c>
      <c r="K18" s="81" t="s">
        <v>170</v>
      </c>
      <c r="L18" s="2" t="s">
        <v>13</v>
      </c>
      <c r="M18" s="257"/>
      <c r="N18" s="111"/>
      <c r="O18" s="116"/>
      <c r="P18" s="113"/>
      <c r="Q18" s="114"/>
      <c r="R18" s="112"/>
      <c r="S18" s="113"/>
      <c r="T18" s="114"/>
      <c r="U18" s="112"/>
      <c r="V18" s="113"/>
      <c r="W18" s="114"/>
      <c r="X18" s="115"/>
      <c r="Y18" s="120"/>
    </row>
    <row r="19" spans="1:25" s="60" customFormat="1" hidden="1" x14ac:dyDescent="0.25">
      <c r="A19" s="16">
        <f t="shared" si="3"/>
        <v>42347</v>
      </c>
      <c r="B19" s="90"/>
      <c r="C19" s="88"/>
      <c r="D19" s="88"/>
      <c r="E19" s="88"/>
      <c r="F19" s="88"/>
      <c r="G19" s="89"/>
      <c r="H19" s="104">
        <f t="shared" si="4"/>
        <v>0</v>
      </c>
      <c r="I19" s="104">
        <f t="shared" si="5"/>
        <v>0</v>
      </c>
      <c r="J19" s="5" t="s">
        <v>18</v>
      </c>
      <c r="K19" s="81" t="s">
        <v>170</v>
      </c>
      <c r="L19" s="2" t="s">
        <v>13</v>
      </c>
      <c r="M19" s="257"/>
      <c r="N19" s="111"/>
      <c r="O19" s="116"/>
      <c r="P19" s="113"/>
      <c r="Q19" s="114"/>
      <c r="R19" s="112"/>
      <c r="S19" s="113"/>
      <c r="T19" s="114"/>
      <c r="U19" s="112"/>
      <c r="V19" s="113"/>
      <c r="W19" s="114"/>
      <c r="X19" s="115"/>
      <c r="Y19" s="120"/>
    </row>
    <row r="20" spans="1:25" s="60" customFormat="1" hidden="1" x14ac:dyDescent="0.25">
      <c r="A20" s="16">
        <f t="shared" ref="A20:A30" si="6">A21+31</f>
        <v>42316</v>
      </c>
      <c r="B20" s="102"/>
      <c r="C20" s="103"/>
      <c r="D20" s="103"/>
      <c r="E20" s="103"/>
      <c r="F20" s="103"/>
      <c r="G20" s="104"/>
      <c r="H20" s="104">
        <f t="shared" ref="H20:H31" si="7">F20+D20+B20</f>
        <v>0</v>
      </c>
      <c r="I20" s="104">
        <f t="shared" ref="I20:I31" si="8">G20+E20+C20</f>
        <v>0</v>
      </c>
      <c r="J20" s="5" t="s">
        <v>18</v>
      </c>
      <c r="K20" s="81" t="s">
        <v>170</v>
      </c>
      <c r="L20" s="2" t="s">
        <v>13</v>
      </c>
      <c r="M20" s="257"/>
      <c r="N20" s="22">
        <f t="shared" ref="N20:N31" si="9">A20</f>
        <v>42316</v>
      </c>
      <c r="O20" s="271">
        <f>Rates!$S20</f>
        <v>0.13038</v>
      </c>
      <c r="P20" s="27">
        <f>Rates!$E20</f>
        <v>0.104</v>
      </c>
      <c r="Q20" s="29">
        <f t="shared" ref="Q20:Q31" si="10">(O20-P20)*C20</f>
        <v>0</v>
      </c>
      <c r="R20" s="97">
        <f>Rates!$T20</f>
        <v>0.12619</v>
      </c>
      <c r="S20" s="27">
        <f>Rates!$E20</f>
        <v>0.104</v>
      </c>
      <c r="T20" s="29">
        <f t="shared" ref="T20:T31" si="11">(R20-S20)*E20</f>
        <v>0</v>
      </c>
      <c r="U20" s="97">
        <f>Rates!$V20</f>
        <v>0.12074</v>
      </c>
      <c r="V20" s="27">
        <f>Rates!$E20</f>
        <v>0.104</v>
      </c>
      <c r="W20" s="29">
        <f t="shared" ref="W20:W31" si="12">(U20-V20)*G20</f>
        <v>0</v>
      </c>
      <c r="X20" s="120">
        <f>W20+T20+Q20</f>
        <v>0</v>
      </c>
      <c r="Y20" s="120"/>
    </row>
    <row r="21" spans="1:25" s="60" customFormat="1" hidden="1" x14ac:dyDescent="0.25">
      <c r="A21" s="16">
        <f t="shared" si="6"/>
        <v>42285</v>
      </c>
      <c r="B21" s="102"/>
      <c r="C21" s="103"/>
      <c r="D21" s="103"/>
      <c r="E21" s="103"/>
      <c r="F21" s="103"/>
      <c r="G21" s="104"/>
      <c r="H21" s="104">
        <f t="shared" si="7"/>
        <v>0</v>
      </c>
      <c r="I21" s="104">
        <f t="shared" si="8"/>
        <v>0</v>
      </c>
      <c r="J21" s="5" t="s">
        <v>18</v>
      </c>
      <c r="K21" s="81" t="s">
        <v>74</v>
      </c>
      <c r="L21" s="260" t="s">
        <v>12</v>
      </c>
      <c r="M21" s="74"/>
      <c r="N21" s="22">
        <f t="shared" si="9"/>
        <v>42285</v>
      </c>
      <c r="O21" s="271">
        <f>Rates!$S21</f>
        <v>9.257E-2</v>
      </c>
      <c r="P21" s="27">
        <f>Rates!$E21</f>
        <v>0.12191</v>
      </c>
      <c r="Q21" s="29">
        <f t="shared" si="10"/>
        <v>0</v>
      </c>
      <c r="R21" s="97">
        <f>Rates!$T21</f>
        <v>8.6400000000000005E-2</v>
      </c>
      <c r="S21" s="27">
        <f>Rates!$E21</f>
        <v>0.12191</v>
      </c>
      <c r="T21" s="29">
        <f t="shared" si="11"/>
        <v>0</v>
      </c>
      <c r="U21" s="97">
        <f>Rates!$V21</f>
        <v>7.2789999999999994E-2</v>
      </c>
      <c r="V21" s="27">
        <f>Rates!$E21</f>
        <v>0.12191</v>
      </c>
      <c r="W21" s="29">
        <f t="shared" si="12"/>
        <v>0</v>
      </c>
      <c r="X21" s="120">
        <f t="shared" ref="X21:X32" si="13">W21+T21+Q21</f>
        <v>0</v>
      </c>
      <c r="Y21" s="120"/>
    </row>
    <row r="22" spans="1:25" s="60" customFormat="1" x14ac:dyDescent="0.25">
      <c r="A22" s="16">
        <f t="shared" si="6"/>
        <v>42254</v>
      </c>
      <c r="B22" s="299">
        <v>280</v>
      </c>
      <c r="C22" s="299">
        <v>116310</v>
      </c>
      <c r="D22" s="299">
        <v>32</v>
      </c>
      <c r="E22" s="299">
        <v>20541</v>
      </c>
      <c r="F22" s="299"/>
      <c r="G22" s="299"/>
      <c r="H22" s="299">
        <f t="shared" si="7"/>
        <v>312</v>
      </c>
      <c r="I22" s="104">
        <f t="shared" si="8"/>
        <v>136851</v>
      </c>
      <c r="J22" s="5" t="s">
        <v>18</v>
      </c>
      <c r="K22" s="81" t="s">
        <v>74</v>
      </c>
      <c r="L22" s="5" t="s">
        <v>12</v>
      </c>
      <c r="M22" s="74"/>
      <c r="N22" s="22">
        <f t="shared" si="9"/>
        <v>42254</v>
      </c>
      <c r="O22" s="271">
        <f>Rates!$S22</f>
        <v>9.257E-2</v>
      </c>
      <c r="P22" s="27">
        <f>Rates!$E22</f>
        <v>0.12191</v>
      </c>
      <c r="Q22" s="29">
        <f t="shared" si="10"/>
        <v>-3412.5354000000007</v>
      </c>
      <c r="R22" s="95">
        <f>Rates!$T22</f>
        <v>8.6400000000000005E-2</v>
      </c>
      <c r="S22" s="27">
        <f>Rates!$E22</f>
        <v>0.12191</v>
      </c>
      <c r="T22" s="29">
        <f t="shared" si="11"/>
        <v>-729.41090999999994</v>
      </c>
      <c r="U22" s="97">
        <f>Rates!$V22</f>
        <v>7.2789999999999994E-2</v>
      </c>
      <c r="V22" s="27">
        <f>Rates!$E22</f>
        <v>0.12191</v>
      </c>
      <c r="W22" s="29">
        <f t="shared" si="12"/>
        <v>0</v>
      </c>
      <c r="X22" s="120">
        <f t="shared" si="13"/>
        <v>-4141.9463100000003</v>
      </c>
      <c r="Y22" s="120">
        <f t="shared" ref="Y22:Y32" si="14">C22/B22</f>
        <v>415.39285714285717</v>
      </c>
    </row>
    <row r="23" spans="1:25" s="60" customFormat="1" x14ac:dyDescent="0.25">
      <c r="A23" s="16">
        <f t="shared" si="6"/>
        <v>42223</v>
      </c>
      <c r="B23" s="299">
        <v>282</v>
      </c>
      <c r="C23" s="299">
        <v>148424</v>
      </c>
      <c r="D23" s="299">
        <v>37</v>
      </c>
      <c r="E23" s="299">
        <v>16593</v>
      </c>
      <c r="F23" s="299">
        <v>0</v>
      </c>
      <c r="G23" s="299">
        <v>0</v>
      </c>
      <c r="H23" s="299">
        <f t="shared" si="7"/>
        <v>319</v>
      </c>
      <c r="I23" s="104">
        <f t="shared" si="8"/>
        <v>165017</v>
      </c>
      <c r="J23" s="5" t="s">
        <v>18</v>
      </c>
      <c r="K23" s="81" t="s">
        <v>74</v>
      </c>
      <c r="L23" s="5" t="s">
        <v>12</v>
      </c>
      <c r="M23" s="74"/>
      <c r="N23" s="22">
        <f t="shared" si="9"/>
        <v>42223</v>
      </c>
      <c r="O23" s="271">
        <f>Rates!$S23</f>
        <v>9.257E-2</v>
      </c>
      <c r="P23" s="27">
        <f>Rates!$E23</f>
        <v>0.12191</v>
      </c>
      <c r="Q23" s="29">
        <f t="shared" si="10"/>
        <v>-4354.7601600000007</v>
      </c>
      <c r="R23" s="95">
        <f>Rates!$T23</f>
        <v>8.6400000000000005E-2</v>
      </c>
      <c r="S23" s="27">
        <f>Rates!$E23</f>
        <v>0.12191</v>
      </c>
      <c r="T23" s="29">
        <f t="shared" si="11"/>
        <v>-589.21743000000004</v>
      </c>
      <c r="U23" s="97">
        <f>Rates!$V23</f>
        <v>7.2789999999999994E-2</v>
      </c>
      <c r="V23" s="27">
        <f>Rates!$E23</f>
        <v>0.12191</v>
      </c>
      <c r="W23" s="29">
        <f t="shared" si="12"/>
        <v>0</v>
      </c>
      <c r="X23" s="120">
        <f t="shared" si="13"/>
        <v>-4943.9775900000004</v>
      </c>
      <c r="Y23" s="120">
        <f t="shared" si="14"/>
        <v>526.32624113475174</v>
      </c>
    </row>
    <row r="24" spans="1:25" s="60" customFormat="1" x14ac:dyDescent="0.25">
      <c r="A24" s="16">
        <f t="shared" si="6"/>
        <v>42192</v>
      </c>
      <c r="B24" s="299">
        <v>287</v>
      </c>
      <c r="C24" s="299">
        <v>123981</v>
      </c>
      <c r="D24" s="299">
        <v>32</v>
      </c>
      <c r="E24" s="299">
        <v>17594</v>
      </c>
      <c r="F24" s="299">
        <v>0</v>
      </c>
      <c r="G24" s="299">
        <v>0</v>
      </c>
      <c r="H24" s="299">
        <f t="shared" si="7"/>
        <v>319</v>
      </c>
      <c r="I24" s="104">
        <f t="shared" si="8"/>
        <v>141575</v>
      </c>
      <c r="J24" s="5" t="s">
        <v>18</v>
      </c>
      <c r="K24" s="81" t="s">
        <v>74</v>
      </c>
      <c r="L24" s="5" t="s">
        <v>12</v>
      </c>
      <c r="M24" s="74"/>
      <c r="N24" s="22">
        <f t="shared" si="9"/>
        <v>42192</v>
      </c>
      <c r="O24" s="271">
        <f>Rates!$S24</f>
        <v>9.257E-2</v>
      </c>
      <c r="P24" s="27">
        <f>Rates!$E24</f>
        <v>0.12191</v>
      </c>
      <c r="Q24" s="29">
        <f t="shared" si="10"/>
        <v>-3637.6025400000008</v>
      </c>
      <c r="R24" s="95">
        <f>Rates!$T24</f>
        <v>8.6400000000000005E-2</v>
      </c>
      <c r="S24" s="27">
        <f>Rates!$E24</f>
        <v>0.12191</v>
      </c>
      <c r="T24" s="29">
        <f t="shared" si="11"/>
        <v>-624.76293999999996</v>
      </c>
      <c r="U24" s="97">
        <f>Rates!$V24</f>
        <v>8.2879999999999995E-2</v>
      </c>
      <c r="V24" s="27">
        <f>Rates!$E24</f>
        <v>0.12191</v>
      </c>
      <c r="W24" s="29">
        <f t="shared" si="12"/>
        <v>0</v>
      </c>
      <c r="X24" s="120">
        <f t="shared" si="13"/>
        <v>-4262.3654800000004</v>
      </c>
      <c r="Y24" s="120">
        <f t="shared" si="14"/>
        <v>431.98954703832754</v>
      </c>
    </row>
    <row r="25" spans="1:25" s="60" customFormat="1" x14ac:dyDescent="0.25">
      <c r="A25" s="16">
        <f t="shared" si="6"/>
        <v>42161</v>
      </c>
      <c r="B25" s="299">
        <v>286</v>
      </c>
      <c r="C25" s="299">
        <v>123593</v>
      </c>
      <c r="D25" s="299">
        <v>32</v>
      </c>
      <c r="E25" s="299">
        <v>19990</v>
      </c>
      <c r="F25" s="299">
        <v>0</v>
      </c>
      <c r="G25" s="299">
        <v>0</v>
      </c>
      <c r="H25" s="299">
        <f t="shared" si="7"/>
        <v>318</v>
      </c>
      <c r="I25" s="104">
        <f t="shared" si="8"/>
        <v>143583</v>
      </c>
      <c r="J25" s="5" t="s">
        <v>18</v>
      </c>
      <c r="K25" s="81" t="s">
        <v>74</v>
      </c>
      <c r="L25" s="5" t="s">
        <v>12</v>
      </c>
      <c r="M25" s="74"/>
      <c r="N25" s="22">
        <f t="shared" si="9"/>
        <v>42161</v>
      </c>
      <c r="O25" s="271">
        <f>Rates!$S25</f>
        <v>9.257E-2</v>
      </c>
      <c r="P25" s="27">
        <f>Rates!$E25</f>
        <v>0.12191</v>
      </c>
      <c r="Q25" s="29">
        <f t="shared" si="10"/>
        <v>-3626.2186200000006</v>
      </c>
      <c r="R25" s="95">
        <f>Rates!$T25</f>
        <v>8.6400000000000005E-2</v>
      </c>
      <c r="S25" s="27">
        <f>Rates!$E25</f>
        <v>0.12191</v>
      </c>
      <c r="T25" s="29">
        <f t="shared" si="11"/>
        <v>-709.84490000000005</v>
      </c>
      <c r="U25" s="97">
        <f>Rates!$V25</f>
        <v>8.2879999999999995E-2</v>
      </c>
      <c r="V25" s="27">
        <f>Rates!$E25</f>
        <v>0.12191</v>
      </c>
      <c r="W25" s="29">
        <f t="shared" si="12"/>
        <v>0</v>
      </c>
      <c r="X25" s="120">
        <f t="shared" si="13"/>
        <v>-4336.0635200000006</v>
      </c>
      <c r="Y25" s="120">
        <f t="shared" si="14"/>
        <v>432.14335664335664</v>
      </c>
    </row>
    <row r="26" spans="1:25" s="60" customFormat="1" x14ac:dyDescent="0.25">
      <c r="A26" s="16">
        <f t="shared" si="6"/>
        <v>42130</v>
      </c>
      <c r="B26" s="299">
        <v>294</v>
      </c>
      <c r="C26" s="299">
        <v>119359</v>
      </c>
      <c r="D26" s="299">
        <v>32</v>
      </c>
      <c r="E26" s="299">
        <v>19795</v>
      </c>
      <c r="F26" s="299">
        <v>0</v>
      </c>
      <c r="G26" s="299">
        <v>0</v>
      </c>
      <c r="H26" s="299">
        <f t="shared" si="7"/>
        <v>326</v>
      </c>
      <c r="I26" s="104">
        <f t="shared" si="8"/>
        <v>139154</v>
      </c>
      <c r="J26" s="5" t="s">
        <v>18</v>
      </c>
      <c r="K26" s="81" t="s">
        <v>74</v>
      </c>
      <c r="L26" s="5" t="s">
        <v>12</v>
      </c>
      <c r="M26" s="74"/>
      <c r="N26" s="22">
        <f t="shared" si="9"/>
        <v>42130</v>
      </c>
      <c r="O26" s="271">
        <f>Rates!$S26</f>
        <v>9.257E-2</v>
      </c>
      <c r="P26" s="27">
        <f>Rates!$E26</f>
        <v>0.12191</v>
      </c>
      <c r="Q26" s="29">
        <f t="shared" si="10"/>
        <v>-3501.9930600000007</v>
      </c>
      <c r="R26" s="95">
        <f>Rates!$T26</f>
        <v>8.6400000000000005E-2</v>
      </c>
      <c r="S26" s="27">
        <f>Rates!$E26</f>
        <v>0.12191</v>
      </c>
      <c r="T26" s="29">
        <f t="shared" si="11"/>
        <v>-702.92044999999996</v>
      </c>
      <c r="U26" s="97">
        <f>Rates!$V26</f>
        <v>8.2879999999999995E-2</v>
      </c>
      <c r="V26" s="27">
        <f>Rates!$E26</f>
        <v>0.12191</v>
      </c>
      <c r="W26" s="29">
        <f t="shared" si="12"/>
        <v>0</v>
      </c>
      <c r="X26" s="120">
        <f t="shared" si="13"/>
        <v>-4204.9135100000003</v>
      </c>
      <c r="Y26" s="120">
        <f t="shared" si="14"/>
        <v>405.98299319727892</v>
      </c>
    </row>
    <row r="27" spans="1:25" s="60" customFormat="1" x14ac:dyDescent="0.25">
      <c r="A27" s="16">
        <f t="shared" si="6"/>
        <v>42099</v>
      </c>
      <c r="B27" s="299">
        <v>297</v>
      </c>
      <c r="C27" s="299">
        <v>122285</v>
      </c>
      <c r="D27" s="299">
        <v>32</v>
      </c>
      <c r="E27" s="299">
        <v>25908</v>
      </c>
      <c r="F27" s="299">
        <v>0</v>
      </c>
      <c r="G27" s="299">
        <v>0</v>
      </c>
      <c r="H27" s="299">
        <f t="shared" si="7"/>
        <v>329</v>
      </c>
      <c r="I27" s="104">
        <f t="shared" si="8"/>
        <v>148193</v>
      </c>
      <c r="J27" s="5" t="s">
        <v>18</v>
      </c>
      <c r="K27" s="81" t="s">
        <v>74</v>
      </c>
      <c r="L27" s="5" t="s">
        <v>12</v>
      </c>
      <c r="M27" s="74"/>
      <c r="N27" s="22">
        <f t="shared" si="9"/>
        <v>42099</v>
      </c>
      <c r="O27" s="271">
        <f>Rates!$S27</f>
        <v>0.16273000000000001</v>
      </c>
      <c r="P27" s="27">
        <f>Rates!$E27</f>
        <v>0.12191</v>
      </c>
      <c r="Q27" s="29">
        <f t="shared" si="10"/>
        <v>4991.6737000000012</v>
      </c>
      <c r="R27" s="97">
        <f>Rates!$T27</f>
        <v>0.15228</v>
      </c>
      <c r="S27" s="27">
        <f>Rates!$E27</f>
        <v>0.12191</v>
      </c>
      <c r="T27" s="29">
        <f t="shared" si="11"/>
        <v>786.8259599999999</v>
      </c>
      <c r="U27" s="95">
        <f>Rates!$V27</f>
        <v>0.13569999999999999</v>
      </c>
      <c r="V27" s="27">
        <f>Rates!$E27</f>
        <v>0.12191</v>
      </c>
      <c r="W27" s="29">
        <f t="shared" si="12"/>
        <v>0</v>
      </c>
      <c r="X27" s="120">
        <f t="shared" si="13"/>
        <v>5778.4996600000013</v>
      </c>
      <c r="Y27" s="120">
        <f t="shared" si="14"/>
        <v>411.73400673400675</v>
      </c>
    </row>
    <row r="28" spans="1:25" s="60" customFormat="1" x14ac:dyDescent="0.25">
      <c r="A28" s="16">
        <f t="shared" si="6"/>
        <v>42068</v>
      </c>
      <c r="B28" s="299">
        <v>298</v>
      </c>
      <c r="C28" s="299">
        <v>199030</v>
      </c>
      <c r="D28" s="299">
        <v>32</v>
      </c>
      <c r="E28" s="299">
        <v>53920</v>
      </c>
      <c r="F28" s="299">
        <v>0</v>
      </c>
      <c r="G28" s="299">
        <v>0</v>
      </c>
      <c r="H28" s="299">
        <f t="shared" si="7"/>
        <v>330</v>
      </c>
      <c r="I28" s="104">
        <f t="shared" si="8"/>
        <v>252950</v>
      </c>
      <c r="J28" s="5" t="s">
        <v>18</v>
      </c>
      <c r="K28" s="81" t="s">
        <v>74</v>
      </c>
      <c r="L28" s="5" t="s">
        <v>12</v>
      </c>
      <c r="M28" s="74"/>
      <c r="N28" s="22">
        <f t="shared" si="9"/>
        <v>42068</v>
      </c>
      <c r="O28" s="271">
        <f>Rates!$S28</f>
        <v>0.16273000000000001</v>
      </c>
      <c r="P28" s="27">
        <f>Rates!$E28</f>
        <v>0.12191</v>
      </c>
      <c r="Q28" s="29">
        <f t="shared" si="10"/>
        <v>8124.4046000000017</v>
      </c>
      <c r="R28" s="97">
        <f>Rates!$T28</f>
        <v>0.15228</v>
      </c>
      <c r="S28" s="27">
        <f>Rates!$E28</f>
        <v>0.12191</v>
      </c>
      <c r="T28" s="29">
        <f t="shared" si="11"/>
        <v>1637.5503999999996</v>
      </c>
      <c r="U28" s="95">
        <f>Rates!$V28</f>
        <v>0.13569999999999999</v>
      </c>
      <c r="V28" s="27">
        <f>Rates!$E28</f>
        <v>0.12191</v>
      </c>
      <c r="W28" s="29">
        <f t="shared" si="12"/>
        <v>0</v>
      </c>
      <c r="X28" s="120">
        <f t="shared" si="13"/>
        <v>9761.9550000000017</v>
      </c>
      <c r="Y28" s="120">
        <f t="shared" si="14"/>
        <v>667.88590604026842</v>
      </c>
    </row>
    <row r="29" spans="1:25" s="60" customFormat="1" x14ac:dyDescent="0.25">
      <c r="A29" s="16">
        <f t="shared" si="6"/>
        <v>42037</v>
      </c>
      <c r="B29" s="299">
        <v>297</v>
      </c>
      <c r="C29" s="299">
        <v>207018</v>
      </c>
      <c r="D29" s="299">
        <v>32</v>
      </c>
      <c r="E29" s="299">
        <v>50778</v>
      </c>
      <c r="F29" s="299">
        <v>0</v>
      </c>
      <c r="G29" s="299">
        <v>0</v>
      </c>
      <c r="H29" s="299">
        <f t="shared" si="7"/>
        <v>329</v>
      </c>
      <c r="I29" s="104">
        <f t="shared" si="8"/>
        <v>257796</v>
      </c>
      <c r="J29" s="5" t="s">
        <v>18</v>
      </c>
      <c r="K29" s="81" t="s">
        <v>74</v>
      </c>
      <c r="L29" s="5" t="s">
        <v>12</v>
      </c>
      <c r="M29" s="74"/>
      <c r="N29" s="22">
        <f t="shared" si="9"/>
        <v>42037</v>
      </c>
      <c r="O29" s="271">
        <f>Rates!$S29</f>
        <v>0.16273000000000001</v>
      </c>
      <c r="P29" s="27">
        <f>Rates!$E29</f>
        <v>0.12191</v>
      </c>
      <c r="Q29" s="29">
        <f t="shared" si="10"/>
        <v>8450.474760000001</v>
      </c>
      <c r="R29" s="97">
        <f>Rates!$T29</f>
        <v>0.15228</v>
      </c>
      <c r="S29" s="27">
        <f>Rates!$E29</f>
        <v>0.12191</v>
      </c>
      <c r="T29" s="29">
        <f t="shared" si="11"/>
        <v>1542.1278599999996</v>
      </c>
      <c r="U29" s="95">
        <f>Rates!$V29</f>
        <v>0.13569999999999999</v>
      </c>
      <c r="V29" s="27">
        <f>Rates!$E29</f>
        <v>0.12191</v>
      </c>
      <c r="W29" s="29">
        <f t="shared" si="12"/>
        <v>0</v>
      </c>
      <c r="X29" s="120">
        <f t="shared" si="13"/>
        <v>9992.6026200000015</v>
      </c>
      <c r="Y29" s="120">
        <f t="shared" si="14"/>
        <v>697.030303030303</v>
      </c>
    </row>
    <row r="30" spans="1:25" s="60" customFormat="1" x14ac:dyDescent="0.25">
      <c r="A30" s="16">
        <f t="shared" si="6"/>
        <v>42006</v>
      </c>
      <c r="B30" s="299">
        <v>302</v>
      </c>
      <c r="C30" s="299">
        <v>215572</v>
      </c>
      <c r="D30" s="299">
        <v>32</v>
      </c>
      <c r="E30" s="299">
        <v>49875</v>
      </c>
      <c r="F30" s="299">
        <v>0</v>
      </c>
      <c r="G30" s="299">
        <v>0</v>
      </c>
      <c r="H30" s="299">
        <f t="shared" si="7"/>
        <v>334</v>
      </c>
      <c r="I30" s="104">
        <f t="shared" si="8"/>
        <v>265447</v>
      </c>
      <c r="J30" s="5" t="s">
        <v>18</v>
      </c>
      <c r="K30" s="81" t="s">
        <v>74</v>
      </c>
      <c r="L30" s="5" t="s">
        <v>12</v>
      </c>
      <c r="M30" s="74"/>
      <c r="N30" s="22">
        <f t="shared" si="9"/>
        <v>42006</v>
      </c>
      <c r="O30" s="271">
        <f>Rates!$S30</f>
        <v>0.16273000000000001</v>
      </c>
      <c r="P30" s="27">
        <f>Rates!$E30</f>
        <v>0.12191</v>
      </c>
      <c r="Q30" s="29">
        <f t="shared" si="10"/>
        <v>8799.6490400000021</v>
      </c>
      <c r="R30" s="97">
        <f>Rates!$T30</f>
        <v>0.15228</v>
      </c>
      <c r="S30" s="27">
        <f>Rates!$E30</f>
        <v>0.12191</v>
      </c>
      <c r="T30" s="29">
        <f t="shared" si="11"/>
        <v>1514.7037499999997</v>
      </c>
      <c r="U30" s="97">
        <f>Rates!$V30</f>
        <v>0.17488000000000001</v>
      </c>
      <c r="V30" s="27">
        <f>Rates!$E30</f>
        <v>0.12191</v>
      </c>
      <c r="W30" s="29">
        <f t="shared" si="12"/>
        <v>0</v>
      </c>
      <c r="X30" s="120">
        <f t="shared" si="13"/>
        <v>10314.352790000001</v>
      </c>
      <c r="Y30" s="120">
        <f t="shared" si="14"/>
        <v>713.81456953642385</v>
      </c>
    </row>
    <row r="31" spans="1:25" s="60" customFormat="1" x14ac:dyDescent="0.25">
      <c r="A31" s="16">
        <f>A32+31</f>
        <v>41975</v>
      </c>
      <c r="B31" s="299">
        <v>302</v>
      </c>
      <c r="C31" s="299">
        <v>229217</v>
      </c>
      <c r="D31" s="299">
        <v>32</v>
      </c>
      <c r="E31" s="299">
        <v>41490</v>
      </c>
      <c r="F31" s="299">
        <v>0</v>
      </c>
      <c r="G31" s="299">
        <v>0</v>
      </c>
      <c r="H31" s="299">
        <f t="shared" si="7"/>
        <v>334</v>
      </c>
      <c r="I31" s="104">
        <f t="shared" si="8"/>
        <v>270707</v>
      </c>
      <c r="J31" s="5" t="s">
        <v>18</v>
      </c>
      <c r="K31" s="81" t="s">
        <v>74</v>
      </c>
      <c r="L31" s="5" t="s">
        <v>12</v>
      </c>
      <c r="M31" s="74"/>
      <c r="N31" s="22">
        <f t="shared" si="9"/>
        <v>41975</v>
      </c>
      <c r="O31" s="271">
        <f>Rates!$S31</f>
        <v>0.16273000000000001</v>
      </c>
      <c r="P31" s="27">
        <f>Rates!$E31</f>
        <v>0.12191</v>
      </c>
      <c r="Q31" s="29">
        <f t="shared" si="10"/>
        <v>9356.6379400000023</v>
      </c>
      <c r="R31" s="97">
        <f>Rates!$T31</f>
        <v>0.15228</v>
      </c>
      <c r="S31" s="27">
        <f>Rates!$E31</f>
        <v>0.12191</v>
      </c>
      <c r="T31" s="29">
        <f t="shared" si="11"/>
        <v>1260.0512999999999</v>
      </c>
      <c r="U31" s="97">
        <f>Rates!$V31</f>
        <v>0.17488000000000001</v>
      </c>
      <c r="V31" s="27">
        <f>Rates!$E31</f>
        <v>0.12191</v>
      </c>
      <c r="W31" s="29">
        <f t="shared" si="12"/>
        <v>0</v>
      </c>
      <c r="X31" s="120">
        <f t="shared" si="13"/>
        <v>10616.689240000002</v>
      </c>
      <c r="Y31" s="120">
        <f t="shared" si="14"/>
        <v>758.99668874172187</v>
      </c>
    </row>
    <row r="32" spans="1:25" s="60" customFormat="1" x14ac:dyDescent="0.25">
      <c r="A32" s="16">
        <v>41944</v>
      </c>
      <c r="B32" s="299">
        <v>313</v>
      </c>
      <c r="C32" s="299">
        <v>200789</v>
      </c>
      <c r="D32" s="299">
        <v>32</v>
      </c>
      <c r="E32" s="299">
        <v>33756</v>
      </c>
      <c r="F32" s="299">
        <v>0</v>
      </c>
      <c r="G32" s="299">
        <v>0</v>
      </c>
      <c r="H32" s="299">
        <f>F32+D32+B32</f>
        <v>345</v>
      </c>
      <c r="I32" s="104">
        <f>G32+E32+C32</f>
        <v>234545</v>
      </c>
      <c r="J32" s="5" t="s">
        <v>18</v>
      </c>
      <c r="K32" s="81" t="s">
        <v>74</v>
      </c>
      <c r="L32" s="5" t="s">
        <v>12</v>
      </c>
      <c r="M32" s="74"/>
      <c r="N32" s="22">
        <f>A32</f>
        <v>41944</v>
      </c>
      <c r="O32" s="272">
        <f>Rates!$S32</f>
        <v>0.16273000000000001</v>
      </c>
      <c r="P32" s="27">
        <f>Rates!$E32</f>
        <v>0.12191</v>
      </c>
      <c r="Q32" s="29">
        <f>(O32-P32)*C32</f>
        <v>8196.2069800000027</v>
      </c>
      <c r="R32" s="99">
        <f>Rates!$T32</f>
        <v>0.15228</v>
      </c>
      <c r="S32" s="27">
        <f>Rates!$E32</f>
        <v>0.12191</v>
      </c>
      <c r="T32" s="29">
        <f>(R32-S32)*E32</f>
        <v>1025.1697199999999</v>
      </c>
      <c r="U32" s="95">
        <f>Rates!$V32</f>
        <v>0.17488000000000001</v>
      </c>
      <c r="V32" s="27">
        <f>Rates!$E32</f>
        <v>0.12191</v>
      </c>
      <c r="W32" s="29">
        <f>(U32-V32)*G32</f>
        <v>0</v>
      </c>
      <c r="X32" s="120">
        <f t="shared" si="13"/>
        <v>9221.3767000000025</v>
      </c>
      <c r="Y32" s="120">
        <f t="shared" si="14"/>
        <v>641.4984025559105</v>
      </c>
    </row>
    <row r="33" spans="1:25" s="207" customFormat="1" x14ac:dyDescent="0.25">
      <c r="A33" s="242">
        <v>41913</v>
      </c>
      <c r="B33" s="243"/>
      <c r="C33" s="243"/>
      <c r="D33" s="244"/>
      <c r="E33" s="244"/>
      <c r="F33" s="244"/>
      <c r="G33" s="244"/>
      <c r="H33" s="244"/>
      <c r="I33" s="244"/>
      <c r="J33" s="236"/>
      <c r="K33" s="201"/>
      <c r="L33" s="236"/>
      <c r="M33" s="74"/>
      <c r="N33" s="245">
        <f t="shared" ref="N33:N48" si="15">A33</f>
        <v>41913</v>
      </c>
      <c r="O33" s="273"/>
      <c r="P33" s="203"/>
      <c r="Q33" s="247"/>
      <c r="R33" s="269"/>
      <c r="S33" s="203"/>
      <c r="T33" s="247"/>
      <c r="U33" s="268"/>
      <c r="V33" s="203"/>
      <c r="W33" s="247"/>
      <c r="X33" s="197"/>
      <c r="Y33" s="197"/>
    </row>
    <row r="34" spans="1:25" s="207" customFormat="1" hidden="1" x14ac:dyDescent="0.25">
      <c r="A34" s="187">
        <v>41883</v>
      </c>
      <c r="B34" s="243"/>
      <c r="C34" s="243"/>
      <c r="D34" s="244"/>
      <c r="E34" s="244"/>
      <c r="F34" s="244"/>
      <c r="G34" s="244"/>
      <c r="H34" s="244"/>
      <c r="I34" s="244"/>
      <c r="J34" s="236"/>
      <c r="K34" s="201"/>
      <c r="L34" s="236"/>
      <c r="M34" s="74"/>
      <c r="N34" s="190">
        <f t="shared" si="15"/>
        <v>41883</v>
      </c>
      <c r="O34" s="273"/>
      <c r="P34" s="203"/>
      <c r="Q34" s="247"/>
      <c r="R34" s="269"/>
      <c r="S34" s="203"/>
      <c r="T34" s="247"/>
      <c r="U34" s="268"/>
      <c r="V34" s="203"/>
      <c r="W34" s="247"/>
      <c r="X34" s="197"/>
      <c r="Y34" s="197"/>
    </row>
    <row r="35" spans="1:25" s="207" customFormat="1" hidden="1" x14ac:dyDescent="0.25">
      <c r="A35" s="187">
        <v>41852</v>
      </c>
      <c r="B35" s="243"/>
      <c r="C35" s="243"/>
      <c r="D35" s="244"/>
      <c r="E35" s="244"/>
      <c r="F35" s="244"/>
      <c r="G35" s="244"/>
      <c r="H35" s="244"/>
      <c r="I35" s="244"/>
      <c r="J35" s="236"/>
      <c r="K35" s="201"/>
      <c r="L35" s="236"/>
      <c r="M35" s="74"/>
      <c r="N35" s="190">
        <f t="shared" si="15"/>
        <v>41852</v>
      </c>
      <c r="O35" s="273"/>
      <c r="P35" s="203"/>
      <c r="Q35" s="247"/>
      <c r="R35" s="269"/>
      <c r="S35" s="203"/>
      <c r="T35" s="247"/>
      <c r="U35" s="268"/>
      <c r="V35" s="203"/>
      <c r="W35" s="247"/>
      <c r="X35" s="197"/>
      <c r="Y35" s="197"/>
    </row>
    <row r="36" spans="1:25" s="207" customFormat="1" hidden="1" x14ac:dyDescent="0.25">
      <c r="A36" s="187">
        <v>41821</v>
      </c>
      <c r="B36" s="243"/>
      <c r="C36" s="243"/>
      <c r="D36" s="244"/>
      <c r="E36" s="244"/>
      <c r="F36" s="244"/>
      <c r="G36" s="244"/>
      <c r="H36" s="244"/>
      <c r="I36" s="244"/>
      <c r="J36" s="236"/>
      <c r="K36" s="201"/>
      <c r="L36" s="236"/>
      <c r="M36" s="74"/>
      <c r="N36" s="190">
        <f t="shared" si="15"/>
        <v>41821</v>
      </c>
      <c r="O36" s="273"/>
      <c r="P36" s="203"/>
      <c r="Q36" s="247"/>
      <c r="R36" s="269"/>
      <c r="S36" s="203"/>
      <c r="T36" s="247"/>
      <c r="U36" s="268"/>
      <c r="V36" s="203"/>
      <c r="W36" s="247"/>
      <c r="X36" s="197"/>
      <c r="Y36" s="197"/>
    </row>
    <row r="37" spans="1:25" s="207" customFormat="1" hidden="1" x14ac:dyDescent="0.25">
      <c r="A37" s="187">
        <v>41791</v>
      </c>
      <c r="B37" s="243"/>
      <c r="C37" s="244"/>
      <c r="D37" s="244"/>
      <c r="E37" s="244"/>
      <c r="F37" s="244"/>
      <c r="G37" s="244"/>
      <c r="H37" s="244"/>
      <c r="I37" s="244"/>
      <c r="J37" s="236"/>
      <c r="K37" s="201"/>
      <c r="L37" s="236"/>
      <c r="M37" s="74"/>
      <c r="N37" s="190">
        <f t="shared" si="15"/>
        <v>41791</v>
      </c>
      <c r="O37" s="273"/>
      <c r="P37" s="203"/>
      <c r="Q37" s="247"/>
      <c r="R37" s="269"/>
      <c r="S37" s="250"/>
      <c r="T37" s="247"/>
      <c r="U37" s="268"/>
      <c r="V37" s="250"/>
      <c r="W37" s="247"/>
      <c r="X37" s="197"/>
      <c r="Y37" s="197"/>
    </row>
    <row r="38" spans="1:25" s="209" customFormat="1" hidden="1" x14ac:dyDescent="0.25">
      <c r="A38" s="187">
        <v>41760</v>
      </c>
      <c r="B38" s="251"/>
      <c r="C38" s="252"/>
      <c r="D38" s="244"/>
      <c r="E38" s="244"/>
      <c r="F38" s="244"/>
      <c r="G38" s="244"/>
      <c r="H38" s="244"/>
      <c r="I38" s="244"/>
      <c r="J38" s="236"/>
      <c r="K38" s="201"/>
      <c r="L38" s="236"/>
      <c r="M38" s="74"/>
      <c r="N38" s="190">
        <f t="shared" si="15"/>
        <v>41760</v>
      </c>
      <c r="O38" s="273"/>
      <c r="P38" s="203"/>
      <c r="Q38" s="247"/>
      <c r="R38" s="269"/>
      <c r="S38" s="250"/>
      <c r="T38" s="247"/>
      <c r="U38" s="268"/>
      <c r="V38" s="250"/>
      <c r="W38" s="247"/>
      <c r="X38" s="197"/>
      <c r="Y38" s="197"/>
    </row>
    <row r="39" spans="1:25" s="209" customFormat="1" hidden="1" x14ac:dyDescent="0.25">
      <c r="A39" s="187">
        <v>41730</v>
      </c>
      <c r="B39" s="251"/>
      <c r="C39" s="251"/>
      <c r="D39" s="244"/>
      <c r="E39" s="244"/>
      <c r="F39" s="244"/>
      <c r="G39" s="244"/>
      <c r="H39" s="244"/>
      <c r="I39" s="244"/>
      <c r="J39" s="236"/>
      <c r="K39" s="201"/>
      <c r="L39" s="236"/>
      <c r="M39" s="74"/>
      <c r="N39" s="190">
        <f t="shared" si="15"/>
        <v>41730</v>
      </c>
      <c r="O39" s="273"/>
      <c r="P39" s="203"/>
      <c r="Q39" s="247"/>
      <c r="R39" s="269"/>
      <c r="S39" s="250"/>
      <c r="T39" s="247"/>
      <c r="U39" s="268"/>
      <c r="V39" s="250"/>
      <c r="W39" s="247"/>
      <c r="X39" s="197"/>
      <c r="Y39" s="197"/>
    </row>
    <row r="40" spans="1:25" s="209" customFormat="1" hidden="1" x14ac:dyDescent="0.25">
      <c r="A40" s="187">
        <v>41699</v>
      </c>
      <c r="B40" s="253"/>
      <c r="C40" s="201"/>
      <c r="D40" s="201"/>
      <c r="E40" s="201"/>
      <c r="F40" s="201"/>
      <c r="G40" s="201"/>
      <c r="H40" s="201"/>
      <c r="I40" s="201"/>
      <c r="J40" s="201"/>
      <c r="K40" s="254"/>
      <c r="L40" s="254"/>
      <c r="M40" s="73"/>
      <c r="N40" s="190">
        <f t="shared" si="15"/>
        <v>41699</v>
      </c>
      <c r="O40" s="273"/>
      <c r="P40" s="256"/>
      <c r="Q40" s="247"/>
      <c r="R40" s="269"/>
      <c r="S40" s="256"/>
      <c r="T40" s="247"/>
      <c r="U40" s="268"/>
      <c r="V40" s="256"/>
      <c r="W40" s="247"/>
      <c r="X40" s="197"/>
      <c r="Y40" s="197"/>
    </row>
    <row r="41" spans="1:25" s="209" customFormat="1" hidden="1" x14ac:dyDescent="0.25">
      <c r="A41" s="187">
        <v>41671</v>
      </c>
      <c r="B41" s="253"/>
      <c r="C41" s="201"/>
      <c r="D41" s="201"/>
      <c r="E41" s="201"/>
      <c r="F41" s="201"/>
      <c r="G41" s="201"/>
      <c r="H41" s="201"/>
      <c r="I41" s="201"/>
      <c r="J41" s="201"/>
      <c r="K41" s="254"/>
      <c r="L41" s="254"/>
      <c r="M41" s="73"/>
      <c r="N41" s="190">
        <f t="shared" si="15"/>
        <v>41671</v>
      </c>
      <c r="O41" s="273"/>
      <c r="P41" s="256"/>
      <c r="Q41" s="247"/>
      <c r="R41" s="269"/>
      <c r="S41" s="256"/>
      <c r="T41" s="247"/>
      <c r="U41" s="268"/>
      <c r="V41" s="256"/>
      <c r="W41" s="247"/>
      <c r="X41" s="197"/>
      <c r="Y41" s="197"/>
    </row>
    <row r="42" spans="1:25" s="209" customFormat="1" hidden="1" x14ac:dyDescent="0.25">
      <c r="A42" s="187">
        <v>41640</v>
      </c>
      <c r="B42" s="253"/>
      <c r="C42" s="201"/>
      <c r="D42" s="201"/>
      <c r="E42" s="201"/>
      <c r="F42" s="201"/>
      <c r="G42" s="201"/>
      <c r="H42" s="201"/>
      <c r="I42" s="201"/>
      <c r="J42" s="201"/>
      <c r="K42" s="254"/>
      <c r="L42" s="254"/>
      <c r="M42" s="73"/>
      <c r="N42" s="190">
        <f t="shared" si="15"/>
        <v>41640</v>
      </c>
      <c r="O42" s="273"/>
      <c r="P42" s="256"/>
      <c r="Q42" s="247"/>
      <c r="R42" s="269"/>
      <c r="S42" s="256"/>
      <c r="T42" s="247"/>
      <c r="U42" s="268"/>
      <c r="V42" s="256"/>
      <c r="W42" s="247"/>
      <c r="X42" s="197"/>
      <c r="Y42" s="197"/>
    </row>
    <row r="43" spans="1:25" s="209" customFormat="1" hidden="1" x14ac:dyDescent="0.25">
      <c r="A43" s="187">
        <v>41609</v>
      </c>
      <c r="B43" s="253"/>
      <c r="C43" s="201"/>
      <c r="D43" s="201"/>
      <c r="E43" s="201"/>
      <c r="F43" s="201"/>
      <c r="G43" s="201"/>
      <c r="H43" s="201"/>
      <c r="I43" s="201"/>
      <c r="J43" s="201"/>
      <c r="K43" s="254"/>
      <c r="L43" s="254"/>
      <c r="M43" s="73"/>
      <c r="N43" s="190">
        <f t="shared" si="15"/>
        <v>41609</v>
      </c>
      <c r="O43" s="273"/>
      <c r="P43" s="256"/>
      <c r="Q43" s="247"/>
      <c r="R43" s="269"/>
      <c r="S43" s="256"/>
      <c r="T43" s="247"/>
      <c r="U43" s="268"/>
      <c r="V43" s="256"/>
      <c r="W43" s="247"/>
      <c r="X43" s="197"/>
      <c r="Y43" s="197"/>
    </row>
    <row r="44" spans="1:25" s="209" customFormat="1" hidden="1" x14ac:dyDescent="0.25">
      <c r="A44" s="187">
        <v>41579</v>
      </c>
      <c r="B44" s="253"/>
      <c r="C44" s="201"/>
      <c r="D44" s="201"/>
      <c r="E44" s="201"/>
      <c r="F44" s="201"/>
      <c r="G44" s="201"/>
      <c r="H44" s="201"/>
      <c r="I44" s="201"/>
      <c r="J44" s="201"/>
      <c r="K44" s="254"/>
      <c r="L44" s="254"/>
      <c r="M44" s="73"/>
      <c r="N44" s="190">
        <f t="shared" si="15"/>
        <v>41579</v>
      </c>
      <c r="O44" s="273"/>
      <c r="P44" s="256"/>
      <c r="Q44" s="247"/>
      <c r="R44" s="269"/>
      <c r="S44" s="256"/>
      <c r="T44" s="247"/>
      <c r="U44" s="268"/>
      <c r="V44" s="256"/>
      <c r="W44" s="247"/>
      <c r="X44" s="197"/>
      <c r="Y44" s="197"/>
    </row>
    <row r="45" spans="1:25" s="209" customFormat="1" hidden="1" x14ac:dyDescent="0.25">
      <c r="A45" s="187">
        <v>41548</v>
      </c>
      <c r="B45" s="253"/>
      <c r="C45" s="201"/>
      <c r="D45" s="201"/>
      <c r="E45" s="201"/>
      <c r="F45" s="201"/>
      <c r="G45" s="201"/>
      <c r="H45" s="201"/>
      <c r="I45" s="201"/>
      <c r="J45" s="201"/>
      <c r="K45" s="254"/>
      <c r="L45" s="254"/>
      <c r="M45" s="73"/>
      <c r="N45" s="190">
        <f t="shared" si="15"/>
        <v>41548</v>
      </c>
      <c r="O45" s="273"/>
      <c r="P45" s="256"/>
      <c r="Q45" s="247"/>
      <c r="R45" s="269"/>
      <c r="S45" s="256"/>
      <c r="T45" s="247"/>
      <c r="U45" s="268"/>
      <c r="V45" s="256"/>
      <c r="W45" s="247"/>
      <c r="X45" s="197"/>
      <c r="Y45" s="197"/>
    </row>
    <row r="46" spans="1:25" s="209" customFormat="1" hidden="1" x14ac:dyDescent="0.25">
      <c r="A46" s="187">
        <v>41518</v>
      </c>
      <c r="B46" s="253"/>
      <c r="C46" s="201"/>
      <c r="D46" s="201"/>
      <c r="E46" s="201"/>
      <c r="F46" s="201"/>
      <c r="G46" s="201"/>
      <c r="H46" s="201"/>
      <c r="I46" s="201"/>
      <c r="J46" s="201"/>
      <c r="K46" s="254"/>
      <c r="L46" s="254"/>
      <c r="M46" s="73"/>
      <c r="N46" s="190">
        <f t="shared" si="15"/>
        <v>41518</v>
      </c>
      <c r="O46" s="273"/>
      <c r="P46" s="256"/>
      <c r="Q46" s="247"/>
      <c r="R46" s="269"/>
      <c r="S46" s="256"/>
      <c r="T46" s="247"/>
      <c r="U46" s="268"/>
      <c r="V46" s="256"/>
      <c r="W46" s="247"/>
      <c r="X46" s="197"/>
      <c r="Y46" s="197"/>
    </row>
    <row r="47" spans="1:25" s="209" customFormat="1" hidden="1" x14ac:dyDescent="0.25">
      <c r="A47" s="187">
        <v>41487</v>
      </c>
      <c r="B47" s="253"/>
      <c r="C47" s="201"/>
      <c r="D47" s="201"/>
      <c r="E47" s="201"/>
      <c r="F47" s="201"/>
      <c r="G47" s="201"/>
      <c r="H47" s="201"/>
      <c r="I47" s="201"/>
      <c r="J47" s="201"/>
      <c r="K47" s="254"/>
      <c r="L47" s="254"/>
      <c r="M47" s="73"/>
      <c r="N47" s="190">
        <f t="shared" si="15"/>
        <v>41487</v>
      </c>
      <c r="O47" s="273"/>
      <c r="P47" s="256"/>
      <c r="Q47" s="247"/>
      <c r="R47" s="269"/>
      <c r="S47" s="256"/>
      <c r="T47" s="247"/>
      <c r="U47" s="268"/>
      <c r="V47" s="256"/>
      <c r="W47" s="247"/>
      <c r="X47" s="197"/>
      <c r="Y47" s="197"/>
    </row>
    <row r="48" spans="1:25" s="209" customFormat="1" hidden="1" x14ac:dyDescent="0.25">
      <c r="A48" s="187">
        <v>41456</v>
      </c>
      <c r="B48" s="253"/>
      <c r="C48" s="201"/>
      <c r="D48" s="201"/>
      <c r="E48" s="201"/>
      <c r="F48" s="201"/>
      <c r="G48" s="201"/>
      <c r="H48" s="201"/>
      <c r="I48" s="201"/>
      <c r="J48" s="201"/>
      <c r="K48" s="254"/>
      <c r="L48" s="254"/>
      <c r="M48" s="73"/>
      <c r="N48" s="239">
        <f t="shared" si="15"/>
        <v>41456</v>
      </c>
      <c r="O48" s="246"/>
      <c r="P48" s="256"/>
      <c r="Q48" s="247"/>
      <c r="R48" s="202"/>
      <c r="S48" s="256"/>
      <c r="T48" s="247"/>
      <c r="U48" s="249"/>
      <c r="V48" s="256"/>
      <c r="W48" s="247"/>
      <c r="X48" s="197"/>
      <c r="Y48" s="197"/>
    </row>
    <row r="49" spans="1:25" hidden="1" x14ac:dyDescent="0.25">
      <c r="A49" s="14"/>
      <c r="B49" s="10"/>
      <c r="C49" s="64"/>
      <c r="D49" s="64"/>
      <c r="E49" s="64"/>
      <c r="F49" s="10"/>
      <c r="G49" s="10"/>
      <c r="H49" s="10"/>
      <c r="I49" s="10"/>
      <c r="J49" s="10"/>
      <c r="K49" s="10"/>
      <c r="L49" s="10"/>
      <c r="M49" s="74"/>
      <c r="N49" s="10"/>
      <c r="O49" s="62"/>
      <c r="P49" s="12"/>
      <c r="Q49" s="63"/>
      <c r="R49" s="62"/>
      <c r="S49" s="12"/>
      <c r="T49" s="63"/>
      <c r="U49" s="62"/>
      <c r="V49" s="12"/>
      <c r="W49" s="43"/>
      <c r="X49" s="54"/>
      <c r="Y49" s="54"/>
    </row>
    <row r="50" spans="1:25" hidden="1" x14ac:dyDescent="0.25">
      <c r="O50" s="52" t="s">
        <v>62</v>
      </c>
      <c r="P50" s="44"/>
      <c r="Q50" s="45">
        <f>SUM(Q7:Q49)</f>
        <v>29385.937240000007</v>
      </c>
      <c r="R50" s="50"/>
      <c r="S50" s="51"/>
      <c r="T50" s="45">
        <f>SUM(T7:T49)</f>
        <v>4410.2723599999981</v>
      </c>
      <c r="U50" s="50"/>
      <c r="V50" s="51"/>
      <c r="W50" s="45">
        <f>SUM(W7:W49)</f>
        <v>0</v>
      </c>
      <c r="X50" s="121">
        <f>SUM(X7:X49)</f>
        <v>33796.209600000002</v>
      </c>
      <c r="Y50" s="121"/>
    </row>
    <row r="51" spans="1:25" x14ac:dyDescent="0.25">
      <c r="D51" s="11"/>
    </row>
    <row r="52" spans="1:25" s="150" customFormat="1" x14ac:dyDescent="0.25">
      <c r="A52" s="150" t="s">
        <v>5</v>
      </c>
      <c r="M52" s="70"/>
      <c r="X52" s="17"/>
    </row>
    <row r="53" spans="1:25" s="150" customFormat="1" ht="42.75" customHeight="1" x14ac:dyDescent="0.25">
      <c r="A53" s="2" t="s">
        <v>12</v>
      </c>
      <c r="B53" s="318" t="s">
        <v>159</v>
      </c>
      <c r="C53" s="318"/>
      <c r="D53" s="318"/>
      <c r="E53" s="318"/>
      <c r="F53" s="318"/>
      <c r="G53" s="318"/>
      <c r="H53" s="318"/>
      <c r="I53" s="318"/>
      <c r="J53" s="318"/>
      <c r="K53" s="318"/>
      <c r="L53" s="318"/>
      <c r="M53" s="263"/>
      <c r="N53" s="66"/>
      <c r="O53" s="66"/>
      <c r="P53" s="171"/>
      <c r="Q53" s="171"/>
      <c r="R53" s="171"/>
      <c r="S53" s="171"/>
      <c r="T53" s="171"/>
      <c r="U53" s="171"/>
      <c r="V53" s="171"/>
    </row>
    <row r="54" spans="1:25" s="150" customFormat="1" x14ac:dyDescent="0.25">
      <c r="M54" s="70"/>
    </row>
    <row r="55" spans="1:25" s="150" customFormat="1" ht="43.5" customHeight="1" x14ac:dyDescent="0.25">
      <c r="A55" s="2" t="s">
        <v>13</v>
      </c>
      <c r="B55" s="318" t="s">
        <v>160</v>
      </c>
      <c r="C55" s="318"/>
      <c r="D55" s="318"/>
      <c r="E55" s="318"/>
      <c r="F55" s="318"/>
      <c r="G55" s="318"/>
      <c r="H55" s="318"/>
      <c r="I55" s="318"/>
      <c r="J55" s="318"/>
      <c r="K55" s="318"/>
      <c r="L55" s="318"/>
      <c r="M55" s="264"/>
      <c r="N55" s="171"/>
      <c r="O55" s="171"/>
      <c r="P55" s="171"/>
      <c r="Q55" s="171"/>
      <c r="R55" s="171"/>
      <c r="S55" s="171"/>
      <c r="T55" s="171"/>
      <c r="U55" s="171"/>
      <c r="V55" s="171"/>
    </row>
    <row r="56" spans="1:25" s="150" customFormat="1" ht="15" customHeight="1" x14ac:dyDescent="0.25">
      <c r="A56" s="65"/>
      <c r="B56" s="172"/>
      <c r="C56" s="172"/>
      <c r="D56" s="172"/>
      <c r="E56" s="172"/>
      <c r="F56" s="172"/>
      <c r="G56" s="172"/>
      <c r="H56" s="172"/>
      <c r="I56" s="172"/>
      <c r="J56" s="172"/>
      <c r="K56" s="172"/>
      <c r="L56" s="172"/>
      <c r="M56" s="264"/>
      <c r="N56" s="171"/>
      <c r="O56" s="171"/>
      <c r="P56" s="171"/>
      <c r="Q56" s="171"/>
      <c r="R56" s="171"/>
      <c r="S56" s="171"/>
      <c r="T56" s="171"/>
      <c r="U56" s="171"/>
      <c r="V56" s="171"/>
    </row>
    <row r="57" spans="1:25" s="150" customFormat="1" x14ac:dyDescent="0.25">
      <c r="A57" s="1" t="s">
        <v>4</v>
      </c>
      <c r="M57" s="70"/>
    </row>
    <row r="58" spans="1:25" x14ac:dyDescent="0.25">
      <c r="A58" s="150" t="s">
        <v>161</v>
      </c>
      <c r="B58" s="150"/>
      <c r="C58" s="150"/>
      <c r="D58" s="150"/>
      <c r="E58" s="150"/>
      <c r="F58" s="150"/>
      <c r="G58" s="150"/>
      <c r="H58" s="150"/>
      <c r="I58" s="150"/>
    </row>
    <row r="60" spans="1:25" x14ac:dyDescent="0.25">
      <c r="A60" s="210" t="s">
        <v>85</v>
      </c>
    </row>
  </sheetData>
  <sheetProtection sheet="1" objects="1" scenarios="1"/>
  <mergeCells count="12">
    <mergeCell ref="B55:L55"/>
    <mergeCell ref="R5:T5"/>
    <mergeCell ref="U5:W5"/>
    <mergeCell ref="B53:L53"/>
    <mergeCell ref="N1:Y1"/>
    <mergeCell ref="N2:Y2"/>
    <mergeCell ref="N4:Y4"/>
    <mergeCell ref="Y5:Y6"/>
    <mergeCell ref="A1:L1"/>
    <mergeCell ref="A2:L2"/>
    <mergeCell ref="A4:L4"/>
    <mergeCell ref="O5:Q5"/>
  </mergeCells>
  <printOptions horizontalCentered="1" verticalCentered="1"/>
  <pageMargins left="0.25" right="0.25" top="0.25" bottom="0.25" header="0.05" footer="0.05"/>
  <pageSetup scale="70" orientation="landscape" r:id="rId1"/>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L30" sqref="L30"/>
    </sheetView>
  </sheetViews>
  <sheetFormatPr defaultRowHeight="15" x14ac:dyDescent="0.25"/>
  <cols>
    <col min="1" max="1" width="10.7109375" style="150" customWidth="1"/>
    <col min="2" max="2" width="12" style="150" customWidth="1"/>
    <col min="3" max="3" width="14.42578125" style="150" customWidth="1"/>
    <col min="4" max="5" width="15" style="150" customWidth="1"/>
    <col min="6" max="6" width="10.5703125" style="150" customWidth="1"/>
    <col min="7" max="9" width="14.140625" style="150" customWidth="1"/>
    <col min="10" max="10" width="20.5703125" style="150" bestFit="1" customWidth="1"/>
    <col min="11" max="11" width="25" style="150" customWidth="1"/>
    <col min="12" max="12" width="15" style="150" customWidth="1"/>
    <col min="13" max="13" width="2.85546875" style="70" customWidth="1"/>
    <col min="14" max="14" width="11.28515625" style="150" customWidth="1"/>
    <col min="15" max="22" width="15.42578125" style="150" customWidth="1"/>
    <col min="23" max="24" width="11.28515625" style="150" bestFit="1" customWidth="1"/>
    <col min="25" max="25" width="14.28515625" style="150" customWidth="1"/>
    <col min="26" max="16384" width="9.140625" style="150"/>
  </cols>
  <sheetData>
    <row r="1" spans="1:26"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6" ht="24" customHeight="1" x14ac:dyDescent="0.3">
      <c r="A2" s="311" t="s">
        <v>181</v>
      </c>
      <c r="B2" s="311"/>
      <c r="C2" s="311"/>
      <c r="D2" s="311"/>
      <c r="E2" s="311"/>
      <c r="F2" s="311"/>
      <c r="G2" s="311"/>
      <c r="H2" s="311"/>
      <c r="I2" s="311"/>
      <c r="J2" s="311"/>
      <c r="K2" s="311"/>
      <c r="L2" s="311"/>
      <c r="M2" s="261"/>
      <c r="N2" s="311" t="str">
        <f>A2</f>
        <v>City of Haverhill</v>
      </c>
      <c r="O2" s="311"/>
      <c r="P2" s="311"/>
      <c r="Q2" s="311"/>
      <c r="R2" s="311"/>
      <c r="S2" s="311"/>
      <c r="T2" s="311"/>
      <c r="U2" s="311"/>
      <c r="V2" s="311"/>
      <c r="W2" s="311"/>
      <c r="X2" s="311"/>
      <c r="Y2" s="311"/>
    </row>
    <row r="4" spans="1:26" ht="22.5" x14ac:dyDescent="0.3">
      <c r="A4" s="319">
        <v>2015</v>
      </c>
      <c r="B4" s="319"/>
      <c r="C4" s="319"/>
      <c r="D4" s="319"/>
      <c r="E4" s="319"/>
      <c r="F4" s="319"/>
      <c r="G4" s="319"/>
      <c r="H4" s="319"/>
      <c r="I4" s="319"/>
      <c r="J4" s="319"/>
      <c r="K4" s="319"/>
      <c r="L4" s="311"/>
      <c r="M4" s="261"/>
      <c r="N4" s="311">
        <f>A4</f>
        <v>2015</v>
      </c>
      <c r="O4" s="312"/>
      <c r="P4" s="312"/>
      <c r="Q4" s="312"/>
      <c r="R4" s="312"/>
      <c r="S4" s="312"/>
      <c r="T4" s="312"/>
      <c r="U4" s="312"/>
      <c r="V4" s="312"/>
      <c r="W4" s="312"/>
      <c r="X4" s="312"/>
      <c r="Y4" s="312"/>
    </row>
    <row r="5" spans="1:26" s="216" customFormat="1" x14ac:dyDescent="0.25">
      <c r="A5" s="211"/>
      <c r="B5" s="211"/>
      <c r="C5" s="211"/>
      <c r="D5" s="211"/>
      <c r="E5" s="211"/>
      <c r="F5" s="211"/>
      <c r="G5" s="211"/>
      <c r="H5" s="211"/>
      <c r="I5" s="211"/>
      <c r="J5" s="211"/>
      <c r="K5" s="212"/>
      <c r="L5" s="211"/>
      <c r="M5" s="70"/>
      <c r="N5" s="229"/>
      <c r="O5" s="316" t="s">
        <v>27</v>
      </c>
      <c r="P5" s="316"/>
      <c r="Q5" s="317"/>
      <c r="R5" s="315" t="s">
        <v>28</v>
      </c>
      <c r="S5" s="316"/>
      <c r="T5" s="317"/>
      <c r="U5" s="315" t="s">
        <v>29</v>
      </c>
      <c r="V5" s="316"/>
      <c r="W5" s="317"/>
      <c r="X5" s="214" t="s">
        <v>107</v>
      </c>
      <c r="Y5" s="320" t="s">
        <v>158</v>
      </c>
      <c r="Z5" s="230"/>
    </row>
    <row r="6" spans="1:26" s="226" customFormat="1" ht="28.5" customHeight="1" x14ac:dyDescent="0.25">
      <c r="A6" s="217" t="s">
        <v>32</v>
      </c>
      <c r="B6" s="217" t="s">
        <v>6</v>
      </c>
      <c r="C6" s="217" t="s">
        <v>20</v>
      </c>
      <c r="D6" s="217" t="s">
        <v>2</v>
      </c>
      <c r="E6" s="217" t="s">
        <v>21</v>
      </c>
      <c r="F6" s="217" t="s">
        <v>3</v>
      </c>
      <c r="G6" s="217" t="s">
        <v>22</v>
      </c>
      <c r="H6" s="217" t="s">
        <v>89</v>
      </c>
      <c r="I6" s="217" t="s">
        <v>90</v>
      </c>
      <c r="J6" s="217" t="s">
        <v>7</v>
      </c>
      <c r="K6" s="218" t="s">
        <v>14</v>
      </c>
      <c r="L6" s="258" t="s">
        <v>9</v>
      </c>
      <c r="M6" s="257"/>
      <c r="N6" s="291" t="s">
        <v>32</v>
      </c>
      <c r="O6" s="228" t="s">
        <v>23</v>
      </c>
      <c r="P6" s="221" t="s">
        <v>26</v>
      </c>
      <c r="Q6" s="223" t="s">
        <v>24</v>
      </c>
      <c r="R6" s="220" t="s">
        <v>23</v>
      </c>
      <c r="S6" s="221" t="s">
        <v>26</v>
      </c>
      <c r="T6" s="223" t="s">
        <v>24</v>
      </c>
      <c r="U6" s="220" t="s">
        <v>30</v>
      </c>
      <c r="V6" s="221" t="s">
        <v>26</v>
      </c>
      <c r="W6" s="223" t="s">
        <v>24</v>
      </c>
      <c r="X6" s="223" t="s">
        <v>24</v>
      </c>
      <c r="Y6" s="321"/>
    </row>
    <row r="7" spans="1:26" s="60" customFormat="1" hidden="1" x14ac:dyDescent="0.25">
      <c r="A7" s="16">
        <f t="shared" ref="A7:A30" si="0">A8+31</f>
        <v>42719</v>
      </c>
      <c r="B7" s="90"/>
      <c r="C7" s="88"/>
      <c r="D7" s="88"/>
      <c r="E7" s="88"/>
      <c r="F7" s="103">
        <v>0</v>
      </c>
      <c r="G7" s="104">
        <v>0</v>
      </c>
      <c r="H7" s="104">
        <f t="shared" ref="H7:I21" si="1">F7+D7+B7</f>
        <v>0</v>
      </c>
      <c r="I7" s="104">
        <f t="shared" si="1"/>
        <v>0</v>
      </c>
      <c r="J7" s="5"/>
      <c r="K7" s="81"/>
      <c r="L7" s="259"/>
      <c r="M7" s="257"/>
      <c r="N7" s="22">
        <f t="shared" ref="N7:N31" si="2">A7</f>
        <v>42719</v>
      </c>
      <c r="O7" s="96">
        <f>Rates!$S7</f>
        <v>0</v>
      </c>
      <c r="P7" s="27"/>
      <c r="Q7" s="29">
        <f t="shared" ref="Q7:Q21" si="3">(O7-P7)*C7</f>
        <v>0</v>
      </c>
      <c r="R7" s="100">
        <f>Rates!$T7</f>
        <v>0</v>
      </c>
      <c r="S7" s="27"/>
      <c r="T7" s="29">
        <f t="shared" ref="T7:T21" si="4">(R7-S7)*E7</f>
        <v>0</v>
      </c>
      <c r="U7" s="100">
        <f>Rates!$V7</f>
        <v>0</v>
      </c>
      <c r="V7" s="27"/>
      <c r="W7" s="29">
        <f t="shared" ref="W7:W21" si="5">(U7-V7)*G7</f>
        <v>0</v>
      </c>
      <c r="X7" s="120">
        <f t="shared" ref="X7:X19" si="6">W7+T7+Q7</f>
        <v>0</v>
      </c>
      <c r="Y7" s="120"/>
    </row>
    <row r="8" spans="1:26" s="60" customFormat="1" hidden="1" x14ac:dyDescent="0.25">
      <c r="A8" s="16">
        <f t="shared" si="0"/>
        <v>42688</v>
      </c>
      <c r="B8" s="90"/>
      <c r="C8" s="88"/>
      <c r="D8" s="88"/>
      <c r="E8" s="88"/>
      <c r="F8" s="103">
        <v>0</v>
      </c>
      <c r="G8" s="104">
        <v>0</v>
      </c>
      <c r="H8" s="104">
        <f t="shared" si="1"/>
        <v>0</v>
      </c>
      <c r="I8" s="104">
        <f t="shared" si="1"/>
        <v>0</v>
      </c>
      <c r="J8" s="5"/>
      <c r="K8" s="81"/>
      <c r="L8" s="259"/>
      <c r="M8" s="257"/>
      <c r="N8" s="22">
        <f t="shared" si="2"/>
        <v>42688</v>
      </c>
      <c r="O8" s="96">
        <f>Rates!$S8</f>
        <v>0</v>
      </c>
      <c r="P8" s="27"/>
      <c r="Q8" s="29">
        <f t="shared" si="3"/>
        <v>0</v>
      </c>
      <c r="R8" s="100">
        <f>Rates!$T8</f>
        <v>0</v>
      </c>
      <c r="S8" s="27"/>
      <c r="T8" s="29">
        <f t="shared" si="4"/>
        <v>0</v>
      </c>
      <c r="U8" s="100">
        <f>Rates!$V8</f>
        <v>0</v>
      </c>
      <c r="V8" s="27"/>
      <c r="W8" s="29">
        <f t="shared" si="5"/>
        <v>0</v>
      </c>
      <c r="X8" s="120">
        <f t="shared" si="6"/>
        <v>0</v>
      </c>
      <c r="Y8" s="120"/>
    </row>
    <row r="9" spans="1:26" s="60" customFormat="1" hidden="1" x14ac:dyDescent="0.25">
      <c r="A9" s="16">
        <f t="shared" si="0"/>
        <v>42657</v>
      </c>
      <c r="B9" s="90"/>
      <c r="C9" s="88"/>
      <c r="D9" s="88"/>
      <c r="E9" s="88"/>
      <c r="F9" s="103">
        <v>0</v>
      </c>
      <c r="G9" s="104">
        <v>0</v>
      </c>
      <c r="H9" s="104">
        <f t="shared" si="1"/>
        <v>0</v>
      </c>
      <c r="I9" s="104">
        <f t="shared" si="1"/>
        <v>0</v>
      </c>
      <c r="J9" s="5"/>
      <c r="K9" s="81"/>
      <c r="L9" s="2"/>
      <c r="M9" s="257"/>
      <c r="N9" s="22">
        <f t="shared" si="2"/>
        <v>42657</v>
      </c>
      <c r="O9" s="96">
        <f>Rates!$S9</f>
        <v>0</v>
      </c>
      <c r="P9" s="27"/>
      <c r="Q9" s="29">
        <f t="shared" si="3"/>
        <v>0</v>
      </c>
      <c r="R9" s="100">
        <f>Rates!$T9</f>
        <v>0</v>
      </c>
      <c r="S9" s="27"/>
      <c r="T9" s="29">
        <f t="shared" si="4"/>
        <v>0</v>
      </c>
      <c r="U9" s="100">
        <f>Rates!$V9</f>
        <v>0</v>
      </c>
      <c r="V9" s="27"/>
      <c r="W9" s="29">
        <f t="shared" si="5"/>
        <v>0</v>
      </c>
      <c r="X9" s="120">
        <f t="shared" si="6"/>
        <v>0</v>
      </c>
      <c r="Y9" s="120"/>
    </row>
    <row r="10" spans="1:26" s="60" customFormat="1" hidden="1" x14ac:dyDescent="0.25">
      <c r="A10" s="16">
        <f t="shared" si="0"/>
        <v>42626</v>
      </c>
      <c r="B10" s="90"/>
      <c r="C10" s="88"/>
      <c r="D10" s="88"/>
      <c r="E10" s="88"/>
      <c r="F10" s="103">
        <v>0</v>
      </c>
      <c r="G10" s="104">
        <v>0</v>
      </c>
      <c r="H10" s="104">
        <f t="shared" si="1"/>
        <v>0</v>
      </c>
      <c r="I10" s="104">
        <f t="shared" si="1"/>
        <v>0</v>
      </c>
      <c r="J10" s="5"/>
      <c r="K10" s="81"/>
      <c r="L10" s="2"/>
      <c r="M10" s="257"/>
      <c r="N10" s="22">
        <f t="shared" si="2"/>
        <v>42626</v>
      </c>
      <c r="O10" s="96">
        <f>Rates!$S10</f>
        <v>0</v>
      </c>
      <c r="P10" s="27"/>
      <c r="Q10" s="29">
        <f t="shared" si="3"/>
        <v>0</v>
      </c>
      <c r="R10" s="100">
        <f>Rates!$T10</f>
        <v>0</v>
      </c>
      <c r="S10" s="27"/>
      <c r="T10" s="29">
        <f t="shared" si="4"/>
        <v>0</v>
      </c>
      <c r="U10" s="100">
        <f>Rates!$V10</f>
        <v>0</v>
      </c>
      <c r="V10" s="27"/>
      <c r="W10" s="29">
        <f t="shared" si="5"/>
        <v>0</v>
      </c>
      <c r="X10" s="120">
        <f t="shared" si="6"/>
        <v>0</v>
      </c>
      <c r="Y10" s="120"/>
    </row>
    <row r="11" spans="1:26" s="60" customFormat="1" hidden="1" x14ac:dyDescent="0.25">
      <c r="A11" s="16">
        <f t="shared" si="0"/>
        <v>42595</v>
      </c>
      <c r="B11" s="90"/>
      <c r="C11" s="88"/>
      <c r="D11" s="88"/>
      <c r="E11" s="88"/>
      <c r="F11" s="103">
        <v>0</v>
      </c>
      <c r="G11" s="104">
        <v>0</v>
      </c>
      <c r="H11" s="104">
        <f t="shared" si="1"/>
        <v>0</v>
      </c>
      <c r="I11" s="104">
        <f t="shared" si="1"/>
        <v>0</v>
      </c>
      <c r="J11" s="5"/>
      <c r="K11" s="81"/>
      <c r="L11" s="2"/>
      <c r="M11" s="257"/>
      <c r="N11" s="22">
        <f t="shared" si="2"/>
        <v>42595</v>
      </c>
      <c r="O11" s="96">
        <f>Rates!$S11</f>
        <v>0</v>
      </c>
      <c r="P11" s="27"/>
      <c r="Q11" s="29">
        <f t="shared" si="3"/>
        <v>0</v>
      </c>
      <c r="R11" s="100">
        <f>Rates!$T11</f>
        <v>0</v>
      </c>
      <c r="S11" s="27"/>
      <c r="T11" s="29">
        <f t="shared" si="4"/>
        <v>0</v>
      </c>
      <c r="U11" s="100">
        <f>Rates!$V11</f>
        <v>0</v>
      </c>
      <c r="V11" s="27"/>
      <c r="W11" s="29">
        <f t="shared" si="5"/>
        <v>0</v>
      </c>
      <c r="X11" s="120">
        <f t="shared" si="6"/>
        <v>0</v>
      </c>
      <c r="Y11" s="120"/>
    </row>
    <row r="12" spans="1:26" s="60" customFormat="1" hidden="1" x14ac:dyDescent="0.25">
      <c r="A12" s="16">
        <f t="shared" si="0"/>
        <v>42564</v>
      </c>
      <c r="B12" s="90"/>
      <c r="C12" s="88"/>
      <c r="D12" s="88"/>
      <c r="E12" s="88"/>
      <c r="F12" s="103">
        <v>0</v>
      </c>
      <c r="G12" s="104">
        <v>0</v>
      </c>
      <c r="H12" s="104">
        <f t="shared" si="1"/>
        <v>0</v>
      </c>
      <c r="I12" s="104">
        <f t="shared" si="1"/>
        <v>0</v>
      </c>
      <c r="J12" s="5"/>
      <c r="K12" s="81"/>
      <c r="L12" s="2"/>
      <c r="M12" s="257"/>
      <c r="N12" s="22">
        <f t="shared" si="2"/>
        <v>42564</v>
      </c>
      <c r="O12" s="96">
        <f>Rates!$S12</f>
        <v>0</v>
      </c>
      <c r="P12" s="27"/>
      <c r="Q12" s="29">
        <f t="shared" si="3"/>
        <v>0</v>
      </c>
      <c r="R12" s="100">
        <f>Rates!$T12</f>
        <v>0</v>
      </c>
      <c r="S12" s="27"/>
      <c r="T12" s="29">
        <f t="shared" si="4"/>
        <v>0</v>
      </c>
      <c r="U12" s="100">
        <f>Rates!$V12</f>
        <v>0</v>
      </c>
      <c r="V12" s="27"/>
      <c r="W12" s="29">
        <f t="shared" si="5"/>
        <v>0</v>
      </c>
      <c r="X12" s="120">
        <f t="shared" si="6"/>
        <v>0</v>
      </c>
      <c r="Y12" s="120"/>
    </row>
    <row r="13" spans="1:26" s="60" customFormat="1" hidden="1" x14ac:dyDescent="0.25">
      <c r="A13" s="16">
        <f t="shared" si="0"/>
        <v>42533</v>
      </c>
      <c r="B13" s="90"/>
      <c r="C13" s="88"/>
      <c r="D13" s="88"/>
      <c r="E13" s="88"/>
      <c r="F13" s="103">
        <v>0</v>
      </c>
      <c r="G13" s="104">
        <v>0</v>
      </c>
      <c r="H13" s="104">
        <f t="shared" si="1"/>
        <v>0</v>
      </c>
      <c r="I13" s="104">
        <f t="shared" si="1"/>
        <v>0</v>
      </c>
      <c r="J13" s="5"/>
      <c r="K13" s="81"/>
      <c r="L13" s="2"/>
      <c r="M13" s="257"/>
      <c r="N13" s="22">
        <f t="shared" si="2"/>
        <v>42533</v>
      </c>
      <c r="O13" s="96">
        <f>Rates!$S13</f>
        <v>0</v>
      </c>
      <c r="P13" s="27"/>
      <c r="Q13" s="29">
        <f t="shared" si="3"/>
        <v>0</v>
      </c>
      <c r="R13" s="100">
        <f>Rates!$T13</f>
        <v>0</v>
      </c>
      <c r="S13" s="27"/>
      <c r="T13" s="29">
        <f t="shared" si="4"/>
        <v>0</v>
      </c>
      <c r="U13" s="100">
        <f>Rates!$V13</f>
        <v>0</v>
      </c>
      <c r="V13" s="27"/>
      <c r="W13" s="29">
        <f t="shared" si="5"/>
        <v>0</v>
      </c>
      <c r="X13" s="120">
        <f t="shared" si="6"/>
        <v>0</v>
      </c>
      <c r="Y13" s="120"/>
    </row>
    <row r="14" spans="1:26" s="60" customFormat="1" hidden="1" x14ac:dyDescent="0.25">
      <c r="A14" s="16">
        <f t="shared" si="0"/>
        <v>42502</v>
      </c>
      <c r="B14" s="90"/>
      <c r="C14" s="88"/>
      <c r="D14" s="88"/>
      <c r="E14" s="88"/>
      <c r="F14" s="103">
        <v>0</v>
      </c>
      <c r="G14" s="104">
        <v>0</v>
      </c>
      <c r="H14" s="104">
        <f t="shared" si="1"/>
        <v>0</v>
      </c>
      <c r="I14" s="104">
        <f t="shared" si="1"/>
        <v>0</v>
      </c>
      <c r="J14" s="5"/>
      <c r="K14" s="81"/>
      <c r="L14" s="2"/>
      <c r="M14" s="257"/>
      <c r="N14" s="22">
        <f t="shared" si="2"/>
        <v>42502</v>
      </c>
      <c r="O14" s="96">
        <f>Rates!$S14</f>
        <v>0</v>
      </c>
      <c r="P14" s="27"/>
      <c r="Q14" s="29">
        <f t="shared" si="3"/>
        <v>0</v>
      </c>
      <c r="R14" s="100">
        <f>Rates!$T14</f>
        <v>0</v>
      </c>
      <c r="S14" s="27"/>
      <c r="T14" s="29">
        <f t="shared" si="4"/>
        <v>0</v>
      </c>
      <c r="U14" s="100">
        <f>Rates!$V14</f>
        <v>0</v>
      </c>
      <c r="V14" s="27"/>
      <c r="W14" s="29">
        <f t="shared" si="5"/>
        <v>0</v>
      </c>
      <c r="X14" s="120">
        <f t="shared" si="6"/>
        <v>0</v>
      </c>
      <c r="Y14" s="120"/>
    </row>
    <row r="15" spans="1:26" s="60" customFormat="1" hidden="1" x14ac:dyDescent="0.25">
      <c r="A15" s="16">
        <f t="shared" si="0"/>
        <v>42471</v>
      </c>
      <c r="B15" s="90"/>
      <c r="C15" s="88"/>
      <c r="D15" s="88"/>
      <c r="E15" s="88"/>
      <c r="F15" s="103">
        <v>0</v>
      </c>
      <c r="G15" s="104">
        <v>0</v>
      </c>
      <c r="H15" s="104">
        <f t="shared" si="1"/>
        <v>0</v>
      </c>
      <c r="I15" s="104">
        <f t="shared" si="1"/>
        <v>0</v>
      </c>
      <c r="J15" s="5"/>
      <c r="K15" s="81"/>
      <c r="L15" s="2"/>
      <c r="M15" s="257"/>
      <c r="N15" s="22">
        <f t="shared" si="2"/>
        <v>42471</v>
      </c>
      <c r="O15" s="96">
        <f>Rates!$S15</f>
        <v>0.13038</v>
      </c>
      <c r="P15" s="27"/>
      <c r="Q15" s="29">
        <f t="shared" si="3"/>
        <v>0</v>
      </c>
      <c r="R15" s="100">
        <f>Rates!$T15</f>
        <v>0.12619</v>
      </c>
      <c r="S15" s="27"/>
      <c r="T15" s="29">
        <f t="shared" si="4"/>
        <v>0</v>
      </c>
      <c r="U15" s="100">
        <f>Rates!$V15</f>
        <v>0</v>
      </c>
      <c r="V15" s="27"/>
      <c r="W15" s="29">
        <f t="shared" si="5"/>
        <v>0</v>
      </c>
      <c r="X15" s="120">
        <f t="shared" si="6"/>
        <v>0</v>
      </c>
      <c r="Y15" s="120"/>
    </row>
    <row r="16" spans="1:26" s="60" customFormat="1" hidden="1" x14ac:dyDescent="0.25">
      <c r="A16" s="16">
        <f t="shared" si="0"/>
        <v>42440</v>
      </c>
      <c r="B16" s="90"/>
      <c r="C16" s="88"/>
      <c r="D16" s="88"/>
      <c r="E16" s="88"/>
      <c r="F16" s="103">
        <v>0</v>
      </c>
      <c r="G16" s="104">
        <v>0</v>
      </c>
      <c r="H16" s="104">
        <f t="shared" si="1"/>
        <v>0</v>
      </c>
      <c r="I16" s="104">
        <f t="shared" si="1"/>
        <v>0</v>
      </c>
      <c r="J16" s="5"/>
      <c r="K16" s="81"/>
      <c r="L16" s="2"/>
      <c r="M16" s="257"/>
      <c r="N16" s="22">
        <f t="shared" si="2"/>
        <v>42440</v>
      </c>
      <c r="O16" s="96">
        <f>Rates!$S16</f>
        <v>0.13038</v>
      </c>
      <c r="P16" s="27"/>
      <c r="Q16" s="29">
        <f t="shared" si="3"/>
        <v>0</v>
      </c>
      <c r="R16" s="100">
        <f>Rates!$T16</f>
        <v>0.12619</v>
      </c>
      <c r="S16" s="27"/>
      <c r="T16" s="29">
        <f t="shared" si="4"/>
        <v>0</v>
      </c>
      <c r="U16" s="100">
        <f>Rates!$V16</f>
        <v>0</v>
      </c>
      <c r="V16" s="27"/>
      <c r="W16" s="29">
        <f t="shared" si="5"/>
        <v>0</v>
      </c>
      <c r="X16" s="120">
        <f t="shared" si="6"/>
        <v>0</v>
      </c>
      <c r="Y16" s="120"/>
    </row>
    <row r="17" spans="1:25" s="60" customFormat="1" hidden="1" x14ac:dyDescent="0.25">
      <c r="A17" s="16">
        <f t="shared" si="0"/>
        <v>42409</v>
      </c>
      <c r="B17" s="90"/>
      <c r="C17" s="88"/>
      <c r="D17" s="88"/>
      <c r="E17" s="88"/>
      <c r="F17" s="103">
        <v>0</v>
      </c>
      <c r="G17" s="104">
        <v>0</v>
      </c>
      <c r="H17" s="104">
        <f t="shared" si="1"/>
        <v>0</v>
      </c>
      <c r="I17" s="104">
        <f t="shared" si="1"/>
        <v>0</v>
      </c>
      <c r="J17" s="5"/>
      <c r="K17" s="81"/>
      <c r="L17" s="2"/>
      <c r="M17" s="257"/>
      <c r="N17" s="22">
        <f t="shared" si="2"/>
        <v>42409</v>
      </c>
      <c r="O17" s="96">
        <f>Rates!$S17</f>
        <v>0.13038</v>
      </c>
      <c r="P17" s="27"/>
      <c r="Q17" s="29">
        <f t="shared" si="3"/>
        <v>0</v>
      </c>
      <c r="R17" s="100">
        <f>Rates!$T17</f>
        <v>0.12619</v>
      </c>
      <c r="S17" s="27"/>
      <c r="T17" s="29">
        <f t="shared" si="4"/>
        <v>0</v>
      </c>
      <c r="U17" s="100">
        <f>Rates!$V17</f>
        <v>0</v>
      </c>
      <c r="V17" s="27"/>
      <c r="W17" s="29">
        <f t="shared" si="5"/>
        <v>0</v>
      </c>
      <c r="X17" s="120">
        <f t="shared" si="6"/>
        <v>0</v>
      </c>
      <c r="Y17" s="120"/>
    </row>
    <row r="18" spans="1:25" s="60" customFormat="1" hidden="1" x14ac:dyDescent="0.25">
      <c r="A18" s="16">
        <f t="shared" si="0"/>
        <v>42378</v>
      </c>
      <c r="B18" s="90"/>
      <c r="C18" s="88"/>
      <c r="D18" s="88"/>
      <c r="E18" s="88"/>
      <c r="F18" s="103">
        <v>0</v>
      </c>
      <c r="G18" s="104">
        <v>0</v>
      </c>
      <c r="H18" s="104">
        <f t="shared" si="1"/>
        <v>0</v>
      </c>
      <c r="I18" s="104">
        <f t="shared" si="1"/>
        <v>0</v>
      </c>
      <c r="J18" s="5"/>
      <c r="K18" s="81"/>
      <c r="L18" s="2"/>
      <c r="M18" s="257"/>
      <c r="N18" s="22">
        <f t="shared" si="2"/>
        <v>42378</v>
      </c>
      <c r="O18" s="96">
        <f>Rates!$S18</f>
        <v>0.13038</v>
      </c>
      <c r="P18" s="27"/>
      <c r="Q18" s="29">
        <f t="shared" si="3"/>
        <v>0</v>
      </c>
      <c r="R18" s="100">
        <f>Rates!$T18</f>
        <v>0.12619</v>
      </c>
      <c r="S18" s="27"/>
      <c r="T18" s="29">
        <f t="shared" si="4"/>
        <v>0</v>
      </c>
      <c r="U18" s="100">
        <f>Rates!$V18</f>
        <v>0.12074</v>
      </c>
      <c r="V18" s="27"/>
      <c r="W18" s="29">
        <f t="shared" si="5"/>
        <v>0</v>
      </c>
      <c r="X18" s="120">
        <f t="shared" si="6"/>
        <v>0</v>
      </c>
      <c r="Y18" s="120"/>
    </row>
    <row r="19" spans="1:25" s="60" customFormat="1" hidden="1" x14ac:dyDescent="0.25">
      <c r="A19" s="16">
        <f t="shared" si="0"/>
        <v>42347</v>
      </c>
      <c r="B19" s="90"/>
      <c r="C19" s="88"/>
      <c r="D19" s="88"/>
      <c r="E19" s="88"/>
      <c r="F19" s="103">
        <v>0</v>
      </c>
      <c r="G19" s="104">
        <v>0</v>
      </c>
      <c r="H19" s="104">
        <f t="shared" si="1"/>
        <v>0</v>
      </c>
      <c r="I19" s="104">
        <f t="shared" si="1"/>
        <v>0</v>
      </c>
      <c r="J19" s="5"/>
      <c r="K19" s="81"/>
      <c r="L19" s="2"/>
      <c r="M19" s="257"/>
      <c r="N19" s="22">
        <f t="shared" si="2"/>
        <v>42347</v>
      </c>
      <c r="O19" s="96">
        <f>Rates!$S19</f>
        <v>0.13038</v>
      </c>
      <c r="P19" s="27"/>
      <c r="Q19" s="29">
        <f t="shared" si="3"/>
        <v>0</v>
      </c>
      <c r="R19" s="100">
        <f>Rates!$T19</f>
        <v>0.12619</v>
      </c>
      <c r="S19" s="27"/>
      <c r="T19" s="29">
        <f t="shared" si="4"/>
        <v>0</v>
      </c>
      <c r="U19" s="100">
        <f>Rates!$V19</f>
        <v>0.12074</v>
      </c>
      <c r="V19" s="27"/>
      <c r="W19" s="29">
        <f t="shared" si="5"/>
        <v>0</v>
      </c>
      <c r="X19" s="120">
        <f t="shared" si="6"/>
        <v>0</v>
      </c>
      <c r="Y19" s="120"/>
    </row>
    <row r="20" spans="1:25" s="60" customFormat="1" hidden="1" x14ac:dyDescent="0.25">
      <c r="A20" s="16">
        <f t="shared" si="0"/>
        <v>42316</v>
      </c>
      <c r="B20" s="102"/>
      <c r="C20" s="103"/>
      <c r="D20" s="103"/>
      <c r="E20" s="103"/>
      <c r="F20" s="103">
        <v>0</v>
      </c>
      <c r="G20" s="104">
        <v>0</v>
      </c>
      <c r="H20" s="104">
        <f t="shared" si="1"/>
        <v>0</v>
      </c>
      <c r="I20" s="104">
        <f t="shared" si="1"/>
        <v>0</v>
      </c>
      <c r="J20" s="5"/>
      <c r="K20" s="81"/>
      <c r="L20" s="2"/>
      <c r="M20" s="257"/>
      <c r="N20" s="22">
        <f t="shared" si="2"/>
        <v>42316</v>
      </c>
      <c r="O20" s="96">
        <f>Rates!$S20</f>
        <v>0.13038</v>
      </c>
      <c r="P20" s="27"/>
      <c r="Q20" s="29">
        <f t="shared" si="3"/>
        <v>0</v>
      </c>
      <c r="R20" s="100">
        <f>Rates!$T20</f>
        <v>0.12619</v>
      </c>
      <c r="S20" s="27"/>
      <c r="T20" s="29">
        <f t="shared" si="4"/>
        <v>0</v>
      </c>
      <c r="U20" s="100">
        <f>Rates!$V20</f>
        <v>0.12074</v>
      </c>
      <c r="V20" s="27"/>
      <c r="W20" s="29">
        <f t="shared" si="5"/>
        <v>0</v>
      </c>
      <c r="X20" s="120">
        <f>W20+T20+Q20</f>
        <v>0</v>
      </c>
      <c r="Y20" s="120"/>
    </row>
    <row r="21" spans="1:25" s="60" customFormat="1" hidden="1" x14ac:dyDescent="0.25">
      <c r="A21" s="16">
        <f t="shared" si="0"/>
        <v>42285</v>
      </c>
      <c r="B21" s="102"/>
      <c r="C21" s="103"/>
      <c r="D21" s="103"/>
      <c r="E21" s="103"/>
      <c r="F21" s="103">
        <v>0</v>
      </c>
      <c r="G21" s="104">
        <v>0</v>
      </c>
      <c r="H21" s="104">
        <f t="shared" si="1"/>
        <v>0</v>
      </c>
      <c r="I21" s="104">
        <f t="shared" si="1"/>
        <v>0</v>
      </c>
      <c r="J21" s="5"/>
      <c r="K21" s="81"/>
      <c r="L21" s="260"/>
      <c r="M21" s="74"/>
      <c r="N21" s="22">
        <f t="shared" si="2"/>
        <v>42285</v>
      </c>
      <c r="O21" s="96">
        <f>Rates!$S21</f>
        <v>9.257E-2</v>
      </c>
      <c r="P21" s="27"/>
      <c r="Q21" s="29">
        <f t="shared" si="3"/>
        <v>0</v>
      </c>
      <c r="R21" s="100">
        <f>Rates!$T21</f>
        <v>8.6400000000000005E-2</v>
      </c>
      <c r="S21" s="27"/>
      <c r="T21" s="29">
        <f t="shared" si="4"/>
        <v>0</v>
      </c>
      <c r="U21" s="100">
        <f>Rates!$V21</f>
        <v>7.2789999999999994E-2</v>
      </c>
      <c r="V21" s="27"/>
      <c r="W21" s="29">
        <f t="shared" si="5"/>
        <v>0</v>
      </c>
      <c r="X21" s="120">
        <f t="shared" ref="X21" si="7">W21+T21+Q21</f>
        <v>0</v>
      </c>
      <c r="Y21" s="120"/>
    </row>
    <row r="22" spans="1:25" s="198" customFormat="1" x14ac:dyDescent="0.25">
      <c r="A22" s="187">
        <f t="shared" si="0"/>
        <v>42254</v>
      </c>
      <c r="B22" s="306"/>
      <c r="C22" s="306"/>
      <c r="D22" s="306"/>
      <c r="E22" s="306"/>
      <c r="F22" s="306"/>
      <c r="G22" s="306"/>
      <c r="H22" s="306"/>
      <c r="I22" s="306"/>
      <c r="J22" s="236"/>
      <c r="K22" s="201"/>
      <c r="L22" s="201"/>
      <c r="M22" s="74"/>
      <c r="N22" s="190">
        <f t="shared" si="2"/>
        <v>42254</v>
      </c>
      <c r="O22" s="253"/>
      <c r="P22" s="203"/>
      <c r="Q22" s="247"/>
      <c r="R22" s="249"/>
      <c r="S22" s="203"/>
      <c r="T22" s="247"/>
      <c r="U22" s="307"/>
      <c r="V22" s="203"/>
      <c r="W22" s="247"/>
      <c r="X22" s="197"/>
      <c r="Y22" s="197"/>
    </row>
    <row r="23" spans="1:25" s="198" customFormat="1" x14ac:dyDescent="0.25">
      <c r="A23" s="187">
        <f t="shared" si="0"/>
        <v>42223</v>
      </c>
      <c r="B23" s="306"/>
      <c r="C23" s="306"/>
      <c r="D23" s="306"/>
      <c r="E23" s="306"/>
      <c r="F23" s="306"/>
      <c r="G23" s="306"/>
      <c r="H23" s="306"/>
      <c r="I23" s="306"/>
      <c r="J23" s="236"/>
      <c r="K23" s="201"/>
      <c r="L23" s="201"/>
      <c r="M23" s="74"/>
      <c r="N23" s="190">
        <f t="shared" si="2"/>
        <v>42223</v>
      </c>
      <c r="O23" s="253"/>
      <c r="P23" s="203"/>
      <c r="Q23" s="247"/>
      <c r="R23" s="249"/>
      <c r="S23" s="203"/>
      <c r="T23" s="247"/>
      <c r="U23" s="307"/>
      <c r="V23" s="203"/>
      <c r="W23" s="247"/>
      <c r="X23" s="197"/>
      <c r="Y23" s="197"/>
    </row>
    <row r="24" spans="1:25" s="198" customFormat="1" x14ac:dyDescent="0.25">
      <c r="A24" s="187">
        <f t="shared" si="0"/>
        <v>42192</v>
      </c>
      <c r="B24" s="306"/>
      <c r="C24" s="306"/>
      <c r="D24" s="306"/>
      <c r="E24" s="306"/>
      <c r="F24" s="306"/>
      <c r="G24" s="306"/>
      <c r="H24" s="306"/>
      <c r="I24" s="306"/>
      <c r="J24" s="236"/>
      <c r="K24" s="201"/>
      <c r="L24" s="201"/>
      <c r="M24" s="74"/>
      <c r="N24" s="190">
        <f t="shared" si="2"/>
        <v>42192</v>
      </c>
      <c r="O24" s="253"/>
      <c r="P24" s="203"/>
      <c r="Q24" s="247"/>
      <c r="R24" s="249"/>
      <c r="S24" s="203"/>
      <c r="T24" s="247"/>
      <c r="U24" s="307"/>
      <c r="V24" s="203"/>
      <c r="W24" s="247"/>
      <c r="X24" s="197"/>
      <c r="Y24" s="197"/>
    </row>
    <row r="25" spans="1:25" s="198" customFormat="1" x14ac:dyDescent="0.25">
      <c r="A25" s="187">
        <f t="shared" si="0"/>
        <v>42161</v>
      </c>
      <c r="B25" s="306"/>
      <c r="C25" s="306"/>
      <c r="D25" s="306"/>
      <c r="E25" s="306"/>
      <c r="F25" s="306"/>
      <c r="G25" s="306"/>
      <c r="H25" s="306"/>
      <c r="I25" s="306"/>
      <c r="J25" s="236"/>
      <c r="K25" s="201"/>
      <c r="L25" s="201"/>
      <c r="M25" s="74"/>
      <c r="N25" s="190">
        <f t="shared" si="2"/>
        <v>42161</v>
      </c>
      <c r="O25" s="253"/>
      <c r="P25" s="203"/>
      <c r="Q25" s="247"/>
      <c r="R25" s="249"/>
      <c r="S25" s="203"/>
      <c r="T25" s="247"/>
      <c r="U25" s="307"/>
      <c r="V25" s="203"/>
      <c r="W25" s="247"/>
      <c r="X25" s="197"/>
      <c r="Y25" s="197"/>
    </row>
    <row r="26" spans="1:25" s="198" customFormat="1" x14ac:dyDescent="0.25">
      <c r="A26" s="187">
        <f t="shared" si="0"/>
        <v>42130</v>
      </c>
      <c r="B26" s="306"/>
      <c r="C26" s="306"/>
      <c r="D26" s="306"/>
      <c r="E26" s="306"/>
      <c r="F26" s="306"/>
      <c r="G26" s="306"/>
      <c r="H26" s="306"/>
      <c r="I26" s="306"/>
      <c r="J26" s="236"/>
      <c r="K26" s="201"/>
      <c r="L26" s="201"/>
      <c r="M26" s="74"/>
      <c r="N26" s="190">
        <f t="shared" si="2"/>
        <v>42130</v>
      </c>
      <c r="O26" s="253"/>
      <c r="P26" s="203"/>
      <c r="Q26" s="247"/>
      <c r="R26" s="249"/>
      <c r="S26" s="203"/>
      <c r="T26" s="247"/>
      <c r="U26" s="307"/>
      <c r="V26" s="203"/>
      <c r="W26" s="247"/>
      <c r="X26" s="197"/>
      <c r="Y26" s="197"/>
    </row>
    <row r="27" spans="1:25" s="198" customFormat="1" x14ac:dyDescent="0.25">
      <c r="A27" s="187">
        <f t="shared" si="0"/>
        <v>42099</v>
      </c>
      <c r="B27" s="306"/>
      <c r="C27" s="306"/>
      <c r="D27" s="306"/>
      <c r="E27" s="306"/>
      <c r="F27" s="306"/>
      <c r="G27" s="306"/>
      <c r="H27" s="306"/>
      <c r="I27" s="306"/>
      <c r="J27" s="236"/>
      <c r="K27" s="201"/>
      <c r="L27" s="201"/>
      <c r="M27" s="74"/>
      <c r="N27" s="190">
        <f t="shared" si="2"/>
        <v>42099</v>
      </c>
      <c r="O27" s="253"/>
      <c r="P27" s="203"/>
      <c r="Q27" s="247"/>
      <c r="R27" s="307"/>
      <c r="S27" s="203"/>
      <c r="T27" s="247"/>
      <c r="U27" s="249"/>
      <c r="V27" s="203"/>
      <c r="W27" s="247"/>
      <c r="X27" s="197"/>
      <c r="Y27" s="197"/>
    </row>
    <row r="28" spans="1:25" s="198" customFormat="1" x14ac:dyDescent="0.25">
      <c r="A28" s="187">
        <f t="shared" si="0"/>
        <v>42068</v>
      </c>
      <c r="B28" s="306"/>
      <c r="C28" s="306"/>
      <c r="D28" s="306"/>
      <c r="E28" s="306"/>
      <c r="F28" s="306"/>
      <c r="G28" s="306"/>
      <c r="H28" s="306"/>
      <c r="I28" s="306"/>
      <c r="J28" s="236"/>
      <c r="K28" s="201"/>
      <c r="L28" s="201"/>
      <c r="M28" s="74"/>
      <c r="N28" s="190">
        <f t="shared" si="2"/>
        <v>42068</v>
      </c>
      <c r="O28" s="253"/>
      <c r="P28" s="203"/>
      <c r="Q28" s="247"/>
      <c r="R28" s="307"/>
      <c r="S28" s="203"/>
      <c r="T28" s="247"/>
      <c r="U28" s="249"/>
      <c r="V28" s="203"/>
      <c r="W28" s="247"/>
      <c r="X28" s="197"/>
      <c r="Y28" s="197"/>
    </row>
    <row r="29" spans="1:25" s="198" customFormat="1" x14ac:dyDescent="0.25">
      <c r="A29" s="187">
        <f t="shared" si="0"/>
        <v>42037</v>
      </c>
      <c r="B29" s="306"/>
      <c r="C29" s="306"/>
      <c r="D29" s="306"/>
      <c r="E29" s="306"/>
      <c r="F29" s="306"/>
      <c r="G29" s="306"/>
      <c r="H29" s="306"/>
      <c r="I29" s="306"/>
      <c r="J29" s="236"/>
      <c r="K29" s="201"/>
      <c r="L29" s="201"/>
      <c r="M29" s="74"/>
      <c r="N29" s="190">
        <f t="shared" si="2"/>
        <v>42037</v>
      </c>
      <c r="O29" s="253"/>
      <c r="P29" s="203"/>
      <c r="Q29" s="247"/>
      <c r="R29" s="307"/>
      <c r="S29" s="203"/>
      <c r="T29" s="247"/>
      <c r="U29" s="249"/>
      <c r="V29" s="203"/>
      <c r="W29" s="247"/>
      <c r="X29" s="197"/>
      <c r="Y29" s="197"/>
    </row>
    <row r="30" spans="1:25" s="198" customFormat="1" x14ac:dyDescent="0.25">
      <c r="A30" s="187">
        <f t="shared" si="0"/>
        <v>42006</v>
      </c>
      <c r="B30" s="306"/>
      <c r="C30" s="306"/>
      <c r="D30" s="306"/>
      <c r="E30" s="306"/>
      <c r="F30" s="306"/>
      <c r="G30" s="306"/>
      <c r="H30" s="306"/>
      <c r="I30" s="306"/>
      <c r="J30" s="236"/>
      <c r="K30" s="201"/>
      <c r="L30" s="201"/>
      <c r="M30" s="74"/>
      <c r="N30" s="190">
        <f t="shared" si="2"/>
        <v>42006</v>
      </c>
      <c r="O30" s="253"/>
      <c r="P30" s="203"/>
      <c r="Q30" s="247"/>
      <c r="R30" s="307"/>
      <c r="S30" s="203"/>
      <c r="T30" s="247"/>
      <c r="U30" s="307"/>
      <c r="V30" s="203"/>
      <c r="W30" s="247"/>
      <c r="X30" s="197"/>
      <c r="Y30" s="197"/>
    </row>
    <row r="31" spans="1:25" s="198" customFormat="1" x14ac:dyDescent="0.25">
      <c r="A31" s="187">
        <f>A32+31</f>
        <v>41975</v>
      </c>
      <c r="B31" s="306"/>
      <c r="C31" s="306"/>
      <c r="D31" s="306"/>
      <c r="E31" s="306"/>
      <c r="F31" s="306"/>
      <c r="G31" s="306"/>
      <c r="H31" s="306"/>
      <c r="I31" s="306"/>
      <c r="J31" s="236"/>
      <c r="K31" s="201"/>
      <c r="L31" s="201"/>
      <c r="M31" s="74"/>
      <c r="N31" s="190">
        <f t="shared" si="2"/>
        <v>41975</v>
      </c>
      <c r="O31" s="253"/>
      <c r="P31" s="203"/>
      <c r="Q31" s="247"/>
      <c r="R31" s="307"/>
      <c r="S31" s="203"/>
      <c r="T31" s="247"/>
      <c r="U31" s="307"/>
      <c r="V31" s="203"/>
      <c r="W31" s="247"/>
      <c r="X31" s="197"/>
      <c r="Y31" s="197"/>
    </row>
    <row r="32" spans="1:25" s="198" customFormat="1" x14ac:dyDescent="0.25">
      <c r="A32" s="187">
        <v>41944</v>
      </c>
      <c r="B32" s="306"/>
      <c r="C32" s="306"/>
      <c r="D32" s="306"/>
      <c r="E32" s="306"/>
      <c r="F32" s="306"/>
      <c r="G32" s="306"/>
      <c r="H32" s="306"/>
      <c r="I32" s="306"/>
      <c r="J32" s="236"/>
      <c r="K32" s="201"/>
      <c r="L32" s="201"/>
      <c r="M32" s="74"/>
      <c r="N32" s="190">
        <f>A32</f>
        <v>41944</v>
      </c>
      <c r="O32" s="246"/>
      <c r="P32" s="203"/>
      <c r="Q32" s="247"/>
      <c r="R32" s="248"/>
      <c r="S32" s="203"/>
      <c r="T32" s="247"/>
      <c r="U32" s="249"/>
      <c r="V32" s="203"/>
      <c r="W32" s="247"/>
      <c r="X32" s="197"/>
      <c r="Y32" s="197"/>
    </row>
    <row r="33" spans="1:25" s="207" customFormat="1" x14ac:dyDescent="0.25">
      <c r="A33" s="242">
        <v>41913</v>
      </c>
      <c r="B33" s="243"/>
      <c r="C33" s="243"/>
      <c r="D33" s="244"/>
      <c r="E33" s="244"/>
      <c r="F33" s="244"/>
      <c r="G33" s="244"/>
      <c r="H33" s="244"/>
      <c r="I33" s="244"/>
      <c r="J33" s="236"/>
      <c r="K33" s="237"/>
      <c r="L33" s="201"/>
      <c r="M33" s="74"/>
      <c r="N33" s="245">
        <f t="shared" ref="N33:N48" si="8">A33</f>
        <v>41913</v>
      </c>
      <c r="O33" s="246"/>
      <c r="P33" s="203"/>
      <c r="Q33" s="247"/>
      <c r="R33" s="248"/>
      <c r="S33" s="203"/>
      <c r="T33" s="247"/>
      <c r="U33" s="249"/>
      <c r="V33" s="203"/>
      <c r="W33" s="247"/>
      <c r="X33" s="197"/>
      <c r="Y33" s="197"/>
    </row>
    <row r="34" spans="1:25" s="207" customFormat="1" hidden="1" x14ac:dyDescent="0.25">
      <c r="A34" s="187">
        <v>41883</v>
      </c>
      <c r="B34" s="243"/>
      <c r="C34" s="243"/>
      <c r="D34" s="244"/>
      <c r="E34" s="244"/>
      <c r="F34" s="244"/>
      <c r="G34" s="244"/>
      <c r="H34" s="244"/>
      <c r="I34" s="244"/>
      <c r="J34" s="236"/>
      <c r="K34" s="237"/>
      <c r="L34" s="201"/>
      <c r="M34" s="74"/>
      <c r="N34" s="190">
        <f t="shared" si="8"/>
        <v>41883</v>
      </c>
      <c r="O34" s="246"/>
      <c r="P34" s="203"/>
      <c r="Q34" s="247"/>
      <c r="R34" s="248"/>
      <c r="S34" s="203"/>
      <c r="T34" s="247"/>
      <c r="U34" s="249"/>
      <c r="V34" s="203"/>
      <c r="W34" s="247"/>
      <c r="X34" s="197"/>
      <c r="Y34" s="197"/>
    </row>
    <row r="35" spans="1:25" s="207" customFormat="1" hidden="1" x14ac:dyDescent="0.25">
      <c r="A35" s="187">
        <v>41852</v>
      </c>
      <c r="B35" s="243"/>
      <c r="C35" s="243"/>
      <c r="D35" s="244"/>
      <c r="E35" s="244"/>
      <c r="F35" s="244"/>
      <c r="G35" s="244"/>
      <c r="H35" s="244"/>
      <c r="I35" s="244"/>
      <c r="J35" s="236"/>
      <c r="K35" s="237"/>
      <c r="L35" s="201"/>
      <c r="M35" s="74"/>
      <c r="N35" s="190">
        <f t="shared" si="8"/>
        <v>41852</v>
      </c>
      <c r="O35" s="246"/>
      <c r="P35" s="203"/>
      <c r="Q35" s="247"/>
      <c r="R35" s="248"/>
      <c r="S35" s="203"/>
      <c r="T35" s="247"/>
      <c r="U35" s="249"/>
      <c r="V35" s="203"/>
      <c r="W35" s="247"/>
      <c r="X35" s="197"/>
      <c r="Y35" s="197"/>
    </row>
    <row r="36" spans="1:25" s="207" customFormat="1" hidden="1" x14ac:dyDescent="0.25">
      <c r="A36" s="187">
        <v>41821</v>
      </c>
      <c r="B36" s="243"/>
      <c r="C36" s="243"/>
      <c r="D36" s="244"/>
      <c r="E36" s="244"/>
      <c r="F36" s="244"/>
      <c r="G36" s="244"/>
      <c r="H36" s="244"/>
      <c r="I36" s="244"/>
      <c r="J36" s="236"/>
      <c r="K36" s="237"/>
      <c r="L36" s="201"/>
      <c r="M36" s="74"/>
      <c r="N36" s="190">
        <f t="shared" si="8"/>
        <v>41821</v>
      </c>
      <c r="O36" s="246"/>
      <c r="P36" s="203"/>
      <c r="Q36" s="247"/>
      <c r="R36" s="248"/>
      <c r="S36" s="203"/>
      <c r="T36" s="247"/>
      <c r="U36" s="249"/>
      <c r="V36" s="203"/>
      <c r="W36" s="247"/>
      <c r="X36" s="197"/>
      <c r="Y36" s="197"/>
    </row>
    <row r="37" spans="1:25" s="207" customFormat="1" hidden="1" x14ac:dyDescent="0.25">
      <c r="A37" s="187">
        <v>41791</v>
      </c>
      <c r="B37" s="243"/>
      <c r="C37" s="244"/>
      <c r="D37" s="244"/>
      <c r="E37" s="244"/>
      <c r="F37" s="244"/>
      <c r="G37" s="244"/>
      <c r="H37" s="244"/>
      <c r="I37" s="244"/>
      <c r="J37" s="236"/>
      <c r="K37" s="237"/>
      <c r="L37" s="201"/>
      <c r="M37" s="74"/>
      <c r="N37" s="190">
        <f t="shared" si="8"/>
        <v>41791</v>
      </c>
      <c r="O37" s="246"/>
      <c r="P37" s="203"/>
      <c r="Q37" s="247"/>
      <c r="R37" s="248"/>
      <c r="S37" s="250"/>
      <c r="T37" s="247"/>
      <c r="U37" s="249"/>
      <c r="V37" s="250"/>
      <c r="W37" s="247"/>
      <c r="X37" s="197"/>
      <c r="Y37" s="197"/>
    </row>
    <row r="38" spans="1:25" s="209" customFormat="1" hidden="1" x14ac:dyDescent="0.25">
      <c r="A38" s="187">
        <v>41760</v>
      </c>
      <c r="B38" s="251"/>
      <c r="C38" s="252"/>
      <c r="D38" s="244"/>
      <c r="E38" s="244"/>
      <c r="F38" s="244"/>
      <c r="G38" s="244"/>
      <c r="H38" s="244"/>
      <c r="I38" s="244"/>
      <c r="J38" s="236"/>
      <c r="K38" s="237"/>
      <c r="L38" s="201"/>
      <c r="M38" s="74"/>
      <c r="N38" s="190">
        <f t="shared" si="8"/>
        <v>41760</v>
      </c>
      <c r="O38" s="246"/>
      <c r="P38" s="203"/>
      <c r="Q38" s="247"/>
      <c r="R38" s="248"/>
      <c r="S38" s="250"/>
      <c r="T38" s="247"/>
      <c r="U38" s="249"/>
      <c r="V38" s="250"/>
      <c r="W38" s="247"/>
      <c r="X38" s="197"/>
      <c r="Y38" s="197"/>
    </row>
    <row r="39" spans="1:25" s="209" customFormat="1" hidden="1" x14ac:dyDescent="0.25">
      <c r="A39" s="187">
        <v>41730</v>
      </c>
      <c r="B39" s="251"/>
      <c r="C39" s="251"/>
      <c r="D39" s="244"/>
      <c r="E39" s="244"/>
      <c r="F39" s="244"/>
      <c r="G39" s="244"/>
      <c r="H39" s="244"/>
      <c r="I39" s="244"/>
      <c r="J39" s="236"/>
      <c r="K39" s="237"/>
      <c r="L39" s="201"/>
      <c r="M39" s="74"/>
      <c r="N39" s="190">
        <f t="shared" si="8"/>
        <v>41730</v>
      </c>
      <c r="O39" s="246"/>
      <c r="P39" s="203"/>
      <c r="Q39" s="247"/>
      <c r="R39" s="248"/>
      <c r="S39" s="250"/>
      <c r="T39" s="247"/>
      <c r="U39" s="249"/>
      <c r="V39" s="250"/>
      <c r="W39" s="247"/>
      <c r="X39" s="197"/>
      <c r="Y39" s="197"/>
    </row>
    <row r="40" spans="1:25" s="209" customFormat="1" hidden="1" x14ac:dyDescent="0.25">
      <c r="A40" s="187">
        <v>41699</v>
      </c>
      <c r="B40" s="253"/>
      <c r="C40" s="201"/>
      <c r="D40" s="201"/>
      <c r="E40" s="201"/>
      <c r="F40" s="201"/>
      <c r="G40" s="201"/>
      <c r="H40" s="201"/>
      <c r="I40" s="201"/>
      <c r="J40" s="201"/>
      <c r="K40" s="255"/>
      <c r="L40" s="254"/>
      <c r="M40" s="73"/>
      <c r="N40" s="190">
        <f t="shared" si="8"/>
        <v>41699</v>
      </c>
      <c r="O40" s="246"/>
      <c r="P40" s="256"/>
      <c r="Q40" s="247"/>
      <c r="R40" s="248"/>
      <c r="S40" s="256"/>
      <c r="T40" s="247"/>
      <c r="U40" s="249"/>
      <c r="V40" s="256"/>
      <c r="W40" s="247"/>
      <c r="X40" s="197"/>
      <c r="Y40" s="197"/>
    </row>
    <row r="41" spans="1:25" s="209" customFormat="1" hidden="1" x14ac:dyDescent="0.25">
      <c r="A41" s="187">
        <v>41671</v>
      </c>
      <c r="B41" s="253"/>
      <c r="C41" s="201"/>
      <c r="D41" s="201"/>
      <c r="E41" s="201"/>
      <c r="F41" s="201"/>
      <c r="G41" s="201"/>
      <c r="H41" s="201"/>
      <c r="I41" s="201"/>
      <c r="J41" s="201"/>
      <c r="K41" s="255"/>
      <c r="L41" s="254"/>
      <c r="M41" s="73"/>
      <c r="N41" s="190">
        <f t="shared" si="8"/>
        <v>41671</v>
      </c>
      <c r="O41" s="246"/>
      <c r="P41" s="256"/>
      <c r="Q41" s="247"/>
      <c r="R41" s="248"/>
      <c r="S41" s="256"/>
      <c r="T41" s="247"/>
      <c r="U41" s="249"/>
      <c r="V41" s="256"/>
      <c r="W41" s="247"/>
      <c r="X41" s="197"/>
      <c r="Y41" s="197"/>
    </row>
    <row r="42" spans="1:25" s="209" customFormat="1" hidden="1" x14ac:dyDescent="0.25">
      <c r="A42" s="187">
        <v>41640</v>
      </c>
      <c r="B42" s="253"/>
      <c r="C42" s="201"/>
      <c r="D42" s="201"/>
      <c r="E42" s="201"/>
      <c r="F42" s="201"/>
      <c r="G42" s="201"/>
      <c r="H42" s="201"/>
      <c r="I42" s="201"/>
      <c r="J42" s="201"/>
      <c r="K42" s="255"/>
      <c r="L42" s="254"/>
      <c r="M42" s="73"/>
      <c r="N42" s="190">
        <f t="shared" si="8"/>
        <v>41640</v>
      </c>
      <c r="O42" s="246"/>
      <c r="P42" s="256"/>
      <c r="Q42" s="247"/>
      <c r="R42" s="248"/>
      <c r="S42" s="256"/>
      <c r="T42" s="247"/>
      <c r="U42" s="249"/>
      <c r="V42" s="256"/>
      <c r="W42" s="247"/>
      <c r="X42" s="197"/>
      <c r="Y42" s="197"/>
    </row>
    <row r="43" spans="1:25" s="209" customFormat="1" hidden="1" x14ac:dyDescent="0.25">
      <c r="A43" s="187">
        <v>41609</v>
      </c>
      <c r="B43" s="253"/>
      <c r="C43" s="201"/>
      <c r="D43" s="201"/>
      <c r="E43" s="201"/>
      <c r="F43" s="201"/>
      <c r="G43" s="201"/>
      <c r="H43" s="201"/>
      <c r="I43" s="201"/>
      <c r="J43" s="201"/>
      <c r="K43" s="255"/>
      <c r="L43" s="254"/>
      <c r="M43" s="73"/>
      <c r="N43" s="190">
        <f t="shared" si="8"/>
        <v>41609</v>
      </c>
      <c r="O43" s="246"/>
      <c r="P43" s="256"/>
      <c r="Q43" s="247"/>
      <c r="R43" s="248"/>
      <c r="S43" s="256"/>
      <c r="T43" s="247"/>
      <c r="U43" s="249"/>
      <c r="V43" s="256"/>
      <c r="W43" s="247"/>
      <c r="X43" s="197"/>
      <c r="Y43" s="197"/>
    </row>
    <row r="44" spans="1:25" s="209" customFormat="1" hidden="1" x14ac:dyDescent="0.25">
      <c r="A44" s="187">
        <v>41579</v>
      </c>
      <c r="B44" s="253"/>
      <c r="C44" s="201"/>
      <c r="D44" s="201"/>
      <c r="E44" s="201"/>
      <c r="F44" s="201"/>
      <c r="G44" s="201"/>
      <c r="H44" s="201"/>
      <c r="I44" s="201"/>
      <c r="J44" s="201"/>
      <c r="K44" s="255"/>
      <c r="L44" s="254"/>
      <c r="M44" s="73"/>
      <c r="N44" s="190">
        <f t="shared" si="8"/>
        <v>41579</v>
      </c>
      <c r="O44" s="246"/>
      <c r="P44" s="256"/>
      <c r="Q44" s="247"/>
      <c r="R44" s="248"/>
      <c r="S44" s="256"/>
      <c r="T44" s="247"/>
      <c r="U44" s="249"/>
      <c r="V44" s="256"/>
      <c r="W44" s="247"/>
      <c r="X44" s="197"/>
      <c r="Y44" s="197"/>
    </row>
    <row r="45" spans="1:25" s="209" customFormat="1" hidden="1" x14ac:dyDescent="0.25">
      <c r="A45" s="187">
        <v>41548</v>
      </c>
      <c r="B45" s="253"/>
      <c r="C45" s="201"/>
      <c r="D45" s="201"/>
      <c r="E45" s="201"/>
      <c r="F45" s="201"/>
      <c r="G45" s="201"/>
      <c r="H45" s="201"/>
      <c r="I45" s="201"/>
      <c r="J45" s="201"/>
      <c r="K45" s="255"/>
      <c r="L45" s="254"/>
      <c r="M45" s="73"/>
      <c r="N45" s="190">
        <f t="shared" si="8"/>
        <v>41548</v>
      </c>
      <c r="O45" s="246"/>
      <c r="P45" s="256"/>
      <c r="Q45" s="247"/>
      <c r="R45" s="248"/>
      <c r="S45" s="256"/>
      <c r="T45" s="247"/>
      <c r="U45" s="249"/>
      <c r="V45" s="256"/>
      <c r="W45" s="247"/>
      <c r="X45" s="197"/>
      <c r="Y45" s="197"/>
    </row>
    <row r="46" spans="1:25" s="209" customFormat="1" hidden="1" x14ac:dyDescent="0.25">
      <c r="A46" s="187">
        <v>41518</v>
      </c>
      <c r="B46" s="253"/>
      <c r="C46" s="201"/>
      <c r="D46" s="201"/>
      <c r="E46" s="201"/>
      <c r="F46" s="201"/>
      <c r="G46" s="201"/>
      <c r="H46" s="201"/>
      <c r="I46" s="201"/>
      <c r="J46" s="201"/>
      <c r="K46" s="255"/>
      <c r="L46" s="254"/>
      <c r="M46" s="73"/>
      <c r="N46" s="190">
        <f t="shared" si="8"/>
        <v>41518</v>
      </c>
      <c r="O46" s="246"/>
      <c r="P46" s="256"/>
      <c r="Q46" s="247"/>
      <c r="R46" s="248"/>
      <c r="S46" s="256"/>
      <c r="T46" s="247"/>
      <c r="U46" s="249"/>
      <c r="V46" s="256"/>
      <c r="W46" s="247"/>
      <c r="X46" s="197"/>
      <c r="Y46" s="197"/>
    </row>
    <row r="47" spans="1:25" s="209" customFormat="1" hidden="1" x14ac:dyDescent="0.25">
      <c r="A47" s="187">
        <v>41487</v>
      </c>
      <c r="B47" s="253"/>
      <c r="C47" s="201"/>
      <c r="D47" s="201"/>
      <c r="E47" s="201"/>
      <c r="F47" s="201"/>
      <c r="G47" s="201"/>
      <c r="H47" s="201"/>
      <c r="I47" s="201"/>
      <c r="J47" s="201"/>
      <c r="K47" s="255"/>
      <c r="L47" s="254"/>
      <c r="M47" s="73"/>
      <c r="N47" s="190">
        <f t="shared" si="8"/>
        <v>41487</v>
      </c>
      <c r="O47" s="246"/>
      <c r="P47" s="256"/>
      <c r="Q47" s="247"/>
      <c r="R47" s="248"/>
      <c r="S47" s="256"/>
      <c r="T47" s="247"/>
      <c r="U47" s="249"/>
      <c r="V47" s="256"/>
      <c r="W47" s="247"/>
      <c r="X47" s="197"/>
      <c r="Y47" s="197"/>
    </row>
    <row r="48" spans="1:25" s="209" customFormat="1" hidden="1" x14ac:dyDescent="0.25">
      <c r="A48" s="187">
        <v>41456</v>
      </c>
      <c r="B48" s="253"/>
      <c r="C48" s="201"/>
      <c r="D48" s="201"/>
      <c r="E48" s="201"/>
      <c r="F48" s="201"/>
      <c r="G48" s="201"/>
      <c r="H48" s="201"/>
      <c r="I48" s="201"/>
      <c r="J48" s="201"/>
      <c r="K48" s="255"/>
      <c r="L48" s="254"/>
      <c r="M48" s="73"/>
      <c r="N48" s="239">
        <f t="shared" si="8"/>
        <v>41456</v>
      </c>
      <c r="O48" s="246"/>
      <c r="P48" s="256"/>
      <c r="Q48" s="247"/>
      <c r="R48" s="202"/>
      <c r="S48" s="256"/>
      <c r="T48" s="247"/>
      <c r="U48" s="249"/>
      <c r="V48" s="256"/>
      <c r="W48" s="247"/>
      <c r="X48" s="197"/>
      <c r="Y48" s="197"/>
    </row>
    <row r="49" spans="1:25" hidden="1" x14ac:dyDescent="0.25">
      <c r="A49" s="14"/>
      <c r="B49" s="296"/>
      <c r="C49" s="64"/>
      <c r="D49" s="64"/>
      <c r="E49" s="64"/>
      <c r="F49" s="296"/>
      <c r="G49" s="296"/>
      <c r="H49" s="296"/>
      <c r="I49" s="296"/>
      <c r="J49" s="296"/>
      <c r="K49" s="296"/>
      <c r="L49" s="296"/>
      <c r="M49" s="74"/>
      <c r="N49" s="296"/>
      <c r="O49" s="295"/>
      <c r="P49" s="12"/>
      <c r="Q49" s="297"/>
      <c r="R49" s="295"/>
      <c r="S49" s="12"/>
      <c r="T49" s="297"/>
      <c r="U49" s="295"/>
      <c r="V49" s="12"/>
      <c r="W49" s="43"/>
      <c r="X49" s="54"/>
      <c r="Y49" s="54"/>
    </row>
    <row r="50" spans="1:25" hidden="1" x14ac:dyDescent="0.25">
      <c r="O50" s="52" t="s">
        <v>62</v>
      </c>
      <c r="P50" s="44"/>
      <c r="Q50" s="45">
        <f>SUM(Q7:Q49)</f>
        <v>0</v>
      </c>
      <c r="R50" s="50"/>
      <c r="S50" s="51"/>
      <c r="T50" s="45">
        <f>SUM(T7:T49)</f>
        <v>0</v>
      </c>
      <c r="U50" s="50"/>
      <c r="V50" s="51"/>
      <c r="W50" s="45">
        <f>SUM(W7:W49)</f>
        <v>0</v>
      </c>
      <c r="X50" s="121">
        <f>SUM(X7:X49)</f>
        <v>0</v>
      </c>
      <c r="Y50" s="121"/>
    </row>
    <row r="51" spans="1:25" x14ac:dyDescent="0.25">
      <c r="D51" s="11"/>
    </row>
    <row r="52" spans="1:25" x14ac:dyDescent="0.25">
      <c r="A52" s="150" t="s">
        <v>5</v>
      </c>
    </row>
    <row r="53" spans="1:25" ht="45.75" customHeight="1" x14ac:dyDescent="0.25">
      <c r="A53" s="2" t="s">
        <v>12</v>
      </c>
      <c r="B53" s="318" t="s">
        <v>159</v>
      </c>
      <c r="C53" s="318"/>
      <c r="D53" s="318"/>
      <c r="E53" s="318"/>
      <c r="F53" s="318"/>
      <c r="G53" s="318"/>
      <c r="H53" s="318"/>
      <c r="I53" s="318"/>
      <c r="J53" s="318"/>
      <c r="K53" s="318"/>
      <c r="L53" s="318"/>
      <c r="M53" s="263"/>
      <c r="N53" s="66"/>
      <c r="O53" s="66"/>
      <c r="P53" s="292"/>
      <c r="Q53" s="292"/>
      <c r="R53" s="292"/>
      <c r="S53" s="292"/>
      <c r="T53" s="292"/>
      <c r="U53" s="292"/>
      <c r="V53" s="292"/>
      <c r="X53" s="17"/>
    </row>
    <row r="55" spans="1:25" ht="43.5" customHeight="1" x14ac:dyDescent="0.25">
      <c r="A55" s="2" t="s">
        <v>13</v>
      </c>
      <c r="B55" s="318" t="s">
        <v>160</v>
      </c>
      <c r="C55" s="318"/>
      <c r="D55" s="318"/>
      <c r="E55" s="318"/>
      <c r="F55" s="318"/>
      <c r="G55" s="318"/>
      <c r="H55" s="318"/>
      <c r="I55" s="318"/>
      <c r="J55" s="318"/>
      <c r="K55" s="318"/>
      <c r="L55" s="318"/>
      <c r="M55" s="264"/>
      <c r="N55" s="292"/>
      <c r="O55" s="292"/>
      <c r="P55" s="292"/>
      <c r="Q55" s="292"/>
      <c r="R55" s="292"/>
      <c r="S55" s="292"/>
      <c r="T55" s="292"/>
      <c r="U55" s="292"/>
      <c r="V55" s="292"/>
    </row>
    <row r="56" spans="1:25" ht="15" customHeight="1" x14ac:dyDescent="0.25">
      <c r="A56" s="65"/>
      <c r="B56" s="294"/>
      <c r="C56" s="294"/>
      <c r="D56" s="294"/>
      <c r="E56" s="294"/>
      <c r="F56" s="294"/>
      <c r="G56" s="294"/>
      <c r="H56" s="294"/>
      <c r="I56" s="294"/>
      <c r="J56" s="294"/>
      <c r="K56" s="294"/>
      <c r="L56" s="294"/>
      <c r="M56" s="264"/>
      <c r="N56" s="292"/>
      <c r="O56" s="292"/>
      <c r="P56" s="292"/>
      <c r="Q56" s="292"/>
      <c r="R56" s="292"/>
      <c r="S56" s="292"/>
      <c r="T56" s="292"/>
      <c r="U56" s="292"/>
      <c r="V56" s="292"/>
    </row>
    <row r="57" spans="1:25" x14ac:dyDescent="0.25">
      <c r="A57" s="1" t="s">
        <v>4</v>
      </c>
    </row>
    <row r="58" spans="1:25" x14ac:dyDescent="0.25">
      <c r="A58" s="150" t="s">
        <v>161</v>
      </c>
    </row>
    <row r="60" spans="1:25" x14ac:dyDescent="0.25">
      <c r="A60" s="210" t="s">
        <v>85</v>
      </c>
    </row>
  </sheetData>
  <sheetProtection sheet="1" objects="1" scenarios="1"/>
  <mergeCells count="12">
    <mergeCell ref="B55:L55"/>
    <mergeCell ref="A1:L1"/>
    <mergeCell ref="N1:Y1"/>
    <mergeCell ref="A2:L2"/>
    <mergeCell ref="N2:Y2"/>
    <mergeCell ref="A4:L4"/>
    <mergeCell ref="N4:Y4"/>
    <mergeCell ref="O5:Q5"/>
    <mergeCell ref="R5:T5"/>
    <mergeCell ref="U5:W5"/>
    <mergeCell ref="Y5:Y6"/>
    <mergeCell ref="B53:L53"/>
  </mergeCells>
  <printOptions horizontalCentered="1" verticalCentered="1"/>
  <pageMargins left="0.25" right="0.25" top="0.25" bottom="0.25" header="0.05" footer="0.05"/>
  <pageSetup scale="70" fitToWidth="2" orientation="landscape" r:id="rId1"/>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63"/>
  <sheetViews>
    <sheetView workbookViewId="0">
      <selection sqref="A1:XFD1048576"/>
    </sheetView>
  </sheetViews>
  <sheetFormatPr defaultRowHeight="15" x14ac:dyDescent="0.25"/>
  <cols>
    <col min="1" max="1" width="13.7109375" customWidth="1"/>
    <col min="2" max="2" width="12" customWidth="1"/>
    <col min="3" max="3" width="14.42578125" customWidth="1"/>
    <col min="4" max="4" width="12" customWidth="1"/>
    <col min="5" max="5" width="12.140625" customWidth="1"/>
    <col min="6" max="9" width="10.5703125" customWidth="1"/>
    <col min="10" max="10" width="20.5703125" bestFit="1" customWidth="1"/>
    <col min="11" max="11" width="21" customWidth="1"/>
    <col min="12" max="12" width="26" bestFit="1" customWidth="1"/>
    <col min="13" max="13" width="2.85546875" style="70" customWidth="1"/>
    <col min="14" max="14" width="9.28515625" customWidth="1"/>
    <col min="15" max="24" width="13.7109375" customWidth="1"/>
    <col min="25" max="25" width="14.28515625" style="150" customWidth="1"/>
  </cols>
  <sheetData>
    <row r="1" spans="1:27" ht="24" customHeight="1" x14ac:dyDescent="0.3">
      <c r="A1" s="311" t="s">
        <v>0</v>
      </c>
      <c r="B1" s="311"/>
      <c r="C1" s="311"/>
      <c r="D1" s="311"/>
      <c r="E1" s="311"/>
      <c r="F1" s="311"/>
      <c r="G1" s="311"/>
      <c r="H1" s="311"/>
      <c r="I1" s="311"/>
      <c r="J1" s="311"/>
      <c r="K1" s="311"/>
      <c r="L1" s="311"/>
      <c r="M1" s="261"/>
      <c r="N1" s="311" t="s">
        <v>0</v>
      </c>
      <c r="O1" s="311"/>
      <c r="P1" s="311"/>
      <c r="Q1" s="311"/>
      <c r="R1" s="311"/>
      <c r="S1" s="311"/>
      <c r="T1" s="311"/>
      <c r="U1" s="311"/>
      <c r="V1" s="311"/>
      <c r="W1" s="311"/>
      <c r="X1" s="311"/>
      <c r="Y1" s="311"/>
    </row>
    <row r="2" spans="1:27" ht="24" customHeight="1" x14ac:dyDescent="0.3">
      <c r="A2" s="311" t="s">
        <v>16</v>
      </c>
      <c r="B2" s="311"/>
      <c r="C2" s="311"/>
      <c r="D2" s="311"/>
      <c r="E2" s="311"/>
      <c r="F2" s="311"/>
      <c r="G2" s="311"/>
      <c r="H2" s="311"/>
      <c r="I2" s="311"/>
      <c r="J2" s="311"/>
      <c r="K2" s="311"/>
      <c r="L2" s="311"/>
      <c r="M2" s="261"/>
      <c r="N2" s="311" t="s">
        <v>16</v>
      </c>
      <c r="O2" s="311"/>
      <c r="P2" s="311"/>
      <c r="Q2" s="311"/>
      <c r="R2" s="311"/>
      <c r="S2" s="311"/>
      <c r="T2" s="311"/>
      <c r="U2" s="311"/>
      <c r="V2" s="311"/>
      <c r="W2" s="311"/>
      <c r="X2" s="311"/>
      <c r="Y2" s="311"/>
    </row>
    <row r="4" spans="1:27" ht="22.5" x14ac:dyDescent="0.3">
      <c r="A4" s="311">
        <v>2015</v>
      </c>
      <c r="B4" s="311"/>
      <c r="C4" s="311"/>
      <c r="D4" s="311"/>
      <c r="E4" s="311"/>
      <c r="F4" s="311"/>
      <c r="G4" s="311"/>
      <c r="H4" s="311"/>
      <c r="I4" s="311"/>
      <c r="J4" s="311"/>
      <c r="K4" s="311"/>
      <c r="L4" s="311"/>
      <c r="M4" s="261"/>
      <c r="N4" s="312">
        <f>A4</f>
        <v>2015</v>
      </c>
      <c r="O4" s="312"/>
      <c r="P4" s="312"/>
      <c r="Q4" s="312"/>
      <c r="R4" s="312"/>
      <c r="S4" s="312"/>
      <c r="T4" s="312"/>
      <c r="U4" s="312"/>
      <c r="V4" s="312"/>
      <c r="W4" s="312"/>
      <c r="X4" s="312"/>
      <c r="Y4" s="312"/>
    </row>
    <row r="5" spans="1:27" s="216" customFormat="1" x14ac:dyDescent="0.25">
      <c r="A5" s="211"/>
      <c r="B5" s="211"/>
      <c r="C5" s="211"/>
      <c r="D5" s="211"/>
      <c r="E5" s="211"/>
      <c r="F5" s="211"/>
      <c r="G5" s="211"/>
      <c r="H5" s="211"/>
      <c r="I5" s="211"/>
      <c r="J5" s="211"/>
      <c r="K5" s="211"/>
      <c r="L5" s="211"/>
      <c r="M5" s="70"/>
      <c r="N5" s="213"/>
      <c r="O5" s="316" t="s">
        <v>27</v>
      </c>
      <c r="P5" s="316"/>
      <c r="Q5" s="317"/>
      <c r="R5" s="315" t="s">
        <v>28</v>
      </c>
      <c r="S5" s="316"/>
      <c r="T5" s="317"/>
      <c r="U5" s="315" t="s">
        <v>29</v>
      </c>
      <c r="V5" s="316"/>
      <c r="W5" s="317"/>
      <c r="X5" s="214" t="s">
        <v>107</v>
      </c>
      <c r="Y5" s="309" t="s">
        <v>158</v>
      </c>
      <c r="Z5" s="230"/>
      <c r="AA5" s="230"/>
    </row>
    <row r="6" spans="1:27" s="226" customFormat="1" ht="28.5" customHeight="1" x14ac:dyDescent="0.25">
      <c r="A6" s="217" t="s">
        <v>32</v>
      </c>
      <c r="B6" s="217" t="s">
        <v>6</v>
      </c>
      <c r="C6" s="217" t="s">
        <v>20</v>
      </c>
      <c r="D6" s="217" t="s">
        <v>2</v>
      </c>
      <c r="E6" s="217" t="s">
        <v>21</v>
      </c>
      <c r="F6" s="217" t="s">
        <v>3</v>
      </c>
      <c r="G6" s="217" t="s">
        <v>22</v>
      </c>
      <c r="H6" s="217" t="s">
        <v>89</v>
      </c>
      <c r="I6" s="217" t="s">
        <v>90</v>
      </c>
      <c r="J6" s="217" t="s">
        <v>7</v>
      </c>
      <c r="K6" s="217" t="s">
        <v>14</v>
      </c>
      <c r="L6" s="217" t="s">
        <v>9</v>
      </c>
      <c r="M6" s="257"/>
      <c r="N6" s="219" t="s">
        <v>32</v>
      </c>
      <c r="O6" s="228" t="s">
        <v>23</v>
      </c>
      <c r="P6" s="221" t="s">
        <v>26</v>
      </c>
      <c r="Q6" s="223" t="s">
        <v>24</v>
      </c>
      <c r="R6" s="220" t="s">
        <v>23</v>
      </c>
      <c r="S6" s="221" t="s">
        <v>26</v>
      </c>
      <c r="T6" s="223" t="s">
        <v>24</v>
      </c>
      <c r="U6" s="220" t="s">
        <v>31</v>
      </c>
      <c r="V6" s="221" t="s">
        <v>26</v>
      </c>
      <c r="W6" s="223" t="s">
        <v>24</v>
      </c>
      <c r="X6" s="224"/>
      <c r="Y6" s="310"/>
    </row>
    <row r="7" spans="1:27" s="60" customFormat="1" hidden="1" x14ac:dyDescent="0.25">
      <c r="A7" s="16">
        <f t="shared" ref="A7:A13" si="0">A8+31</f>
        <v>42719</v>
      </c>
      <c r="B7" s="90"/>
      <c r="C7" s="88"/>
      <c r="D7" s="88"/>
      <c r="E7" s="88"/>
      <c r="F7" s="88"/>
      <c r="G7" s="89"/>
      <c r="H7" s="104">
        <f t="shared" ref="H7:H19" si="1">F7+D7+B7</f>
        <v>0</v>
      </c>
      <c r="I7" s="104">
        <f t="shared" ref="I7:I19" si="2">G7+E7+C7</f>
        <v>0</v>
      </c>
      <c r="J7" s="59"/>
      <c r="K7" s="59"/>
      <c r="L7" s="5"/>
      <c r="M7" s="257"/>
      <c r="N7" s="22">
        <f t="shared" ref="N7:N19" si="3">A7</f>
        <v>42719</v>
      </c>
      <c r="O7" s="271">
        <f>Rates!$S7</f>
        <v>0</v>
      </c>
      <c r="P7" s="4">
        <f>Rates!$I7</f>
        <v>0</v>
      </c>
      <c r="Q7" s="34">
        <f t="shared" ref="Q7:Q55" si="4">(O7-P7)*C7</f>
        <v>0</v>
      </c>
      <c r="R7" s="97">
        <f>Rates!$T7</f>
        <v>0</v>
      </c>
      <c r="S7" s="4">
        <f>Rates!$J7</f>
        <v>0</v>
      </c>
      <c r="T7" s="34">
        <f t="shared" ref="T7:T55" si="5">(R7-S7)*E7</f>
        <v>0</v>
      </c>
      <c r="U7" s="97">
        <f>Rates!V7</f>
        <v>0</v>
      </c>
      <c r="V7" s="4">
        <f>Rates!$K7</f>
        <v>0</v>
      </c>
      <c r="W7" s="34">
        <f t="shared" ref="W7:W55" si="6">(U7-V7)*G7</f>
        <v>0</v>
      </c>
      <c r="X7" s="122">
        <f t="shared" ref="X7:X55" si="7">W7+T7+Q7</f>
        <v>0</v>
      </c>
      <c r="Y7" s="120" t="e">
        <f t="shared" ref="Y7:Y21" si="8">C7/B7</f>
        <v>#DIV/0!</v>
      </c>
    </row>
    <row r="8" spans="1:27" s="60" customFormat="1" hidden="1" x14ac:dyDescent="0.25">
      <c r="A8" s="16">
        <f t="shared" si="0"/>
        <v>42688</v>
      </c>
      <c r="B8" s="90"/>
      <c r="C8" s="88"/>
      <c r="D8" s="88"/>
      <c r="E8" s="88"/>
      <c r="F8" s="88"/>
      <c r="G8" s="89"/>
      <c r="H8" s="104">
        <f t="shared" si="1"/>
        <v>0</v>
      </c>
      <c r="I8" s="104">
        <f t="shared" si="2"/>
        <v>0</v>
      </c>
      <c r="J8" s="59"/>
      <c r="K8" s="59"/>
      <c r="L8" s="5"/>
      <c r="M8" s="257"/>
      <c r="N8" s="22">
        <f t="shared" si="3"/>
        <v>42688</v>
      </c>
      <c r="O8" s="271">
        <f>Rates!$S8</f>
        <v>0</v>
      </c>
      <c r="P8" s="4">
        <f>Rates!$I8</f>
        <v>0</v>
      </c>
      <c r="Q8" s="34">
        <f t="shared" si="4"/>
        <v>0</v>
      </c>
      <c r="R8" s="97">
        <f>Rates!$T8</f>
        <v>0</v>
      </c>
      <c r="S8" s="4">
        <f>Rates!$J8</f>
        <v>0</v>
      </c>
      <c r="T8" s="34">
        <f t="shared" si="5"/>
        <v>0</v>
      </c>
      <c r="U8" s="97">
        <f>Rates!V8</f>
        <v>0</v>
      </c>
      <c r="V8" s="4">
        <f>Rates!$K8</f>
        <v>0</v>
      </c>
      <c r="W8" s="34">
        <f t="shared" si="6"/>
        <v>0</v>
      </c>
      <c r="X8" s="122">
        <f t="shared" si="7"/>
        <v>0</v>
      </c>
      <c r="Y8" s="120" t="e">
        <f t="shared" si="8"/>
        <v>#DIV/0!</v>
      </c>
    </row>
    <row r="9" spans="1:27" s="60" customFormat="1" hidden="1" x14ac:dyDescent="0.25">
      <c r="A9" s="16">
        <f t="shared" si="0"/>
        <v>42657</v>
      </c>
      <c r="B9" s="90"/>
      <c r="C9" s="88"/>
      <c r="D9" s="88"/>
      <c r="E9" s="88"/>
      <c r="F9" s="88"/>
      <c r="G9" s="89"/>
      <c r="H9" s="104">
        <f t="shared" si="1"/>
        <v>0</v>
      </c>
      <c r="I9" s="104">
        <f t="shared" si="2"/>
        <v>0</v>
      </c>
      <c r="J9" s="59"/>
      <c r="K9" s="59"/>
      <c r="L9" s="5"/>
      <c r="M9" s="257"/>
      <c r="N9" s="22">
        <f t="shared" si="3"/>
        <v>42657</v>
      </c>
      <c r="O9" s="271">
        <f>Rates!$S9</f>
        <v>0</v>
      </c>
      <c r="P9" s="4">
        <f>Rates!$I9</f>
        <v>0</v>
      </c>
      <c r="Q9" s="34">
        <f t="shared" si="4"/>
        <v>0</v>
      </c>
      <c r="R9" s="97">
        <f>Rates!$T9</f>
        <v>0</v>
      </c>
      <c r="S9" s="4">
        <f>Rates!$J9</f>
        <v>0</v>
      </c>
      <c r="T9" s="34">
        <f t="shared" si="5"/>
        <v>0</v>
      </c>
      <c r="U9" s="97">
        <f>Rates!V9</f>
        <v>0</v>
      </c>
      <c r="V9" s="4">
        <f>Rates!$K9</f>
        <v>0</v>
      </c>
      <c r="W9" s="34">
        <f t="shared" si="6"/>
        <v>0</v>
      </c>
      <c r="X9" s="122">
        <f t="shared" si="7"/>
        <v>0</v>
      </c>
      <c r="Y9" s="120" t="e">
        <f t="shared" si="8"/>
        <v>#DIV/0!</v>
      </c>
    </row>
    <row r="10" spans="1:27" s="60" customFormat="1" hidden="1" x14ac:dyDescent="0.25">
      <c r="A10" s="16">
        <f t="shared" si="0"/>
        <v>42626</v>
      </c>
      <c r="B10" s="90"/>
      <c r="C10" s="88"/>
      <c r="D10" s="88"/>
      <c r="E10" s="88"/>
      <c r="F10" s="88"/>
      <c r="G10" s="89"/>
      <c r="H10" s="104">
        <f t="shared" si="1"/>
        <v>0</v>
      </c>
      <c r="I10" s="104">
        <f t="shared" si="2"/>
        <v>0</v>
      </c>
      <c r="J10" s="59"/>
      <c r="K10" s="59"/>
      <c r="L10" s="5"/>
      <c r="M10" s="257"/>
      <c r="N10" s="22">
        <f t="shared" si="3"/>
        <v>42626</v>
      </c>
      <c r="O10" s="271">
        <f>Rates!$S10</f>
        <v>0</v>
      </c>
      <c r="P10" s="4">
        <f>Rates!$I10</f>
        <v>0</v>
      </c>
      <c r="Q10" s="34">
        <f t="shared" si="4"/>
        <v>0</v>
      </c>
      <c r="R10" s="97">
        <f>Rates!$T10</f>
        <v>0</v>
      </c>
      <c r="S10" s="4">
        <f>Rates!$J10</f>
        <v>0</v>
      </c>
      <c r="T10" s="34">
        <f t="shared" si="5"/>
        <v>0</v>
      </c>
      <c r="U10" s="97">
        <f>Rates!V10</f>
        <v>0</v>
      </c>
      <c r="V10" s="4">
        <f>Rates!$K10</f>
        <v>0</v>
      </c>
      <c r="W10" s="34">
        <f t="shared" si="6"/>
        <v>0</v>
      </c>
      <c r="X10" s="122">
        <f t="shared" si="7"/>
        <v>0</v>
      </c>
      <c r="Y10" s="120" t="e">
        <f t="shared" si="8"/>
        <v>#DIV/0!</v>
      </c>
    </row>
    <row r="11" spans="1:27" s="60" customFormat="1" hidden="1" x14ac:dyDescent="0.25">
      <c r="A11" s="16">
        <f t="shared" si="0"/>
        <v>42595</v>
      </c>
      <c r="B11" s="90"/>
      <c r="C11" s="88"/>
      <c r="D11" s="88"/>
      <c r="E11" s="88"/>
      <c r="F11" s="88"/>
      <c r="G11" s="89"/>
      <c r="H11" s="104">
        <f t="shared" si="1"/>
        <v>0</v>
      </c>
      <c r="I11" s="104">
        <f t="shared" si="2"/>
        <v>0</v>
      </c>
      <c r="J11" s="59"/>
      <c r="K11" s="59"/>
      <c r="L11" s="5"/>
      <c r="M11" s="257"/>
      <c r="N11" s="22">
        <f t="shared" si="3"/>
        <v>42595</v>
      </c>
      <c r="O11" s="271">
        <f>Rates!$S11</f>
        <v>0</v>
      </c>
      <c r="P11" s="4">
        <f>Rates!$I11</f>
        <v>0</v>
      </c>
      <c r="Q11" s="34">
        <f t="shared" si="4"/>
        <v>0</v>
      </c>
      <c r="R11" s="97">
        <f>Rates!$T11</f>
        <v>0</v>
      </c>
      <c r="S11" s="4">
        <f>Rates!$J11</f>
        <v>0</v>
      </c>
      <c r="T11" s="34">
        <f t="shared" si="5"/>
        <v>0</v>
      </c>
      <c r="U11" s="97">
        <f>Rates!V11</f>
        <v>0</v>
      </c>
      <c r="V11" s="4">
        <f>Rates!$K11</f>
        <v>0</v>
      </c>
      <c r="W11" s="34">
        <f t="shared" si="6"/>
        <v>0</v>
      </c>
      <c r="X11" s="122">
        <f t="shared" si="7"/>
        <v>0</v>
      </c>
      <c r="Y11" s="120" t="e">
        <f t="shared" si="8"/>
        <v>#DIV/0!</v>
      </c>
    </row>
    <row r="12" spans="1:27" s="60" customFormat="1" hidden="1" x14ac:dyDescent="0.25">
      <c r="A12" s="16">
        <f t="shared" si="0"/>
        <v>42564</v>
      </c>
      <c r="B12" s="90"/>
      <c r="C12" s="88"/>
      <c r="D12" s="88"/>
      <c r="E12" s="88"/>
      <c r="F12" s="88"/>
      <c r="G12" s="89"/>
      <c r="H12" s="104">
        <f t="shared" si="1"/>
        <v>0</v>
      </c>
      <c r="I12" s="104">
        <f t="shared" si="2"/>
        <v>0</v>
      </c>
      <c r="J12" s="59"/>
      <c r="K12" s="59"/>
      <c r="L12" s="5"/>
      <c r="M12" s="257"/>
      <c r="N12" s="22">
        <f t="shared" si="3"/>
        <v>42564</v>
      </c>
      <c r="O12" s="271">
        <f>Rates!$S12</f>
        <v>0</v>
      </c>
      <c r="P12" s="4">
        <f>Rates!$I12</f>
        <v>0</v>
      </c>
      <c r="Q12" s="34">
        <f t="shared" si="4"/>
        <v>0</v>
      </c>
      <c r="R12" s="97">
        <f>Rates!$T12</f>
        <v>0</v>
      </c>
      <c r="S12" s="4">
        <f>Rates!$J12</f>
        <v>0</v>
      </c>
      <c r="T12" s="34">
        <f t="shared" si="5"/>
        <v>0</v>
      </c>
      <c r="U12" s="97">
        <f>Rates!V12</f>
        <v>0</v>
      </c>
      <c r="V12" s="4">
        <f>Rates!$K12</f>
        <v>0</v>
      </c>
      <c r="W12" s="34">
        <f t="shared" si="6"/>
        <v>0</v>
      </c>
      <c r="X12" s="122">
        <f t="shared" si="7"/>
        <v>0</v>
      </c>
      <c r="Y12" s="120" t="e">
        <f t="shared" si="8"/>
        <v>#DIV/0!</v>
      </c>
    </row>
    <row r="13" spans="1:27" s="60" customFormat="1" hidden="1" x14ac:dyDescent="0.25">
      <c r="A13" s="16">
        <f t="shared" si="0"/>
        <v>42533</v>
      </c>
      <c r="B13" s="90"/>
      <c r="C13" s="88"/>
      <c r="D13" s="88"/>
      <c r="E13" s="88"/>
      <c r="F13" s="88"/>
      <c r="G13" s="89"/>
      <c r="H13" s="104">
        <f t="shared" si="1"/>
        <v>0</v>
      </c>
      <c r="I13" s="104">
        <f t="shared" si="2"/>
        <v>0</v>
      </c>
      <c r="J13" s="59"/>
      <c r="K13" s="59"/>
      <c r="L13" s="5"/>
      <c r="M13" s="257"/>
      <c r="N13" s="22">
        <f t="shared" si="3"/>
        <v>42533</v>
      </c>
      <c r="O13" s="271">
        <f>Rates!$S13</f>
        <v>0</v>
      </c>
      <c r="P13" s="4">
        <f>Rates!$I13</f>
        <v>0</v>
      </c>
      <c r="Q13" s="34">
        <f t="shared" si="4"/>
        <v>0</v>
      </c>
      <c r="R13" s="97">
        <f>Rates!$T13</f>
        <v>0</v>
      </c>
      <c r="S13" s="4">
        <f>Rates!$J13</f>
        <v>0</v>
      </c>
      <c r="T13" s="34">
        <f t="shared" si="5"/>
        <v>0</v>
      </c>
      <c r="U13" s="97">
        <f>Rates!V13</f>
        <v>0</v>
      </c>
      <c r="V13" s="4">
        <f>Rates!$K13</f>
        <v>0</v>
      </c>
      <c r="W13" s="34">
        <f t="shared" si="6"/>
        <v>0</v>
      </c>
      <c r="X13" s="122">
        <f t="shared" si="7"/>
        <v>0</v>
      </c>
      <c r="Y13" s="120" t="e">
        <f t="shared" si="8"/>
        <v>#DIV/0!</v>
      </c>
    </row>
    <row r="14" spans="1:27" s="60" customFormat="1" hidden="1" x14ac:dyDescent="0.25">
      <c r="A14" s="16">
        <f t="shared" ref="A14:A19" si="9">A15+31</f>
        <v>42502</v>
      </c>
      <c r="B14" s="90"/>
      <c r="C14" s="88"/>
      <c r="D14" s="88"/>
      <c r="E14" s="88"/>
      <c r="F14" s="88"/>
      <c r="G14" s="89"/>
      <c r="H14" s="104">
        <f t="shared" si="1"/>
        <v>0</v>
      </c>
      <c r="I14" s="104">
        <f t="shared" si="2"/>
        <v>0</v>
      </c>
      <c r="J14" s="5" t="s">
        <v>18</v>
      </c>
      <c r="K14" s="101" t="s">
        <v>165</v>
      </c>
      <c r="L14" s="5" t="s">
        <v>13</v>
      </c>
      <c r="M14" s="257"/>
      <c r="N14" s="22">
        <f t="shared" si="3"/>
        <v>42502</v>
      </c>
      <c r="O14" s="271">
        <f>Rates!$S14</f>
        <v>0</v>
      </c>
      <c r="P14" s="4">
        <f>Rates!$I14</f>
        <v>0.1099</v>
      </c>
      <c r="Q14" s="34">
        <f t="shared" si="4"/>
        <v>0</v>
      </c>
      <c r="R14" s="97">
        <f>Rates!$T14</f>
        <v>0</v>
      </c>
      <c r="S14" s="4">
        <f>Rates!$J14</f>
        <v>0.1099</v>
      </c>
      <c r="T14" s="34">
        <f t="shared" si="5"/>
        <v>0</v>
      </c>
      <c r="U14" s="97">
        <f>Rates!V14</f>
        <v>0</v>
      </c>
      <c r="V14" s="4">
        <f>Rates!$K14</f>
        <v>0.1099</v>
      </c>
      <c r="W14" s="34">
        <f t="shared" si="6"/>
        <v>0</v>
      </c>
      <c r="X14" s="122">
        <f t="shared" si="7"/>
        <v>0</v>
      </c>
      <c r="Y14" s="120" t="e">
        <f t="shared" si="8"/>
        <v>#DIV/0!</v>
      </c>
    </row>
    <row r="15" spans="1:27" s="60" customFormat="1" hidden="1" x14ac:dyDescent="0.25">
      <c r="A15" s="16">
        <f t="shared" si="9"/>
        <v>42471</v>
      </c>
      <c r="B15" s="90"/>
      <c r="C15" s="88"/>
      <c r="D15" s="88"/>
      <c r="E15" s="88"/>
      <c r="F15" s="88"/>
      <c r="G15" s="89"/>
      <c r="H15" s="104">
        <f t="shared" si="1"/>
        <v>0</v>
      </c>
      <c r="I15" s="104">
        <f t="shared" si="2"/>
        <v>0</v>
      </c>
      <c r="J15" s="5" t="s">
        <v>18</v>
      </c>
      <c r="K15" s="101" t="s">
        <v>165</v>
      </c>
      <c r="L15" s="5" t="s">
        <v>13</v>
      </c>
      <c r="M15" s="257"/>
      <c r="N15" s="22">
        <f t="shared" si="3"/>
        <v>42471</v>
      </c>
      <c r="O15" s="271">
        <f>Rates!$S15</f>
        <v>0.13038</v>
      </c>
      <c r="P15" s="4">
        <f>Rates!$I15</f>
        <v>0.1099</v>
      </c>
      <c r="Q15" s="34">
        <f t="shared" si="4"/>
        <v>0</v>
      </c>
      <c r="R15" s="97">
        <f>Rates!$T15</f>
        <v>0.12619</v>
      </c>
      <c r="S15" s="4">
        <f>Rates!$J15</f>
        <v>0.1099</v>
      </c>
      <c r="T15" s="34">
        <f t="shared" si="5"/>
        <v>0</v>
      </c>
      <c r="U15" s="97">
        <f>Rates!V15</f>
        <v>0</v>
      </c>
      <c r="V15" s="4">
        <f>Rates!$K15</f>
        <v>0.1099</v>
      </c>
      <c r="W15" s="34">
        <f t="shared" si="6"/>
        <v>0</v>
      </c>
      <c r="X15" s="122">
        <f t="shared" si="7"/>
        <v>0</v>
      </c>
      <c r="Y15" s="120" t="e">
        <f t="shared" si="8"/>
        <v>#DIV/0!</v>
      </c>
    </row>
    <row r="16" spans="1:27" s="60" customFormat="1" hidden="1" x14ac:dyDescent="0.25">
      <c r="A16" s="16">
        <f t="shared" si="9"/>
        <v>42440</v>
      </c>
      <c r="B16" s="90"/>
      <c r="C16" s="88"/>
      <c r="D16" s="88"/>
      <c r="E16" s="88"/>
      <c r="F16" s="88"/>
      <c r="G16" s="89"/>
      <c r="H16" s="104">
        <f t="shared" si="1"/>
        <v>0</v>
      </c>
      <c r="I16" s="104">
        <f t="shared" si="2"/>
        <v>0</v>
      </c>
      <c r="J16" s="5" t="s">
        <v>18</v>
      </c>
      <c r="K16" s="101" t="s">
        <v>165</v>
      </c>
      <c r="L16" s="5" t="s">
        <v>13</v>
      </c>
      <c r="M16" s="257"/>
      <c r="N16" s="22">
        <f t="shared" si="3"/>
        <v>42440</v>
      </c>
      <c r="O16" s="271">
        <f>Rates!$S16</f>
        <v>0.13038</v>
      </c>
      <c r="P16" s="4">
        <f>Rates!$I16</f>
        <v>0.1099</v>
      </c>
      <c r="Q16" s="34">
        <f t="shared" si="4"/>
        <v>0</v>
      </c>
      <c r="R16" s="97">
        <f>Rates!$T16</f>
        <v>0.12619</v>
      </c>
      <c r="S16" s="4">
        <f>Rates!$J16</f>
        <v>0.1099</v>
      </c>
      <c r="T16" s="34">
        <f t="shared" si="5"/>
        <v>0</v>
      </c>
      <c r="U16" s="97">
        <f>Rates!V16</f>
        <v>0</v>
      </c>
      <c r="V16" s="4">
        <f>Rates!$K16</f>
        <v>0.1099</v>
      </c>
      <c r="W16" s="34">
        <f t="shared" si="6"/>
        <v>0</v>
      </c>
      <c r="X16" s="122">
        <f t="shared" si="7"/>
        <v>0</v>
      </c>
      <c r="Y16" s="120" t="e">
        <f t="shared" si="8"/>
        <v>#DIV/0!</v>
      </c>
    </row>
    <row r="17" spans="1:25" s="60" customFormat="1" hidden="1" x14ac:dyDescent="0.25">
      <c r="A17" s="16">
        <f t="shared" si="9"/>
        <v>42409</v>
      </c>
      <c r="B17" s="90"/>
      <c r="C17" s="88"/>
      <c r="D17" s="88"/>
      <c r="E17" s="88"/>
      <c r="F17" s="88"/>
      <c r="G17" s="89"/>
      <c r="H17" s="104">
        <f t="shared" si="1"/>
        <v>0</v>
      </c>
      <c r="I17" s="104">
        <f t="shared" si="2"/>
        <v>0</v>
      </c>
      <c r="J17" s="5" t="s">
        <v>18</v>
      </c>
      <c r="K17" s="101" t="s">
        <v>165</v>
      </c>
      <c r="L17" s="5" t="s">
        <v>13</v>
      </c>
      <c r="M17" s="257"/>
      <c r="N17" s="22">
        <f t="shared" si="3"/>
        <v>42409</v>
      </c>
      <c r="O17" s="271">
        <f>Rates!$S17</f>
        <v>0.13038</v>
      </c>
      <c r="P17" s="4">
        <f>Rates!$I17</f>
        <v>0.1099</v>
      </c>
      <c r="Q17" s="34">
        <f t="shared" si="4"/>
        <v>0</v>
      </c>
      <c r="R17" s="97">
        <f>Rates!$T17</f>
        <v>0.12619</v>
      </c>
      <c r="S17" s="4">
        <f>Rates!$J17</f>
        <v>0.1099</v>
      </c>
      <c r="T17" s="34">
        <f t="shared" si="5"/>
        <v>0</v>
      </c>
      <c r="U17" s="97">
        <f>Rates!V17</f>
        <v>0</v>
      </c>
      <c r="V17" s="4">
        <f>Rates!$K17</f>
        <v>0.1099</v>
      </c>
      <c r="W17" s="34">
        <f t="shared" si="6"/>
        <v>0</v>
      </c>
      <c r="X17" s="122">
        <f t="shared" si="7"/>
        <v>0</v>
      </c>
      <c r="Y17" s="120" t="e">
        <f t="shared" si="8"/>
        <v>#DIV/0!</v>
      </c>
    </row>
    <row r="18" spans="1:25" s="60" customFormat="1" hidden="1" x14ac:dyDescent="0.25">
      <c r="A18" s="16">
        <f t="shared" si="9"/>
        <v>42378</v>
      </c>
      <c r="B18" s="90"/>
      <c r="C18" s="88"/>
      <c r="D18" s="88"/>
      <c r="E18" s="88"/>
      <c r="F18" s="88"/>
      <c r="G18" s="89"/>
      <c r="H18" s="104">
        <f t="shared" si="1"/>
        <v>0</v>
      </c>
      <c r="I18" s="104">
        <f t="shared" si="2"/>
        <v>0</v>
      </c>
      <c r="J18" s="5" t="s">
        <v>18</v>
      </c>
      <c r="K18" s="101" t="s">
        <v>165</v>
      </c>
      <c r="L18" s="5" t="s">
        <v>13</v>
      </c>
      <c r="M18" s="257"/>
      <c r="N18" s="22">
        <f t="shared" si="3"/>
        <v>42378</v>
      </c>
      <c r="O18" s="271">
        <f>Rates!$S18</f>
        <v>0.13038</v>
      </c>
      <c r="P18" s="4">
        <f>Rates!$I18</f>
        <v>0.1099</v>
      </c>
      <c r="Q18" s="34">
        <f t="shared" si="4"/>
        <v>0</v>
      </c>
      <c r="R18" s="97">
        <f>Rates!$T18</f>
        <v>0.12619</v>
      </c>
      <c r="S18" s="4">
        <f>Rates!$J18</f>
        <v>0.1099</v>
      </c>
      <c r="T18" s="34">
        <f t="shared" si="5"/>
        <v>0</v>
      </c>
      <c r="U18" s="97">
        <f>Rates!V18</f>
        <v>0.12074</v>
      </c>
      <c r="V18" s="4">
        <f>Rates!$K18</f>
        <v>0.1099</v>
      </c>
      <c r="W18" s="34">
        <f t="shared" si="6"/>
        <v>0</v>
      </c>
      <c r="X18" s="122">
        <f t="shared" si="7"/>
        <v>0</v>
      </c>
      <c r="Y18" s="120" t="e">
        <f t="shared" si="8"/>
        <v>#DIV/0!</v>
      </c>
    </row>
    <row r="19" spans="1:25" s="60" customFormat="1" hidden="1" x14ac:dyDescent="0.25">
      <c r="A19" s="16">
        <f t="shared" si="9"/>
        <v>42347</v>
      </c>
      <c r="B19" s="90"/>
      <c r="C19" s="88"/>
      <c r="D19" s="88"/>
      <c r="E19" s="88"/>
      <c r="F19" s="88"/>
      <c r="G19" s="89"/>
      <c r="H19" s="104">
        <f t="shared" si="1"/>
        <v>0</v>
      </c>
      <c r="I19" s="104">
        <f t="shared" si="2"/>
        <v>0</v>
      </c>
      <c r="J19" s="5" t="s">
        <v>18</v>
      </c>
      <c r="K19" s="101" t="s">
        <v>165</v>
      </c>
      <c r="L19" s="5" t="s">
        <v>13</v>
      </c>
      <c r="M19" s="257"/>
      <c r="N19" s="22">
        <f t="shared" si="3"/>
        <v>42347</v>
      </c>
      <c r="O19" s="271">
        <f>Rates!$S19</f>
        <v>0.13038</v>
      </c>
      <c r="P19" s="4">
        <f>Rates!$I19</f>
        <v>0.1099</v>
      </c>
      <c r="Q19" s="34">
        <f t="shared" si="4"/>
        <v>0</v>
      </c>
      <c r="R19" s="97">
        <f>Rates!$T19</f>
        <v>0.12619</v>
      </c>
      <c r="S19" s="4">
        <f>Rates!$J19</f>
        <v>0.1099</v>
      </c>
      <c r="T19" s="34">
        <f t="shared" si="5"/>
        <v>0</v>
      </c>
      <c r="U19" s="97">
        <f>Rates!V19</f>
        <v>0.12074</v>
      </c>
      <c r="V19" s="4">
        <f>Rates!$K19</f>
        <v>0.1099</v>
      </c>
      <c r="W19" s="34">
        <f t="shared" si="6"/>
        <v>0</v>
      </c>
      <c r="X19" s="122">
        <f t="shared" si="7"/>
        <v>0</v>
      </c>
      <c r="Y19" s="120" t="e">
        <f t="shared" si="8"/>
        <v>#DIV/0!</v>
      </c>
    </row>
    <row r="20" spans="1:25" s="60" customFormat="1" hidden="1" x14ac:dyDescent="0.25">
      <c r="A20" s="16">
        <f t="shared" ref="A20:A30" si="10">A21+31</f>
        <v>42316</v>
      </c>
      <c r="B20" s="102"/>
      <c r="C20" s="103"/>
      <c r="D20" s="103"/>
      <c r="E20" s="103"/>
      <c r="F20" s="103"/>
      <c r="G20" s="104"/>
      <c r="H20" s="104">
        <f t="shared" ref="H20:H31" si="11">F20+D20+B20</f>
        <v>0</v>
      </c>
      <c r="I20" s="104">
        <f t="shared" ref="I20:I31" si="12">G20+E20+C20</f>
        <v>0</v>
      </c>
      <c r="J20" s="5" t="s">
        <v>18</v>
      </c>
      <c r="K20" s="101" t="s">
        <v>87</v>
      </c>
      <c r="L20" s="5" t="s">
        <v>13</v>
      </c>
      <c r="M20" s="257"/>
      <c r="N20" s="22">
        <f t="shared" ref="N20:N31" si="13">A20</f>
        <v>42316</v>
      </c>
      <c r="O20" s="271">
        <f>Rates!$S20</f>
        <v>0.13038</v>
      </c>
      <c r="P20" s="4">
        <f>Rates!$I20</f>
        <v>0.11922000000000001</v>
      </c>
      <c r="Q20" s="34">
        <f t="shared" si="4"/>
        <v>0</v>
      </c>
      <c r="R20" s="97">
        <f>Rates!$T20</f>
        <v>0.12619</v>
      </c>
      <c r="S20" s="4">
        <f>Rates!$J20</f>
        <v>0.11922000000000001</v>
      </c>
      <c r="T20" s="34">
        <f t="shared" si="5"/>
        <v>0</v>
      </c>
      <c r="U20" s="97">
        <f>Rates!V20</f>
        <v>0.12074</v>
      </c>
      <c r="V20" s="4">
        <f>Rates!$K20</f>
        <v>0.11922000000000001</v>
      </c>
      <c r="W20" s="34">
        <f t="shared" si="6"/>
        <v>0</v>
      </c>
      <c r="X20" s="122">
        <f t="shared" si="7"/>
        <v>0</v>
      </c>
      <c r="Y20" s="120" t="e">
        <f t="shared" si="8"/>
        <v>#DIV/0!</v>
      </c>
    </row>
    <row r="21" spans="1:25" s="60" customFormat="1" hidden="1" x14ac:dyDescent="0.25">
      <c r="A21" s="16">
        <f t="shared" si="10"/>
        <v>42285</v>
      </c>
      <c r="B21" s="102"/>
      <c r="C21" s="103"/>
      <c r="D21" s="103"/>
      <c r="E21" s="103"/>
      <c r="F21" s="103"/>
      <c r="G21" s="104"/>
      <c r="H21" s="104">
        <f t="shared" si="11"/>
        <v>0</v>
      </c>
      <c r="I21" s="104">
        <f t="shared" si="12"/>
        <v>0</v>
      </c>
      <c r="J21" s="5" t="s">
        <v>18</v>
      </c>
      <c r="K21" s="101" t="s">
        <v>87</v>
      </c>
      <c r="L21" s="5" t="s">
        <v>13</v>
      </c>
      <c r="M21" s="74"/>
      <c r="N21" s="22">
        <f t="shared" si="13"/>
        <v>42285</v>
      </c>
      <c r="O21" s="271">
        <f>Rates!$S21</f>
        <v>9.257E-2</v>
      </c>
      <c r="P21" s="4">
        <f>Rates!$I21</f>
        <v>0.11922000000000001</v>
      </c>
      <c r="Q21" s="34">
        <f t="shared" si="4"/>
        <v>0</v>
      </c>
      <c r="R21" s="97">
        <f>Rates!$T21</f>
        <v>8.6400000000000005E-2</v>
      </c>
      <c r="S21" s="4">
        <f>Rates!$J21</f>
        <v>0.11922000000000001</v>
      </c>
      <c r="T21" s="34">
        <f t="shared" si="5"/>
        <v>0</v>
      </c>
      <c r="U21" s="97">
        <f>Rates!V21</f>
        <v>7.2789999999999994E-2</v>
      </c>
      <c r="V21" s="4">
        <f>Rates!$K21</f>
        <v>0.11922000000000001</v>
      </c>
      <c r="W21" s="34">
        <f t="shared" si="6"/>
        <v>0</v>
      </c>
      <c r="X21" s="122">
        <f t="shared" si="7"/>
        <v>0</v>
      </c>
      <c r="Y21" s="120" t="e">
        <f t="shared" si="8"/>
        <v>#DIV/0!</v>
      </c>
    </row>
    <row r="22" spans="1:25" s="60" customFormat="1" x14ac:dyDescent="0.25">
      <c r="A22" s="16">
        <f t="shared" si="10"/>
        <v>42254</v>
      </c>
      <c r="B22" s="102">
        <v>1460</v>
      </c>
      <c r="C22" s="103">
        <v>1049567</v>
      </c>
      <c r="D22" s="103">
        <v>159</v>
      </c>
      <c r="E22" s="103">
        <v>119087</v>
      </c>
      <c r="F22" s="103">
        <v>5</v>
      </c>
      <c r="G22" s="104">
        <v>85180</v>
      </c>
      <c r="H22" s="104">
        <f t="shared" si="11"/>
        <v>1624</v>
      </c>
      <c r="I22" s="104">
        <f t="shared" si="12"/>
        <v>1253834</v>
      </c>
      <c r="J22" s="5" t="s">
        <v>18</v>
      </c>
      <c r="K22" s="101" t="s">
        <v>87</v>
      </c>
      <c r="L22" s="5" t="s">
        <v>184</v>
      </c>
      <c r="M22" s="74"/>
      <c r="N22" s="22">
        <f t="shared" si="13"/>
        <v>42254</v>
      </c>
      <c r="O22" s="271">
        <f>Rates!$S22</f>
        <v>9.257E-2</v>
      </c>
      <c r="P22" s="305">
        <f>Rates!$I22</f>
        <v>0.11922000000000001</v>
      </c>
      <c r="Q22" s="34">
        <f t="shared" si="4"/>
        <v>-27970.960550000007</v>
      </c>
      <c r="R22" s="95">
        <f>Rates!$T22</f>
        <v>8.6400000000000005E-2</v>
      </c>
      <c r="S22" s="4">
        <f>Rates!$J22</f>
        <v>0.11922000000000001</v>
      </c>
      <c r="T22" s="34">
        <f t="shared" si="5"/>
        <v>-3908.4353400000005</v>
      </c>
      <c r="U22" s="97">
        <f>Rates!V22</f>
        <v>7.2789999999999994E-2</v>
      </c>
      <c r="V22" s="4">
        <f>Rates!$K22</f>
        <v>0.11922000000000001</v>
      </c>
      <c r="W22" s="34">
        <f t="shared" si="6"/>
        <v>-3954.907400000001</v>
      </c>
      <c r="X22" s="122">
        <f t="shared" si="7"/>
        <v>-35834.303290000011</v>
      </c>
      <c r="Y22" s="120">
        <f>C22/B22</f>
        <v>718.88150684931509</v>
      </c>
    </row>
    <row r="23" spans="1:25" s="60" customFormat="1" x14ac:dyDescent="0.25">
      <c r="A23" s="16">
        <f t="shared" si="10"/>
        <v>42223</v>
      </c>
      <c r="B23" s="102">
        <v>1484</v>
      </c>
      <c r="C23" s="103">
        <v>1256753</v>
      </c>
      <c r="D23" s="103">
        <v>164</v>
      </c>
      <c r="E23" s="103">
        <v>138988</v>
      </c>
      <c r="F23" s="103">
        <v>5</v>
      </c>
      <c r="G23" s="104">
        <v>120770</v>
      </c>
      <c r="H23" s="104">
        <f t="shared" si="11"/>
        <v>1653</v>
      </c>
      <c r="I23" s="104">
        <f t="shared" si="12"/>
        <v>1516511</v>
      </c>
      <c r="J23" s="5" t="s">
        <v>18</v>
      </c>
      <c r="K23" s="101" t="s">
        <v>87</v>
      </c>
      <c r="L23" s="5" t="s">
        <v>184</v>
      </c>
      <c r="M23" s="74"/>
      <c r="N23" s="22">
        <f t="shared" si="13"/>
        <v>42223</v>
      </c>
      <c r="O23" s="271">
        <f>Rates!$S23</f>
        <v>9.257E-2</v>
      </c>
      <c r="P23" s="305">
        <f>Rates!$I23</f>
        <v>0.11922000000000001</v>
      </c>
      <c r="Q23" s="34">
        <f t="shared" si="4"/>
        <v>-33492.467450000011</v>
      </c>
      <c r="R23" s="95">
        <f>Rates!$T23</f>
        <v>8.6400000000000005E-2</v>
      </c>
      <c r="S23" s="4">
        <f>Rates!$J23</f>
        <v>0.11922000000000001</v>
      </c>
      <c r="T23" s="34">
        <f t="shared" si="5"/>
        <v>-4561.5861599999998</v>
      </c>
      <c r="U23" s="97">
        <f>Rates!V23</f>
        <v>7.2789999999999994E-2</v>
      </c>
      <c r="V23" s="4">
        <f>Rates!$K23</f>
        <v>0.11922000000000001</v>
      </c>
      <c r="W23" s="34">
        <f t="shared" si="6"/>
        <v>-5607.3511000000017</v>
      </c>
      <c r="X23" s="122">
        <f t="shared" si="7"/>
        <v>-43661.404710000017</v>
      </c>
      <c r="Y23" s="120">
        <f t="shared" ref="Y23:Y55" si="14">C23/B23</f>
        <v>846.86859838274938</v>
      </c>
    </row>
    <row r="24" spans="1:25" s="60" customFormat="1" x14ac:dyDescent="0.25">
      <c r="A24" s="16">
        <f t="shared" si="10"/>
        <v>42192</v>
      </c>
      <c r="B24" s="102">
        <v>1478</v>
      </c>
      <c r="C24" s="103">
        <v>1330880</v>
      </c>
      <c r="D24" s="103">
        <v>181</v>
      </c>
      <c r="E24" s="103">
        <v>171542</v>
      </c>
      <c r="F24" s="103">
        <v>5</v>
      </c>
      <c r="G24" s="104">
        <v>104770</v>
      </c>
      <c r="H24" s="104">
        <f t="shared" si="11"/>
        <v>1664</v>
      </c>
      <c r="I24" s="104">
        <f t="shared" si="12"/>
        <v>1607192</v>
      </c>
      <c r="J24" s="5" t="s">
        <v>18</v>
      </c>
      <c r="K24" s="101" t="s">
        <v>87</v>
      </c>
      <c r="L24" s="5" t="s">
        <v>184</v>
      </c>
      <c r="M24" s="74"/>
      <c r="N24" s="22">
        <f t="shared" si="13"/>
        <v>42192</v>
      </c>
      <c r="O24" s="271">
        <f>Rates!$S24</f>
        <v>9.257E-2</v>
      </c>
      <c r="P24" s="305">
        <f>Rates!$I24</f>
        <v>0.11922000000000001</v>
      </c>
      <c r="Q24" s="34">
        <f t="shared" si="4"/>
        <v>-35467.952000000012</v>
      </c>
      <c r="R24" s="95">
        <f>Rates!$T24</f>
        <v>8.6400000000000005E-2</v>
      </c>
      <c r="S24" s="4">
        <f>Rates!$J24</f>
        <v>0.11922000000000001</v>
      </c>
      <c r="T24" s="34">
        <f t="shared" si="5"/>
        <v>-5630.0084400000005</v>
      </c>
      <c r="U24" s="97">
        <f>Rates!V24</f>
        <v>8.2879999999999995E-2</v>
      </c>
      <c r="V24" s="4">
        <f>Rates!$K24</f>
        <v>0.11922000000000001</v>
      </c>
      <c r="W24" s="34">
        <f t="shared" si="6"/>
        <v>-3807.3418000000011</v>
      </c>
      <c r="X24" s="122">
        <f t="shared" si="7"/>
        <v>-44905.302240000012</v>
      </c>
      <c r="Y24" s="120">
        <f t="shared" si="14"/>
        <v>900.46008119079841</v>
      </c>
    </row>
    <row r="25" spans="1:25" s="60" customFormat="1" x14ac:dyDescent="0.25">
      <c r="A25" s="16">
        <f t="shared" si="10"/>
        <v>42161</v>
      </c>
      <c r="B25" s="102">
        <v>1500</v>
      </c>
      <c r="C25" s="103">
        <v>1091703</v>
      </c>
      <c r="D25" s="103">
        <v>157</v>
      </c>
      <c r="E25" s="103">
        <v>129577</v>
      </c>
      <c r="F25" s="103">
        <v>5</v>
      </c>
      <c r="G25" s="104">
        <v>125280</v>
      </c>
      <c r="H25" s="104">
        <f t="shared" si="11"/>
        <v>1662</v>
      </c>
      <c r="I25" s="104">
        <f t="shared" si="12"/>
        <v>1346560</v>
      </c>
      <c r="J25" s="5" t="s">
        <v>18</v>
      </c>
      <c r="K25" s="101" t="s">
        <v>87</v>
      </c>
      <c r="L25" s="5" t="s">
        <v>184</v>
      </c>
      <c r="M25" s="74"/>
      <c r="N25" s="22">
        <f t="shared" si="13"/>
        <v>42161</v>
      </c>
      <c r="O25" s="271">
        <f>Rates!$S25</f>
        <v>9.257E-2</v>
      </c>
      <c r="P25" s="305">
        <f>Rates!$I25</f>
        <v>0.11922000000000001</v>
      </c>
      <c r="Q25" s="34">
        <f t="shared" si="4"/>
        <v>-29093.884950000007</v>
      </c>
      <c r="R25" s="95">
        <f>Rates!$T25</f>
        <v>8.6400000000000005E-2</v>
      </c>
      <c r="S25" s="4">
        <f>Rates!$J25</f>
        <v>0.11922000000000001</v>
      </c>
      <c r="T25" s="34">
        <f t="shared" si="5"/>
        <v>-4252.7171400000007</v>
      </c>
      <c r="U25" s="97">
        <f>Rates!V25</f>
        <v>8.2879999999999995E-2</v>
      </c>
      <c r="V25" s="4">
        <f>Rates!$K25</f>
        <v>0.11922000000000001</v>
      </c>
      <c r="W25" s="34">
        <f t="shared" si="6"/>
        <v>-4552.6752000000015</v>
      </c>
      <c r="X25" s="122">
        <f t="shared" si="7"/>
        <v>-37899.277290000013</v>
      </c>
      <c r="Y25" s="120">
        <f t="shared" si="14"/>
        <v>727.80200000000002</v>
      </c>
    </row>
    <row r="26" spans="1:25" s="60" customFormat="1" x14ac:dyDescent="0.25">
      <c r="A26" s="16">
        <f t="shared" si="10"/>
        <v>42130</v>
      </c>
      <c r="B26" s="102">
        <v>1552</v>
      </c>
      <c r="C26" s="103">
        <v>969726</v>
      </c>
      <c r="D26" s="103">
        <v>164</v>
      </c>
      <c r="E26" s="103">
        <v>141352</v>
      </c>
      <c r="F26" s="103">
        <v>6</v>
      </c>
      <c r="G26" s="104">
        <v>260490</v>
      </c>
      <c r="H26" s="104">
        <f t="shared" si="11"/>
        <v>1722</v>
      </c>
      <c r="I26" s="104">
        <f t="shared" si="12"/>
        <v>1371568</v>
      </c>
      <c r="J26" s="5" t="s">
        <v>18</v>
      </c>
      <c r="K26" s="101" t="s">
        <v>87</v>
      </c>
      <c r="L26" s="5" t="s">
        <v>184</v>
      </c>
      <c r="M26" s="74"/>
      <c r="N26" s="22">
        <f t="shared" si="13"/>
        <v>42130</v>
      </c>
      <c r="O26" s="271">
        <f>Rates!$S26</f>
        <v>9.257E-2</v>
      </c>
      <c r="P26" s="305">
        <f>Rates!$I26</f>
        <v>0.11922000000000001</v>
      </c>
      <c r="Q26" s="34">
        <f t="shared" si="4"/>
        <v>-25843.197900000006</v>
      </c>
      <c r="R26" s="95">
        <f>Rates!$T26</f>
        <v>8.6400000000000005E-2</v>
      </c>
      <c r="S26" s="4">
        <f>Rates!$J26</f>
        <v>0.11922000000000001</v>
      </c>
      <c r="T26" s="34">
        <f t="shared" si="5"/>
        <v>-4639.1726400000007</v>
      </c>
      <c r="U26" s="97">
        <f>Rates!V26</f>
        <v>8.2879999999999995E-2</v>
      </c>
      <c r="V26" s="4">
        <f>Rates!$K26</f>
        <v>0.11922000000000001</v>
      </c>
      <c r="W26" s="34">
        <f t="shared" si="6"/>
        <v>-9466.2066000000032</v>
      </c>
      <c r="X26" s="122">
        <f t="shared" si="7"/>
        <v>-39948.577140000009</v>
      </c>
      <c r="Y26" s="120">
        <f t="shared" si="14"/>
        <v>624.82345360824741</v>
      </c>
    </row>
    <row r="27" spans="1:25" s="60" customFormat="1" x14ac:dyDescent="0.25">
      <c r="A27" s="16">
        <f t="shared" si="10"/>
        <v>42099</v>
      </c>
      <c r="B27" s="102">
        <v>1550</v>
      </c>
      <c r="C27" s="103">
        <v>1053550</v>
      </c>
      <c r="D27" s="103">
        <v>172</v>
      </c>
      <c r="E27" s="103">
        <v>142116</v>
      </c>
      <c r="F27" s="103">
        <v>3</v>
      </c>
      <c r="G27" s="104">
        <v>35000</v>
      </c>
      <c r="H27" s="104">
        <f t="shared" si="11"/>
        <v>1725</v>
      </c>
      <c r="I27" s="104">
        <f t="shared" si="12"/>
        <v>1230666</v>
      </c>
      <c r="J27" s="5" t="s">
        <v>18</v>
      </c>
      <c r="K27" s="101" t="s">
        <v>87</v>
      </c>
      <c r="L27" s="5" t="s">
        <v>184</v>
      </c>
      <c r="M27" s="74"/>
      <c r="N27" s="22">
        <f t="shared" si="13"/>
        <v>42099</v>
      </c>
      <c r="O27" s="271">
        <f>Rates!$S27</f>
        <v>0.16273000000000001</v>
      </c>
      <c r="P27" s="305">
        <f>Rates!$I27</f>
        <v>0.11922000000000001</v>
      </c>
      <c r="Q27" s="34">
        <f t="shared" si="4"/>
        <v>45839.960500000008</v>
      </c>
      <c r="R27" s="97">
        <f>Rates!$T27</f>
        <v>0.15228</v>
      </c>
      <c r="S27" s="4">
        <f>Rates!$J27</f>
        <v>0.11922000000000001</v>
      </c>
      <c r="T27" s="34">
        <f t="shared" si="5"/>
        <v>4698.3549599999988</v>
      </c>
      <c r="U27" s="95">
        <f>Rates!V27</f>
        <v>0.13569999999999999</v>
      </c>
      <c r="V27" s="4">
        <f>Rates!$K27</f>
        <v>0.11922000000000001</v>
      </c>
      <c r="W27" s="34">
        <f t="shared" si="6"/>
        <v>576.79999999999927</v>
      </c>
      <c r="X27" s="122">
        <f t="shared" si="7"/>
        <v>51115.115460000008</v>
      </c>
      <c r="Y27" s="120">
        <f t="shared" si="14"/>
        <v>679.70967741935488</v>
      </c>
    </row>
    <row r="28" spans="1:25" s="60" customFormat="1" x14ac:dyDescent="0.25">
      <c r="A28" s="16">
        <f t="shared" si="10"/>
        <v>42068</v>
      </c>
      <c r="B28" s="102">
        <v>1546</v>
      </c>
      <c r="C28" s="103">
        <v>1092075</v>
      </c>
      <c r="D28" s="103">
        <v>180</v>
      </c>
      <c r="E28" s="103">
        <v>169804</v>
      </c>
      <c r="F28" s="103">
        <v>8</v>
      </c>
      <c r="G28" s="104">
        <v>305446</v>
      </c>
      <c r="H28" s="104">
        <f t="shared" si="11"/>
        <v>1734</v>
      </c>
      <c r="I28" s="104">
        <f t="shared" si="12"/>
        <v>1567325</v>
      </c>
      <c r="J28" s="5" t="s">
        <v>18</v>
      </c>
      <c r="K28" s="101" t="s">
        <v>87</v>
      </c>
      <c r="L28" s="5" t="s">
        <v>184</v>
      </c>
      <c r="M28" s="74"/>
      <c r="N28" s="22">
        <f t="shared" si="13"/>
        <v>42068</v>
      </c>
      <c r="O28" s="271">
        <f>Rates!$S28</f>
        <v>0.16273000000000001</v>
      </c>
      <c r="P28" s="305">
        <f>Rates!$I28</f>
        <v>0.11922000000000001</v>
      </c>
      <c r="Q28" s="34">
        <f t="shared" si="4"/>
        <v>47516.183250000009</v>
      </c>
      <c r="R28" s="97">
        <f>Rates!$T28</f>
        <v>0.15228</v>
      </c>
      <c r="S28" s="4">
        <f>Rates!$J28</f>
        <v>0.11922000000000001</v>
      </c>
      <c r="T28" s="34">
        <f t="shared" si="5"/>
        <v>5613.7202399999987</v>
      </c>
      <c r="U28" s="95">
        <f>Rates!V28</f>
        <v>0.13569999999999999</v>
      </c>
      <c r="V28" s="4">
        <f>Rates!$K28</f>
        <v>0.11922000000000001</v>
      </c>
      <c r="W28" s="34">
        <f t="shared" si="6"/>
        <v>5033.7500799999943</v>
      </c>
      <c r="X28" s="122">
        <f t="shared" si="7"/>
        <v>58163.653570000002</v>
      </c>
      <c r="Y28" s="120">
        <f t="shared" si="14"/>
        <v>706.38745148771022</v>
      </c>
    </row>
    <row r="29" spans="1:25" s="60" customFormat="1" x14ac:dyDescent="0.25">
      <c r="A29" s="16">
        <f t="shared" si="10"/>
        <v>42037</v>
      </c>
      <c r="B29" s="102">
        <v>1539</v>
      </c>
      <c r="C29" s="103">
        <v>1453368</v>
      </c>
      <c r="D29" s="103">
        <v>186</v>
      </c>
      <c r="E29" s="103">
        <v>230855</v>
      </c>
      <c r="F29" s="103">
        <v>13</v>
      </c>
      <c r="G29" s="104">
        <v>715218</v>
      </c>
      <c r="H29" s="104">
        <f t="shared" si="11"/>
        <v>1738</v>
      </c>
      <c r="I29" s="104">
        <f t="shared" si="12"/>
        <v>2399441</v>
      </c>
      <c r="J29" s="5" t="s">
        <v>18</v>
      </c>
      <c r="K29" s="101" t="s">
        <v>87</v>
      </c>
      <c r="L29" s="5" t="s">
        <v>184</v>
      </c>
      <c r="M29" s="74"/>
      <c r="N29" s="22">
        <f t="shared" si="13"/>
        <v>42037</v>
      </c>
      <c r="O29" s="271">
        <f>Rates!$S29</f>
        <v>0.16273000000000001</v>
      </c>
      <c r="P29" s="305">
        <f>Rates!$I29</f>
        <v>0.11922000000000001</v>
      </c>
      <c r="Q29" s="34">
        <f t="shared" si="4"/>
        <v>63236.041680000009</v>
      </c>
      <c r="R29" s="97">
        <f>Rates!$T29</f>
        <v>0.15228</v>
      </c>
      <c r="S29" s="4">
        <f>Rates!$J29</f>
        <v>0.11922000000000001</v>
      </c>
      <c r="T29" s="34">
        <f t="shared" si="5"/>
        <v>7632.0662999999986</v>
      </c>
      <c r="U29" s="95">
        <f>Rates!V29</f>
        <v>0.13569999999999999</v>
      </c>
      <c r="V29" s="4">
        <f>Rates!$K29</f>
        <v>0.11922000000000001</v>
      </c>
      <c r="W29" s="34">
        <f t="shared" si="6"/>
        <v>11786.792639999987</v>
      </c>
      <c r="X29" s="122">
        <f t="shared" si="7"/>
        <v>82654.90062</v>
      </c>
      <c r="Y29" s="120">
        <f t="shared" si="14"/>
        <v>944.35867446393763</v>
      </c>
    </row>
    <row r="30" spans="1:25" s="60" customFormat="1" x14ac:dyDescent="0.25">
      <c r="A30" s="16">
        <f t="shared" si="10"/>
        <v>42006</v>
      </c>
      <c r="B30" s="102">
        <v>1542</v>
      </c>
      <c r="C30" s="103">
        <v>1465180</v>
      </c>
      <c r="D30" s="103">
        <v>187</v>
      </c>
      <c r="E30" s="103">
        <v>220256</v>
      </c>
      <c r="F30" s="103">
        <v>5</v>
      </c>
      <c r="G30" s="104">
        <v>139515</v>
      </c>
      <c r="H30" s="104">
        <f t="shared" si="11"/>
        <v>1734</v>
      </c>
      <c r="I30" s="104">
        <f t="shared" si="12"/>
        <v>1824951</v>
      </c>
      <c r="J30" s="5" t="s">
        <v>18</v>
      </c>
      <c r="K30" s="101" t="s">
        <v>87</v>
      </c>
      <c r="L30" s="5" t="s">
        <v>184</v>
      </c>
      <c r="M30" s="74"/>
      <c r="N30" s="22">
        <f t="shared" si="13"/>
        <v>42006</v>
      </c>
      <c r="O30" s="271">
        <f>Rates!$S30</f>
        <v>0.16273000000000001</v>
      </c>
      <c r="P30" s="305">
        <f>Rates!$I30</f>
        <v>0.11922000000000001</v>
      </c>
      <c r="Q30" s="34">
        <f t="shared" si="4"/>
        <v>63749.981800000009</v>
      </c>
      <c r="R30" s="97">
        <f>Rates!$T30</f>
        <v>0.15228</v>
      </c>
      <c r="S30" s="4">
        <f>Rates!$J30</f>
        <v>0.11922000000000001</v>
      </c>
      <c r="T30" s="34">
        <f t="shared" si="5"/>
        <v>7281.6633599999986</v>
      </c>
      <c r="U30" s="97">
        <f>Rates!V30</f>
        <v>0.17488000000000001</v>
      </c>
      <c r="V30" s="4">
        <f>Rates!$K30</f>
        <v>0.11922000000000001</v>
      </c>
      <c r="W30" s="34">
        <f t="shared" si="6"/>
        <v>7765.4049000000005</v>
      </c>
      <c r="X30" s="122">
        <f t="shared" si="7"/>
        <v>78797.050060000009</v>
      </c>
      <c r="Y30" s="120">
        <f t="shared" si="14"/>
        <v>950.1815823605707</v>
      </c>
    </row>
    <row r="31" spans="1:25" s="60" customFormat="1" x14ac:dyDescent="0.25">
      <c r="A31" s="16">
        <f>A32+31</f>
        <v>41975</v>
      </c>
      <c r="B31" s="102">
        <v>1543</v>
      </c>
      <c r="C31" s="103">
        <v>1343879</v>
      </c>
      <c r="D31" s="103">
        <v>191</v>
      </c>
      <c r="E31" s="103">
        <v>221844</v>
      </c>
      <c r="F31" s="103">
        <v>9</v>
      </c>
      <c r="G31" s="104">
        <v>281757</v>
      </c>
      <c r="H31" s="104">
        <f t="shared" si="11"/>
        <v>1743</v>
      </c>
      <c r="I31" s="104">
        <f t="shared" si="12"/>
        <v>1847480</v>
      </c>
      <c r="J31" s="5" t="s">
        <v>18</v>
      </c>
      <c r="K31" s="101" t="s">
        <v>87</v>
      </c>
      <c r="L31" s="5" t="s">
        <v>184</v>
      </c>
      <c r="M31" s="74"/>
      <c r="N31" s="22">
        <f t="shared" si="13"/>
        <v>41975</v>
      </c>
      <c r="O31" s="271">
        <f>Rates!$S31</f>
        <v>0.16273000000000001</v>
      </c>
      <c r="P31" s="305">
        <f>Rates!$I31</f>
        <v>0.11922000000000001</v>
      </c>
      <c r="Q31" s="34">
        <f t="shared" si="4"/>
        <v>58472.175290000006</v>
      </c>
      <c r="R31" s="97">
        <f>Rates!$T31</f>
        <v>0.15228</v>
      </c>
      <c r="S31" s="4">
        <f>Rates!$J31</f>
        <v>0.11922000000000001</v>
      </c>
      <c r="T31" s="34">
        <f t="shared" si="5"/>
        <v>7334.1626399999986</v>
      </c>
      <c r="U31" s="97">
        <f>Rates!V31</f>
        <v>0.17488000000000001</v>
      </c>
      <c r="V31" s="4">
        <f>Rates!$K31</f>
        <v>0.11922000000000001</v>
      </c>
      <c r="W31" s="34">
        <f t="shared" si="6"/>
        <v>15682.59462</v>
      </c>
      <c r="X31" s="122">
        <f t="shared" si="7"/>
        <v>81488.932549999998</v>
      </c>
      <c r="Y31" s="120">
        <f t="shared" si="14"/>
        <v>870.95204147764093</v>
      </c>
    </row>
    <row r="32" spans="1:25" s="60" customFormat="1" ht="15" customHeight="1" x14ac:dyDescent="0.25">
      <c r="A32" s="16">
        <v>41944</v>
      </c>
      <c r="B32" s="102">
        <v>1557</v>
      </c>
      <c r="C32" s="103">
        <v>1167133</v>
      </c>
      <c r="D32" s="103">
        <v>187</v>
      </c>
      <c r="E32" s="103">
        <v>205212</v>
      </c>
      <c r="F32" s="103">
        <v>10</v>
      </c>
      <c r="G32" s="104">
        <v>345341</v>
      </c>
      <c r="H32" s="104">
        <f>F32+D32+B32</f>
        <v>1754</v>
      </c>
      <c r="I32" s="104">
        <f>G32+E32+C32</f>
        <v>1717686</v>
      </c>
      <c r="J32" s="5" t="s">
        <v>18</v>
      </c>
      <c r="K32" s="4" t="s">
        <v>64</v>
      </c>
      <c r="L32" s="5" t="s">
        <v>184</v>
      </c>
      <c r="M32" s="74"/>
      <c r="N32" s="22">
        <f>A32</f>
        <v>41944</v>
      </c>
      <c r="O32" s="274">
        <f>Rates!$S32</f>
        <v>0.16273000000000001</v>
      </c>
      <c r="P32" s="108">
        <f>Rates!$I32</f>
        <v>9.0999999999999998E-2</v>
      </c>
      <c r="Q32" s="34">
        <f t="shared" si="4"/>
        <v>83718.450090000013</v>
      </c>
      <c r="R32" s="99">
        <f>Rates!$T32</f>
        <v>0.15228</v>
      </c>
      <c r="S32" s="28">
        <f>Rates!$J32</f>
        <v>9.0999999999999998E-2</v>
      </c>
      <c r="T32" s="34">
        <f t="shared" si="5"/>
        <v>12575.39136</v>
      </c>
      <c r="U32" s="99">
        <f>Rates!V32</f>
        <v>0.17488000000000001</v>
      </c>
      <c r="V32" s="28">
        <f>Rates!$K32</f>
        <v>9.0999999999999998E-2</v>
      </c>
      <c r="W32" s="34">
        <f t="shared" si="6"/>
        <v>28967.203080000003</v>
      </c>
      <c r="X32" s="122">
        <f t="shared" si="7"/>
        <v>125261.04453000001</v>
      </c>
      <c r="Y32" s="120">
        <f t="shared" si="14"/>
        <v>749.60372511239564</v>
      </c>
    </row>
    <row r="33" spans="1:25" s="3" customFormat="1" x14ac:dyDescent="0.25">
      <c r="A33" s="16">
        <v>41913</v>
      </c>
      <c r="B33" s="102">
        <v>1578</v>
      </c>
      <c r="C33" s="103">
        <v>983193</v>
      </c>
      <c r="D33" s="103">
        <v>188</v>
      </c>
      <c r="E33" s="103">
        <v>153338</v>
      </c>
      <c r="F33" s="103">
        <v>11</v>
      </c>
      <c r="G33" s="104">
        <v>238953</v>
      </c>
      <c r="H33" s="104">
        <f t="shared" ref="H33:H55" si="15">F33+D33+B33</f>
        <v>1777</v>
      </c>
      <c r="I33" s="104">
        <f t="shared" ref="I33:I55" si="16">G33+E33+C33</f>
        <v>1375484</v>
      </c>
      <c r="J33" s="5" t="s">
        <v>18</v>
      </c>
      <c r="K33" s="4" t="s">
        <v>64</v>
      </c>
      <c r="L33" s="5" t="s">
        <v>184</v>
      </c>
      <c r="M33" s="74"/>
      <c r="N33" s="22">
        <f t="shared" ref="N33:N55" si="17">A33</f>
        <v>41913</v>
      </c>
      <c r="O33" s="274">
        <f>Rates!$S33</f>
        <v>8.2769999999999996E-2</v>
      </c>
      <c r="P33" s="108">
        <f>Rates!$I33</f>
        <v>9.0999999999999998E-2</v>
      </c>
      <c r="Q33" s="34">
        <f t="shared" si="4"/>
        <v>-8091.6783900000009</v>
      </c>
      <c r="R33" s="99">
        <f>Rates!$T33</f>
        <v>7.7579999999999996E-2</v>
      </c>
      <c r="S33" s="28">
        <f>Rates!$J33</f>
        <v>9.0999999999999998E-2</v>
      </c>
      <c r="T33" s="34">
        <f t="shared" si="5"/>
        <v>-2057.7959600000004</v>
      </c>
      <c r="U33" s="99">
        <f>Rates!V33</f>
        <v>7.9000000000000001E-2</v>
      </c>
      <c r="V33" s="28">
        <f>Rates!$K33</f>
        <v>9.0999999999999998E-2</v>
      </c>
      <c r="W33" s="34">
        <f t="shared" si="6"/>
        <v>-2867.4359999999992</v>
      </c>
      <c r="X33" s="122">
        <f t="shared" si="7"/>
        <v>-13016.91035</v>
      </c>
      <c r="Y33" s="120">
        <f t="shared" si="14"/>
        <v>623.0627376425856</v>
      </c>
    </row>
    <row r="34" spans="1:25" s="3" customFormat="1" ht="15" hidden="1" customHeight="1" x14ac:dyDescent="0.25">
      <c r="A34" s="16">
        <v>41883</v>
      </c>
      <c r="B34" s="80">
        <v>1626</v>
      </c>
      <c r="C34" s="8">
        <v>1229069</v>
      </c>
      <c r="D34" s="8">
        <v>191</v>
      </c>
      <c r="E34" s="8">
        <v>161349</v>
      </c>
      <c r="F34" s="8">
        <v>10</v>
      </c>
      <c r="G34" s="8">
        <v>241088</v>
      </c>
      <c r="H34" s="104">
        <f t="shared" si="15"/>
        <v>1827</v>
      </c>
      <c r="I34" s="104">
        <f t="shared" si="16"/>
        <v>1631506</v>
      </c>
      <c r="J34" s="5" t="s">
        <v>18</v>
      </c>
      <c r="K34" s="4" t="s">
        <v>64</v>
      </c>
      <c r="L34" s="5" t="s">
        <v>12</v>
      </c>
      <c r="M34" s="74"/>
      <c r="N34" s="22">
        <f t="shared" si="17"/>
        <v>41883</v>
      </c>
      <c r="O34" s="274">
        <f>Rates!$S34</f>
        <v>8.2769999999999996E-2</v>
      </c>
      <c r="P34" s="108">
        <f>Rates!$I34</f>
        <v>9.0999999999999998E-2</v>
      </c>
      <c r="Q34" s="34">
        <f t="shared" si="4"/>
        <v>-10115.237870000001</v>
      </c>
      <c r="R34" s="99">
        <f>Rates!$T34</f>
        <v>7.7579999999999996E-2</v>
      </c>
      <c r="S34" s="28">
        <f>Rates!$J34</f>
        <v>9.0999999999999998E-2</v>
      </c>
      <c r="T34" s="34">
        <f t="shared" si="5"/>
        <v>-2165.3035800000002</v>
      </c>
      <c r="U34" s="99">
        <f>Rates!V34</f>
        <v>7.9000000000000001E-2</v>
      </c>
      <c r="V34" s="28">
        <f>Rates!$K34</f>
        <v>9.0999999999999998E-2</v>
      </c>
      <c r="W34" s="34">
        <f t="shared" si="6"/>
        <v>-2893.0559999999991</v>
      </c>
      <c r="X34" s="122">
        <f t="shared" si="7"/>
        <v>-15173.597450000001</v>
      </c>
      <c r="Y34" s="120">
        <f t="shared" si="14"/>
        <v>755.8849938499385</v>
      </c>
    </row>
    <row r="35" spans="1:25" s="3" customFormat="1" hidden="1" x14ac:dyDescent="0.25">
      <c r="A35" s="16">
        <v>41852</v>
      </c>
      <c r="B35" s="80">
        <v>1617</v>
      </c>
      <c r="C35" s="8">
        <v>1020391</v>
      </c>
      <c r="D35" s="8">
        <v>192</v>
      </c>
      <c r="E35" s="8">
        <v>158436</v>
      </c>
      <c r="F35" s="8">
        <v>12</v>
      </c>
      <c r="G35" s="8">
        <v>239785</v>
      </c>
      <c r="H35" s="104">
        <f t="shared" si="15"/>
        <v>1821</v>
      </c>
      <c r="I35" s="104">
        <f t="shared" si="16"/>
        <v>1418612</v>
      </c>
      <c r="J35" s="5" t="s">
        <v>18</v>
      </c>
      <c r="K35" s="4" t="s">
        <v>64</v>
      </c>
      <c r="L35" s="5" t="s">
        <v>12</v>
      </c>
      <c r="M35" s="74"/>
      <c r="N35" s="22">
        <f t="shared" si="17"/>
        <v>41852</v>
      </c>
      <c r="O35" s="274">
        <f>Rates!$S35</f>
        <v>8.2769999999999996E-2</v>
      </c>
      <c r="P35" s="108">
        <f>Rates!$I35</f>
        <v>9.0999999999999998E-2</v>
      </c>
      <c r="Q35" s="34">
        <f t="shared" si="4"/>
        <v>-8397.8179300000011</v>
      </c>
      <c r="R35" s="99">
        <f>Rates!$T35</f>
        <v>7.7579999999999996E-2</v>
      </c>
      <c r="S35" s="28">
        <f>Rates!$J35</f>
        <v>9.0999999999999998E-2</v>
      </c>
      <c r="T35" s="34">
        <f t="shared" si="5"/>
        <v>-2126.2111200000004</v>
      </c>
      <c r="U35" s="99">
        <f>Rates!V35</f>
        <v>7.9000000000000001E-2</v>
      </c>
      <c r="V35" s="28">
        <f>Rates!$K35</f>
        <v>9.0999999999999998E-2</v>
      </c>
      <c r="W35" s="34">
        <f t="shared" si="6"/>
        <v>-2877.4199999999992</v>
      </c>
      <c r="X35" s="122">
        <f t="shared" si="7"/>
        <v>-13401.449050000001</v>
      </c>
      <c r="Y35" s="120">
        <f t="shared" si="14"/>
        <v>631.03957946815092</v>
      </c>
    </row>
    <row r="36" spans="1:25" s="3" customFormat="1" hidden="1" x14ac:dyDescent="0.25">
      <c r="A36" s="16">
        <v>41821</v>
      </c>
      <c r="B36" s="80">
        <v>1634</v>
      </c>
      <c r="C36" s="8">
        <v>1669484</v>
      </c>
      <c r="D36" s="8">
        <v>195</v>
      </c>
      <c r="E36" s="8">
        <v>194907</v>
      </c>
      <c r="F36" s="8">
        <v>12</v>
      </c>
      <c r="G36" s="8">
        <v>352055</v>
      </c>
      <c r="H36" s="104">
        <f t="shared" si="15"/>
        <v>1841</v>
      </c>
      <c r="I36" s="104">
        <f t="shared" si="16"/>
        <v>2216446</v>
      </c>
      <c r="J36" s="5" t="s">
        <v>18</v>
      </c>
      <c r="K36" s="4" t="s">
        <v>64</v>
      </c>
      <c r="L36" s="5" t="s">
        <v>12</v>
      </c>
      <c r="M36" s="74"/>
      <c r="N36" s="22">
        <f t="shared" si="17"/>
        <v>41821</v>
      </c>
      <c r="O36" s="274">
        <f>Rates!$S36</f>
        <v>8.2769999999999996E-2</v>
      </c>
      <c r="P36" s="108">
        <f>Rates!$I36</f>
        <v>9.0999999999999998E-2</v>
      </c>
      <c r="Q36" s="34">
        <f t="shared" si="4"/>
        <v>-13739.853320000002</v>
      </c>
      <c r="R36" s="99">
        <f>Rates!$T36</f>
        <v>7.7579999999999996E-2</v>
      </c>
      <c r="S36" s="28">
        <f>Rates!$J36</f>
        <v>9.0999999999999998E-2</v>
      </c>
      <c r="T36" s="34">
        <f t="shared" si="5"/>
        <v>-2615.6519400000002</v>
      </c>
      <c r="U36" s="99">
        <f>Rates!V36</f>
        <v>9.1489999999999988E-2</v>
      </c>
      <c r="V36" s="28">
        <f>Rates!$K36</f>
        <v>9.0999999999999998E-2</v>
      </c>
      <c r="W36" s="34">
        <f t="shared" si="6"/>
        <v>172.50694999999664</v>
      </c>
      <c r="X36" s="122">
        <f t="shared" si="7"/>
        <v>-16182.998310000006</v>
      </c>
      <c r="Y36" s="120">
        <f t="shared" si="14"/>
        <v>1021.7160342717258</v>
      </c>
    </row>
    <row r="37" spans="1:25" s="3" customFormat="1" hidden="1" x14ac:dyDescent="0.25">
      <c r="A37" s="16">
        <v>41791</v>
      </c>
      <c r="B37" s="80">
        <v>1654</v>
      </c>
      <c r="C37" s="8">
        <v>1100227</v>
      </c>
      <c r="D37" s="8">
        <v>199</v>
      </c>
      <c r="E37" s="8">
        <v>171817</v>
      </c>
      <c r="F37" s="8">
        <v>13</v>
      </c>
      <c r="G37" s="8">
        <v>194297</v>
      </c>
      <c r="H37" s="104">
        <f t="shared" si="15"/>
        <v>1866</v>
      </c>
      <c r="I37" s="104">
        <f t="shared" si="16"/>
        <v>1466341</v>
      </c>
      <c r="J37" s="5" t="s">
        <v>18</v>
      </c>
      <c r="K37" s="4" t="s">
        <v>64</v>
      </c>
      <c r="L37" s="5" t="s">
        <v>12</v>
      </c>
      <c r="M37" s="74"/>
      <c r="N37" s="22">
        <f t="shared" si="17"/>
        <v>41791</v>
      </c>
      <c r="O37" s="274">
        <f>Rates!$S37</f>
        <v>8.2769999999999996E-2</v>
      </c>
      <c r="P37" s="108">
        <f>Rates!$I37</f>
        <v>9.0999999999999998E-2</v>
      </c>
      <c r="Q37" s="34">
        <f t="shared" si="4"/>
        <v>-9054.8682100000005</v>
      </c>
      <c r="R37" s="99">
        <f>Rates!$T37</f>
        <v>7.7579999999999996E-2</v>
      </c>
      <c r="S37" s="28">
        <f>Rates!$J37</f>
        <v>9.0999999999999998E-2</v>
      </c>
      <c r="T37" s="34">
        <f t="shared" si="5"/>
        <v>-2305.7841400000002</v>
      </c>
      <c r="U37" s="99">
        <f>Rates!V37</f>
        <v>9.1489999999999988E-2</v>
      </c>
      <c r="V37" s="28">
        <f>Rates!$K37</f>
        <v>9.0999999999999998E-2</v>
      </c>
      <c r="W37" s="34">
        <f t="shared" si="6"/>
        <v>95.205529999998149</v>
      </c>
      <c r="X37" s="122">
        <f t="shared" si="7"/>
        <v>-11265.446820000003</v>
      </c>
      <c r="Y37" s="120">
        <f t="shared" si="14"/>
        <v>665.19165659008468</v>
      </c>
    </row>
    <row r="38" spans="1:25" hidden="1" x14ac:dyDescent="0.25">
      <c r="A38" s="16">
        <v>41760</v>
      </c>
      <c r="B38" s="80">
        <v>1650</v>
      </c>
      <c r="C38" s="8">
        <v>955612</v>
      </c>
      <c r="D38" s="8">
        <v>218</v>
      </c>
      <c r="E38" s="8">
        <v>147407</v>
      </c>
      <c r="F38" s="8">
        <v>10</v>
      </c>
      <c r="G38" s="8">
        <v>172952</v>
      </c>
      <c r="H38" s="104">
        <f t="shared" si="15"/>
        <v>1878</v>
      </c>
      <c r="I38" s="104">
        <f t="shared" si="16"/>
        <v>1275971</v>
      </c>
      <c r="J38" s="5" t="s">
        <v>18</v>
      </c>
      <c r="K38" s="4" t="s">
        <v>64</v>
      </c>
      <c r="L38" s="5" t="s">
        <v>12</v>
      </c>
      <c r="M38" s="74"/>
      <c r="N38" s="22">
        <f t="shared" si="17"/>
        <v>41760</v>
      </c>
      <c r="O38" s="274">
        <f>Rates!$S38</f>
        <v>8.2769999999999996E-2</v>
      </c>
      <c r="P38" s="108">
        <f>Rates!$I38</f>
        <v>9.0999999999999998E-2</v>
      </c>
      <c r="Q38" s="34">
        <f t="shared" si="4"/>
        <v>-7864.6867600000014</v>
      </c>
      <c r="R38" s="99">
        <f>Rates!$T38</f>
        <v>7.7579999999999996E-2</v>
      </c>
      <c r="S38" s="28">
        <f>Rates!$J38</f>
        <v>9.0999999999999998E-2</v>
      </c>
      <c r="T38" s="34">
        <f t="shared" si="5"/>
        <v>-1978.2019400000001</v>
      </c>
      <c r="U38" s="99">
        <f>Rates!V38</f>
        <v>9.1489999999999988E-2</v>
      </c>
      <c r="V38" s="28">
        <f>Rates!$K38</f>
        <v>9.0999999999999998E-2</v>
      </c>
      <c r="W38" s="34">
        <f t="shared" si="6"/>
        <v>84.746479999998343</v>
      </c>
      <c r="X38" s="122">
        <f t="shared" si="7"/>
        <v>-9758.1422200000034</v>
      </c>
      <c r="Y38" s="120">
        <f t="shared" si="14"/>
        <v>579.15878787878785</v>
      </c>
    </row>
    <row r="39" spans="1:25" hidden="1" x14ac:dyDescent="0.25">
      <c r="A39" s="16">
        <v>41730</v>
      </c>
      <c r="B39" s="80">
        <v>1674</v>
      </c>
      <c r="C39" s="8">
        <v>1218731</v>
      </c>
      <c r="D39" s="8">
        <v>204</v>
      </c>
      <c r="E39" s="8">
        <v>196434</v>
      </c>
      <c r="F39" s="8">
        <v>10</v>
      </c>
      <c r="G39" s="8">
        <v>403809</v>
      </c>
      <c r="H39" s="104">
        <f t="shared" si="15"/>
        <v>1888</v>
      </c>
      <c r="I39" s="104">
        <f t="shared" si="16"/>
        <v>1818974</v>
      </c>
      <c r="J39" s="5" t="s">
        <v>18</v>
      </c>
      <c r="K39" s="4" t="s">
        <v>64</v>
      </c>
      <c r="L39" s="5" t="s">
        <v>12</v>
      </c>
      <c r="M39" s="74"/>
      <c r="N39" s="22">
        <f t="shared" si="17"/>
        <v>41730</v>
      </c>
      <c r="O39" s="274">
        <f>Rates!$S39</f>
        <v>0.10025000000000001</v>
      </c>
      <c r="P39" s="108">
        <f>Rates!$I39</f>
        <v>9.0999999999999998E-2</v>
      </c>
      <c r="Q39" s="34">
        <f t="shared" si="4"/>
        <v>11273.261750000011</v>
      </c>
      <c r="R39" s="99">
        <f>Rates!$T39</f>
        <v>9.4480000000000008E-2</v>
      </c>
      <c r="S39" s="28">
        <f>Rates!$J39</f>
        <v>9.0999999999999998E-2</v>
      </c>
      <c r="T39" s="34">
        <f t="shared" si="5"/>
        <v>683.59032000000218</v>
      </c>
      <c r="U39" s="99">
        <f>Rates!V39</f>
        <v>0.11403000000000001</v>
      </c>
      <c r="V39" s="28">
        <f>Rates!$K39</f>
        <v>9.0999999999999998E-2</v>
      </c>
      <c r="W39" s="34">
        <f t="shared" si="6"/>
        <v>9299.7212700000036</v>
      </c>
      <c r="X39" s="122">
        <f t="shared" si="7"/>
        <v>21256.573340000017</v>
      </c>
      <c r="Y39" s="120">
        <f t="shared" si="14"/>
        <v>728.03524492234169</v>
      </c>
    </row>
    <row r="40" spans="1:25" hidden="1" x14ac:dyDescent="0.25">
      <c r="A40" s="16">
        <v>41699</v>
      </c>
      <c r="B40" s="41">
        <v>1689</v>
      </c>
      <c r="C40" s="7">
        <v>1273370</v>
      </c>
      <c r="D40" s="7">
        <v>205</v>
      </c>
      <c r="E40" s="7">
        <v>196023</v>
      </c>
      <c r="F40" s="7">
        <v>11</v>
      </c>
      <c r="G40" s="7">
        <v>421785</v>
      </c>
      <c r="H40" s="104">
        <f t="shared" si="15"/>
        <v>1905</v>
      </c>
      <c r="I40" s="104">
        <f t="shared" si="16"/>
        <v>1891178</v>
      </c>
      <c r="J40" s="5" t="s">
        <v>18</v>
      </c>
      <c r="K40" s="4" t="s">
        <v>64</v>
      </c>
      <c r="L40" s="5" t="s">
        <v>12</v>
      </c>
      <c r="M40" s="73"/>
      <c r="N40" s="22">
        <f t="shared" si="17"/>
        <v>41699</v>
      </c>
      <c r="O40" s="274">
        <f>Rates!$S40</f>
        <v>0.10025000000000001</v>
      </c>
      <c r="P40" s="108">
        <f>Rates!$I40</f>
        <v>9.0999999999999998E-2</v>
      </c>
      <c r="Q40" s="34">
        <f t="shared" si="4"/>
        <v>11778.67250000001</v>
      </c>
      <c r="R40" s="99">
        <f>Rates!$T40</f>
        <v>9.4480000000000008E-2</v>
      </c>
      <c r="S40" s="28">
        <f>Rates!$J40</f>
        <v>9.0999999999999998E-2</v>
      </c>
      <c r="T40" s="34">
        <f t="shared" si="5"/>
        <v>682.16004000000214</v>
      </c>
      <c r="U40" s="99">
        <f>Rates!V40</f>
        <v>0.11403000000000001</v>
      </c>
      <c r="V40" s="28">
        <f>Rates!$K40</f>
        <v>9.0999999999999998E-2</v>
      </c>
      <c r="W40" s="34">
        <f t="shared" si="6"/>
        <v>9713.708550000003</v>
      </c>
      <c r="X40" s="122">
        <f t="shared" si="7"/>
        <v>22174.541090000013</v>
      </c>
      <c r="Y40" s="120">
        <f t="shared" si="14"/>
        <v>753.91947898164597</v>
      </c>
    </row>
    <row r="41" spans="1:25" hidden="1" x14ac:dyDescent="0.25">
      <c r="A41" s="16">
        <v>41671</v>
      </c>
      <c r="B41" s="41">
        <v>1697</v>
      </c>
      <c r="C41" s="7">
        <v>1668938</v>
      </c>
      <c r="D41" s="7">
        <v>192</v>
      </c>
      <c r="E41" s="7">
        <v>216155</v>
      </c>
      <c r="F41" s="7">
        <v>12</v>
      </c>
      <c r="G41" s="7">
        <v>538653</v>
      </c>
      <c r="H41" s="104">
        <f t="shared" si="15"/>
        <v>1901</v>
      </c>
      <c r="I41" s="104">
        <f t="shared" si="16"/>
        <v>2423746</v>
      </c>
      <c r="J41" s="5" t="s">
        <v>18</v>
      </c>
      <c r="K41" s="4" t="s">
        <v>64</v>
      </c>
      <c r="L41" s="5" t="s">
        <v>12</v>
      </c>
      <c r="M41" s="73"/>
      <c r="N41" s="22">
        <f t="shared" si="17"/>
        <v>41671</v>
      </c>
      <c r="O41" s="274">
        <f>Rates!$S41</f>
        <v>0.10025000000000001</v>
      </c>
      <c r="P41" s="108">
        <f>Rates!$I41</f>
        <v>9.0999999999999998E-2</v>
      </c>
      <c r="Q41" s="34">
        <f t="shared" si="4"/>
        <v>15437.676500000014</v>
      </c>
      <c r="R41" s="99">
        <f>Rates!$T41</f>
        <v>9.4480000000000008E-2</v>
      </c>
      <c r="S41" s="28">
        <f>Rates!$J41</f>
        <v>9.0999999999999998E-2</v>
      </c>
      <c r="T41" s="34">
        <f t="shared" si="5"/>
        <v>752.21940000000234</v>
      </c>
      <c r="U41" s="99">
        <f>Rates!V41</f>
        <v>0.11403000000000001</v>
      </c>
      <c r="V41" s="28">
        <f>Rates!$K41</f>
        <v>9.0999999999999998E-2</v>
      </c>
      <c r="W41" s="34">
        <f t="shared" si="6"/>
        <v>12405.178590000005</v>
      </c>
      <c r="X41" s="122">
        <f t="shared" si="7"/>
        <v>28595.074490000021</v>
      </c>
      <c r="Y41" s="120">
        <f t="shared" si="14"/>
        <v>983.46375957572184</v>
      </c>
    </row>
    <row r="42" spans="1:25" hidden="1" x14ac:dyDescent="0.25">
      <c r="A42" s="16">
        <v>41640</v>
      </c>
      <c r="B42" s="41">
        <v>1708</v>
      </c>
      <c r="C42" s="7">
        <v>1637432</v>
      </c>
      <c r="D42" s="7">
        <v>188</v>
      </c>
      <c r="E42" s="7">
        <v>202962</v>
      </c>
      <c r="F42" s="7">
        <v>9</v>
      </c>
      <c r="G42" s="7">
        <v>458365</v>
      </c>
      <c r="H42" s="104">
        <f t="shared" si="15"/>
        <v>1905</v>
      </c>
      <c r="I42" s="104">
        <f t="shared" si="16"/>
        <v>2298759</v>
      </c>
      <c r="J42" s="5" t="s">
        <v>18</v>
      </c>
      <c r="K42" s="4" t="s">
        <v>64</v>
      </c>
      <c r="L42" s="5" t="s">
        <v>12</v>
      </c>
      <c r="M42" s="73"/>
      <c r="N42" s="22">
        <f t="shared" si="17"/>
        <v>41640</v>
      </c>
      <c r="O42" s="274">
        <f>Rates!$S42</f>
        <v>0.10025000000000001</v>
      </c>
      <c r="P42" s="108">
        <f>Rates!$I42</f>
        <v>9.0999999999999998E-2</v>
      </c>
      <c r="Q42" s="34">
        <f t="shared" si="4"/>
        <v>15146.246000000014</v>
      </c>
      <c r="R42" s="99">
        <f>Rates!$T42</f>
        <v>9.4480000000000008E-2</v>
      </c>
      <c r="S42" s="28">
        <f>Rates!$J42</f>
        <v>9.0999999999999998E-2</v>
      </c>
      <c r="T42" s="34">
        <f t="shared" si="5"/>
        <v>706.30776000000219</v>
      </c>
      <c r="U42" s="99">
        <f>Rates!V42</f>
        <v>9.8040000000000002E-2</v>
      </c>
      <c r="V42" s="28">
        <f>Rates!$K42</f>
        <v>9.0999999999999998E-2</v>
      </c>
      <c r="W42" s="34">
        <f t="shared" si="6"/>
        <v>3226.8896000000022</v>
      </c>
      <c r="X42" s="122">
        <f t="shared" si="7"/>
        <v>19079.443360000019</v>
      </c>
      <c r="Y42" s="120">
        <f t="shared" si="14"/>
        <v>958.68384074941457</v>
      </c>
    </row>
    <row r="43" spans="1:25" hidden="1" x14ac:dyDescent="0.25">
      <c r="A43" s="16">
        <v>41609</v>
      </c>
      <c r="B43" s="41">
        <v>1663</v>
      </c>
      <c r="C43" s="7">
        <v>1725772</v>
      </c>
      <c r="D43" s="7">
        <v>181</v>
      </c>
      <c r="E43" s="7">
        <v>191910</v>
      </c>
      <c r="F43" s="7">
        <v>11</v>
      </c>
      <c r="G43" s="7">
        <v>540511</v>
      </c>
      <c r="H43" s="104">
        <f t="shared" si="15"/>
        <v>1855</v>
      </c>
      <c r="I43" s="104">
        <f t="shared" si="16"/>
        <v>2458193</v>
      </c>
      <c r="J43" s="5" t="s">
        <v>18</v>
      </c>
      <c r="K43" s="4" t="s">
        <v>64</v>
      </c>
      <c r="L43" s="5" t="s">
        <v>12</v>
      </c>
      <c r="M43" s="73"/>
      <c r="N43" s="22">
        <f t="shared" si="17"/>
        <v>41609</v>
      </c>
      <c r="O43" s="274">
        <f>Rates!$S43</f>
        <v>0.10025000000000001</v>
      </c>
      <c r="P43" s="108">
        <f>Rates!$I43</f>
        <v>9.0999999999999998E-2</v>
      </c>
      <c r="Q43" s="34">
        <f t="shared" si="4"/>
        <v>15963.391000000014</v>
      </c>
      <c r="R43" s="99">
        <f>Rates!$T43</f>
        <v>9.4480000000000008E-2</v>
      </c>
      <c r="S43" s="28">
        <f>Rates!$J43</f>
        <v>9.0999999999999998E-2</v>
      </c>
      <c r="T43" s="34">
        <f t="shared" si="5"/>
        <v>667.84680000000208</v>
      </c>
      <c r="U43" s="99">
        <f>Rates!V43</f>
        <v>9.8040000000000002E-2</v>
      </c>
      <c r="V43" s="28">
        <f>Rates!$K43</f>
        <v>9.0999999999999998E-2</v>
      </c>
      <c r="W43" s="34">
        <f t="shared" si="6"/>
        <v>3805.1974400000026</v>
      </c>
      <c r="X43" s="122">
        <f t="shared" si="7"/>
        <v>20436.435240000021</v>
      </c>
      <c r="Y43" s="120">
        <f t="shared" si="14"/>
        <v>1037.74624173181</v>
      </c>
    </row>
    <row r="44" spans="1:25" hidden="1" x14ac:dyDescent="0.25">
      <c r="A44" s="16">
        <v>41579</v>
      </c>
      <c r="B44" s="41">
        <v>1730</v>
      </c>
      <c r="C44" s="7">
        <v>1349924</v>
      </c>
      <c r="D44" s="7">
        <v>202</v>
      </c>
      <c r="E44" s="7">
        <v>711263</v>
      </c>
      <c r="F44" s="7"/>
      <c r="G44" s="7"/>
      <c r="H44" s="104">
        <f t="shared" si="15"/>
        <v>1932</v>
      </c>
      <c r="I44" s="104">
        <f t="shared" si="16"/>
        <v>2061187</v>
      </c>
      <c r="J44" s="5" t="s">
        <v>17</v>
      </c>
      <c r="K44" s="4" t="s">
        <v>65</v>
      </c>
      <c r="L44" s="5" t="s">
        <v>12</v>
      </c>
      <c r="M44" s="73"/>
      <c r="N44" s="22">
        <f t="shared" si="17"/>
        <v>41579</v>
      </c>
      <c r="O44" s="274">
        <f>Rates!$S44</f>
        <v>0.10025000000000001</v>
      </c>
      <c r="P44" s="108">
        <f>Rates!$I44</f>
        <v>7.1800000000000003E-2</v>
      </c>
      <c r="Q44" s="34">
        <f t="shared" si="4"/>
        <v>38405.337800000001</v>
      </c>
      <c r="R44" s="99">
        <f>Rates!$T44</f>
        <v>9.4480000000000008E-2</v>
      </c>
      <c r="S44" s="28">
        <f>Rates!$J44</f>
        <v>6.9500000000000006E-2</v>
      </c>
      <c r="T44" s="34">
        <f t="shared" si="5"/>
        <v>17767.349740000001</v>
      </c>
      <c r="U44" s="99">
        <f>Rates!V44</f>
        <v>9.8040000000000002E-2</v>
      </c>
      <c r="V44" s="28">
        <f>Rates!$K44</f>
        <v>6.5500000000000003E-2</v>
      </c>
      <c r="W44" s="34">
        <f t="shared" si="6"/>
        <v>0</v>
      </c>
      <c r="X44" s="122">
        <f t="shared" si="7"/>
        <v>56172.687539999999</v>
      </c>
      <c r="Y44" s="120">
        <f t="shared" si="14"/>
        <v>780.30289017341045</v>
      </c>
    </row>
    <row r="45" spans="1:25" hidden="1" x14ac:dyDescent="0.25">
      <c r="A45" s="16">
        <v>41549</v>
      </c>
      <c r="B45" s="41">
        <v>1761</v>
      </c>
      <c r="C45" s="7">
        <v>1204997</v>
      </c>
      <c r="D45" s="7">
        <v>202</v>
      </c>
      <c r="E45" s="7">
        <v>423922</v>
      </c>
      <c r="F45" s="7"/>
      <c r="G45" s="7"/>
      <c r="H45" s="104">
        <f t="shared" si="15"/>
        <v>1963</v>
      </c>
      <c r="I45" s="104">
        <f t="shared" si="16"/>
        <v>1628919</v>
      </c>
      <c r="J45" s="5" t="s">
        <v>17</v>
      </c>
      <c r="K45" s="4" t="s">
        <v>65</v>
      </c>
      <c r="L45" s="5" t="s">
        <v>12</v>
      </c>
      <c r="M45" s="73"/>
      <c r="N45" s="22">
        <f t="shared" si="17"/>
        <v>41549</v>
      </c>
      <c r="O45" s="274">
        <f>Rates!$S45</f>
        <v>7.2510000000000005E-2</v>
      </c>
      <c r="P45" s="108">
        <f>Rates!$I45</f>
        <v>7.1800000000000003E-2</v>
      </c>
      <c r="Q45" s="34">
        <f t="shared" si="4"/>
        <v>855.54787000000272</v>
      </c>
      <c r="R45" s="99">
        <f>Rates!$T45</f>
        <v>6.8000000000000005E-2</v>
      </c>
      <c r="S45" s="28">
        <f>Rates!$J45</f>
        <v>6.9500000000000006E-2</v>
      </c>
      <c r="T45" s="34">
        <f t="shared" si="5"/>
        <v>-635.88300000000061</v>
      </c>
      <c r="U45" s="99">
        <f>Rates!V45</f>
        <v>6.4339999999999994E-2</v>
      </c>
      <c r="V45" s="28">
        <f>Rates!$K45</f>
        <v>6.5500000000000003E-2</v>
      </c>
      <c r="W45" s="34">
        <f t="shared" si="6"/>
        <v>0</v>
      </c>
      <c r="X45" s="122">
        <f t="shared" si="7"/>
        <v>219.66487000000211</v>
      </c>
      <c r="Y45" s="120">
        <f t="shared" si="14"/>
        <v>684.26859738784776</v>
      </c>
    </row>
    <row r="46" spans="1:25" hidden="1" x14ac:dyDescent="0.25">
      <c r="A46" s="16">
        <v>41523</v>
      </c>
      <c r="B46" s="41">
        <v>1767</v>
      </c>
      <c r="C46" s="7">
        <v>1053554</v>
      </c>
      <c r="D46" s="7">
        <v>199</v>
      </c>
      <c r="E46" s="7">
        <v>250475</v>
      </c>
      <c r="F46" s="7"/>
      <c r="G46" s="7"/>
      <c r="H46" s="104">
        <f t="shared" si="15"/>
        <v>1966</v>
      </c>
      <c r="I46" s="104">
        <f t="shared" si="16"/>
        <v>1304029</v>
      </c>
      <c r="J46" s="5" t="s">
        <v>17</v>
      </c>
      <c r="K46" s="4" t="s">
        <v>65</v>
      </c>
      <c r="L46" s="5" t="s">
        <v>12</v>
      </c>
      <c r="M46" s="73"/>
      <c r="N46" s="22">
        <f t="shared" si="17"/>
        <v>41523</v>
      </c>
      <c r="O46" s="274">
        <f>Rates!$S46</f>
        <v>7.2510000000000005E-2</v>
      </c>
      <c r="P46" s="108">
        <f>Rates!$I46</f>
        <v>7.1800000000000003E-2</v>
      </c>
      <c r="Q46" s="34">
        <f t="shared" si="4"/>
        <v>748.02334000000246</v>
      </c>
      <c r="R46" s="99">
        <f>Rates!$T46</f>
        <v>6.8000000000000005E-2</v>
      </c>
      <c r="S46" s="28">
        <f>Rates!$J46</f>
        <v>6.9500000000000006E-2</v>
      </c>
      <c r="T46" s="34">
        <f t="shared" si="5"/>
        <v>-375.71250000000032</v>
      </c>
      <c r="U46" s="99">
        <f>Rates!V46</f>
        <v>6.4339999999999994E-2</v>
      </c>
      <c r="V46" s="28">
        <f>Rates!$K46</f>
        <v>6.5500000000000003E-2</v>
      </c>
      <c r="W46" s="34">
        <f t="shared" si="6"/>
        <v>0</v>
      </c>
      <c r="X46" s="122">
        <f t="shared" si="7"/>
        <v>372.31084000000214</v>
      </c>
      <c r="Y46" s="120">
        <f t="shared" si="14"/>
        <v>596.23882286361061</v>
      </c>
    </row>
    <row r="47" spans="1:25" hidden="1" x14ac:dyDescent="0.25">
      <c r="A47" s="16">
        <v>41492</v>
      </c>
      <c r="B47" s="41">
        <v>1785</v>
      </c>
      <c r="C47" s="7">
        <v>1545953</v>
      </c>
      <c r="D47" s="7">
        <v>203</v>
      </c>
      <c r="E47" s="7">
        <v>356307</v>
      </c>
      <c r="F47" s="7"/>
      <c r="G47" s="7"/>
      <c r="H47" s="104">
        <f t="shared" si="15"/>
        <v>1988</v>
      </c>
      <c r="I47" s="104">
        <f t="shared" si="16"/>
        <v>1902260</v>
      </c>
      <c r="J47" s="5" t="s">
        <v>17</v>
      </c>
      <c r="K47" s="4" t="s">
        <v>65</v>
      </c>
      <c r="L47" s="5" t="s">
        <v>12</v>
      </c>
      <c r="M47" s="73"/>
      <c r="N47" s="22">
        <f t="shared" si="17"/>
        <v>41492</v>
      </c>
      <c r="O47" s="274">
        <f>Rates!$S47</f>
        <v>7.2510000000000005E-2</v>
      </c>
      <c r="P47" s="108">
        <f>Rates!$I47</f>
        <v>7.1800000000000003E-2</v>
      </c>
      <c r="Q47" s="34">
        <f t="shared" si="4"/>
        <v>1097.6266300000036</v>
      </c>
      <c r="R47" s="99">
        <f>Rates!$T47</f>
        <v>6.8000000000000005E-2</v>
      </c>
      <c r="S47" s="28">
        <f>Rates!$J47</f>
        <v>6.9500000000000006E-2</v>
      </c>
      <c r="T47" s="34">
        <f t="shared" si="5"/>
        <v>-534.46050000000048</v>
      </c>
      <c r="U47" s="99">
        <f>Rates!V47</f>
        <v>6.4339999999999994E-2</v>
      </c>
      <c r="V47" s="28">
        <f>Rates!$K47</f>
        <v>6.5500000000000003E-2</v>
      </c>
      <c r="W47" s="34">
        <f t="shared" si="6"/>
        <v>0</v>
      </c>
      <c r="X47" s="122">
        <f t="shared" si="7"/>
        <v>563.16613000000314</v>
      </c>
      <c r="Y47" s="120">
        <f t="shared" si="14"/>
        <v>866.08011204481795</v>
      </c>
    </row>
    <row r="48" spans="1:25" hidden="1" x14ac:dyDescent="0.25">
      <c r="A48" s="16">
        <v>41461</v>
      </c>
      <c r="B48" s="41">
        <v>1809</v>
      </c>
      <c r="C48" s="7">
        <v>2026467</v>
      </c>
      <c r="D48" s="7">
        <v>271</v>
      </c>
      <c r="E48" s="7">
        <v>2730238</v>
      </c>
      <c r="F48" s="7"/>
      <c r="G48" s="7"/>
      <c r="H48" s="104">
        <f t="shared" si="15"/>
        <v>2080</v>
      </c>
      <c r="I48" s="104">
        <f t="shared" si="16"/>
        <v>4756705</v>
      </c>
      <c r="J48" s="5" t="s">
        <v>17</v>
      </c>
      <c r="K48" s="4" t="s">
        <v>65</v>
      </c>
      <c r="L48" s="5" t="s">
        <v>12</v>
      </c>
      <c r="M48" s="73"/>
      <c r="N48" s="22">
        <f t="shared" si="17"/>
        <v>41461</v>
      </c>
      <c r="O48" s="275">
        <f>Rates!$S48</f>
        <v>7.2510000000000005E-2</v>
      </c>
      <c r="P48" s="108">
        <f>Rates!$I48</f>
        <v>7.1800000000000003E-2</v>
      </c>
      <c r="Q48" s="34">
        <f t="shared" si="4"/>
        <v>1438.7915700000046</v>
      </c>
      <c r="R48" s="26">
        <f>Rates!$T48</f>
        <v>6.8000000000000005E-2</v>
      </c>
      <c r="S48" s="28">
        <f>Rates!$J48</f>
        <v>6.9500000000000006E-2</v>
      </c>
      <c r="T48" s="34">
        <f t="shared" si="5"/>
        <v>-4095.3570000000036</v>
      </c>
      <c r="U48" s="26">
        <f>Rates!V48</f>
        <v>7.0779999999999996E-2</v>
      </c>
      <c r="V48" s="28">
        <f>Rates!$K48</f>
        <v>6.5500000000000003E-2</v>
      </c>
      <c r="W48" s="34">
        <f t="shared" si="6"/>
        <v>0</v>
      </c>
      <c r="X48" s="122">
        <f t="shared" si="7"/>
        <v>-2656.5654299999987</v>
      </c>
      <c r="Y48" s="120">
        <f t="shared" si="14"/>
        <v>1120.2139303482586</v>
      </c>
    </row>
    <row r="49" spans="1:25" hidden="1" x14ac:dyDescent="0.25">
      <c r="A49" s="22">
        <v>41430</v>
      </c>
      <c r="B49" s="7">
        <v>1849</v>
      </c>
      <c r="C49" s="7">
        <v>1355220</v>
      </c>
      <c r="D49" s="7">
        <v>195</v>
      </c>
      <c r="E49" s="7">
        <v>122710</v>
      </c>
      <c r="F49" s="7"/>
      <c r="G49" s="7"/>
      <c r="H49" s="104">
        <f t="shared" si="15"/>
        <v>2044</v>
      </c>
      <c r="I49" s="104">
        <f t="shared" si="16"/>
        <v>1477930</v>
      </c>
      <c r="J49" s="5" t="s">
        <v>17</v>
      </c>
      <c r="K49" s="4" t="s">
        <v>57</v>
      </c>
      <c r="L49" s="5" t="s">
        <v>12</v>
      </c>
      <c r="M49" s="74"/>
      <c r="N49" s="22">
        <f t="shared" si="17"/>
        <v>41430</v>
      </c>
      <c r="O49" s="276">
        <f>Rates!$S49</f>
        <v>7.2510000000000005E-2</v>
      </c>
      <c r="P49" s="109">
        <f>Rates!$I49</f>
        <v>7.1800000000000003E-2</v>
      </c>
      <c r="Q49" s="34">
        <f t="shared" si="4"/>
        <v>962.20620000000315</v>
      </c>
      <c r="R49" s="36">
        <f>Rates!$T49</f>
        <v>6.8000000000000005E-2</v>
      </c>
      <c r="S49" s="110">
        <f>Rates!$J49</f>
        <v>6.9500000000000006E-2</v>
      </c>
      <c r="T49" s="34">
        <f t="shared" si="5"/>
        <v>-184.06500000000017</v>
      </c>
      <c r="U49" s="36">
        <f>Rates!V49</f>
        <v>7.0779999999999996E-2</v>
      </c>
      <c r="V49" s="110">
        <f>Rates!$K49</f>
        <v>6.9500000000000006E-2</v>
      </c>
      <c r="W49" s="34">
        <f t="shared" si="6"/>
        <v>0</v>
      </c>
      <c r="X49" s="122">
        <f t="shared" si="7"/>
        <v>778.14120000000298</v>
      </c>
      <c r="Y49" s="120">
        <f t="shared" si="14"/>
        <v>732.94753921038398</v>
      </c>
    </row>
    <row r="50" spans="1:25" hidden="1" x14ac:dyDescent="0.25">
      <c r="A50" s="22">
        <v>41399</v>
      </c>
      <c r="B50" s="7">
        <v>1829.0988258317027</v>
      </c>
      <c r="C50" s="7">
        <v>1376916.4676405513</v>
      </c>
      <c r="D50" s="7">
        <v>192.90117416829744</v>
      </c>
      <c r="E50" s="7">
        <v>124674.5323594487</v>
      </c>
      <c r="F50" s="7"/>
      <c r="G50" s="7"/>
      <c r="H50" s="104">
        <f t="shared" si="15"/>
        <v>2022.0000000000002</v>
      </c>
      <c r="I50" s="104">
        <f t="shared" si="16"/>
        <v>1501591</v>
      </c>
      <c r="J50" s="5" t="s">
        <v>17</v>
      </c>
      <c r="K50" s="4" t="s">
        <v>57</v>
      </c>
      <c r="L50" s="5" t="s">
        <v>12</v>
      </c>
      <c r="N50" s="22">
        <f t="shared" si="17"/>
        <v>41399</v>
      </c>
      <c r="O50" s="275">
        <f>Rates!$S50</f>
        <v>7.2510000000000005E-2</v>
      </c>
      <c r="P50" s="108">
        <f>Rates!$I50</f>
        <v>7.1800000000000003E-2</v>
      </c>
      <c r="Q50" s="34">
        <f t="shared" si="4"/>
        <v>977.61069202479462</v>
      </c>
      <c r="R50" s="26">
        <f>Rates!$T50</f>
        <v>6.8000000000000005E-2</v>
      </c>
      <c r="S50" s="28">
        <f>Rates!$J50</f>
        <v>6.9500000000000006E-2</v>
      </c>
      <c r="T50" s="34">
        <f t="shared" si="5"/>
        <v>-187.01179853917321</v>
      </c>
      <c r="U50" s="26">
        <f>Rates!V50</f>
        <v>7.0779999999999996E-2</v>
      </c>
      <c r="V50" s="28">
        <f>Rates!$K50</f>
        <v>6.9500000000000006E-2</v>
      </c>
      <c r="W50" s="34">
        <f t="shared" si="6"/>
        <v>0</v>
      </c>
      <c r="X50" s="122">
        <f t="shared" si="7"/>
        <v>790.59889348562137</v>
      </c>
      <c r="Y50" s="120">
        <f t="shared" si="14"/>
        <v>752.78407497443925</v>
      </c>
    </row>
    <row r="51" spans="1:25" hidden="1" x14ac:dyDescent="0.25">
      <c r="A51" s="22">
        <v>41368</v>
      </c>
      <c r="B51" s="7">
        <v>1867</v>
      </c>
      <c r="C51" s="7">
        <v>1223403</v>
      </c>
      <c r="D51" s="7">
        <v>197</v>
      </c>
      <c r="E51" s="7">
        <v>146810</v>
      </c>
      <c r="F51" s="7"/>
      <c r="G51" s="7"/>
      <c r="H51" s="104">
        <f t="shared" si="15"/>
        <v>2064</v>
      </c>
      <c r="I51" s="104">
        <f t="shared" si="16"/>
        <v>1370213</v>
      </c>
      <c r="J51" s="5" t="s">
        <v>17</v>
      </c>
      <c r="K51" s="4" t="s">
        <v>57</v>
      </c>
      <c r="L51" s="5" t="s">
        <v>12</v>
      </c>
      <c r="N51" s="22">
        <f t="shared" si="17"/>
        <v>41368</v>
      </c>
      <c r="O51" s="275">
        <f>Rates!$S51</f>
        <v>7.3139999999999997E-2</v>
      </c>
      <c r="P51" s="108">
        <f>Rates!$I51</f>
        <v>7.1800000000000003E-2</v>
      </c>
      <c r="Q51" s="34">
        <f t="shared" si="4"/>
        <v>1639.3600199999926</v>
      </c>
      <c r="R51" s="26">
        <f>Rates!$T51</f>
        <v>7.0000000000000007E-2</v>
      </c>
      <c r="S51" s="28">
        <f>Rates!$J51</f>
        <v>6.9500000000000006E-2</v>
      </c>
      <c r="T51" s="34">
        <f t="shared" si="5"/>
        <v>73.405000000000072</v>
      </c>
      <c r="U51" s="26">
        <f>Rates!V51</f>
        <v>7.6100000000000001E-2</v>
      </c>
      <c r="V51" s="28">
        <f>Rates!$K51</f>
        <v>6.9500000000000006E-2</v>
      </c>
      <c r="W51" s="34">
        <f t="shared" si="6"/>
        <v>0</v>
      </c>
      <c r="X51" s="122">
        <f t="shared" si="7"/>
        <v>1712.7650199999925</v>
      </c>
      <c r="Y51" s="120">
        <f t="shared" si="14"/>
        <v>655.27745045527581</v>
      </c>
    </row>
    <row r="52" spans="1:25" hidden="1" x14ac:dyDescent="0.25">
      <c r="A52" s="22">
        <v>41337</v>
      </c>
      <c r="B52" s="7">
        <v>1897</v>
      </c>
      <c r="C52" s="7">
        <v>1419521</v>
      </c>
      <c r="D52" s="7">
        <v>194</v>
      </c>
      <c r="E52" s="7">
        <v>143964</v>
      </c>
      <c r="F52" s="7"/>
      <c r="G52" s="7"/>
      <c r="H52" s="104">
        <f t="shared" si="15"/>
        <v>2091</v>
      </c>
      <c r="I52" s="104">
        <f t="shared" si="16"/>
        <v>1563485</v>
      </c>
      <c r="J52" s="5" t="s">
        <v>17</v>
      </c>
      <c r="K52" s="4" t="s">
        <v>57</v>
      </c>
      <c r="L52" s="5" t="s">
        <v>12</v>
      </c>
      <c r="N52" s="22">
        <f t="shared" si="17"/>
        <v>41337</v>
      </c>
      <c r="O52" s="275">
        <f>Rates!$S52</f>
        <v>7.3139999999999997E-2</v>
      </c>
      <c r="P52" s="108">
        <f>Rates!$I52</f>
        <v>7.1800000000000003E-2</v>
      </c>
      <c r="Q52" s="34">
        <f t="shared" si="4"/>
        <v>1902.1581399999914</v>
      </c>
      <c r="R52" s="26">
        <f>Rates!$T52</f>
        <v>7.0000000000000007E-2</v>
      </c>
      <c r="S52" s="28">
        <f>Rates!$J52</f>
        <v>6.9500000000000006E-2</v>
      </c>
      <c r="T52" s="34">
        <f t="shared" si="5"/>
        <v>71.98200000000007</v>
      </c>
      <c r="U52" s="26">
        <f>Rates!V52</f>
        <v>7.6100000000000001E-2</v>
      </c>
      <c r="V52" s="28">
        <f>Rates!$K52</f>
        <v>6.9500000000000006E-2</v>
      </c>
      <c r="W52" s="34">
        <f t="shared" si="6"/>
        <v>0</v>
      </c>
      <c r="X52" s="122">
        <f t="shared" si="7"/>
        <v>1974.1401399999913</v>
      </c>
      <c r="Y52" s="120">
        <f t="shared" si="14"/>
        <v>748.2978386926726</v>
      </c>
    </row>
    <row r="53" spans="1:25" hidden="1" x14ac:dyDescent="0.25">
      <c r="A53" s="282">
        <v>41306</v>
      </c>
      <c r="B53" s="283">
        <v>1877</v>
      </c>
      <c r="C53" s="283">
        <v>1473926</v>
      </c>
      <c r="D53" s="283">
        <v>194</v>
      </c>
      <c r="E53" s="283">
        <v>144716</v>
      </c>
      <c r="F53" s="283"/>
      <c r="G53" s="283"/>
      <c r="H53" s="284">
        <f t="shared" si="15"/>
        <v>2071</v>
      </c>
      <c r="I53" s="284">
        <f t="shared" si="16"/>
        <v>1618642</v>
      </c>
      <c r="J53" s="285" t="s">
        <v>17</v>
      </c>
      <c r="K53" s="286" t="s">
        <v>57</v>
      </c>
      <c r="L53" s="285" t="s">
        <v>12</v>
      </c>
      <c r="M53" s="263"/>
      <c r="N53" s="22">
        <f t="shared" si="17"/>
        <v>41306</v>
      </c>
      <c r="O53" s="275">
        <f>Rates!$S53</f>
        <v>7.3139999999999997E-2</v>
      </c>
      <c r="P53" s="108">
        <f>Rates!$I53</f>
        <v>7.1800000000000003E-2</v>
      </c>
      <c r="Q53" s="34">
        <f t="shared" si="4"/>
        <v>1975.0608399999912</v>
      </c>
      <c r="R53" s="26">
        <f>Rates!$T53</f>
        <v>7.0000000000000007E-2</v>
      </c>
      <c r="S53" s="28">
        <f>Rates!$J53</f>
        <v>6.9500000000000006E-2</v>
      </c>
      <c r="T53" s="34">
        <f t="shared" si="5"/>
        <v>72.358000000000061</v>
      </c>
      <c r="U53" s="26">
        <f>Rates!V53</f>
        <v>7.6100000000000001E-2</v>
      </c>
      <c r="V53" s="28">
        <f>Rates!$K53</f>
        <v>6.9500000000000006E-2</v>
      </c>
      <c r="W53" s="34">
        <f t="shared" si="6"/>
        <v>0</v>
      </c>
      <c r="X53" s="122">
        <f t="shared" si="7"/>
        <v>2047.4188399999912</v>
      </c>
      <c r="Y53" s="120">
        <f t="shared" si="14"/>
        <v>785.2562599893447</v>
      </c>
    </row>
    <row r="54" spans="1:25" hidden="1" x14ac:dyDescent="0.25">
      <c r="A54" s="22">
        <v>41275</v>
      </c>
      <c r="B54" s="7">
        <v>1905</v>
      </c>
      <c r="C54" s="7">
        <v>1767926</v>
      </c>
      <c r="D54" s="7">
        <v>131</v>
      </c>
      <c r="E54" s="7">
        <v>98906</v>
      </c>
      <c r="F54" s="7"/>
      <c r="G54" s="7"/>
      <c r="H54" s="104">
        <f t="shared" si="15"/>
        <v>2036</v>
      </c>
      <c r="I54" s="104">
        <f t="shared" si="16"/>
        <v>1866832</v>
      </c>
      <c r="J54" s="5" t="s">
        <v>17</v>
      </c>
      <c r="K54" s="4" t="s">
        <v>57</v>
      </c>
      <c r="L54" s="5" t="s">
        <v>12</v>
      </c>
      <c r="N54" s="22">
        <f t="shared" si="17"/>
        <v>41275</v>
      </c>
      <c r="O54" s="275">
        <f>Rates!$S54</f>
        <v>7.3139999999999997E-2</v>
      </c>
      <c r="P54" s="108">
        <f>Rates!$I54</f>
        <v>7.1800000000000003E-2</v>
      </c>
      <c r="Q54" s="34">
        <f t="shared" si="4"/>
        <v>2369.0208399999892</v>
      </c>
      <c r="R54" s="26">
        <f>Rates!$T54</f>
        <v>7.0000000000000007E-2</v>
      </c>
      <c r="S54" s="28">
        <f>Rates!$J54</f>
        <v>6.9500000000000006E-2</v>
      </c>
      <c r="T54" s="34">
        <f t="shared" si="5"/>
        <v>49.453000000000046</v>
      </c>
      <c r="U54" s="26">
        <f>Rates!V54</f>
        <v>7.4859999999999996E-2</v>
      </c>
      <c r="V54" s="28">
        <f>Rates!$K54</f>
        <v>6.9500000000000006E-2</v>
      </c>
      <c r="W54" s="34">
        <f t="shared" si="6"/>
        <v>0</v>
      </c>
      <c r="X54" s="122">
        <f t="shared" si="7"/>
        <v>2418.4738399999892</v>
      </c>
      <c r="Y54" s="120">
        <f t="shared" si="14"/>
        <v>928.04514435695535</v>
      </c>
    </row>
    <row r="55" spans="1:25" s="150" customFormat="1" hidden="1" x14ac:dyDescent="0.25">
      <c r="A55" s="22">
        <v>41244</v>
      </c>
      <c r="B55" s="7">
        <v>1942</v>
      </c>
      <c r="C55" s="7">
        <v>1896751</v>
      </c>
      <c r="D55" s="7">
        <v>212</v>
      </c>
      <c r="E55" s="7">
        <v>633998.5</v>
      </c>
      <c r="F55" s="7"/>
      <c r="G55" s="7"/>
      <c r="H55" s="104">
        <f t="shared" si="15"/>
        <v>2154</v>
      </c>
      <c r="I55" s="104">
        <f t="shared" si="16"/>
        <v>2530749.5</v>
      </c>
      <c r="J55" s="5" t="s">
        <v>17</v>
      </c>
      <c r="K55" s="4" t="s">
        <v>57</v>
      </c>
      <c r="L55" s="5" t="s">
        <v>12</v>
      </c>
      <c r="M55" s="70"/>
      <c r="N55" s="22">
        <f t="shared" si="17"/>
        <v>41244</v>
      </c>
      <c r="O55" s="275">
        <f>Rates!$S55</f>
        <v>7.3139999999999997E-2</v>
      </c>
      <c r="P55" s="108">
        <f>Rates!$I55</f>
        <v>7.1800000000000003E-2</v>
      </c>
      <c r="Q55" s="34">
        <f t="shared" si="4"/>
        <v>2541.6463399999884</v>
      </c>
      <c r="R55" s="26">
        <f>Rates!$T55</f>
        <v>7.0000000000000007E-2</v>
      </c>
      <c r="S55" s="28">
        <f>Rates!$J55</f>
        <v>6.9500000000000006E-2</v>
      </c>
      <c r="T55" s="34">
        <f t="shared" si="5"/>
        <v>316.9992500000003</v>
      </c>
      <c r="U55" s="26">
        <f>Rates!V55</f>
        <v>7.4859999999999996E-2</v>
      </c>
      <c r="V55" s="28">
        <f>Rates!$K55</f>
        <v>6.9500000000000006E-2</v>
      </c>
      <c r="W55" s="34">
        <f t="shared" si="6"/>
        <v>0</v>
      </c>
      <c r="X55" s="122">
        <f t="shared" si="7"/>
        <v>2858.6455899999887</v>
      </c>
      <c r="Y55" s="120">
        <f t="shared" si="14"/>
        <v>976.69979402677654</v>
      </c>
    </row>
    <row r="56" spans="1:25" s="32" customFormat="1" hidden="1" x14ac:dyDescent="0.25">
      <c r="A56" s="18"/>
      <c r="E56" s="33"/>
      <c r="F56" s="33"/>
      <c r="G56" s="33"/>
      <c r="H56" s="33"/>
      <c r="I56" s="33"/>
      <c r="J56" s="10"/>
      <c r="K56" s="24"/>
      <c r="L56" s="10"/>
      <c r="M56" s="264"/>
      <c r="O56" s="42"/>
      <c r="Q56" s="43"/>
      <c r="R56" s="42"/>
      <c r="T56" s="43"/>
      <c r="U56" s="42"/>
      <c r="W56" s="43"/>
      <c r="X56" s="43"/>
      <c r="Y56" s="43"/>
    </row>
    <row r="57" spans="1:25" hidden="1" x14ac:dyDescent="0.25">
      <c r="A57" t="s">
        <v>5</v>
      </c>
      <c r="F57" s="17"/>
      <c r="G57" s="17"/>
      <c r="H57" s="17"/>
      <c r="I57" s="17"/>
      <c r="O57" s="52" t="s">
        <v>62</v>
      </c>
      <c r="P57" s="44"/>
      <c r="Q57" s="45">
        <f>SUM(Q7:Q55)</f>
        <v>277911.82531202486</v>
      </c>
      <c r="R57" s="50"/>
      <c r="S57" s="51"/>
      <c r="T57" s="45">
        <f>SUM(T7:T55)</f>
        <v>24725.67197146083</v>
      </c>
      <c r="U57" s="50"/>
      <c r="V57" s="51"/>
      <c r="W57" s="45">
        <f>SUM(W7:W55)</f>
        <v>72589.305630000003</v>
      </c>
      <c r="X57" s="45">
        <f>SUM(X7:X55)</f>
        <v>375226.80291348562</v>
      </c>
      <c r="Y57" s="45"/>
    </row>
    <row r="58" spans="1:25" s="150" customFormat="1" ht="52.5" customHeight="1" x14ac:dyDescent="0.25">
      <c r="A58" s="326" t="s">
        <v>185</v>
      </c>
      <c r="B58" s="322" t="s">
        <v>183</v>
      </c>
      <c r="C58" s="322"/>
      <c r="D58" s="322"/>
      <c r="E58" s="322"/>
      <c r="F58" s="322"/>
      <c r="G58" s="322"/>
      <c r="H58" s="322"/>
      <c r="I58" s="322"/>
      <c r="J58" s="322"/>
      <c r="K58" s="322"/>
      <c r="L58" s="322"/>
      <c r="M58" s="263"/>
      <c r="N58" s="66"/>
      <c r="O58" s="66"/>
      <c r="P58" s="174"/>
      <c r="Q58" s="174"/>
      <c r="R58" s="174"/>
      <c r="S58" s="174"/>
      <c r="T58" s="174"/>
      <c r="U58" s="174"/>
      <c r="V58" s="174"/>
    </row>
    <row r="59" spans="1:25" s="150" customFormat="1" x14ac:dyDescent="0.25">
      <c r="M59" s="70"/>
      <c r="X59" s="17"/>
    </row>
    <row r="60" spans="1:25" s="150" customFormat="1" ht="38.25" customHeight="1" x14ac:dyDescent="0.25">
      <c r="A60" s="2" t="s">
        <v>13</v>
      </c>
      <c r="B60" s="318" t="s">
        <v>160</v>
      </c>
      <c r="C60" s="318"/>
      <c r="D60" s="318"/>
      <c r="E60" s="318"/>
      <c r="F60" s="318"/>
      <c r="G60" s="318"/>
      <c r="H60" s="318"/>
      <c r="I60" s="318"/>
      <c r="J60" s="318"/>
      <c r="K60" s="318"/>
      <c r="L60" s="318"/>
      <c r="M60" s="264"/>
      <c r="N60" s="174"/>
      <c r="O60" s="174"/>
      <c r="P60" s="174"/>
      <c r="Q60" s="174"/>
      <c r="R60" s="174"/>
      <c r="S60" s="174"/>
      <c r="T60" s="174"/>
      <c r="U60" s="174"/>
      <c r="V60" s="174"/>
    </row>
    <row r="61" spans="1:25" s="150" customFormat="1" ht="15" customHeight="1" x14ac:dyDescent="0.25">
      <c r="A61" s="65"/>
      <c r="B61" s="175"/>
      <c r="C61" s="175"/>
      <c r="D61" s="175"/>
      <c r="E61" s="175"/>
      <c r="F61" s="175"/>
      <c r="G61" s="175"/>
      <c r="H61" s="175"/>
      <c r="I61" s="175"/>
      <c r="J61" s="175"/>
      <c r="K61" s="175"/>
      <c r="L61" s="175"/>
      <c r="M61" s="264"/>
      <c r="N61" s="174"/>
      <c r="O61" s="174"/>
      <c r="P61" s="174"/>
      <c r="Q61" s="174"/>
      <c r="R61" s="174"/>
      <c r="S61" s="174"/>
      <c r="T61" s="174"/>
      <c r="U61" s="174"/>
      <c r="V61" s="174"/>
    </row>
    <row r="62" spans="1:25" s="150" customFormat="1" x14ac:dyDescent="0.25">
      <c r="A62" s="1" t="s">
        <v>4</v>
      </c>
      <c r="M62" s="70"/>
    </row>
    <row r="63" spans="1:25" s="150" customFormat="1" x14ac:dyDescent="0.25">
      <c r="A63" s="150" t="s">
        <v>161</v>
      </c>
      <c r="M63" s="70"/>
    </row>
  </sheetData>
  <sheetProtection sheet="1" objects="1" scenarios="1"/>
  <sortState ref="A20:A29">
    <sortCondition descending="1" ref="A20:A29"/>
  </sortState>
  <mergeCells count="12">
    <mergeCell ref="Y5:Y6"/>
    <mergeCell ref="N1:Y1"/>
    <mergeCell ref="N2:Y2"/>
    <mergeCell ref="N4:Y4"/>
    <mergeCell ref="B60:L60"/>
    <mergeCell ref="U5:W5"/>
    <mergeCell ref="B58:L58"/>
    <mergeCell ref="O5:Q5"/>
    <mergeCell ref="R5:T5"/>
    <mergeCell ref="A1:L1"/>
    <mergeCell ref="A2:L2"/>
    <mergeCell ref="A4:L4"/>
  </mergeCells>
  <printOptions horizontalCentered="1" verticalCentered="1"/>
  <pageMargins left="0.25" right="0.25" top="0.25" bottom="0.25" header="0.05" footer="0.05"/>
  <pageSetup scale="70" orientation="landscape" r:id="rId1"/>
  <colBreaks count="1" manualBreakCount="1">
    <brk id="13" max="1048575" man="1"/>
  </colBreaks>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3"/>
  <sheetViews>
    <sheetView workbookViewId="0">
      <selection sqref="A1:XFD1048576"/>
    </sheetView>
  </sheetViews>
  <sheetFormatPr defaultRowHeight="15" x14ac:dyDescent="0.25"/>
  <cols>
    <col min="1" max="1" width="13.28515625" customWidth="1"/>
    <col min="2" max="11" width="12.28515625" customWidth="1"/>
    <col min="12" max="12" width="13.28515625" customWidth="1"/>
    <col min="13" max="13" width="20.42578125" bestFit="1" customWidth="1"/>
    <col min="14" max="14" width="13.28515625" customWidth="1"/>
    <col min="15" max="15" width="2.85546875" style="70" customWidth="1"/>
    <col min="16" max="16" width="7.42578125" bestFit="1" customWidth="1"/>
    <col min="17" max="17" width="14.42578125" bestFit="1" customWidth="1"/>
    <col min="18" max="18" width="9.7109375" bestFit="1" customWidth="1"/>
    <col min="19" max="19" width="12.28515625" bestFit="1" customWidth="1"/>
    <col min="20" max="20" width="14.42578125" bestFit="1" customWidth="1"/>
    <col min="21" max="21" width="9.7109375" bestFit="1" customWidth="1"/>
    <col min="22" max="22" width="11.28515625" bestFit="1" customWidth="1"/>
    <col min="23" max="23" width="14.42578125" bestFit="1" customWidth="1"/>
    <col min="24" max="24" width="9.7109375" bestFit="1" customWidth="1"/>
    <col min="25" max="25" width="11.28515625" bestFit="1" customWidth="1"/>
    <col min="26" max="26" width="14.42578125" bestFit="1" customWidth="1"/>
    <col min="27" max="27" width="9.7109375" bestFit="1" customWidth="1"/>
    <col min="28" max="29" width="10.28515625" bestFit="1" customWidth="1"/>
    <col min="30" max="30" width="14.28515625" style="150" customWidth="1"/>
  </cols>
  <sheetData>
    <row r="1" spans="1:30" ht="24" customHeight="1" x14ac:dyDescent="0.3">
      <c r="A1" s="311" t="s">
        <v>0</v>
      </c>
      <c r="B1" s="311"/>
      <c r="C1" s="311"/>
      <c r="D1" s="311"/>
      <c r="E1" s="311"/>
      <c r="F1" s="311"/>
      <c r="G1" s="311"/>
      <c r="H1" s="311"/>
      <c r="I1" s="311"/>
      <c r="J1" s="311"/>
      <c r="K1" s="311"/>
      <c r="L1" s="311"/>
      <c r="M1" s="311"/>
      <c r="N1" s="311"/>
      <c r="O1" s="261"/>
      <c r="P1" s="311" t="s">
        <v>0</v>
      </c>
      <c r="Q1" s="311"/>
      <c r="R1" s="311"/>
      <c r="S1" s="311"/>
      <c r="T1" s="311"/>
      <c r="U1" s="311"/>
      <c r="V1" s="311"/>
      <c r="W1" s="311"/>
      <c r="X1" s="311"/>
      <c r="Y1" s="311"/>
      <c r="Z1" s="311"/>
      <c r="AA1" s="311"/>
      <c r="AB1" s="311"/>
      <c r="AC1" s="311"/>
      <c r="AD1" s="311"/>
    </row>
    <row r="2" spans="1:30" ht="24" customHeight="1" x14ac:dyDescent="0.3">
      <c r="A2" s="311" t="s">
        <v>15</v>
      </c>
      <c r="B2" s="311"/>
      <c r="C2" s="311"/>
      <c r="D2" s="311"/>
      <c r="E2" s="311"/>
      <c r="F2" s="311"/>
      <c r="G2" s="311"/>
      <c r="H2" s="311"/>
      <c r="I2" s="311"/>
      <c r="J2" s="311"/>
      <c r="K2" s="311"/>
      <c r="L2" s="311"/>
      <c r="M2" s="311"/>
      <c r="N2" s="311"/>
      <c r="O2" s="261"/>
      <c r="P2" s="311" t="s">
        <v>15</v>
      </c>
      <c r="Q2" s="311"/>
      <c r="R2" s="311"/>
      <c r="S2" s="311"/>
      <c r="T2" s="311"/>
      <c r="U2" s="311"/>
      <c r="V2" s="311"/>
      <c r="W2" s="311"/>
      <c r="X2" s="311"/>
      <c r="Y2" s="311"/>
      <c r="Z2" s="311"/>
      <c r="AA2" s="311"/>
      <c r="AB2" s="311"/>
      <c r="AC2" s="311"/>
      <c r="AD2" s="311"/>
    </row>
    <row r="4" spans="1:30" ht="22.5" x14ac:dyDescent="0.3">
      <c r="A4" s="311">
        <v>2015</v>
      </c>
      <c r="B4" s="311"/>
      <c r="C4" s="311"/>
      <c r="D4" s="311"/>
      <c r="E4" s="311"/>
      <c r="F4" s="311"/>
      <c r="G4" s="311"/>
      <c r="H4" s="311"/>
      <c r="I4" s="311"/>
      <c r="J4" s="311"/>
      <c r="K4" s="311"/>
      <c r="L4" s="311"/>
      <c r="M4" s="311"/>
      <c r="N4" s="311"/>
      <c r="O4" s="261"/>
      <c r="P4" s="312">
        <f>A4</f>
        <v>2015</v>
      </c>
      <c r="Q4" s="312"/>
      <c r="R4" s="312"/>
      <c r="S4" s="312"/>
      <c r="T4" s="312"/>
      <c r="U4" s="312"/>
      <c r="V4" s="312"/>
      <c r="W4" s="312"/>
      <c r="X4" s="312"/>
      <c r="Y4" s="312"/>
      <c r="Z4" s="312"/>
      <c r="AA4" s="312"/>
      <c r="AB4" s="312"/>
      <c r="AC4" s="312"/>
      <c r="AD4" s="312"/>
    </row>
    <row r="5" spans="1:30" s="216" customFormat="1" x14ac:dyDescent="0.25">
      <c r="A5" s="211"/>
      <c r="B5" s="211"/>
      <c r="C5" s="211"/>
      <c r="D5" s="211"/>
      <c r="E5" s="211"/>
      <c r="F5" s="211"/>
      <c r="G5" s="211"/>
      <c r="H5" s="211"/>
      <c r="I5" s="211"/>
      <c r="J5" s="211"/>
      <c r="K5" s="211"/>
      <c r="L5" s="211"/>
      <c r="M5" s="211"/>
      <c r="N5" s="211"/>
      <c r="O5" s="70"/>
      <c r="P5" s="213"/>
      <c r="Q5" s="315" t="s">
        <v>27</v>
      </c>
      <c r="R5" s="316"/>
      <c r="S5" s="317"/>
      <c r="T5" s="315" t="s">
        <v>48</v>
      </c>
      <c r="U5" s="316"/>
      <c r="V5" s="317"/>
      <c r="W5" s="315" t="s">
        <v>56</v>
      </c>
      <c r="X5" s="316"/>
      <c r="Y5" s="317"/>
      <c r="Z5" s="315" t="s">
        <v>49</v>
      </c>
      <c r="AA5" s="316"/>
      <c r="AB5" s="317"/>
      <c r="AC5" s="214" t="s">
        <v>107</v>
      </c>
      <c r="AD5" s="309" t="s">
        <v>158</v>
      </c>
    </row>
    <row r="6" spans="1:30" s="226" customFormat="1" ht="28.5" customHeight="1" x14ac:dyDescent="0.25">
      <c r="A6" s="217" t="s">
        <v>32</v>
      </c>
      <c r="B6" s="217" t="s">
        <v>6</v>
      </c>
      <c r="C6" s="217" t="s">
        <v>20</v>
      </c>
      <c r="D6" s="217" t="s">
        <v>51</v>
      </c>
      <c r="E6" s="217" t="s">
        <v>52</v>
      </c>
      <c r="F6" s="217" t="s">
        <v>53</v>
      </c>
      <c r="G6" s="217" t="s">
        <v>54</v>
      </c>
      <c r="H6" s="217" t="s">
        <v>42</v>
      </c>
      <c r="I6" s="217" t="s">
        <v>43</v>
      </c>
      <c r="J6" s="217" t="s">
        <v>89</v>
      </c>
      <c r="K6" s="217" t="s">
        <v>90</v>
      </c>
      <c r="L6" s="217" t="s">
        <v>7</v>
      </c>
      <c r="M6" s="217" t="s">
        <v>14</v>
      </c>
      <c r="N6" s="217" t="s">
        <v>9</v>
      </c>
      <c r="O6" s="257"/>
      <c r="P6" s="219" t="s">
        <v>32</v>
      </c>
      <c r="Q6" s="220" t="s">
        <v>23</v>
      </c>
      <c r="R6" s="221" t="s">
        <v>26</v>
      </c>
      <c r="S6" s="223" t="s">
        <v>24</v>
      </c>
      <c r="T6" s="220" t="s">
        <v>23</v>
      </c>
      <c r="U6" s="221" t="s">
        <v>26</v>
      </c>
      <c r="V6" s="223" t="s">
        <v>24</v>
      </c>
      <c r="W6" s="220" t="s">
        <v>23</v>
      </c>
      <c r="X6" s="221" t="s">
        <v>26</v>
      </c>
      <c r="Y6" s="223" t="s">
        <v>24</v>
      </c>
      <c r="Z6" s="220" t="s">
        <v>23</v>
      </c>
      <c r="AA6" s="221" t="s">
        <v>26</v>
      </c>
      <c r="AB6" s="223" t="s">
        <v>24</v>
      </c>
      <c r="AC6" s="223" t="s">
        <v>24</v>
      </c>
      <c r="AD6" s="310"/>
    </row>
    <row r="7" spans="1:30" s="60" customFormat="1" hidden="1" x14ac:dyDescent="0.25">
      <c r="A7" s="16">
        <f t="shared" ref="A7:A13" si="0">A8+31</f>
        <v>42719</v>
      </c>
      <c r="B7" s="89"/>
      <c r="C7" s="59"/>
      <c r="D7" s="59"/>
      <c r="E7" s="59"/>
      <c r="F7" s="59"/>
      <c r="G7" s="59"/>
      <c r="H7" s="59"/>
      <c r="I7" s="59"/>
      <c r="J7" s="8">
        <f t="shared" ref="J7:J19" si="1">H7+F7+D7+B7</f>
        <v>0</v>
      </c>
      <c r="K7" s="8">
        <f t="shared" ref="K7:K19" si="2">I7+G7+E7+C7</f>
        <v>0</v>
      </c>
      <c r="L7" s="59"/>
      <c r="M7" s="59"/>
      <c r="N7" s="59"/>
      <c r="O7" s="257"/>
      <c r="P7" s="22">
        <f t="shared" ref="P7" si="3">A7</f>
        <v>42719</v>
      </c>
      <c r="Q7" s="26">
        <f>Rates!$AF7</f>
        <v>0</v>
      </c>
      <c r="R7" s="27">
        <f>Rates!$L7</f>
        <v>0</v>
      </c>
      <c r="S7" s="13">
        <f>(Q7-R7)*C7</f>
        <v>0</v>
      </c>
      <c r="T7" s="26">
        <f>Rates!$AG7</f>
        <v>0</v>
      </c>
      <c r="U7" s="27">
        <f>Rates!$L7</f>
        <v>0</v>
      </c>
      <c r="V7" s="40">
        <f>(T7-U7)*E7</f>
        <v>0</v>
      </c>
      <c r="W7" s="26">
        <f>Rates!$AI7</f>
        <v>0</v>
      </c>
      <c r="X7" s="27">
        <f>Rates!$L7</f>
        <v>0</v>
      </c>
      <c r="Y7" s="40">
        <f>(W7-X7)*G7</f>
        <v>0</v>
      </c>
      <c r="Z7" s="26">
        <f>Rates!$AH7</f>
        <v>0</v>
      </c>
      <c r="AA7" s="27">
        <f>Rates!$L7</f>
        <v>0</v>
      </c>
      <c r="AB7" s="13">
        <f>(Z7-AA7)*I7</f>
        <v>0</v>
      </c>
      <c r="AC7" s="13">
        <f>AB7+Y7+V7+S7</f>
        <v>0</v>
      </c>
      <c r="AD7" s="120" t="e">
        <f>C7/B7</f>
        <v>#DIV/0!</v>
      </c>
    </row>
    <row r="8" spans="1:30" s="60" customFormat="1" hidden="1" x14ac:dyDescent="0.25">
      <c r="A8" s="16">
        <f t="shared" si="0"/>
        <v>42688</v>
      </c>
      <c r="B8" s="89"/>
      <c r="C8" s="59"/>
      <c r="D8" s="59"/>
      <c r="E8" s="59"/>
      <c r="F8" s="59"/>
      <c r="G8" s="59"/>
      <c r="H8" s="59"/>
      <c r="I8" s="59"/>
      <c r="J8" s="8">
        <f t="shared" si="1"/>
        <v>0</v>
      </c>
      <c r="K8" s="8">
        <f t="shared" si="2"/>
        <v>0</v>
      </c>
      <c r="L8" s="59"/>
      <c r="M8" s="59"/>
      <c r="N8" s="59"/>
      <c r="O8" s="257"/>
      <c r="P8" s="22">
        <f t="shared" ref="P8:P13" si="4">A8</f>
        <v>42688</v>
      </c>
      <c r="Q8" s="26">
        <f>Rates!$AF8</f>
        <v>0</v>
      </c>
      <c r="R8" s="27">
        <f>Rates!$L8</f>
        <v>0</v>
      </c>
      <c r="S8" s="13">
        <f t="shared" ref="S8:S48" si="5">(Q8-R8)*C8</f>
        <v>0</v>
      </c>
      <c r="T8" s="26">
        <f>Rates!$AG8</f>
        <v>0</v>
      </c>
      <c r="U8" s="27">
        <f>Rates!$L8</f>
        <v>0</v>
      </c>
      <c r="V8" s="40">
        <f t="shared" ref="V8:V48" si="6">(T8-U8)*E8</f>
        <v>0</v>
      </c>
      <c r="W8" s="26">
        <f>Rates!$AI8</f>
        <v>0</v>
      </c>
      <c r="X8" s="27">
        <f>Rates!$L8</f>
        <v>0</v>
      </c>
      <c r="Y8" s="40">
        <f t="shared" ref="Y8:Y48" si="7">(W8-X8)*G8</f>
        <v>0</v>
      </c>
      <c r="Z8" s="26">
        <f>Rates!$AH8</f>
        <v>0</v>
      </c>
      <c r="AA8" s="27">
        <f>Rates!$L8</f>
        <v>0</v>
      </c>
      <c r="AB8" s="13">
        <f t="shared" ref="AB8:AB48" si="8">(Z8-AA8)*I8</f>
        <v>0</v>
      </c>
      <c r="AC8" s="13">
        <f t="shared" ref="AC8:AC48" si="9">AB8+Y8+V8+S8</f>
        <v>0</v>
      </c>
      <c r="AD8" s="120" t="e">
        <f t="shared" ref="AD8:AD48" si="10">C8/B8</f>
        <v>#DIV/0!</v>
      </c>
    </row>
    <row r="9" spans="1:30" s="60" customFormat="1" hidden="1" x14ac:dyDescent="0.25">
      <c r="A9" s="16">
        <f t="shared" si="0"/>
        <v>42657</v>
      </c>
      <c r="B9" s="89"/>
      <c r="C9" s="59"/>
      <c r="D9" s="59"/>
      <c r="E9" s="59"/>
      <c r="F9" s="59"/>
      <c r="G9" s="59"/>
      <c r="H9" s="59"/>
      <c r="I9" s="59"/>
      <c r="J9" s="8">
        <f t="shared" si="1"/>
        <v>0</v>
      </c>
      <c r="K9" s="8">
        <f t="shared" si="2"/>
        <v>0</v>
      </c>
      <c r="L9" s="5" t="s">
        <v>19</v>
      </c>
      <c r="M9" s="4" t="s">
        <v>63</v>
      </c>
      <c r="N9" s="5" t="s">
        <v>12</v>
      </c>
      <c r="O9" s="257"/>
      <c r="P9" s="22">
        <f t="shared" si="4"/>
        <v>42657</v>
      </c>
      <c r="Q9" s="26">
        <f>Rates!$AF9</f>
        <v>0</v>
      </c>
      <c r="R9" s="27">
        <f>Rates!$L9</f>
        <v>0.12014</v>
      </c>
      <c r="S9" s="13">
        <f t="shared" si="5"/>
        <v>0</v>
      </c>
      <c r="T9" s="26">
        <f>Rates!$AG9</f>
        <v>0</v>
      </c>
      <c r="U9" s="27">
        <f>Rates!$L9</f>
        <v>0.12014</v>
      </c>
      <c r="V9" s="40">
        <f t="shared" si="6"/>
        <v>0</v>
      </c>
      <c r="W9" s="26">
        <f>Rates!$AI9</f>
        <v>0</v>
      </c>
      <c r="X9" s="27">
        <f>Rates!$L9</f>
        <v>0.12014</v>
      </c>
      <c r="Y9" s="40">
        <f t="shared" si="7"/>
        <v>0</v>
      </c>
      <c r="Z9" s="26">
        <f>Rates!$AH9</f>
        <v>0</v>
      </c>
      <c r="AA9" s="27">
        <f>Rates!$L9</f>
        <v>0.12014</v>
      </c>
      <c r="AB9" s="13">
        <f t="shared" si="8"/>
        <v>0</v>
      </c>
      <c r="AC9" s="13">
        <f t="shared" si="9"/>
        <v>0</v>
      </c>
      <c r="AD9" s="120" t="e">
        <f t="shared" si="10"/>
        <v>#DIV/0!</v>
      </c>
    </row>
    <row r="10" spans="1:30" s="60" customFormat="1" hidden="1" x14ac:dyDescent="0.25">
      <c r="A10" s="16">
        <f t="shared" si="0"/>
        <v>42626</v>
      </c>
      <c r="B10" s="89"/>
      <c r="C10" s="59"/>
      <c r="D10" s="59"/>
      <c r="E10" s="59"/>
      <c r="F10" s="59"/>
      <c r="G10" s="59"/>
      <c r="H10" s="59"/>
      <c r="I10" s="59"/>
      <c r="J10" s="8">
        <f t="shared" si="1"/>
        <v>0</v>
      </c>
      <c r="K10" s="8">
        <f t="shared" si="2"/>
        <v>0</v>
      </c>
      <c r="L10" s="5" t="s">
        <v>19</v>
      </c>
      <c r="M10" s="4" t="s">
        <v>63</v>
      </c>
      <c r="N10" s="5" t="s">
        <v>12</v>
      </c>
      <c r="O10" s="257"/>
      <c r="P10" s="22">
        <f t="shared" si="4"/>
        <v>42626</v>
      </c>
      <c r="Q10" s="26">
        <f>Rates!$AF10</f>
        <v>0</v>
      </c>
      <c r="R10" s="27">
        <f>Rates!$L10</f>
        <v>0.12014</v>
      </c>
      <c r="S10" s="13">
        <f t="shared" si="5"/>
        <v>0</v>
      </c>
      <c r="T10" s="26">
        <f>Rates!$AG10</f>
        <v>0</v>
      </c>
      <c r="U10" s="27">
        <f>Rates!$L10</f>
        <v>0.12014</v>
      </c>
      <c r="V10" s="40">
        <f t="shared" si="6"/>
        <v>0</v>
      </c>
      <c r="W10" s="26">
        <f>Rates!$AI10</f>
        <v>0</v>
      </c>
      <c r="X10" s="27">
        <f>Rates!$L10</f>
        <v>0.12014</v>
      </c>
      <c r="Y10" s="40">
        <f t="shared" si="7"/>
        <v>0</v>
      </c>
      <c r="Z10" s="26">
        <f>Rates!$AH10</f>
        <v>0</v>
      </c>
      <c r="AA10" s="27">
        <f>Rates!$L10</f>
        <v>0.12014</v>
      </c>
      <c r="AB10" s="13">
        <f t="shared" si="8"/>
        <v>0</v>
      </c>
      <c r="AC10" s="13">
        <f t="shared" si="9"/>
        <v>0</v>
      </c>
      <c r="AD10" s="120" t="e">
        <f t="shared" si="10"/>
        <v>#DIV/0!</v>
      </c>
    </row>
    <row r="11" spans="1:30" s="60" customFormat="1" hidden="1" x14ac:dyDescent="0.25">
      <c r="A11" s="16">
        <f t="shared" si="0"/>
        <v>42595</v>
      </c>
      <c r="B11" s="89"/>
      <c r="C11" s="59"/>
      <c r="D11" s="59"/>
      <c r="E11" s="59"/>
      <c r="F11" s="59"/>
      <c r="G11" s="59"/>
      <c r="H11" s="59"/>
      <c r="I11" s="59"/>
      <c r="J11" s="8">
        <f t="shared" si="1"/>
        <v>0</v>
      </c>
      <c r="K11" s="8">
        <f t="shared" si="2"/>
        <v>0</v>
      </c>
      <c r="L11" s="5" t="s">
        <v>19</v>
      </c>
      <c r="M11" s="4" t="s">
        <v>63</v>
      </c>
      <c r="N11" s="5" t="s">
        <v>12</v>
      </c>
      <c r="O11" s="257"/>
      <c r="P11" s="22">
        <f t="shared" si="4"/>
        <v>42595</v>
      </c>
      <c r="Q11" s="26">
        <f>Rates!$AF11</f>
        <v>0</v>
      </c>
      <c r="R11" s="27">
        <f>Rates!$L11</f>
        <v>0.12014</v>
      </c>
      <c r="S11" s="13">
        <f t="shared" si="5"/>
        <v>0</v>
      </c>
      <c r="T11" s="26">
        <f>Rates!$AG11</f>
        <v>0</v>
      </c>
      <c r="U11" s="27">
        <f>Rates!$L11</f>
        <v>0.12014</v>
      </c>
      <c r="V11" s="40">
        <f t="shared" si="6"/>
        <v>0</v>
      </c>
      <c r="W11" s="26">
        <f>Rates!$AI11</f>
        <v>0</v>
      </c>
      <c r="X11" s="27">
        <f>Rates!$L11</f>
        <v>0.12014</v>
      </c>
      <c r="Y11" s="40">
        <f t="shared" si="7"/>
        <v>0</v>
      </c>
      <c r="Z11" s="26">
        <f>Rates!$AH11</f>
        <v>0</v>
      </c>
      <c r="AA11" s="27">
        <f>Rates!$L11</f>
        <v>0.12014</v>
      </c>
      <c r="AB11" s="13">
        <f t="shared" si="8"/>
        <v>0</v>
      </c>
      <c r="AC11" s="13">
        <f t="shared" si="9"/>
        <v>0</v>
      </c>
      <c r="AD11" s="120" t="e">
        <f t="shared" si="10"/>
        <v>#DIV/0!</v>
      </c>
    </row>
    <row r="12" spans="1:30" s="60" customFormat="1" hidden="1" x14ac:dyDescent="0.25">
      <c r="A12" s="16">
        <f t="shared" si="0"/>
        <v>42564</v>
      </c>
      <c r="B12" s="89"/>
      <c r="C12" s="59"/>
      <c r="D12" s="59"/>
      <c r="E12" s="59"/>
      <c r="F12" s="59"/>
      <c r="G12" s="59"/>
      <c r="H12" s="59"/>
      <c r="I12" s="59"/>
      <c r="J12" s="8">
        <f t="shared" si="1"/>
        <v>0</v>
      </c>
      <c r="K12" s="8">
        <f t="shared" si="2"/>
        <v>0</v>
      </c>
      <c r="L12" s="5" t="s">
        <v>19</v>
      </c>
      <c r="M12" s="4" t="s">
        <v>63</v>
      </c>
      <c r="N12" s="5" t="s">
        <v>12</v>
      </c>
      <c r="O12" s="257"/>
      <c r="P12" s="22">
        <f t="shared" si="4"/>
        <v>42564</v>
      </c>
      <c r="Q12" s="26">
        <f>Rates!$AF12</f>
        <v>0</v>
      </c>
      <c r="R12" s="27">
        <f>Rates!$L12</f>
        <v>0.12014</v>
      </c>
      <c r="S12" s="13">
        <f t="shared" si="5"/>
        <v>0</v>
      </c>
      <c r="T12" s="26">
        <f>Rates!$AG12</f>
        <v>0</v>
      </c>
      <c r="U12" s="27">
        <f>Rates!$L12</f>
        <v>0.12014</v>
      </c>
      <c r="V12" s="40">
        <f t="shared" si="6"/>
        <v>0</v>
      </c>
      <c r="W12" s="26">
        <f>Rates!$AI12</f>
        <v>0</v>
      </c>
      <c r="X12" s="27">
        <f>Rates!$L12</f>
        <v>0.12014</v>
      </c>
      <c r="Y12" s="40">
        <f t="shared" si="7"/>
        <v>0</v>
      </c>
      <c r="Z12" s="26">
        <f>Rates!$AH12</f>
        <v>0</v>
      </c>
      <c r="AA12" s="27">
        <f>Rates!$L12</f>
        <v>0.12014</v>
      </c>
      <c r="AB12" s="13">
        <f t="shared" si="8"/>
        <v>0</v>
      </c>
      <c r="AC12" s="13">
        <f t="shared" si="9"/>
        <v>0</v>
      </c>
      <c r="AD12" s="120" t="e">
        <f t="shared" si="10"/>
        <v>#DIV/0!</v>
      </c>
    </row>
    <row r="13" spans="1:30" s="60" customFormat="1" hidden="1" x14ac:dyDescent="0.25">
      <c r="A13" s="16">
        <f t="shared" si="0"/>
        <v>42533</v>
      </c>
      <c r="B13" s="89"/>
      <c r="C13" s="59"/>
      <c r="D13" s="59"/>
      <c r="E13" s="59"/>
      <c r="F13" s="59"/>
      <c r="G13" s="59"/>
      <c r="H13" s="59"/>
      <c r="I13" s="59"/>
      <c r="J13" s="8">
        <f t="shared" si="1"/>
        <v>0</v>
      </c>
      <c r="K13" s="8">
        <f t="shared" si="2"/>
        <v>0</v>
      </c>
      <c r="L13" s="5" t="s">
        <v>19</v>
      </c>
      <c r="M13" s="4" t="s">
        <v>63</v>
      </c>
      <c r="N13" s="5" t="s">
        <v>12</v>
      </c>
      <c r="O13" s="257"/>
      <c r="P13" s="22">
        <f t="shared" si="4"/>
        <v>42533</v>
      </c>
      <c r="Q13" s="26">
        <f>Rates!$AF13</f>
        <v>0.10394</v>
      </c>
      <c r="R13" s="27">
        <f>Rates!$L13</f>
        <v>0.12014</v>
      </c>
      <c r="S13" s="13">
        <f t="shared" si="5"/>
        <v>0</v>
      </c>
      <c r="T13" s="26">
        <f>Rates!$AG13</f>
        <v>0.10609</v>
      </c>
      <c r="U13" s="27">
        <f>Rates!$L13</f>
        <v>0.12014</v>
      </c>
      <c r="V13" s="40">
        <f t="shared" si="6"/>
        <v>0</v>
      </c>
      <c r="W13" s="26">
        <f>Rates!$AI13</f>
        <v>0</v>
      </c>
      <c r="X13" s="27">
        <f>Rates!$L13</f>
        <v>0.12014</v>
      </c>
      <c r="Y13" s="40">
        <f t="shared" si="7"/>
        <v>0</v>
      </c>
      <c r="Z13" s="26">
        <f>Rates!$AH13</f>
        <v>8.6620000000000003E-2</v>
      </c>
      <c r="AA13" s="27">
        <f>Rates!$L13</f>
        <v>0.12014</v>
      </c>
      <c r="AB13" s="13">
        <f t="shared" si="8"/>
        <v>0</v>
      </c>
      <c r="AC13" s="13">
        <f t="shared" si="9"/>
        <v>0</v>
      </c>
      <c r="AD13" s="120" t="e">
        <f t="shared" si="10"/>
        <v>#DIV/0!</v>
      </c>
    </row>
    <row r="14" spans="1:30" s="60" customFormat="1" hidden="1" x14ac:dyDescent="0.25">
      <c r="A14" s="16">
        <f t="shared" ref="A14:A19" si="11">A15+31</f>
        <v>42502</v>
      </c>
      <c r="B14" s="89"/>
      <c r="C14" s="59"/>
      <c r="D14" s="59"/>
      <c r="E14" s="59"/>
      <c r="F14" s="59"/>
      <c r="G14" s="59"/>
      <c r="H14" s="59"/>
      <c r="I14" s="59"/>
      <c r="J14" s="8">
        <f t="shared" si="1"/>
        <v>0</v>
      </c>
      <c r="K14" s="8">
        <f t="shared" si="2"/>
        <v>0</v>
      </c>
      <c r="L14" s="5" t="s">
        <v>19</v>
      </c>
      <c r="M14" s="4" t="s">
        <v>63</v>
      </c>
      <c r="N14" s="5" t="s">
        <v>12</v>
      </c>
      <c r="O14" s="257"/>
      <c r="P14" s="22">
        <f t="shared" ref="P14:P19" si="12">A14</f>
        <v>42502</v>
      </c>
      <c r="Q14" s="26">
        <f>Rates!$AF14</f>
        <v>0.10394</v>
      </c>
      <c r="R14" s="27">
        <f>Rates!$L14</f>
        <v>0.12014</v>
      </c>
      <c r="S14" s="13">
        <f t="shared" si="5"/>
        <v>0</v>
      </c>
      <c r="T14" s="26">
        <f>Rates!$AG14</f>
        <v>0.10609</v>
      </c>
      <c r="U14" s="27">
        <f>Rates!$L14</f>
        <v>0.12014</v>
      </c>
      <c r="V14" s="40">
        <f t="shared" si="6"/>
        <v>0</v>
      </c>
      <c r="W14" s="26">
        <f>Rates!$AI14</f>
        <v>0</v>
      </c>
      <c r="X14" s="27">
        <f>Rates!$L14</f>
        <v>0.12014</v>
      </c>
      <c r="Y14" s="40">
        <f t="shared" si="7"/>
        <v>0</v>
      </c>
      <c r="Z14" s="26">
        <f>Rates!$AH14</f>
        <v>8.6620000000000003E-2</v>
      </c>
      <c r="AA14" s="27">
        <f>Rates!$L14</f>
        <v>0.12014</v>
      </c>
      <c r="AB14" s="13">
        <f t="shared" si="8"/>
        <v>0</v>
      </c>
      <c r="AC14" s="13">
        <f t="shared" si="9"/>
        <v>0</v>
      </c>
      <c r="AD14" s="120" t="e">
        <f t="shared" si="10"/>
        <v>#DIV/0!</v>
      </c>
    </row>
    <row r="15" spans="1:30" s="60" customFormat="1" hidden="1" x14ac:dyDescent="0.25">
      <c r="A15" s="16">
        <f t="shared" si="11"/>
        <v>42471</v>
      </c>
      <c r="B15" s="89"/>
      <c r="C15" s="59"/>
      <c r="D15" s="59"/>
      <c r="E15" s="59"/>
      <c r="F15" s="59"/>
      <c r="G15" s="59"/>
      <c r="H15" s="59"/>
      <c r="I15" s="59"/>
      <c r="J15" s="8">
        <f t="shared" si="1"/>
        <v>0</v>
      </c>
      <c r="K15" s="8">
        <f t="shared" si="2"/>
        <v>0</v>
      </c>
      <c r="L15" s="5" t="s">
        <v>19</v>
      </c>
      <c r="M15" s="4" t="s">
        <v>63</v>
      </c>
      <c r="N15" s="5" t="s">
        <v>12</v>
      </c>
      <c r="O15" s="257"/>
      <c r="P15" s="22">
        <f t="shared" si="12"/>
        <v>42471</v>
      </c>
      <c r="Q15" s="26">
        <f>Rates!$AF15</f>
        <v>0.10394</v>
      </c>
      <c r="R15" s="27">
        <f>Rates!$L15</f>
        <v>0.12014</v>
      </c>
      <c r="S15" s="13">
        <f t="shared" si="5"/>
        <v>0</v>
      </c>
      <c r="T15" s="26">
        <f>Rates!$AG15</f>
        <v>0.10609</v>
      </c>
      <c r="U15" s="27">
        <f>Rates!$L15</f>
        <v>0.12014</v>
      </c>
      <c r="V15" s="40">
        <f t="shared" si="6"/>
        <v>0</v>
      </c>
      <c r="W15" s="26">
        <f>Rates!$AI15</f>
        <v>0</v>
      </c>
      <c r="X15" s="27">
        <f>Rates!$L15</f>
        <v>0.12014</v>
      </c>
      <c r="Y15" s="40">
        <f t="shared" si="7"/>
        <v>0</v>
      </c>
      <c r="Z15" s="26">
        <f>Rates!$AH15</f>
        <v>8.6620000000000003E-2</v>
      </c>
      <c r="AA15" s="27">
        <f>Rates!$L15</f>
        <v>0.12014</v>
      </c>
      <c r="AB15" s="13">
        <f t="shared" si="8"/>
        <v>0</v>
      </c>
      <c r="AC15" s="13">
        <f t="shared" si="9"/>
        <v>0</v>
      </c>
      <c r="AD15" s="120" t="e">
        <f t="shared" si="10"/>
        <v>#DIV/0!</v>
      </c>
    </row>
    <row r="16" spans="1:30" s="60" customFormat="1" hidden="1" x14ac:dyDescent="0.25">
      <c r="A16" s="16">
        <f t="shared" si="11"/>
        <v>42440</v>
      </c>
      <c r="B16" s="89"/>
      <c r="C16" s="59"/>
      <c r="D16" s="59"/>
      <c r="E16" s="59"/>
      <c r="F16" s="59"/>
      <c r="G16" s="59"/>
      <c r="H16" s="59"/>
      <c r="I16" s="59"/>
      <c r="J16" s="8">
        <f t="shared" si="1"/>
        <v>0</v>
      </c>
      <c r="K16" s="8">
        <f t="shared" si="2"/>
        <v>0</v>
      </c>
      <c r="L16" s="5" t="s">
        <v>19</v>
      </c>
      <c r="M16" s="4" t="s">
        <v>63</v>
      </c>
      <c r="N16" s="5" t="s">
        <v>12</v>
      </c>
      <c r="O16" s="257"/>
      <c r="P16" s="22">
        <f t="shared" si="12"/>
        <v>42440</v>
      </c>
      <c r="Q16" s="26">
        <f>Rates!$AF16</f>
        <v>0.10394</v>
      </c>
      <c r="R16" s="27">
        <f>Rates!$L16</f>
        <v>0.12014</v>
      </c>
      <c r="S16" s="13">
        <f t="shared" si="5"/>
        <v>0</v>
      </c>
      <c r="T16" s="26">
        <f>Rates!$AG16</f>
        <v>0.10609</v>
      </c>
      <c r="U16" s="27">
        <f>Rates!$L16</f>
        <v>0.12014</v>
      </c>
      <c r="V16" s="40">
        <f t="shared" si="6"/>
        <v>0</v>
      </c>
      <c r="W16" s="26">
        <f>Rates!$AI16</f>
        <v>0.1195</v>
      </c>
      <c r="X16" s="27">
        <f>Rates!$L16</f>
        <v>0.12014</v>
      </c>
      <c r="Y16" s="40">
        <f t="shared" si="7"/>
        <v>0</v>
      </c>
      <c r="Z16" s="26">
        <f>Rates!$AH16</f>
        <v>8.6620000000000003E-2</v>
      </c>
      <c r="AA16" s="27">
        <f>Rates!$L16</f>
        <v>0.12014</v>
      </c>
      <c r="AB16" s="13">
        <f t="shared" si="8"/>
        <v>0</v>
      </c>
      <c r="AC16" s="13">
        <f t="shared" si="9"/>
        <v>0</v>
      </c>
      <c r="AD16" s="120" t="e">
        <f t="shared" si="10"/>
        <v>#DIV/0!</v>
      </c>
    </row>
    <row r="17" spans="1:30" s="60" customFormat="1" hidden="1" x14ac:dyDescent="0.25">
      <c r="A17" s="16">
        <f t="shared" si="11"/>
        <v>42409</v>
      </c>
      <c r="B17" s="89"/>
      <c r="C17" s="59"/>
      <c r="D17" s="59"/>
      <c r="E17" s="59"/>
      <c r="F17" s="59"/>
      <c r="G17" s="59"/>
      <c r="H17" s="59"/>
      <c r="I17" s="59"/>
      <c r="J17" s="8">
        <f t="shared" si="1"/>
        <v>0</v>
      </c>
      <c r="K17" s="8">
        <f t="shared" si="2"/>
        <v>0</v>
      </c>
      <c r="L17" s="5" t="s">
        <v>19</v>
      </c>
      <c r="M17" s="4" t="s">
        <v>63</v>
      </c>
      <c r="N17" s="5" t="s">
        <v>12</v>
      </c>
      <c r="O17" s="257"/>
      <c r="P17" s="22">
        <f t="shared" si="12"/>
        <v>42409</v>
      </c>
      <c r="Q17" s="26">
        <f>Rates!$AF17</f>
        <v>0.10394</v>
      </c>
      <c r="R17" s="27">
        <f>Rates!$L17</f>
        <v>0.12014</v>
      </c>
      <c r="S17" s="13">
        <f t="shared" si="5"/>
        <v>0</v>
      </c>
      <c r="T17" s="26">
        <f>Rates!$AG17</f>
        <v>0.10609</v>
      </c>
      <c r="U17" s="27">
        <f>Rates!$L17</f>
        <v>0.12014</v>
      </c>
      <c r="V17" s="40">
        <f t="shared" si="6"/>
        <v>0</v>
      </c>
      <c r="W17" s="26">
        <f>Rates!$AI17</f>
        <v>0.1195</v>
      </c>
      <c r="X17" s="27">
        <f>Rates!$L17</f>
        <v>0.12014</v>
      </c>
      <c r="Y17" s="40">
        <f t="shared" si="7"/>
        <v>0</v>
      </c>
      <c r="Z17" s="26">
        <f>Rates!$AH17</f>
        <v>8.6620000000000003E-2</v>
      </c>
      <c r="AA17" s="27">
        <f>Rates!$L17</f>
        <v>0.12014</v>
      </c>
      <c r="AB17" s="13">
        <f t="shared" si="8"/>
        <v>0</v>
      </c>
      <c r="AC17" s="13">
        <f t="shared" si="9"/>
        <v>0</v>
      </c>
      <c r="AD17" s="120" t="e">
        <f t="shared" si="10"/>
        <v>#DIV/0!</v>
      </c>
    </row>
    <row r="18" spans="1:30" s="60" customFormat="1" hidden="1" x14ac:dyDescent="0.25">
      <c r="A18" s="16">
        <f t="shared" si="11"/>
        <v>42378</v>
      </c>
      <c r="B18" s="89"/>
      <c r="C18" s="59"/>
      <c r="D18" s="59"/>
      <c r="E18" s="59"/>
      <c r="F18" s="59"/>
      <c r="G18" s="59"/>
      <c r="H18" s="59"/>
      <c r="I18" s="59"/>
      <c r="J18" s="8">
        <f t="shared" si="1"/>
        <v>0</v>
      </c>
      <c r="K18" s="8">
        <f t="shared" si="2"/>
        <v>0</v>
      </c>
      <c r="L18" s="5" t="s">
        <v>19</v>
      </c>
      <c r="M18" s="4" t="s">
        <v>63</v>
      </c>
      <c r="N18" s="5" t="s">
        <v>12</v>
      </c>
      <c r="O18" s="257"/>
      <c r="P18" s="22">
        <f t="shared" si="12"/>
        <v>42378</v>
      </c>
      <c r="Q18" s="26">
        <f>Rates!$AF18</f>
        <v>0.10394</v>
      </c>
      <c r="R18" s="27">
        <f>Rates!$L18</f>
        <v>0.12014</v>
      </c>
      <c r="S18" s="13">
        <f t="shared" si="5"/>
        <v>0</v>
      </c>
      <c r="T18" s="26">
        <f>Rates!$AG18</f>
        <v>0.10609</v>
      </c>
      <c r="U18" s="27">
        <f>Rates!$L18</f>
        <v>0.12014</v>
      </c>
      <c r="V18" s="40">
        <f t="shared" si="6"/>
        <v>0</v>
      </c>
      <c r="W18" s="26">
        <f>Rates!$AI18</f>
        <v>0.1195</v>
      </c>
      <c r="X18" s="27">
        <f>Rates!$L18</f>
        <v>0.12014</v>
      </c>
      <c r="Y18" s="40">
        <f t="shared" si="7"/>
        <v>0</v>
      </c>
      <c r="Z18" s="26">
        <f>Rates!$AH18</f>
        <v>8.6620000000000003E-2</v>
      </c>
      <c r="AA18" s="27">
        <f>Rates!$L18</f>
        <v>0.12014</v>
      </c>
      <c r="AB18" s="13">
        <f t="shared" si="8"/>
        <v>0</v>
      </c>
      <c r="AC18" s="13">
        <f t="shared" si="9"/>
        <v>0</v>
      </c>
      <c r="AD18" s="120" t="e">
        <f t="shared" si="10"/>
        <v>#DIV/0!</v>
      </c>
    </row>
    <row r="19" spans="1:30" s="60" customFormat="1" hidden="1" x14ac:dyDescent="0.25">
      <c r="A19" s="16">
        <f t="shared" si="11"/>
        <v>42347</v>
      </c>
      <c r="B19" s="89"/>
      <c r="C19" s="59"/>
      <c r="D19" s="59"/>
      <c r="E19" s="59"/>
      <c r="F19" s="59"/>
      <c r="G19" s="59"/>
      <c r="H19" s="59"/>
      <c r="I19" s="59"/>
      <c r="J19" s="8">
        <f t="shared" si="1"/>
        <v>0</v>
      </c>
      <c r="K19" s="8">
        <f t="shared" si="2"/>
        <v>0</v>
      </c>
      <c r="L19" s="5" t="s">
        <v>19</v>
      </c>
      <c r="M19" s="4" t="s">
        <v>63</v>
      </c>
      <c r="N19" s="5" t="s">
        <v>12</v>
      </c>
      <c r="O19" s="257"/>
      <c r="P19" s="22">
        <f t="shared" si="12"/>
        <v>42347</v>
      </c>
      <c r="Q19" s="26">
        <f>Rates!$AF19</f>
        <v>9.7670000000000007E-2</v>
      </c>
      <c r="R19" s="27">
        <f>Rates!$L19</f>
        <v>0.12014</v>
      </c>
      <c r="S19" s="13">
        <f t="shared" si="5"/>
        <v>0</v>
      </c>
      <c r="T19" s="26">
        <f>Rates!$AG19</f>
        <v>9.9379999999999996E-2</v>
      </c>
      <c r="U19" s="27">
        <f>Rates!$L19</f>
        <v>0.12014</v>
      </c>
      <c r="V19" s="40">
        <f t="shared" si="6"/>
        <v>0</v>
      </c>
      <c r="W19" s="26">
        <f>Rates!$AI19</f>
        <v>9.8479999999999998E-2</v>
      </c>
      <c r="X19" s="27">
        <f>Rates!$L19</f>
        <v>0.12014</v>
      </c>
      <c r="Y19" s="40">
        <f t="shared" si="7"/>
        <v>0</v>
      </c>
      <c r="Z19" s="26">
        <f>Rates!$AH19</f>
        <v>7.868E-2</v>
      </c>
      <c r="AA19" s="27">
        <f>Rates!$L19</f>
        <v>0.12014</v>
      </c>
      <c r="AB19" s="13">
        <f t="shared" si="8"/>
        <v>0</v>
      </c>
      <c r="AC19" s="13">
        <f t="shared" si="9"/>
        <v>0</v>
      </c>
      <c r="AD19" s="120" t="e">
        <f t="shared" si="10"/>
        <v>#DIV/0!</v>
      </c>
    </row>
    <row r="20" spans="1:30" s="3" customFormat="1" ht="15" hidden="1" customHeight="1" x14ac:dyDescent="0.25">
      <c r="A20" s="16">
        <f t="shared" ref="A20:A30" si="13">A21+31</f>
        <v>42316</v>
      </c>
      <c r="B20" s="84"/>
      <c r="C20" s="8"/>
      <c r="D20" s="8"/>
      <c r="E20" s="8"/>
      <c r="F20" s="8"/>
      <c r="G20" s="8"/>
      <c r="H20" s="8"/>
      <c r="I20" s="8"/>
      <c r="J20" s="8">
        <f>H20+F20+D20+B20</f>
        <v>0</v>
      </c>
      <c r="K20" s="8">
        <f>I20+G20+E20+C20</f>
        <v>0</v>
      </c>
      <c r="L20" s="5" t="s">
        <v>19</v>
      </c>
      <c r="M20" s="4" t="s">
        <v>63</v>
      </c>
      <c r="N20" s="5" t="s">
        <v>12</v>
      </c>
      <c r="O20" s="257"/>
      <c r="P20" s="22">
        <f t="shared" ref="P20:P32" si="14">A20</f>
        <v>42316</v>
      </c>
      <c r="Q20" s="26">
        <f>Rates!$AF20</f>
        <v>9.7670000000000007E-2</v>
      </c>
      <c r="R20" s="27">
        <f>Rates!$L20</f>
        <v>0.12014</v>
      </c>
      <c r="S20" s="13">
        <f t="shared" si="5"/>
        <v>0</v>
      </c>
      <c r="T20" s="26">
        <f>Rates!$AG20</f>
        <v>9.9379999999999996E-2</v>
      </c>
      <c r="U20" s="27">
        <f>Rates!$L20</f>
        <v>0.12014</v>
      </c>
      <c r="V20" s="40">
        <f t="shared" si="6"/>
        <v>0</v>
      </c>
      <c r="W20" s="26">
        <f>Rates!$AI20</f>
        <v>9.8479999999999998E-2</v>
      </c>
      <c r="X20" s="27">
        <f>Rates!$L20</f>
        <v>0.12014</v>
      </c>
      <c r="Y20" s="40">
        <f t="shared" si="7"/>
        <v>0</v>
      </c>
      <c r="Z20" s="26">
        <f>Rates!$AH20</f>
        <v>7.868E-2</v>
      </c>
      <c r="AA20" s="27">
        <f>Rates!$L20</f>
        <v>0.12014</v>
      </c>
      <c r="AB20" s="13">
        <f t="shared" si="8"/>
        <v>0</v>
      </c>
      <c r="AC20" s="13">
        <f t="shared" si="9"/>
        <v>0</v>
      </c>
      <c r="AD20" s="120" t="e">
        <f t="shared" si="10"/>
        <v>#DIV/0!</v>
      </c>
    </row>
    <row r="21" spans="1:30" s="3" customFormat="1" ht="15" hidden="1" customHeight="1" x14ac:dyDescent="0.25">
      <c r="A21" s="16">
        <f t="shared" si="13"/>
        <v>42285</v>
      </c>
      <c r="B21" s="84"/>
      <c r="C21" s="8"/>
      <c r="D21" s="8"/>
      <c r="E21" s="8"/>
      <c r="F21" s="8"/>
      <c r="G21" s="8"/>
      <c r="H21" s="8"/>
      <c r="I21" s="8"/>
      <c r="J21" s="8">
        <f t="shared" ref="J21:J48" si="15">H21+F21+D21+B21</f>
        <v>0</v>
      </c>
      <c r="K21" s="8">
        <f t="shared" ref="K21:K48" si="16">I21+G21+E21+C21</f>
        <v>0</v>
      </c>
      <c r="L21" s="5" t="s">
        <v>19</v>
      </c>
      <c r="M21" s="4" t="s">
        <v>63</v>
      </c>
      <c r="N21" s="5" t="s">
        <v>12</v>
      </c>
      <c r="O21" s="74"/>
      <c r="P21" s="22">
        <f t="shared" si="14"/>
        <v>42285</v>
      </c>
      <c r="Q21" s="26">
        <f>Rates!$AF21</f>
        <v>9.7670000000000007E-2</v>
      </c>
      <c r="R21" s="27">
        <f>Rates!$L21</f>
        <v>0.12014</v>
      </c>
      <c r="S21" s="13">
        <f t="shared" si="5"/>
        <v>0</v>
      </c>
      <c r="T21" s="26">
        <f>Rates!$AG21</f>
        <v>9.9379999999999996E-2</v>
      </c>
      <c r="U21" s="27">
        <f>Rates!$L21</f>
        <v>0.12014</v>
      </c>
      <c r="V21" s="40">
        <f t="shared" si="6"/>
        <v>0</v>
      </c>
      <c r="W21" s="26">
        <f>Rates!$AI21</f>
        <v>9.8479999999999998E-2</v>
      </c>
      <c r="X21" s="27">
        <f>Rates!$L21</f>
        <v>0.12014</v>
      </c>
      <c r="Y21" s="40">
        <f t="shared" si="7"/>
        <v>0</v>
      </c>
      <c r="Z21" s="26">
        <f>Rates!$AH21</f>
        <v>7.868E-2</v>
      </c>
      <c r="AA21" s="27">
        <f>Rates!$L21</f>
        <v>0.12014</v>
      </c>
      <c r="AB21" s="13">
        <f t="shared" si="8"/>
        <v>0</v>
      </c>
      <c r="AC21" s="13">
        <f t="shared" si="9"/>
        <v>0</v>
      </c>
      <c r="AD21" s="120" t="e">
        <f t="shared" si="10"/>
        <v>#DIV/0!</v>
      </c>
    </row>
    <row r="22" spans="1:30" s="3" customFormat="1" ht="15" customHeight="1" x14ac:dyDescent="0.25">
      <c r="A22" s="16">
        <f t="shared" si="13"/>
        <v>42254</v>
      </c>
      <c r="B22" s="106">
        <v>852</v>
      </c>
      <c r="C22" s="107">
        <v>394877.60000000003</v>
      </c>
      <c r="D22" s="107">
        <v>59</v>
      </c>
      <c r="E22" s="107">
        <v>35491</v>
      </c>
      <c r="F22" s="107">
        <v>3</v>
      </c>
      <c r="G22" s="107">
        <v>27936</v>
      </c>
      <c r="H22" s="107">
        <v>27</v>
      </c>
      <c r="I22" s="107">
        <v>6974.1000000000031</v>
      </c>
      <c r="J22" s="8">
        <f t="shared" si="15"/>
        <v>941</v>
      </c>
      <c r="K22" s="8">
        <f t="shared" si="16"/>
        <v>465278.70000000007</v>
      </c>
      <c r="L22" s="5" t="s">
        <v>19</v>
      </c>
      <c r="M22" s="4" t="s">
        <v>63</v>
      </c>
      <c r="N22" s="5" t="s">
        <v>12</v>
      </c>
      <c r="O22" s="74"/>
      <c r="P22" s="22">
        <f t="shared" si="14"/>
        <v>42254</v>
      </c>
      <c r="Q22" s="26">
        <f>Rates!$AF22</f>
        <v>9.7670000000000007E-2</v>
      </c>
      <c r="R22" s="27">
        <f>Rates!$L22</f>
        <v>0.12014</v>
      </c>
      <c r="S22" s="13">
        <f t="shared" si="5"/>
        <v>-8872.8996719999977</v>
      </c>
      <c r="T22" s="26">
        <f>Rates!$AG22</f>
        <v>9.9379999999999996E-2</v>
      </c>
      <c r="U22" s="27">
        <f>Rates!$L22</f>
        <v>0.12014</v>
      </c>
      <c r="V22" s="40">
        <f t="shared" si="6"/>
        <v>-736.79316000000006</v>
      </c>
      <c r="W22" s="26">
        <f>Rates!$AI22</f>
        <v>7.7679999999999999E-2</v>
      </c>
      <c r="X22" s="27">
        <f>Rates!$L22</f>
        <v>0.12014</v>
      </c>
      <c r="Y22" s="40">
        <f t="shared" si="7"/>
        <v>-1186.16256</v>
      </c>
      <c r="Z22" s="26">
        <f>Rates!$AH22</f>
        <v>7.868E-2</v>
      </c>
      <c r="AA22" s="27">
        <f>Rates!$L22</f>
        <v>0.12014</v>
      </c>
      <c r="AB22" s="13">
        <f t="shared" si="8"/>
        <v>-289.14618600000011</v>
      </c>
      <c r="AC22" s="13">
        <f t="shared" si="9"/>
        <v>-11085.001577999998</v>
      </c>
      <c r="AD22" s="120">
        <f t="shared" si="10"/>
        <v>463.47136150234746</v>
      </c>
    </row>
    <row r="23" spans="1:30" s="3" customFormat="1" ht="15" customHeight="1" x14ac:dyDescent="0.25">
      <c r="A23" s="16">
        <f t="shared" si="13"/>
        <v>42223</v>
      </c>
      <c r="B23" s="84">
        <f>6+828</f>
        <v>834</v>
      </c>
      <c r="C23" s="8">
        <v>513292.69999999995</v>
      </c>
      <c r="D23" s="8">
        <v>57</v>
      </c>
      <c r="E23" s="8">
        <v>45677.899999999994</v>
      </c>
      <c r="F23" s="8">
        <v>3</v>
      </c>
      <c r="G23" s="8">
        <v>35936</v>
      </c>
      <c r="H23" s="8">
        <v>27</v>
      </c>
      <c r="I23" s="8">
        <v>7001.2000000000016</v>
      </c>
      <c r="J23" s="8">
        <f t="shared" si="15"/>
        <v>921</v>
      </c>
      <c r="K23" s="8">
        <f t="shared" si="16"/>
        <v>601907.79999999993</v>
      </c>
      <c r="L23" s="5" t="s">
        <v>19</v>
      </c>
      <c r="M23" s="4" t="s">
        <v>63</v>
      </c>
      <c r="N23" s="5" t="s">
        <v>12</v>
      </c>
      <c r="O23" s="74"/>
      <c r="P23" s="22">
        <f t="shared" si="14"/>
        <v>42223</v>
      </c>
      <c r="Q23" s="26">
        <f>Rates!$AF23</f>
        <v>9.7670000000000007E-2</v>
      </c>
      <c r="R23" s="27">
        <f>Rates!$L23</f>
        <v>0.12014</v>
      </c>
      <c r="S23" s="13">
        <f t="shared" si="5"/>
        <v>-11533.686968999993</v>
      </c>
      <c r="T23" s="26">
        <f>Rates!$AG23</f>
        <v>9.9379999999999996E-2</v>
      </c>
      <c r="U23" s="27">
        <f>Rates!$L23</f>
        <v>0.12014</v>
      </c>
      <c r="V23" s="40">
        <f t="shared" si="6"/>
        <v>-948.27320399999996</v>
      </c>
      <c r="W23" s="26">
        <f>Rates!$AI23</f>
        <v>7.7679999999999999E-2</v>
      </c>
      <c r="X23" s="27">
        <f>Rates!$L23</f>
        <v>0.12014</v>
      </c>
      <c r="Y23" s="40">
        <f t="shared" si="7"/>
        <v>-1525.8425599999998</v>
      </c>
      <c r="Z23" s="26">
        <f>Rates!$AH23</f>
        <v>7.868E-2</v>
      </c>
      <c r="AA23" s="27">
        <f>Rates!$L23</f>
        <v>0.12014</v>
      </c>
      <c r="AB23" s="13">
        <f t="shared" si="8"/>
        <v>-290.26975200000004</v>
      </c>
      <c r="AC23" s="13">
        <f t="shared" si="9"/>
        <v>-14298.072484999993</v>
      </c>
      <c r="AD23" s="120">
        <f t="shared" si="10"/>
        <v>615.45887290167855</v>
      </c>
    </row>
    <row r="24" spans="1:30" s="3" customFormat="1" ht="15" customHeight="1" x14ac:dyDescent="0.25">
      <c r="A24" s="16">
        <f t="shared" si="13"/>
        <v>42192</v>
      </c>
      <c r="B24" s="84">
        <f>6+846</f>
        <v>852</v>
      </c>
      <c r="C24" s="8">
        <f>3199.3+488232.2</f>
        <v>491431.5</v>
      </c>
      <c r="D24" s="8">
        <v>58</v>
      </c>
      <c r="E24" s="8">
        <v>42539.8</v>
      </c>
      <c r="F24" s="8">
        <v>3</v>
      </c>
      <c r="G24" s="8">
        <v>36384</v>
      </c>
      <c r="H24" s="8">
        <v>27</v>
      </c>
      <c r="I24" s="8">
        <v>6951.7000000000007</v>
      </c>
      <c r="J24" s="8">
        <f t="shared" si="15"/>
        <v>940</v>
      </c>
      <c r="K24" s="8">
        <f t="shared" si="16"/>
        <v>577307</v>
      </c>
      <c r="L24" s="5" t="s">
        <v>19</v>
      </c>
      <c r="M24" s="4" t="s">
        <v>63</v>
      </c>
      <c r="N24" s="5" t="s">
        <v>12</v>
      </c>
      <c r="O24" s="74"/>
      <c r="P24" s="22">
        <f t="shared" si="14"/>
        <v>42192</v>
      </c>
      <c r="Q24" s="26">
        <f>Rates!$AF24</f>
        <v>9.7670000000000007E-2</v>
      </c>
      <c r="R24" s="27">
        <f>Rates!$L24</f>
        <v>0.12014</v>
      </c>
      <c r="S24" s="13">
        <f t="shared" si="5"/>
        <v>-11042.465804999994</v>
      </c>
      <c r="T24" s="26">
        <f>Rates!$AG24</f>
        <v>9.9379999999999996E-2</v>
      </c>
      <c r="U24" s="27">
        <f>Rates!$L24</f>
        <v>0.12014</v>
      </c>
      <c r="V24" s="40">
        <f t="shared" si="6"/>
        <v>-883.12624800000003</v>
      </c>
      <c r="W24" s="26">
        <f>Rates!$AI24</f>
        <v>7.7679999999999999E-2</v>
      </c>
      <c r="X24" s="27">
        <f>Rates!$L24</f>
        <v>0.12014</v>
      </c>
      <c r="Y24" s="40">
        <f t="shared" si="7"/>
        <v>-1544.86464</v>
      </c>
      <c r="Z24" s="26">
        <f>Rates!$AH24</f>
        <v>7.868E-2</v>
      </c>
      <c r="AA24" s="27">
        <f>Rates!$L24</f>
        <v>0.12014</v>
      </c>
      <c r="AB24" s="13">
        <f t="shared" si="8"/>
        <v>-288.21748200000002</v>
      </c>
      <c r="AC24" s="13">
        <f t="shared" si="9"/>
        <v>-13758.674174999995</v>
      </c>
      <c r="AD24" s="120">
        <f t="shared" si="10"/>
        <v>576.79753521126759</v>
      </c>
    </row>
    <row r="25" spans="1:30" s="3" customFormat="1" ht="15" customHeight="1" x14ac:dyDescent="0.25">
      <c r="A25" s="16">
        <f t="shared" si="13"/>
        <v>42161</v>
      </c>
      <c r="B25" s="84">
        <v>864</v>
      </c>
      <c r="C25" s="8">
        <v>532249</v>
      </c>
      <c r="D25" s="8">
        <v>62</v>
      </c>
      <c r="E25" s="8">
        <v>52030</v>
      </c>
      <c r="F25" s="8">
        <v>3</v>
      </c>
      <c r="G25" s="8">
        <v>37600</v>
      </c>
      <c r="H25" s="8">
        <v>10</v>
      </c>
      <c r="I25" s="8">
        <v>16640.3</v>
      </c>
      <c r="J25" s="8">
        <f t="shared" si="15"/>
        <v>939</v>
      </c>
      <c r="K25" s="8">
        <f t="shared" si="16"/>
        <v>638519.30000000005</v>
      </c>
      <c r="L25" s="5" t="s">
        <v>19</v>
      </c>
      <c r="M25" s="4" t="s">
        <v>63</v>
      </c>
      <c r="N25" s="5" t="s">
        <v>12</v>
      </c>
      <c r="O25" s="74"/>
      <c r="P25" s="22">
        <f t="shared" si="14"/>
        <v>42161</v>
      </c>
      <c r="Q25" s="26">
        <f>Rates!$AF25</f>
        <v>0.14227999999999999</v>
      </c>
      <c r="R25" s="27">
        <f>Rates!$L25</f>
        <v>0.12014</v>
      </c>
      <c r="S25" s="13">
        <f t="shared" si="5"/>
        <v>11783.992859999997</v>
      </c>
      <c r="T25" s="26">
        <f>Rates!$AG25</f>
        <v>0.14430999999999999</v>
      </c>
      <c r="U25" s="27">
        <f>Rates!$L25</f>
        <v>0.12014</v>
      </c>
      <c r="V25" s="40">
        <f t="shared" si="6"/>
        <v>1257.5650999999998</v>
      </c>
      <c r="W25" s="26">
        <f>Rates!$AI25</f>
        <v>7.2040000000000007E-2</v>
      </c>
      <c r="X25" s="27">
        <f>Rates!$L25</f>
        <v>0.12014</v>
      </c>
      <c r="Y25" s="40">
        <f t="shared" si="7"/>
        <v>-1808.5599999999997</v>
      </c>
      <c r="Z25" s="26">
        <f>Rates!$AH25</f>
        <v>0.12068</v>
      </c>
      <c r="AA25" s="27">
        <f>Rates!$L25</f>
        <v>0.12014</v>
      </c>
      <c r="AB25" s="13">
        <f t="shared" si="8"/>
        <v>8.9857619999999798</v>
      </c>
      <c r="AC25" s="13">
        <f t="shared" si="9"/>
        <v>11241.983721999997</v>
      </c>
      <c r="AD25" s="120">
        <f t="shared" si="10"/>
        <v>616.02893518518522</v>
      </c>
    </row>
    <row r="26" spans="1:30" s="3" customFormat="1" ht="15" customHeight="1" x14ac:dyDescent="0.25">
      <c r="A26" s="16">
        <f t="shared" si="13"/>
        <v>42130</v>
      </c>
      <c r="B26" s="84">
        <v>864</v>
      </c>
      <c r="C26" s="8">
        <v>449409.5</v>
      </c>
      <c r="D26" s="8">
        <v>70</v>
      </c>
      <c r="E26" s="8">
        <v>57244.499999999993</v>
      </c>
      <c r="F26" s="8">
        <v>3</v>
      </c>
      <c r="G26" s="8">
        <v>25152</v>
      </c>
      <c r="H26" s="8">
        <v>42</v>
      </c>
      <c r="I26" s="8">
        <v>37745.099999999991</v>
      </c>
      <c r="J26" s="8">
        <f t="shared" si="15"/>
        <v>979</v>
      </c>
      <c r="K26" s="8">
        <f t="shared" si="16"/>
        <v>569551.1</v>
      </c>
      <c r="L26" s="5" t="s">
        <v>19</v>
      </c>
      <c r="M26" s="4" t="s">
        <v>63</v>
      </c>
      <c r="N26" s="5" t="s">
        <v>12</v>
      </c>
      <c r="O26" s="74"/>
      <c r="P26" s="22">
        <f t="shared" si="14"/>
        <v>42130</v>
      </c>
      <c r="Q26" s="26">
        <f>Rates!$AF26</f>
        <v>0.14227999999999999</v>
      </c>
      <c r="R26" s="27">
        <f>Rates!$L26</f>
        <v>0.12014</v>
      </c>
      <c r="S26" s="13">
        <f t="shared" si="5"/>
        <v>9949.9263299999966</v>
      </c>
      <c r="T26" s="26">
        <f>Rates!$AG26</f>
        <v>0.14430999999999999</v>
      </c>
      <c r="U26" s="27">
        <f>Rates!$L26</f>
        <v>0.12014</v>
      </c>
      <c r="V26" s="40">
        <f t="shared" si="6"/>
        <v>1383.5995649999998</v>
      </c>
      <c r="W26" s="26">
        <f>Rates!$AI26</f>
        <v>7.2040000000000007E-2</v>
      </c>
      <c r="X26" s="27">
        <f>Rates!$L26</f>
        <v>0.12014</v>
      </c>
      <c r="Y26" s="40">
        <f t="shared" si="7"/>
        <v>-1209.8111999999996</v>
      </c>
      <c r="Z26" s="26">
        <f>Rates!$AH26</f>
        <v>0.12068</v>
      </c>
      <c r="AA26" s="27">
        <f>Rates!$L26</f>
        <v>0.12014</v>
      </c>
      <c r="AB26" s="13">
        <f t="shared" si="8"/>
        <v>20.38235399999995</v>
      </c>
      <c r="AC26" s="13">
        <f t="shared" si="9"/>
        <v>10144.097048999996</v>
      </c>
      <c r="AD26" s="120">
        <f t="shared" si="10"/>
        <v>520.14988425925924</v>
      </c>
    </row>
    <row r="27" spans="1:30" s="3" customFormat="1" ht="15" customHeight="1" x14ac:dyDescent="0.25">
      <c r="A27" s="16">
        <f t="shared" si="13"/>
        <v>42099</v>
      </c>
      <c r="B27" s="84">
        <v>861</v>
      </c>
      <c r="C27" s="8">
        <v>473373.30000000005</v>
      </c>
      <c r="D27" s="8">
        <v>74</v>
      </c>
      <c r="E27" s="8">
        <v>63298.899999999994</v>
      </c>
      <c r="F27" s="8">
        <v>3</v>
      </c>
      <c r="G27" s="8">
        <v>23543.7</v>
      </c>
      <c r="H27" s="8">
        <v>34</v>
      </c>
      <c r="I27" s="8">
        <v>34928.600000000006</v>
      </c>
      <c r="J27" s="8">
        <f t="shared" si="15"/>
        <v>972</v>
      </c>
      <c r="K27" s="8">
        <f t="shared" si="16"/>
        <v>595144.5</v>
      </c>
      <c r="L27" s="5" t="s">
        <v>19</v>
      </c>
      <c r="M27" s="4" t="s">
        <v>63</v>
      </c>
      <c r="N27" s="5" t="s">
        <v>12</v>
      </c>
      <c r="O27" s="74"/>
      <c r="P27" s="22">
        <f t="shared" si="14"/>
        <v>42099</v>
      </c>
      <c r="Q27" s="26">
        <f>Rates!$AF27</f>
        <v>0.14227999999999999</v>
      </c>
      <c r="R27" s="27">
        <f>Rates!$L27</f>
        <v>0.12014</v>
      </c>
      <c r="S27" s="13">
        <f t="shared" si="5"/>
        <v>10480.484861999998</v>
      </c>
      <c r="T27" s="26">
        <f>Rates!$AG27</f>
        <v>0.14430999999999999</v>
      </c>
      <c r="U27" s="27">
        <f>Rates!$L27</f>
        <v>0.12014</v>
      </c>
      <c r="V27" s="40">
        <f t="shared" si="6"/>
        <v>1529.9344129999997</v>
      </c>
      <c r="W27" s="26">
        <f>Rates!$AI27</f>
        <v>7.2040000000000007E-2</v>
      </c>
      <c r="X27" s="27">
        <f>Rates!$L27</f>
        <v>0.12014</v>
      </c>
      <c r="Y27" s="40">
        <f t="shared" si="7"/>
        <v>-1132.4519699999998</v>
      </c>
      <c r="Z27" s="26">
        <f>Rates!$AH27</f>
        <v>0.12068</v>
      </c>
      <c r="AA27" s="27">
        <f>Rates!$L27</f>
        <v>0.12014</v>
      </c>
      <c r="AB27" s="13">
        <f t="shared" si="8"/>
        <v>18.861443999999963</v>
      </c>
      <c r="AC27" s="13">
        <f t="shared" si="9"/>
        <v>10896.828748999997</v>
      </c>
      <c r="AD27" s="120">
        <f t="shared" si="10"/>
        <v>549.79477351916387</v>
      </c>
    </row>
    <row r="28" spans="1:30" s="3" customFormat="1" ht="15" customHeight="1" x14ac:dyDescent="0.25">
      <c r="A28" s="16">
        <f t="shared" si="13"/>
        <v>42068</v>
      </c>
      <c r="B28" s="84">
        <v>869</v>
      </c>
      <c r="C28" s="8">
        <v>607917.70000000007</v>
      </c>
      <c r="D28" s="8">
        <v>69</v>
      </c>
      <c r="E28" s="8">
        <v>71683.100000000006</v>
      </c>
      <c r="F28" s="8">
        <v>3</v>
      </c>
      <c r="G28" s="8">
        <v>49568</v>
      </c>
      <c r="H28" s="8">
        <v>28</v>
      </c>
      <c r="I28" s="8">
        <v>34070.999999999985</v>
      </c>
      <c r="J28" s="8">
        <f t="shared" si="15"/>
        <v>969</v>
      </c>
      <c r="K28" s="8">
        <f t="shared" si="16"/>
        <v>763239.8</v>
      </c>
      <c r="L28" s="5" t="s">
        <v>19</v>
      </c>
      <c r="M28" s="4" t="s">
        <v>63</v>
      </c>
      <c r="N28" s="5" t="s">
        <v>12</v>
      </c>
      <c r="O28" s="74"/>
      <c r="P28" s="22">
        <f t="shared" si="14"/>
        <v>42068</v>
      </c>
      <c r="Q28" s="26">
        <f>Rates!$AF28</f>
        <v>0.14227999999999999</v>
      </c>
      <c r="R28" s="27">
        <f>Rates!$L28</f>
        <v>0.12014</v>
      </c>
      <c r="S28" s="13">
        <f t="shared" si="5"/>
        <v>13459.297877999998</v>
      </c>
      <c r="T28" s="26">
        <f>Rates!$AG28</f>
        <v>0.14430999999999999</v>
      </c>
      <c r="U28" s="27">
        <f>Rates!$L28</f>
        <v>0.12014</v>
      </c>
      <c r="V28" s="40">
        <f t="shared" si="6"/>
        <v>1732.5805269999998</v>
      </c>
      <c r="W28" s="26">
        <f>Rates!$AI28</f>
        <v>0.21862999999999999</v>
      </c>
      <c r="X28" s="27">
        <f>Rates!$L28</f>
        <v>0.12014</v>
      </c>
      <c r="Y28" s="40">
        <f t="shared" si="7"/>
        <v>4881.9523199999994</v>
      </c>
      <c r="Z28" s="26">
        <f>Rates!$AH28</f>
        <v>0.12068</v>
      </c>
      <c r="AA28" s="27">
        <f>Rates!$L28</f>
        <v>0.12014</v>
      </c>
      <c r="AB28" s="13">
        <f t="shared" si="8"/>
        <v>18.398339999999951</v>
      </c>
      <c r="AC28" s="13">
        <f>AB28+Y28+V28+S28</f>
        <v>20092.229064999996</v>
      </c>
      <c r="AD28" s="120">
        <f t="shared" si="10"/>
        <v>699.56006904487924</v>
      </c>
    </row>
    <row r="29" spans="1:30" s="3" customFormat="1" ht="15" customHeight="1" x14ac:dyDescent="0.25">
      <c r="A29" s="16">
        <f t="shared" si="13"/>
        <v>42037</v>
      </c>
      <c r="B29" s="84">
        <v>886</v>
      </c>
      <c r="C29" s="8">
        <v>725799.39999999991</v>
      </c>
      <c r="D29" s="8">
        <v>73</v>
      </c>
      <c r="E29" s="8">
        <v>94020.3</v>
      </c>
      <c r="F29" s="8">
        <v>3</v>
      </c>
      <c r="G29" s="8">
        <v>55840</v>
      </c>
      <c r="H29" s="8">
        <v>30</v>
      </c>
      <c r="I29" s="8">
        <v>34337.899999999994</v>
      </c>
      <c r="J29" s="8">
        <f t="shared" si="15"/>
        <v>992</v>
      </c>
      <c r="K29" s="8">
        <f t="shared" si="16"/>
        <v>909997.59999999986</v>
      </c>
      <c r="L29" s="5" t="s">
        <v>19</v>
      </c>
      <c r="M29" s="4" t="s">
        <v>63</v>
      </c>
      <c r="N29" s="5" t="s">
        <v>12</v>
      </c>
      <c r="O29" s="74"/>
      <c r="P29" s="22">
        <f t="shared" si="14"/>
        <v>42037</v>
      </c>
      <c r="Q29" s="26">
        <f>Rates!$AF29</f>
        <v>0.14227999999999999</v>
      </c>
      <c r="R29" s="27">
        <f>Rates!$L29</f>
        <v>0.12014</v>
      </c>
      <c r="S29" s="13">
        <f t="shared" si="5"/>
        <v>16069.198715999994</v>
      </c>
      <c r="T29" s="26">
        <f>Rates!$AG29</f>
        <v>0.14430999999999999</v>
      </c>
      <c r="U29" s="27">
        <f>Rates!$L29</f>
        <v>0.12014</v>
      </c>
      <c r="V29" s="40">
        <f t="shared" si="6"/>
        <v>2272.4706509999996</v>
      </c>
      <c r="W29" s="26">
        <f>Rates!$AI29</f>
        <v>0.21862999999999999</v>
      </c>
      <c r="X29" s="27">
        <f>Rates!$L29</f>
        <v>0.12014</v>
      </c>
      <c r="Y29" s="40">
        <f t="shared" si="7"/>
        <v>5499.6815999999999</v>
      </c>
      <c r="Z29" s="26">
        <f>Rates!$AH29</f>
        <v>0.12068</v>
      </c>
      <c r="AA29" s="27">
        <f>Rates!$L29</f>
        <v>0.12014</v>
      </c>
      <c r="AB29" s="13">
        <f t="shared" si="8"/>
        <v>18.542465999999955</v>
      </c>
      <c r="AC29" s="13">
        <f t="shared" si="9"/>
        <v>23859.893432999994</v>
      </c>
      <c r="AD29" s="120">
        <f t="shared" si="10"/>
        <v>819.18668171557556</v>
      </c>
    </row>
    <row r="30" spans="1:30" s="3" customFormat="1" ht="15" customHeight="1" x14ac:dyDescent="0.25">
      <c r="A30" s="16">
        <f t="shared" si="13"/>
        <v>42006</v>
      </c>
      <c r="B30" s="84">
        <v>910</v>
      </c>
      <c r="C30" s="8">
        <v>745597.7</v>
      </c>
      <c r="D30" s="8">
        <v>65</v>
      </c>
      <c r="E30" s="8">
        <v>97728</v>
      </c>
      <c r="F30" s="8">
        <v>3</v>
      </c>
      <c r="G30" s="8">
        <v>57440</v>
      </c>
      <c r="H30" s="8">
        <v>10</v>
      </c>
      <c r="I30" s="8">
        <v>29370.2</v>
      </c>
      <c r="J30" s="8">
        <f t="shared" si="15"/>
        <v>988</v>
      </c>
      <c r="K30" s="8">
        <f t="shared" si="16"/>
        <v>930135.89999999991</v>
      </c>
      <c r="L30" s="5" t="s">
        <v>19</v>
      </c>
      <c r="M30" s="4" t="s">
        <v>63</v>
      </c>
      <c r="N30" s="5" t="s">
        <v>12</v>
      </c>
      <c r="O30" s="74"/>
      <c r="P30" s="22">
        <f t="shared" si="14"/>
        <v>42006</v>
      </c>
      <c r="Q30" s="26">
        <f>Rates!$AF30</f>
        <v>0.14227999999999999</v>
      </c>
      <c r="R30" s="27">
        <f>Rates!$L30</f>
        <v>0.12014</v>
      </c>
      <c r="S30" s="13">
        <f t="shared" si="5"/>
        <v>16507.533077999993</v>
      </c>
      <c r="T30" s="26">
        <f>Rates!$AG30</f>
        <v>0.14430999999999999</v>
      </c>
      <c r="U30" s="27">
        <f>Rates!$L30</f>
        <v>0.12014</v>
      </c>
      <c r="V30" s="40">
        <f t="shared" si="6"/>
        <v>2362.0857599999999</v>
      </c>
      <c r="W30" s="26">
        <f>Rates!$AI30</f>
        <v>0.21862999999999999</v>
      </c>
      <c r="X30" s="27">
        <f>Rates!$L30</f>
        <v>0.12014</v>
      </c>
      <c r="Y30" s="40">
        <f t="shared" si="7"/>
        <v>5657.2655999999997</v>
      </c>
      <c r="Z30" s="26">
        <f>Rates!$AH30</f>
        <v>0.12068</v>
      </c>
      <c r="AA30" s="27">
        <f>Rates!$L30</f>
        <v>0.12014</v>
      </c>
      <c r="AB30" s="13">
        <f t="shared" si="8"/>
        <v>15.859907999999965</v>
      </c>
      <c r="AC30" s="13">
        <f t="shared" si="9"/>
        <v>24542.744345999992</v>
      </c>
      <c r="AD30" s="120">
        <f t="shared" si="10"/>
        <v>819.33813186813177</v>
      </c>
    </row>
    <row r="31" spans="1:30" s="3" customFormat="1" ht="15" customHeight="1" x14ac:dyDescent="0.25">
      <c r="A31" s="16">
        <f>A32+31</f>
        <v>41975</v>
      </c>
      <c r="B31" s="84">
        <v>927</v>
      </c>
      <c r="C31" s="8">
        <v>829688.7999999997</v>
      </c>
      <c r="D31" s="8">
        <v>11</v>
      </c>
      <c r="E31" s="8">
        <v>1051.9000000000001</v>
      </c>
      <c r="F31" s="8">
        <v>0</v>
      </c>
      <c r="G31" s="8">
        <v>0</v>
      </c>
      <c r="H31" s="8">
        <v>31</v>
      </c>
      <c r="I31" s="8">
        <v>9476</v>
      </c>
      <c r="J31" s="8">
        <f t="shared" si="15"/>
        <v>969</v>
      </c>
      <c r="K31" s="8">
        <f t="shared" si="16"/>
        <v>840216.69999999972</v>
      </c>
      <c r="L31" s="5" t="s">
        <v>19</v>
      </c>
      <c r="M31" s="4" t="s">
        <v>63</v>
      </c>
      <c r="N31" s="5" t="s">
        <v>12</v>
      </c>
      <c r="O31" s="74"/>
      <c r="P31" s="22">
        <f t="shared" si="14"/>
        <v>41975</v>
      </c>
      <c r="Q31" s="26">
        <f>Rates!$AF31</f>
        <v>8.8440000000000005E-2</v>
      </c>
      <c r="R31" s="27">
        <f>Rates!$L31</f>
        <v>0.12014</v>
      </c>
      <c r="S31" s="13">
        <f t="shared" si="5"/>
        <v>-26301.134959999985</v>
      </c>
      <c r="T31" s="26">
        <f>Rates!$AG31</f>
        <v>9.0209999999999999E-2</v>
      </c>
      <c r="U31" s="27">
        <f>Rates!$L31</f>
        <v>0.12014</v>
      </c>
      <c r="V31" s="40">
        <f t="shared" si="6"/>
        <v>-31.483367000000001</v>
      </c>
      <c r="W31" s="26">
        <f>Rates!$AI31</f>
        <v>0.10931</v>
      </c>
      <c r="X31" s="27">
        <f>Rates!$L31</f>
        <v>0.12014</v>
      </c>
      <c r="Y31" s="40">
        <f t="shared" si="7"/>
        <v>0</v>
      </c>
      <c r="Z31" s="26">
        <f>Rates!$AH31</f>
        <v>7.2239999999999999E-2</v>
      </c>
      <c r="AA31" s="27">
        <f>Rates!$L31</f>
        <v>0.12014</v>
      </c>
      <c r="AB31" s="13">
        <f t="shared" si="8"/>
        <v>-453.90039999999999</v>
      </c>
      <c r="AC31" s="13">
        <f t="shared" si="9"/>
        <v>-26786.518726999984</v>
      </c>
      <c r="AD31" s="120">
        <f t="shared" si="10"/>
        <v>895.02567421790695</v>
      </c>
    </row>
    <row r="32" spans="1:30" s="3" customFormat="1" ht="15" customHeight="1" x14ac:dyDescent="0.25">
      <c r="A32" s="16">
        <f>A33+31</f>
        <v>41944</v>
      </c>
      <c r="B32" s="84">
        <v>940</v>
      </c>
      <c r="C32" s="8">
        <v>734006.19999999984</v>
      </c>
      <c r="D32" s="8">
        <v>150</v>
      </c>
      <c r="E32" s="8">
        <v>183968.80000000005</v>
      </c>
      <c r="F32" s="8">
        <v>6</v>
      </c>
      <c r="G32" s="8">
        <v>98528</v>
      </c>
      <c r="H32" s="8">
        <v>50</v>
      </c>
      <c r="I32" s="8">
        <v>66377.5</v>
      </c>
      <c r="J32" s="8">
        <f t="shared" ref="J32" si="17">H32+F32+D32+B32</f>
        <v>1146</v>
      </c>
      <c r="K32" s="8">
        <f t="shared" ref="K32" si="18">I32+G32+E32+C32</f>
        <v>1082880.5</v>
      </c>
      <c r="L32" s="5" t="s">
        <v>19</v>
      </c>
      <c r="M32" s="4" t="s">
        <v>63</v>
      </c>
      <c r="N32" s="5" t="s">
        <v>12</v>
      </c>
      <c r="O32" s="74"/>
      <c r="P32" s="22">
        <f t="shared" si="14"/>
        <v>41944</v>
      </c>
      <c r="Q32" s="26">
        <f>Rates!$AF32</f>
        <v>8.8439999999999991E-2</v>
      </c>
      <c r="R32" s="27">
        <f>Rates!$L32</f>
        <v>0.12014</v>
      </c>
      <c r="S32" s="13">
        <f t="shared" si="5"/>
        <v>-23267.99654</v>
      </c>
      <c r="T32" s="26">
        <f>Rates!$AG32</f>
        <v>9.0210000000000012E-2</v>
      </c>
      <c r="U32" s="27">
        <f>Rates!$L32</f>
        <v>0.12014</v>
      </c>
      <c r="V32" s="40">
        <f t="shared" si="6"/>
        <v>-5506.1861839999983</v>
      </c>
      <c r="W32" s="26">
        <f>Rates!$AI32</f>
        <v>0.10930999999999999</v>
      </c>
      <c r="X32" s="27">
        <f>Rates!$L32</f>
        <v>0.12014</v>
      </c>
      <c r="Y32" s="40">
        <f t="shared" si="7"/>
        <v>-1067.0582400000005</v>
      </c>
      <c r="Z32" s="26">
        <f>Rates!$AH32</f>
        <v>7.2239999999999999E-2</v>
      </c>
      <c r="AA32" s="27">
        <f>Rates!$L32</f>
        <v>0.12014</v>
      </c>
      <c r="AB32" s="13">
        <f t="shared" si="8"/>
        <v>-3179.48225</v>
      </c>
      <c r="AC32" s="13">
        <f t="shared" si="9"/>
        <v>-33020.723213999998</v>
      </c>
      <c r="AD32" s="120">
        <f t="shared" si="10"/>
        <v>780.8576595744679</v>
      </c>
    </row>
    <row r="33" spans="1:30" s="3" customFormat="1" ht="15" customHeight="1" x14ac:dyDescent="0.25">
      <c r="A33" s="16">
        <v>41913</v>
      </c>
      <c r="B33" s="84">
        <v>918</v>
      </c>
      <c r="C33" s="8">
        <v>476147.6</v>
      </c>
      <c r="D33" s="8">
        <v>55</v>
      </c>
      <c r="E33" s="8">
        <v>44087</v>
      </c>
      <c r="F33" s="8">
        <v>3</v>
      </c>
      <c r="G33" s="8">
        <v>20512</v>
      </c>
      <c r="H33" s="8">
        <v>8</v>
      </c>
      <c r="I33" s="8">
        <v>1082.3</v>
      </c>
      <c r="J33" s="8">
        <f t="shared" si="15"/>
        <v>984</v>
      </c>
      <c r="K33" s="8">
        <f t="shared" si="16"/>
        <v>541828.9</v>
      </c>
      <c r="L33" s="5" t="s">
        <v>25</v>
      </c>
      <c r="M33" s="4" t="s">
        <v>60</v>
      </c>
      <c r="N33" s="5" t="s">
        <v>12</v>
      </c>
      <c r="O33" s="74"/>
      <c r="P33" s="22">
        <f t="shared" ref="P33:P47" si="19">A33</f>
        <v>41913</v>
      </c>
      <c r="Q33" s="26">
        <f>Rates!$AF33</f>
        <v>8.8439999999999991E-2</v>
      </c>
      <c r="R33" s="27">
        <f>Rates!$L33</f>
        <v>8.4900000000000003E-2</v>
      </c>
      <c r="S33" s="13">
        <f t="shared" si="5"/>
        <v>1685.5625039999941</v>
      </c>
      <c r="T33" s="26">
        <f>Rates!$AG33</f>
        <v>9.0210000000000012E-2</v>
      </c>
      <c r="U33" s="27">
        <f>Rates!$L33</f>
        <v>8.4900000000000003E-2</v>
      </c>
      <c r="V33" s="40">
        <f t="shared" si="6"/>
        <v>234.10197000000039</v>
      </c>
      <c r="W33" s="26">
        <f>Rates!$AI33</f>
        <v>0.10930999999999999</v>
      </c>
      <c r="X33" s="27">
        <f>Rates!$L33</f>
        <v>8.4900000000000003E-2</v>
      </c>
      <c r="Y33" s="40">
        <f t="shared" si="7"/>
        <v>500.69791999999973</v>
      </c>
      <c r="Z33" s="26">
        <f>Rates!$AH33</f>
        <v>7.2239999999999999E-2</v>
      </c>
      <c r="AA33" s="27">
        <f>Rates!$L33</f>
        <v>8.4900000000000003E-2</v>
      </c>
      <c r="AB33" s="13">
        <f t="shared" si="8"/>
        <v>-13.701918000000004</v>
      </c>
      <c r="AC33" s="13">
        <f t="shared" si="9"/>
        <v>2406.6604759999941</v>
      </c>
      <c r="AD33" s="120">
        <f t="shared" si="10"/>
        <v>518.67930283224393</v>
      </c>
    </row>
    <row r="34" spans="1:30" s="3" customFormat="1" ht="15" hidden="1" customHeight="1" x14ac:dyDescent="0.25">
      <c r="A34" s="16">
        <v>41883</v>
      </c>
      <c r="B34" s="80">
        <v>956</v>
      </c>
      <c r="C34" s="8">
        <v>521466.6</v>
      </c>
      <c r="D34" s="8">
        <v>54</v>
      </c>
      <c r="E34" s="8">
        <v>43951</v>
      </c>
      <c r="F34" s="8">
        <v>3</v>
      </c>
      <c r="G34" s="8">
        <v>20512</v>
      </c>
      <c r="H34" s="8">
        <v>0</v>
      </c>
      <c r="I34" s="8">
        <v>0</v>
      </c>
      <c r="J34" s="8">
        <f t="shared" si="15"/>
        <v>1013</v>
      </c>
      <c r="K34" s="8">
        <f t="shared" si="16"/>
        <v>585929.6</v>
      </c>
      <c r="L34" s="5" t="s">
        <v>25</v>
      </c>
      <c r="M34" s="4" t="s">
        <v>60</v>
      </c>
      <c r="N34" s="5" t="s">
        <v>12</v>
      </c>
      <c r="O34" s="74"/>
      <c r="P34" s="22">
        <f t="shared" si="19"/>
        <v>41883</v>
      </c>
      <c r="Q34" s="26">
        <f>Rates!$AF34</f>
        <v>8.8439999999999991E-2</v>
      </c>
      <c r="R34" s="27">
        <f>Rates!$L34</f>
        <v>8.4900000000000003E-2</v>
      </c>
      <c r="S34" s="13">
        <f t="shared" si="5"/>
        <v>1845.9917639999935</v>
      </c>
      <c r="T34" s="26">
        <f>Rates!$AG34</f>
        <v>9.0210000000000012E-2</v>
      </c>
      <c r="U34" s="27">
        <f>Rates!$L34</f>
        <v>8.4900000000000003E-2</v>
      </c>
      <c r="V34" s="40">
        <f t="shared" si="6"/>
        <v>233.37981000000039</v>
      </c>
      <c r="W34" s="26">
        <f>Rates!$AI34</f>
        <v>8.405E-2</v>
      </c>
      <c r="X34" s="27">
        <f>Rates!$L34</f>
        <v>8.4900000000000003E-2</v>
      </c>
      <c r="Y34" s="40">
        <f t="shared" si="7"/>
        <v>-17.435200000000073</v>
      </c>
      <c r="Z34" s="26">
        <f>Rates!$AH34</f>
        <v>7.2239999999999999E-2</v>
      </c>
      <c r="AA34" s="27">
        <f>Rates!$L34</f>
        <v>8.4900000000000003E-2</v>
      </c>
      <c r="AB34" s="13">
        <f t="shared" si="8"/>
        <v>0</v>
      </c>
      <c r="AC34" s="13">
        <f t="shared" si="9"/>
        <v>2061.936373999994</v>
      </c>
      <c r="AD34" s="120">
        <f t="shared" si="10"/>
        <v>545.46715481171543</v>
      </c>
    </row>
    <row r="35" spans="1:30" s="3" customFormat="1" ht="15" hidden="1" customHeight="1" x14ac:dyDescent="0.25">
      <c r="A35" s="16">
        <v>41852</v>
      </c>
      <c r="B35" s="80">
        <v>976</v>
      </c>
      <c r="C35" s="8">
        <v>637498.4</v>
      </c>
      <c r="D35" s="8">
        <v>55</v>
      </c>
      <c r="E35" s="8">
        <v>44604</v>
      </c>
      <c r="F35" s="8">
        <v>3</v>
      </c>
      <c r="G35" s="8">
        <v>34400</v>
      </c>
      <c r="H35" s="8">
        <v>0</v>
      </c>
      <c r="I35" s="8">
        <v>0</v>
      </c>
      <c r="J35" s="8">
        <f t="shared" si="15"/>
        <v>1034</v>
      </c>
      <c r="K35" s="8">
        <f t="shared" si="16"/>
        <v>716502.4</v>
      </c>
      <c r="L35" s="5" t="s">
        <v>25</v>
      </c>
      <c r="M35" s="4" t="s">
        <v>60</v>
      </c>
      <c r="N35" s="5" t="s">
        <v>12</v>
      </c>
      <c r="O35" s="74"/>
      <c r="P35" s="22">
        <f t="shared" si="19"/>
        <v>41852</v>
      </c>
      <c r="Q35" s="26">
        <f>Rates!$AF35</f>
        <v>8.8439999999999991E-2</v>
      </c>
      <c r="R35" s="27">
        <f>Rates!$L35</f>
        <v>8.4900000000000003E-2</v>
      </c>
      <c r="S35" s="13">
        <f t="shared" si="5"/>
        <v>2256.744335999992</v>
      </c>
      <c r="T35" s="26">
        <f>Rates!$AG35</f>
        <v>9.0210000000000012E-2</v>
      </c>
      <c r="U35" s="27">
        <f>Rates!$L35</f>
        <v>8.4900000000000003E-2</v>
      </c>
      <c r="V35" s="40">
        <f t="shared" si="6"/>
        <v>236.8472400000004</v>
      </c>
      <c r="W35" s="26">
        <f>Rates!$AI35</f>
        <v>8.405E-2</v>
      </c>
      <c r="X35" s="27">
        <f>Rates!$L35</f>
        <v>8.4900000000000003E-2</v>
      </c>
      <c r="Y35" s="40">
        <f t="shared" si="7"/>
        <v>-29.240000000000123</v>
      </c>
      <c r="Z35" s="26">
        <f>Rates!$AH35</f>
        <v>7.2239999999999999E-2</v>
      </c>
      <c r="AA35" s="27">
        <f>Rates!$L35</f>
        <v>8.4900000000000003E-2</v>
      </c>
      <c r="AB35" s="13">
        <f t="shared" si="8"/>
        <v>0</v>
      </c>
      <c r="AC35" s="13">
        <f t="shared" si="9"/>
        <v>2464.3515759999923</v>
      </c>
      <c r="AD35" s="120">
        <f t="shared" si="10"/>
        <v>653.17459016393445</v>
      </c>
    </row>
    <row r="36" spans="1:30" s="3" customFormat="1" ht="15" hidden="1" customHeight="1" x14ac:dyDescent="0.25">
      <c r="A36" s="16">
        <v>41821</v>
      </c>
      <c r="B36" s="80">
        <v>999</v>
      </c>
      <c r="C36" s="8">
        <v>706897</v>
      </c>
      <c r="D36" s="8">
        <v>60</v>
      </c>
      <c r="E36" s="8">
        <v>46684</v>
      </c>
      <c r="F36" s="8">
        <v>3</v>
      </c>
      <c r="G36" s="8">
        <v>42144</v>
      </c>
      <c r="H36" s="8">
        <v>5</v>
      </c>
      <c r="I36" s="8">
        <v>382</v>
      </c>
      <c r="J36" s="8">
        <f t="shared" si="15"/>
        <v>1067</v>
      </c>
      <c r="K36" s="8">
        <f t="shared" si="16"/>
        <v>796107</v>
      </c>
      <c r="L36" s="5" t="s">
        <v>25</v>
      </c>
      <c r="M36" s="4" t="s">
        <v>60</v>
      </c>
      <c r="N36" s="5" t="s">
        <v>12</v>
      </c>
      <c r="O36" s="74"/>
      <c r="P36" s="22">
        <f t="shared" si="19"/>
        <v>41821</v>
      </c>
      <c r="Q36" s="26">
        <f>Rates!$AF36</f>
        <v>8.8439999999999991E-2</v>
      </c>
      <c r="R36" s="27">
        <f>Rates!$L36</f>
        <v>8.4900000000000003E-2</v>
      </c>
      <c r="S36" s="13">
        <f t="shared" si="5"/>
        <v>2502.4153799999913</v>
      </c>
      <c r="T36" s="26">
        <f>Rates!$AG36</f>
        <v>9.0210000000000012E-2</v>
      </c>
      <c r="U36" s="27">
        <f>Rates!$L36</f>
        <v>8.4900000000000003E-2</v>
      </c>
      <c r="V36" s="40">
        <f t="shared" si="6"/>
        <v>247.89204000000043</v>
      </c>
      <c r="W36" s="26">
        <f>Rates!$AI36</f>
        <v>8.405E-2</v>
      </c>
      <c r="X36" s="27">
        <f>Rates!$L36</f>
        <v>8.4900000000000003E-2</v>
      </c>
      <c r="Y36" s="40">
        <f t="shared" si="7"/>
        <v>-35.822400000000151</v>
      </c>
      <c r="Z36" s="26">
        <f>Rates!$AH36</f>
        <v>7.2239999999999999E-2</v>
      </c>
      <c r="AA36" s="27">
        <f>Rates!$L36</f>
        <v>8.4900000000000003E-2</v>
      </c>
      <c r="AB36" s="13">
        <f t="shared" si="8"/>
        <v>-4.836120000000002</v>
      </c>
      <c r="AC36" s="13">
        <f t="shared" si="9"/>
        <v>2709.6488999999915</v>
      </c>
      <c r="AD36" s="120">
        <f t="shared" si="10"/>
        <v>707.60460460460456</v>
      </c>
    </row>
    <row r="37" spans="1:30" s="3" customFormat="1" ht="15" hidden="1" customHeight="1" x14ac:dyDescent="0.25">
      <c r="A37" s="16">
        <v>41791</v>
      </c>
      <c r="B37" s="80">
        <v>1021</v>
      </c>
      <c r="C37" s="8">
        <v>622241</v>
      </c>
      <c r="D37" s="8">
        <v>79</v>
      </c>
      <c r="E37" s="8">
        <v>108352</v>
      </c>
      <c r="F37" s="8">
        <v>3</v>
      </c>
      <c r="G37" s="8">
        <v>40480</v>
      </c>
      <c r="H37" s="8">
        <v>38</v>
      </c>
      <c r="I37" s="8">
        <v>2473.4</v>
      </c>
      <c r="J37" s="8">
        <f t="shared" si="15"/>
        <v>1141</v>
      </c>
      <c r="K37" s="8">
        <f t="shared" si="16"/>
        <v>773546.4</v>
      </c>
      <c r="L37" s="5" t="s">
        <v>25</v>
      </c>
      <c r="M37" s="4" t="s">
        <v>60</v>
      </c>
      <c r="N37" s="5" t="s">
        <v>12</v>
      </c>
      <c r="O37" s="74"/>
      <c r="P37" s="22">
        <f t="shared" si="19"/>
        <v>41791</v>
      </c>
      <c r="Q37" s="26">
        <f>Rates!$AF37</f>
        <v>8.1739999999999993E-2</v>
      </c>
      <c r="R37" s="27">
        <f>Rates!$L37</f>
        <v>8.4900000000000003E-2</v>
      </c>
      <c r="S37" s="13">
        <f t="shared" si="5"/>
        <v>-1966.2815600000063</v>
      </c>
      <c r="T37" s="26">
        <f>Rates!$AG37</f>
        <v>8.9760000000000006E-2</v>
      </c>
      <c r="U37" s="27">
        <f>Rates!$L37</f>
        <v>8.4900000000000003E-2</v>
      </c>
      <c r="V37" s="40">
        <f t="shared" si="6"/>
        <v>526.59072000000037</v>
      </c>
      <c r="W37" s="26">
        <f>Rates!$AI37</f>
        <v>8.2919999999999994E-2</v>
      </c>
      <c r="X37" s="27">
        <f>Rates!$L37</f>
        <v>8.4900000000000003E-2</v>
      </c>
      <c r="Y37" s="40">
        <f t="shared" si="7"/>
        <v>-80.150400000000388</v>
      </c>
      <c r="Z37" s="26">
        <f>Rates!$AH37</f>
        <v>7.4279999999999999E-2</v>
      </c>
      <c r="AA37" s="27">
        <f>Rates!$L37</f>
        <v>8.4900000000000003E-2</v>
      </c>
      <c r="AB37" s="13">
        <f t="shared" si="8"/>
        <v>-26.267508000000014</v>
      </c>
      <c r="AC37" s="13">
        <f t="shared" si="9"/>
        <v>-1546.1087480000062</v>
      </c>
      <c r="AD37" s="120">
        <f t="shared" si="10"/>
        <v>609.44270323212538</v>
      </c>
    </row>
    <row r="38" spans="1:30" ht="15" hidden="1" customHeight="1" x14ac:dyDescent="0.25">
      <c r="A38" s="16">
        <v>41760</v>
      </c>
      <c r="B38" s="80">
        <v>1044</v>
      </c>
      <c r="C38" s="8">
        <v>601132</v>
      </c>
      <c r="D38" s="8">
        <v>86</v>
      </c>
      <c r="E38" s="8">
        <v>117939</v>
      </c>
      <c r="F38" s="8">
        <v>3</v>
      </c>
      <c r="G38" s="8">
        <v>155936</v>
      </c>
      <c r="H38" s="8">
        <v>45</v>
      </c>
      <c r="I38" s="8">
        <v>10996.9</v>
      </c>
      <c r="J38" s="8">
        <f t="shared" si="15"/>
        <v>1178</v>
      </c>
      <c r="K38" s="8">
        <f t="shared" si="16"/>
        <v>886003.9</v>
      </c>
      <c r="L38" s="5" t="s">
        <v>8</v>
      </c>
      <c r="M38" s="4" t="s">
        <v>60</v>
      </c>
      <c r="N38" s="5" t="s">
        <v>12</v>
      </c>
      <c r="O38" s="74"/>
      <c r="P38" s="22">
        <f t="shared" si="19"/>
        <v>41760</v>
      </c>
      <c r="Q38" s="26">
        <f>Rates!$AF38</f>
        <v>8.1739999999999993E-2</v>
      </c>
      <c r="R38" s="27">
        <f>Rates!$L38</f>
        <v>8.4900000000000003E-2</v>
      </c>
      <c r="S38" s="13">
        <f t="shared" si="5"/>
        <v>-1899.5771200000061</v>
      </c>
      <c r="T38" s="26">
        <f>Rates!$AG38</f>
        <v>8.9760000000000006E-2</v>
      </c>
      <c r="U38" s="27">
        <f>Rates!$L38</f>
        <v>8.4900000000000003E-2</v>
      </c>
      <c r="V38" s="40">
        <f t="shared" si="6"/>
        <v>573.18354000000033</v>
      </c>
      <c r="W38" s="26">
        <f>Rates!$AI38</f>
        <v>8.2919999999999994E-2</v>
      </c>
      <c r="X38" s="27">
        <f>Rates!$L38</f>
        <v>8.4900000000000003E-2</v>
      </c>
      <c r="Y38" s="40">
        <f t="shared" si="7"/>
        <v>-308.7532800000015</v>
      </c>
      <c r="Z38" s="26">
        <f>Rates!$AH38</f>
        <v>7.4279999999999999E-2</v>
      </c>
      <c r="AA38" s="27">
        <f>Rates!$L38</f>
        <v>8.4900000000000003E-2</v>
      </c>
      <c r="AB38" s="13">
        <f t="shared" si="8"/>
        <v>-116.78707800000005</v>
      </c>
      <c r="AC38" s="13">
        <f t="shared" si="9"/>
        <v>-1751.9339380000074</v>
      </c>
      <c r="AD38" s="120">
        <f t="shared" si="10"/>
        <v>575.79693486590043</v>
      </c>
    </row>
    <row r="39" spans="1:30" ht="15" hidden="1" customHeight="1" x14ac:dyDescent="0.25">
      <c r="A39" s="16">
        <v>41730</v>
      </c>
      <c r="B39" s="80">
        <v>1059</v>
      </c>
      <c r="C39" s="8">
        <v>659032</v>
      </c>
      <c r="D39" s="8">
        <v>89</v>
      </c>
      <c r="E39" s="8">
        <v>109664</v>
      </c>
      <c r="F39" s="8">
        <v>3</v>
      </c>
      <c r="G39" s="8">
        <v>37568</v>
      </c>
      <c r="H39" s="8">
        <v>46</v>
      </c>
      <c r="I39" s="8">
        <v>12311.1</v>
      </c>
      <c r="J39" s="8">
        <f t="shared" si="15"/>
        <v>1197</v>
      </c>
      <c r="K39" s="8">
        <f t="shared" si="16"/>
        <v>818575.1</v>
      </c>
      <c r="L39" s="5" t="s">
        <v>8</v>
      </c>
      <c r="M39" s="4" t="s">
        <v>60</v>
      </c>
      <c r="N39" s="5" t="s">
        <v>12</v>
      </c>
      <c r="O39" s="74"/>
      <c r="P39" s="22">
        <f t="shared" si="19"/>
        <v>41730</v>
      </c>
      <c r="Q39" s="26">
        <f>Rates!$AF39</f>
        <v>8.1739999999999993E-2</v>
      </c>
      <c r="R39" s="27">
        <f>Rates!$L39</f>
        <v>8.4900000000000003E-2</v>
      </c>
      <c r="S39" s="13">
        <f t="shared" si="5"/>
        <v>-2082.5411200000067</v>
      </c>
      <c r="T39" s="26">
        <f>Rates!$AG39</f>
        <v>8.9760000000000006E-2</v>
      </c>
      <c r="U39" s="27">
        <f>Rates!$L39</f>
        <v>8.4900000000000003E-2</v>
      </c>
      <c r="V39" s="40">
        <f t="shared" si="6"/>
        <v>532.96704000000034</v>
      </c>
      <c r="W39" s="26">
        <f>Rates!$AI39</f>
        <v>8.2919999999999994E-2</v>
      </c>
      <c r="X39" s="27">
        <f>Rates!$L39</f>
        <v>8.4900000000000003E-2</v>
      </c>
      <c r="Y39" s="40">
        <f t="shared" si="7"/>
        <v>-74.38464000000036</v>
      </c>
      <c r="Z39" s="26">
        <f>Rates!$AH39</f>
        <v>7.4279999999999999E-2</v>
      </c>
      <c r="AA39" s="27">
        <f>Rates!$L39</f>
        <v>8.4900000000000003E-2</v>
      </c>
      <c r="AB39" s="13">
        <f t="shared" si="8"/>
        <v>-130.74388200000007</v>
      </c>
      <c r="AC39" s="13">
        <f t="shared" si="9"/>
        <v>-1754.7026020000067</v>
      </c>
      <c r="AD39" s="120">
        <f t="shared" si="10"/>
        <v>622.31539187913131</v>
      </c>
    </row>
    <row r="40" spans="1:30" ht="15" hidden="1" customHeight="1" x14ac:dyDescent="0.25">
      <c r="A40" s="16">
        <v>41699</v>
      </c>
      <c r="B40" s="80">
        <v>1051</v>
      </c>
      <c r="C40" s="8">
        <v>810784</v>
      </c>
      <c r="D40" s="8">
        <v>89</v>
      </c>
      <c r="E40" s="8">
        <v>118080</v>
      </c>
      <c r="F40" s="8">
        <v>3</v>
      </c>
      <c r="G40" s="8">
        <v>47808</v>
      </c>
      <c r="H40" s="8">
        <v>46</v>
      </c>
      <c r="I40" s="8">
        <v>14653.9</v>
      </c>
      <c r="J40" s="8">
        <f t="shared" si="15"/>
        <v>1189</v>
      </c>
      <c r="K40" s="8">
        <f t="shared" si="16"/>
        <v>991325.9</v>
      </c>
      <c r="L40" s="5" t="s">
        <v>8</v>
      </c>
      <c r="M40" s="4" t="s">
        <v>60</v>
      </c>
      <c r="N40" s="5" t="s">
        <v>12</v>
      </c>
      <c r="O40" s="73"/>
      <c r="P40" s="22">
        <f t="shared" si="19"/>
        <v>41699</v>
      </c>
      <c r="Q40" s="26">
        <f>Rates!$AF40</f>
        <v>8.1739999999999993E-2</v>
      </c>
      <c r="R40" s="27">
        <f>Rates!$L40</f>
        <v>8.4900000000000003E-2</v>
      </c>
      <c r="S40" s="13">
        <f t="shared" si="5"/>
        <v>-2562.0774400000082</v>
      </c>
      <c r="T40" s="26">
        <f>Rates!$AG40</f>
        <v>8.9760000000000006E-2</v>
      </c>
      <c r="U40" s="27">
        <f>Rates!$L40</f>
        <v>8.4900000000000003E-2</v>
      </c>
      <c r="V40" s="40">
        <f t="shared" si="6"/>
        <v>573.86880000000042</v>
      </c>
      <c r="W40" s="26">
        <f>Rates!$AI40</f>
        <v>0.11080000000000001</v>
      </c>
      <c r="X40" s="27">
        <f>Rates!$L40</f>
        <v>8.4900000000000003E-2</v>
      </c>
      <c r="Y40" s="40">
        <f t="shared" si="7"/>
        <v>1238.2272000000003</v>
      </c>
      <c r="Z40" s="26">
        <f>Rates!$AH40</f>
        <v>7.4279999999999999E-2</v>
      </c>
      <c r="AA40" s="27">
        <f>Rates!$L40</f>
        <v>8.4900000000000003E-2</v>
      </c>
      <c r="AB40" s="13">
        <f t="shared" si="8"/>
        <v>-155.62441800000005</v>
      </c>
      <c r="AC40" s="13">
        <f t="shared" si="9"/>
        <v>-905.60585800000763</v>
      </c>
      <c r="AD40" s="120">
        <f t="shared" si="10"/>
        <v>771.44053282588015</v>
      </c>
    </row>
    <row r="41" spans="1:30" ht="15" hidden="1" customHeight="1" x14ac:dyDescent="0.25">
      <c r="A41" s="16">
        <v>41671</v>
      </c>
      <c r="B41" s="41">
        <v>1052</v>
      </c>
      <c r="C41" s="7">
        <v>876530</v>
      </c>
      <c r="D41" s="7">
        <v>90</v>
      </c>
      <c r="E41" s="7">
        <v>143083</v>
      </c>
      <c r="F41" s="7">
        <v>3</v>
      </c>
      <c r="G41" s="7">
        <v>49344</v>
      </c>
      <c r="H41" s="7">
        <v>46</v>
      </c>
      <c r="I41" s="7">
        <v>14996.6</v>
      </c>
      <c r="J41" s="8">
        <f t="shared" si="15"/>
        <v>1191</v>
      </c>
      <c r="K41" s="8">
        <f t="shared" si="16"/>
        <v>1083953.6000000001</v>
      </c>
      <c r="L41" s="5" t="s">
        <v>8</v>
      </c>
      <c r="M41" s="4" t="s">
        <v>60</v>
      </c>
      <c r="N41" s="5" t="s">
        <v>12</v>
      </c>
      <c r="O41" s="73"/>
      <c r="P41" s="22">
        <f t="shared" si="19"/>
        <v>41671</v>
      </c>
      <c r="Q41" s="26">
        <f>Rates!$AF41</f>
        <v>8.1739999999999993E-2</v>
      </c>
      <c r="R41" s="27">
        <f>Rates!$L41</f>
        <v>8.4900000000000003E-2</v>
      </c>
      <c r="S41" s="13">
        <f t="shared" si="5"/>
        <v>-2769.8348000000087</v>
      </c>
      <c r="T41" s="26">
        <f>Rates!$AG41</f>
        <v>8.9760000000000006E-2</v>
      </c>
      <c r="U41" s="27">
        <f>Rates!$L41</f>
        <v>8.4900000000000003E-2</v>
      </c>
      <c r="V41" s="40">
        <f t="shared" si="6"/>
        <v>695.38338000000044</v>
      </c>
      <c r="W41" s="26">
        <f>Rates!$AI41</f>
        <v>0.11080000000000001</v>
      </c>
      <c r="X41" s="27">
        <f>Rates!$L41</f>
        <v>8.4900000000000003E-2</v>
      </c>
      <c r="Y41" s="40">
        <f t="shared" si="7"/>
        <v>1278.0096000000003</v>
      </c>
      <c r="Z41" s="26">
        <f>Rates!$AH41</f>
        <v>7.4279999999999999E-2</v>
      </c>
      <c r="AA41" s="27">
        <f>Rates!$L41</f>
        <v>8.4900000000000003E-2</v>
      </c>
      <c r="AB41" s="13">
        <f t="shared" si="8"/>
        <v>-159.26389200000008</v>
      </c>
      <c r="AC41" s="13">
        <f t="shared" si="9"/>
        <v>-955.70571200000813</v>
      </c>
      <c r="AD41" s="120">
        <f t="shared" si="10"/>
        <v>833.20342205323198</v>
      </c>
    </row>
    <row r="42" spans="1:30" ht="15" hidden="1" customHeight="1" x14ac:dyDescent="0.25">
      <c r="A42" s="16">
        <v>41640</v>
      </c>
      <c r="B42" s="41">
        <v>1053</v>
      </c>
      <c r="C42" s="7">
        <v>958126</v>
      </c>
      <c r="D42" s="7">
        <v>90</v>
      </c>
      <c r="E42" s="7">
        <v>157101.1</v>
      </c>
      <c r="F42" s="7">
        <v>3</v>
      </c>
      <c r="G42" s="7">
        <v>51456</v>
      </c>
      <c r="H42" s="7">
        <v>45</v>
      </c>
      <c r="I42" s="7">
        <v>16662.599999999999</v>
      </c>
      <c r="J42" s="8">
        <f t="shared" si="15"/>
        <v>1191</v>
      </c>
      <c r="K42" s="8">
        <f t="shared" si="16"/>
        <v>1183345.7</v>
      </c>
      <c r="L42" s="5" t="s">
        <v>8</v>
      </c>
      <c r="M42" s="4" t="s">
        <v>60</v>
      </c>
      <c r="N42" s="5" t="s">
        <v>12</v>
      </c>
      <c r="O42" s="73"/>
      <c r="P42" s="22">
        <f t="shared" si="19"/>
        <v>41640</v>
      </c>
      <c r="Q42" s="26">
        <f>Rates!$AF42</f>
        <v>8.1739999999999993E-2</v>
      </c>
      <c r="R42" s="27">
        <f>Rates!$L42</f>
        <v>8.4900000000000003E-2</v>
      </c>
      <c r="S42" s="13">
        <f t="shared" si="5"/>
        <v>-3027.6781600000095</v>
      </c>
      <c r="T42" s="26">
        <f>Rates!$AG42</f>
        <v>8.9760000000000006E-2</v>
      </c>
      <c r="U42" s="27">
        <f>Rates!$L42</f>
        <v>8.4900000000000003E-2</v>
      </c>
      <c r="V42" s="40">
        <f t="shared" si="6"/>
        <v>763.51134600000057</v>
      </c>
      <c r="W42" s="26">
        <f>Rates!$AI42</f>
        <v>0.11080000000000001</v>
      </c>
      <c r="X42" s="27">
        <f>Rates!$L42</f>
        <v>8.4900000000000003E-2</v>
      </c>
      <c r="Y42" s="40">
        <f t="shared" si="7"/>
        <v>1332.7104000000004</v>
      </c>
      <c r="Z42" s="26">
        <f>Rates!$AH42</f>
        <v>7.4279999999999999E-2</v>
      </c>
      <c r="AA42" s="27">
        <f>Rates!$L42</f>
        <v>8.4900000000000003E-2</v>
      </c>
      <c r="AB42" s="13">
        <f t="shared" si="8"/>
        <v>-176.95681200000007</v>
      </c>
      <c r="AC42" s="13">
        <f t="shared" si="9"/>
        <v>-1108.4132260000088</v>
      </c>
      <c r="AD42" s="120">
        <f t="shared" si="10"/>
        <v>909.90123456790127</v>
      </c>
    </row>
    <row r="43" spans="1:30" ht="15" hidden="1" customHeight="1" x14ac:dyDescent="0.25">
      <c r="A43" s="16">
        <v>41609</v>
      </c>
      <c r="B43" s="41">
        <v>1060</v>
      </c>
      <c r="C43" s="7">
        <v>1010467</v>
      </c>
      <c r="D43" s="7">
        <v>91</v>
      </c>
      <c r="E43" s="7">
        <v>142070</v>
      </c>
      <c r="F43" s="7">
        <v>3</v>
      </c>
      <c r="G43" s="7">
        <v>59424</v>
      </c>
      <c r="H43" s="7">
        <v>46</v>
      </c>
      <c r="I43" s="7">
        <v>17869.7</v>
      </c>
      <c r="J43" s="8">
        <f t="shared" si="15"/>
        <v>1200</v>
      </c>
      <c r="K43" s="8">
        <f t="shared" si="16"/>
        <v>1229830.7</v>
      </c>
      <c r="L43" s="5" t="s">
        <v>8</v>
      </c>
      <c r="M43" s="4" t="s">
        <v>60</v>
      </c>
      <c r="N43" s="5" t="s">
        <v>12</v>
      </c>
      <c r="O43" s="73"/>
      <c r="P43" s="22">
        <f t="shared" si="19"/>
        <v>41609</v>
      </c>
      <c r="Q43" s="79">
        <f>Rates!$AF43</f>
        <v>8.3170000000000008E-2</v>
      </c>
      <c r="R43" s="27">
        <f>Rates!$L43</f>
        <v>8.4900000000000003E-2</v>
      </c>
      <c r="S43" s="13">
        <f t="shared" si="5"/>
        <v>-1748.1079099999954</v>
      </c>
      <c r="T43" s="79">
        <f>Rates!$AG43</f>
        <v>7.775E-2</v>
      </c>
      <c r="U43" s="27">
        <f>Rates!$L43</f>
        <v>8.4900000000000003E-2</v>
      </c>
      <c r="V43" s="40">
        <f t="shared" si="6"/>
        <v>-1015.8005000000005</v>
      </c>
      <c r="W43" s="79">
        <f>Rates!$AI43</f>
        <v>7.0650000000000004E-2</v>
      </c>
      <c r="X43" s="27">
        <f>Rates!$L43</f>
        <v>8.4900000000000003E-2</v>
      </c>
      <c r="Y43" s="40">
        <f t="shared" si="7"/>
        <v>-846.79199999999992</v>
      </c>
      <c r="Z43" s="79">
        <f>Rates!$AH43</f>
        <v>5.9070000000000004E-2</v>
      </c>
      <c r="AA43" s="27">
        <f>Rates!$L43</f>
        <v>8.4900000000000003E-2</v>
      </c>
      <c r="AB43" s="13">
        <f t="shared" si="8"/>
        <v>-461.57435099999998</v>
      </c>
      <c r="AC43" s="13">
        <f t="shared" si="9"/>
        <v>-4072.274760999996</v>
      </c>
      <c r="AD43" s="120">
        <f t="shared" si="10"/>
        <v>953.27075471698117</v>
      </c>
    </row>
    <row r="44" spans="1:30" ht="15" hidden="1" customHeight="1" x14ac:dyDescent="0.25">
      <c r="A44" s="16">
        <v>41579</v>
      </c>
      <c r="B44" s="41">
        <v>1073.4982502715095</v>
      </c>
      <c r="C44" s="7">
        <v>924664.23827836465</v>
      </c>
      <c r="D44" s="7">
        <v>89.799444913720293</v>
      </c>
      <c r="E44" s="7">
        <v>149642.43219390692</v>
      </c>
      <c r="F44" s="7">
        <v>3.071316519850368</v>
      </c>
      <c r="G44" s="7">
        <v>73798.007036593408</v>
      </c>
      <c r="H44" s="7">
        <v>45.630988294919753</v>
      </c>
      <c r="I44" s="7">
        <v>15020.222491134926</v>
      </c>
      <c r="J44" s="8">
        <f t="shared" si="15"/>
        <v>1212</v>
      </c>
      <c r="K44" s="8">
        <f t="shared" si="16"/>
        <v>1163124.8999999999</v>
      </c>
      <c r="L44" s="5" t="s">
        <v>8</v>
      </c>
      <c r="M44" s="4" t="s">
        <v>60</v>
      </c>
      <c r="N44" s="5" t="s">
        <v>12</v>
      </c>
      <c r="O44" s="73"/>
      <c r="P44" s="22">
        <f t="shared" si="19"/>
        <v>41579</v>
      </c>
      <c r="Q44" s="79">
        <f>Rates!$AF44</f>
        <v>8.3170000000000008E-2</v>
      </c>
      <c r="R44" s="27">
        <f>Rates!$L44</f>
        <v>8.4900000000000003E-2</v>
      </c>
      <c r="S44" s="13">
        <f t="shared" si="5"/>
        <v>-1599.6691322215665</v>
      </c>
      <c r="T44" s="79">
        <f>Rates!$AG44</f>
        <v>7.775E-2</v>
      </c>
      <c r="U44" s="27">
        <f>Rates!$L44</f>
        <v>8.4900000000000003E-2</v>
      </c>
      <c r="V44" s="40">
        <f t="shared" si="6"/>
        <v>-1069.943390186435</v>
      </c>
      <c r="W44" s="79">
        <f>Rates!$AI44</f>
        <v>7.0650000000000004E-2</v>
      </c>
      <c r="X44" s="27">
        <f>Rates!$L44</f>
        <v>8.4900000000000003E-2</v>
      </c>
      <c r="Y44" s="40">
        <f t="shared" si="7"/>
        <v>-1051.6216002714559</v>
      </c>
      <c r="Z44" s="79">
        <f>Rates!$AH44</f>
        <v>5.9070000000000004E-2</v>
      </c>
      <c r="AA44" s="27">
        <f>Rates!$L44</f>
        <v>8.4900000000000003E-2</v>
      </c>
      <c r="AB44" s="13">
        <f t="shared" si="8"/>
        <v>-387.97234694601514</v>
      </c>
      <c r="AC44" s="13">
        <f t="shared" si="9"/>
        <v>-4109.2064696254729</v>
      </c>
      <c r="AD44" s="120">
        <f t="shared" si="10"/>
        <v>861.35607398009108</v>
      </c>
    </row>
    <row r="45" spans="1:30" ht="15" hidden="1" customHeight="1" x14ac:dyDescent="0.25">
      <c r="A45" s="16">
        <v>41548</v>
      </c>
      <c r="B45" s="41">
        <v>1077.926873416194</v>
      </c>
      <c r="C45" s="7">
        <v>638374.9687809716</v>
      </c>
      <c r="D45" s="7">
        <v>90.169904669965007</v>
      </c>
      <c r="E45" s="7">
        <v>103310.99552196141</v>
      </c>
      <c r="F45" s="7">
        <v>3.0839869675395195</v>
      </c>
      <c r="G45" s="7">
        <v>50949.088856079245</v>
      </c>
      <c r="H45" s="7">
        <v>45.819234946301435</v>
      </c>
      <c r="I45" s="7">
        <v>10369.746840987846</v>
      </c>
      <c r="J45" s="8">
        <f t="shared" si="15"/>
        <v>1217</v>
      </c>
      <c r="K45" s="8">
        <f t="shared" si="16"/>
        <v>803004.8</v>
      </c>
      <c r="L45" s="5" t="s">
        <v>8</v>
      </c>
      <c r="M45" s="4" t="s">
        <v>61</v>
      </c>
      <c r="N45" s="5" t="s">
        <v>12</v>
      </c>
      <c r="O45" s="73"/>
      <c r="P45" s="22">
        <f t="shared" si="19"/>
        <v>41548</v>
      </c>
      <c r="Q45" s="79">
        <f>Rates!$AF45</f>
        <v>8.3170000000000008E-2</v>
      </c>
      <c r="R45" s="27">
        <f>Rates!$L45</f>
        <v>7.8899999999999998E-2</v>
      </c>
      <c r="S45" s="13">
        <f t="shared" si="5"/>
        <v>2725.8611166947549</v>
      </c>
      <c r="T45" s="79">
        <f>Rates!$AG45</f>
        <v>7.775E-2</v>
      </c>
      <c r="U45" s="27">
        <f>Rates!$L45</f>
        <v>7.8899999999999998E-2</v>
      </c>
      <c r="V45" s="40">
        <f t="shared" si="6"/>
        <v>-118.80764485025543</v>
      </c>
      <c r="W45" s="79">
        <f>Rates!$AI45</f>
        <v>7.0650000000000004E-2</v>
      </c>
      <c r="X45" s="27">
        <f>Rates!$L45</f>
        <v>7.8899999999999998E-2</v>
      </c>
      <c r="Y45" s="40">
        <f t="shared" si="7"/>
        <v>-420.32998306265341</v>
      </c>
      <c r="Z45" s="79">
        <f>Rates!$AH45</f>
        <v>5.9070000000000004E-2</v>
      </c>
      <c r="AA45" s="27">
        <f>Rates!$L45</f>
        <v>7.8899999999999998E-2</v>
      </c>
      <c r="AB45" s="13">
        <f t="shared" si="8"/>
        <v>-205.63207985678892</v>
      </c>
      <c r="AC45" s="13">
        <f t="shared" si="9"/>
        <v>1981.0914089250571</v>
      </c>
      <c r="AD45" s="120">
        <f t="shared" si="10"/>
        <v>592.22474596798668</v>
      </c>
    </row>
    <row r="46" spans="1:30" ht="15" hidden="1" customHeight="1" x14ac:dyDescent="0.25">
      <c r="A46" s="16">
        <v>41518</v>
      </c>
      <c r="B46" s="41">
        <v>1097.4128152528056</v>
      </c>
      <c r="C46" s="7">
        <v>605743.39110415615</v>
      </c>
      <c r="D46" s="7">
        <v>91.79992759744178</v>
      </c>
      <c r="E46" s="7">
        <v>98030.08549241937</v>
      </c>
      <c r="F46" s="7">
        <v>3.1397369373717869</v>
      </c>
      <c r="G46" s="7">
        <v>48344.743084588714</v>
      </c>
      <c r="H46" s="7">
        <v>46.647520212380833</v>
      </c>
      <c r="I46" s="7">
        <v>9839.6803188358681</v>
      </c>
      <c r="J46" s="8">
        <f t="shared" si="15"/>
        <v>1239</v>
      </c>
      <c r="K46" s="8">
        <f t="shared" si="16"/>
        <v>761957.90000000014</v>
      </c>
      <c r="L46" s="5" t="s">
        <v>8</v>
      </c>
      <c r="M46" s="4" t="s">
        <v>61</v>
      </c>
      <c r="N46" s="5" t="s">
        <v>12</v>
      </c>
      <c r="O46" s="73"/>
      <c r="P46" s="22">
        <f t="shared" si="19"/>
        <v>41518</v>
      </c>
      <c r="Q46" s="79">
        <f>Rates!$AF46</f>
        <v>8.3170000000000008E-2</v>
      </c>
      <c r="R46" s="27">
        <f>Rates!$L46</f>
        <v>7.8899999999999998E-2</v>
      </c>
      <c r="S46" s="13">
        <f t="shared" si="5"/>
        <v>2586.5242800147525</v>
      </c>
      <c r="T46" s="79">
        <f>Rates!$AG46</f>
        <v>7.775E-2</v>
      </c>
      <c r="U46" s="27">
        <f>Rates!$L46</f>
        <v>7.8899999999999998E-2</v>
      </c>
      <c r="V46" s="40">
        <f t="shared" si="6"/>
        <v>-112.7345983162821</v>
      </c>
      <c r="W46" s="79">
        <f>Rates!$AI46</f>
        <v>7.5329999999999994E-2</v>
      </c>
      <c r="X46" s="27">
        <f>Rates!$L46</f>
        <v>7.8899999999999998E-2</v>
      </c>
      <c r="Y46" s="40">
        <f t="shared" si="7"/>
        <v>-172.59073281198189</v>
      </c>
      <c r="Z46" s="79">
        <f>Rates!$AH46</f>
        <v>5.9070000000000004E-2</v>
      </c>
      <c r="AA46" s="27">
        <f>Rates!$L46</f>
        <v>7.8899999999999998E-2</v>
      </c>
      <c r="AB46" s="13">
        <f t="shared" si="8"/>
        <v>-195.1208607225152</v>
      </c>
      <c r="AC46" s="13">
        <f t="shared" si="9"/>
        <v>2106.0780881639735</v>
      </c>
      <c r="AD46" s="120">
        <f t="shared" si="10"/>
        <v>551.97404539568277</v>
      </c>
    </row>
    <row r="47" spans="1:30" ht="15" hidden="1" customHeight="1" x14ac:dyDescent="0.25">
      <c r="A47" s="16">
        <v>41487</v>
      </c>
      <c r="B47" s="41">
        <v>1103.6128876553637</v>
      </c>
      <c r="C47" s="7">
        <v>664259.05082012038</v>
      </c>
      <c r="D47" s="7">
        <v>92.318571256184384</v>
      </c>
      <c r="E47" s="7">
        <v>107499.92900840905</v>
      </c>
      <c r="F47" s="7">
        <v>3.1574755641365995</v>
      </c>
      <c r="G47" s="7">
        <v>53014.912956746812</v>
      </c>
      <c r="H47" s="7">
        <v>46.911065524315191</v>
      </c>
      <c r="I47" s="7">
        <v>10790.207214723812</v>
      </c>
      <c r="J47" s="8">
        <f t="shared" si="15"/>
        <v>1245.9999999999998</v>
      </c>
      <c r="K47" s="8">
        <f t="shared" si="16"/>
        <v>835564.10000000009</v>
      </c>
      <c r="L47" s="5" t="s">
        <v>8</v>
      </c>
      <c r="M47" s="4" t="s">
        <v>61</v>
      </c>
      <c r="N47" s="5" t="s">
        <v>12</v>
      </c>
      <c r="O47" s="73"/>
      <c r="P47" s="22">
        <f t="shared" si="19"/>
        <v>41487</v>
      </c>
      <c r="Q47" s="79">
        <f>Rates!$AF47</f>
        <v>8.3170000000000008E-2</v>
      </c>
      <c r="R47" s="27">
        <f>Rates!$L47</f>
        <v>7.8899999999999998E-2</v>
      </c>
      <c r="S47" s="13">
        <f t="shared" si="5"/>
        <v>2836.3861470019206</v>
      </c>
      <c r="T47" s="79">
        <f>Rates!$AG47</f>
        <v>7.775E-2</v>
      </c>
      <c r="U47" s="27">
        <f>Rates!$L47</f>
        <v>7.8899999999999998E-2</v>
      </c>
      <c r="V47" s="40">
        <f t="shared" si="6"/>
        <v>-123.62491835967022</v>
      </c>
      <c r="W47" s="79">
        <f>Rates!$AI47</f>
        <v>7.5329999999999994E-2</v>
      </c>
      <c r="X47" s="27">
        <f>Rates!$L47</f>
        <v>7.8899999999999998E-2</v>
      </c>
      <c r="Y47" s="40">
        <f t="shared" si="7"/>
        <v>-189.26323925558631</v>
      </c>
      <c r="Z47" s="79">
        <f>Rates!$AH47</f>
        <v>5.9070000000000004E-2</v>
      </c>
      <c r="AA47" s="27">
        <f>Rates!$L47</f>
        <v>7.8899999999999998E-2</v>
      </c>
      <c r="AB47" s="13">
        <f t="shared" si="8"/>
        <v>-213.96980906797313</v>
      </c>
      <c r="AC47" s="13">
        <f t="shared" si="9"/>
        <v>2309.5281803186908</v>
      </c>
      <c r="AD47" s="120">
        <f t="shared" si="10"/>
        <v>601.89497445190693</v>
      </c>
    </row>
    <row r="48" spans="1:30" ht="15" hidden="1" customHeight="1" x14ac:dyDescent="0.25">
      <c r="A48" s="16">
        <v>41456</v>
      </c>
      <c r="B48" s="41">
        <v>1121.3273802341016</v>
      </c>
      <c r="C48" s="7">
        <v>844685.15713312651</v>
      </c>
      <c r="D48" s="7">
        <v>93.800410281163266</v>
      </c>
      <c r="E48" s="7">
        <v>136699.06990978634</v>
      </c>
      <c r="F48" s="7">
        <v>3.2081573548932059</v>
      </c>
      <c r="G48" s="7">
        <v>67414.828636479142</v>
      </c>
      <c r="H48" s="7">
        <v>47.66405212984192</v>
      </c>
      <c r="I48" s="7">
        <v>13721.04432060816</v>
      </c>
      <c r="J48" s="8">
        <f t="shared" si="15"/>
        <v>1266</v>
      </c>
      <c r="K48" s="8">
        <f t="shared" si="16"/>
        <v>1062520.1000000001</v>
      </c>
      <c r="L48" s="5" t="s">
        <v>8</v>
      </c>
      <c r="M48" s="4" t="s">
        <v>61</v>
      </c>
      <c r="N48" s="5" t="s">
        <v>12</v>
      </c>
      <c r="O48" s="73"/>
      <c r="P48" s="23">
        <v>41456</v>
      </c>
      <c r="Q48" s="79">
        <f>Rates!$AF48</f>
        <v>8.3170000000000008E-2</v>
      </c>
      <c r="R48" s="27">
        <f>Rates!$L48</f>
        <v>7.8899999999999998E-2</v>
      </c>
      <c r="S48" s="13">
        <f t="shared" si="5"/>
        <v>3606.8056209584588</v>
      </c>
      <c r="T48" s="79">
        <f>Rates!$AG48</f>
        <v>7.775E-2</v>
      </c>
      <c r="U48" s="27">
        <v>7.8899999999999998E-2</v>
      </c>
      <c r="V48" s="40">
        <f t="shared" si="6"/>
        <v>-157.20393039625404</v>
      </c>
      <c r="W48" s="79">
        <f>Rates!$AI48</f>
        <v>7.5329999999999994E-2</v>
      </c>
      <c r="X48" s="27">
        <v>7.8899999999999998E-2</v>
      </c>
      <c r="Y48" s="40">
        <f t="shared" si="7"/>
        <v>-240.67093823223078</v>
      </c>
      <c r="Z48" s="79">
        <f>Rates!$AH48</f>
        <v>5.9070000000000004E-2</v>
      </c>
      <c r="AA48" s="27">
        <v>7.8899999999999998E-2</v>
      </c>
      <c r="AB48" s="13">
        <f t="shared" si="8"/>
        <v>-272.0883088776597</v>
      </c>
      <c r="AC48" s="13">
        <f t="shared" si="9"/>
        <v>2936.8424434523145</v>
      </c>
      <c r="AD48" s="120">
        <f t="shared" si="10"/>
        <v>753.29040565903244</v>
      </c>
    </row>
    <row r="49" spans="1:31" hidden="1" x14ac:dyDescent="0.25">
      <c r="F49" s="17"/>
      <c r="G49" s="17"/>
      <c r="H49" s="17"/>
      <c r="I49" s="17"/>
      <c r="J49" s="17"/>
      <c r="K49" s="17"/>
      <c r="O49" s="74"/>
      <c r="P49" s="82"/>
      <c r="Q49" s="42"/>
      <c r="R49" s="32"/>
      <c r="S49" s="43"/>
      <c r="T49" s="42"/>
      <c r="U49" s="32"/>
      <c r="V49" s="43"/>
      <c r="W49" s="42"/>
      <c r="X49" s="32"/>
      <c r="Y49" s="43"/>
      <c r="Z49" s="46"/>
      <c r="AA49" s="47"/>
      <c r="AB49" s="43"/>
      <c r="AC49" s="43"/>
      <c r="AD49" s="43"/>
    </row>
    <row r="50" spans="1:31" hidden="1" x14ac:dyDescent="0.25">
      <c r="F50" s="17"/>
      <c r="G50" s="17"/>
      <c r="H50" s="31"/>
      <c r="I50" s="31"/>
      <c r="J50" s="31"/>
      <c r="K50" s="31"/>
      <c r="Q50" s="52" t="s">
        <v>62</v>
      </c>
      <c r="R50" s="44"/>
      <c r="S50" s="45">
        <f>SUM(S7:S49)</f>
        <v>-377.22631555174758</v>
      </c>
      <c r="T50" s="50"/>
      <c r="U50" s="51"/>
      <c r="V50" s="45">
        <f>SUM(V7:V49)</f>
        <v>4451.9847568911082</v>
      </c>
      <c r="W50" s="50"/>
      <c r="X50" s="51"/>
      <c r="Y50" s="45">
        <f>SUM(Y7:Y49)</f>
        <v>7446.7390563660911</v>
      </c>
      <c r="Z50" s="48"/>
      <c r="AA50" s="49"/>
      <c r="AB50" s="45">
        <f>SUM(AB7:AB49)</f>
        <v>-6920.5251804709524</v>
      </c>
      <c r="AC50" s="45">
        <f>SUM(AC7:AC49)</f>
        <v>4600.9723172344966</v>
      </c>
      <c r="AD50" s="45"/>
    </row>
    <row r="51" spans="1:31" x14ac:dyDescent="0.25">
      <c r="A51" s="150"/>
      <c r="B51" s="150"/>
      <c r="C51" s="150"/>
      <c r="D51" s="150"/>
      <c r="E51" s="150"/>
      <c r="F51" s="150"/>
      <c r="G51" s="17"/>
      <c r="H51" s="17"/>
      <c r="I51" s="17"/>
      <c r="J51" s="17"/>
      <c r="K51" s="17"/>
      <c r="L51" s="150"/>
      <c r="M51" s="150"/>
      <c r="N51" s="150"/>
    </row>
    <row r="52" spans="1:31" x14ac:dyDescent="0.25">
      <c r="A52" s="150" t="s">
        <v>5</v>
      </c>
      <c r="B52" s="150"/>
      <c r="C52" s="150"/>
      <c r="D52" s="150"/>
      <c r="E52" s="150"/>
      <c r="F52" s="17"/>
      <c r="G52" s="17"/>
      <c r="H52" s="17"/>
      <c r="I52" s="17"/>
      <c r="J52" s="150"/>
      <c r="K52" s="150"/>
      <c r="L52" s="150"/>
      <c r="M52" s="66"/>
      <c r="N52" s="66"/>
      <c r="P52" s="9"/>
      <c r="Q52" s="9"/>
      <c r="R52" s="9"/>
      <c r="S52" s="9"/>
      <c r="T52" s="9"/>
      <c r="U52" s="9"/>
      <c r="V52" s="15"/>
      <c r="W52" s="15"/>
      <c r="X52" s="15"/>
      <c r="Y52" s="15"/>
      <c r="Z52" s="15"/>
      <c r="AA52" s="15"/>
      <c r="AC52" s="17"/>
    </row>
    <row r="53" spans="1:31" s="175" customFormat="1" ht="50.25" customHeight="1" x14ac:dyDescent="0.25">
      <c r="A53" s="2" t="s">
        <v>12</v>
      </c>
      <c r="B53" s="318" t="s">
        <v>159</v>
      </c>
      <c r="C53" s="318"/>
      <c r="D53" s="318"/>
      <c r="E53" s="318"/>
      <c r="F53" s="318"/>
      <c r="G53" s="318"/>
      <c r="H53" s="318"/>
      <c r="I53" s="318"/>
      <c r="J53" s="318"/>
      <c r="K53" s="318"/>
      <c r="L53" s="318"/>
      <c r="O53" s="277"/>
    </row>
    <row r="54" spans="1:31" x14ac:dyDescent="0.25">
      <c r="A54" s="150"/>
      <c r="B54" s="150"/>
      <c r="C54" s="150"/>
      <c r="D54" s="150"/>
      <c r="E54" s="150"/>
      <c r="F54" s="150"/>
      <c r="G54" s="150"/>
      <c r="H54" s="150"/>
      <c r="I54" s="150"/>
      <c r="J54" s="150"/>
      <c r="K54" s="150"/>
      <c r="L54" s="150"/>
      <c r="M54" s="150"/>
      <c r="N54" s="150"/>
    </row>
    <row r="55" spans="1:31" ht="43.5" customHeight="1" x14ac:dyDescent="0.25">
      <c r="A55" s="2" t="s">
        <v>13</v>
      </c>
      <c r="B55" s="318" t="s">
        <v>160</v>
      </c>
      <c r="C55" s="318"/>
      <c r="D55" s="318"/>
      <c r="E55" s="318"/>
      <c r="F55" s="318"/>
      <c r="G55" s="318"/>
      <c r="H55" s="318"/>
      <c r="I55" s="318"/>
      <c r="J55" s="318"/>
      <c r="K55" s="318"/>
      <c r="L55" s="318"/>
      <c r="M55" s="150"/>
      <c r="N55" s="150"/>
      <c r="O55" s="264"/>
    </row>
    <row r="56" spans="1:31" x14ac:dyDescent="0.25">
      <c r="A56" s="65"/>
      <c r="B56" s="175"/>
      <c r="C56" s="175"/>
      <c r="D56" s="175"/>
      <c r="E56" s="175"/>
      <c r="F56" s="175"/>
      <c r="G56" s="175"/>
      <c r="H56" s="175"/>
      <c r="I56" s="175"/>
      <c r="J56" s="175"/>
      <c r="K56" s="175"/>
      <c r="L56" s="175"/>
      <c r="O56" s="264"/>
      <c r="AE56" s="150"/>
    </row>
    <row r="57" spans="1:31" x14ac:dyDescent="0.25">
      <c r="A57" s="1" t="s">
        <v>4</v>
      </c>
      <c r="B57" s="150"/>
      <c r="C57" s="150"/>
      <c r="D57" s="150"/>
      <c r="E57" s="150"/>
      <c r="F57" s="150"/>
      <c r="G57" s="150"/>
      <c r="H57" s="150"/>
      <c r="I57" s="150"/>
      <c r="J57" s="150"/>
      <c r="K57" s="150"/>
      <c r="L57" s="150"/>
      <c r="AE57" s="150"/>
    </row>
    <row r="58" spans="1:31" x14ac:dyDescent="0.25">
      <c r="A58" s="150" t="s">
        <v>161</v>
      </c>
      <c r="B58" s="150"/>
      <c r="C58" s="150"/>
      <c r="D58" s="150"/>
      <c r="E58" s="150"/>
      <c r="F58" s="150"/>
      <c r="G58" s="150"/>
      <c r="H58" s="150"/>
      <c r="I58" s="150"/>
      <c r="J58" s="150"/>
      <c r="K58" s="150"/>
      <c r="L58" s="150"/>
    </row>
    <row r="60" spans="1:31" x14ac:dyDescent="0.25">
      <c r="A60" s="1" t="s">
        <v>187</v>
      </c>
    </row>
    <row r="61" spans="1:31" ht="56.25" customHeight="1" x14ac:dyDescent="0.25">
      <c r="A61" s="318" t="s">
        <v>166</v>
      </c>
      <c r="B61" s="318"/>
      <c r="C61" s="318"/>
      <c r="D61" s="318"/>
      <c r="E61" s="318"/>
      <c r="F61" s="318"/>
      <c r="G61" s="318"/>
      <c r="H61" s="318"/>
      <c r="I61" s="318"/>
      <c r="J61" s="318"/>
      <c r="K61" s="318"/>
      <c r="L61" s="318"/>
    </row>
    <row r="63" spans="1:31" hidden="1" x14ac:dyDescent="0.25"/>
    <row r="64" spans="1:31" ht="30" hidden="1" x14ac:dyDescent="0.25">
      <c r="A64" s="6" t="s">
        <v>32</v>
      </c>
      <c r="B64" s="6" t="s">
        <v>6</v>
      </c>
      <c r="C64" s="6" t="s">
        <v>20</v>
      </c>
      <c r="D64" s="6" t="str">
        <f t="shared" ref="D64:I64" si="20">D6</f>
        <v>Small C&amp;I Meters</v>
      </c>
      <c r="E64" s="6" t="str">
        <f t="shared" si="20"/>
        <v>Small C&amp;I Usage</v>
      </c>
      <c r="F64" s="6" t="str">
        <f t="shared" si="20"/>
        <v>Med/Lrg C&amp;I Meters</v>
      </c>
      <c r="G64" s="6" t="str">
        <f t="shared" si="20"/>
        <v>Med/Lrg C&amp;I Usage</v>
      </c>
      <c r="H64" s="6" t="str">
        <f t="shared" si="20"/>
        <v>Streetlight Meters</v>
      </c>
      <c r="I64" s="6" t="str">
        <f t="shared" si="20"/>
        <v>Streetlight Usage</v>
      </c>
      <c r="J64" s="20"/>
      <c r="K64" s="20"/>
      <c r="L64" s="20" t="s">
        <v>55</v>
      </c>
      <c r="M64" s="6" t="s">
        <v>40</v>
      </c>
      <c r="N64" s="20"/>
      <c r="AD64" s="45"/>
    </row>
    <row r="65" spans="1:17" hidden="1" x14ac:dyDescent="0.25">
      <c r="A65" s="23">
        <v>41579</v>
      </c>
      <c r="B65" s="7">
        <f>B$72/$L$72*$L$65</f>
        <v>1073.4982502715095</v>
      </c>
      <c r="C65" s="7">
        <f>C$72/$M$72*$M$65</f>
        <v>924664.23827836465</v>
      </c>
      <c r="D65" s="7">
        <f>D$72/$L$72*$L$65</f>
        <v>89.799444913720293</v>
      </c>
      <c r="E65" s="7">
        <f>E$72/$M$72*$M$65</f>
        <v>149642.43219390692</v>
      </c>
      <c r="F65" s="7">
        <f>F$72/$L$72*$L$65</f>
        <v>3.071316519850368</v>
      </c>
      <c r="G65" s="7">
        <f>G$72/$M$72*$M$65</f>
        <v>73798.007036593408</v>
      </c>
      <c r="H65" s="7">
        <f>H$72/$L$72*$L$65</f>
        <v>45.630988294919753</v>
      </c>
      <c r="I65" s="7">
        <f>I$72/$M$72*$M$65</f>
        <v>15020.222491134926</v>
      </c>
      <c r="J65" s="7"/>
      <c r="K65" s="7"/>
      <c r="L65" s="7">
        <v>1212</v>
      </c>
      <c r="M65" s="7">
        <v>1163124.8999999999</v>
      </c>
      <c r="N65" s="7"/>
      <c r="O65" s="263"/>
      <c r="P65" s="17"/>
      <c r="Q65" s="17"/>
    </row>
    <row r="66" spans="1:17" hidden="1" x14ac:dyDescent="0.25">
      <c r="A66" s="22">
        <v>41548</v>
      </c>
      <c r="B66" s="7">
        <f>B$72/$L$72*$L66</f>
        <v>1077.926873416194</v>
      </c>
      <c r="C66" s="7">
        <f>C$72/$M$72*$M66</f>
        <v>638374.9687809716</v>
      </c>
      <c r="D66" s="7">
        <f>D$72/$L$72*$L66</f>
        <v>90.169904669965007</v>
      </c>
      <c r="E66" s="7">
        <f>E$72/$M$72*$M66</f>
        <v>103310.99552196141</v>
      </c>
      <c r="F66" s="7">
        <f>F$72/$L$72*$L66</f>
        <v>3.0839869675395195</v>
      </c>
      <c r="G66" s="7">
        <f>G$72/$M$72*$M66</f>
        <v>50949.088856079245</v>
      </c>
      <c r="H66" s="7">
        <f>H$72/$L$72*$L66</f>
        <v>45.819234946301435</v>
      </c>
      <c r="I66" s="7">
        <f>I$72/$M$72*$M66</f>
        <v>10369.746840987846</v>
      </c>
      <c r="J66" s="7"/>
      <c r="K66" s="7"/>
      <c r="L66" s="7">
        <f>1198+19</f>
        <v>1217</v>
      </c>
      <c r="M66" s="7">
        <f>778914.8+24090</f>
        <v>803004.8</v>
      </c>
      <c r="N66" s="7"/>
      <c r="P66" s="17"/>
      <c r="Q66" s="17"/>
    </row>
    <row r="67" spans="1:17" hidden="1" x14ac:dyDescent="0.25">
      <c r="A67" s="22">
        <v>41518</v>
      </c>
      <c r="B67" s="7">
        <f>B$72/$L$72*$L67</f>
        <v>1097.4128152528056</v>
      </c>
      <c r="C67" s="7">
        <f>C$72/$M$72*$M67</f>
        <v>605743.39110415615</v>
      </c>
      <c r="D67" s="7">
        <f>D$72/$L$72*$L67</f>
        <v>91.79992759744178</v>
      </c>
      <c r="E67" s="7">
        <f>E$72/$M$72*$M67</f>
        <v>98030.08549241937</v>
      </c>
      <c r="F67" s="7">
        <f>F$72/$L$72*$L67</f>
        <v>3.1397369373717869</v>
      </c>
      <c r="G67" s="7">
        <f>G$72/$M$72*$M67</f>
        <v>48344.743084588714</v>
      </c>
      <c r="H67" s="7">
        <f>H$72/$L$72*$L67</f>
        <v>46.647520212380833</v>
      </c>
      <c r="I67" s="7">
        <f>I$72/$M$72*$M67</f>
        <v>9839.6803188358681</v>
      </c>
      <c r="J67" s="19"/>
      <c r="K67" s="19"/>
      <c r="L67" s="19">
        <v>1239</v>
      </c>
      <c r="M67" s="19">
        <v>761957.9</v>
      </c>
      <c r="N67" s="19"/>
      <c r="O67" s="264"/>
      <c r="P67" s="17"/>
      <c r="Q67" s="17"/>
    </row>
    <row r="68" spans="1:17" hidden="1" x14ac:dyDescent="0.25">
      <c r="A68" s="22">
        <v>41487</v>
      </c>
      <c r="B68" s="7">
        <f>B$72/$L$72*$L68</f>
        <v>1103.6128876553637</v>
      </c>
      <c r="C68" s="7">
        <f>C$72/$M$72*$M68</f>
        <v>664259.05082012038</v>
      </c>
      <c r="D68" s="7">
        <f>D$72/$L$72*$L68</f>
        <v>92.318571256184384</v>
      </c>
      <c r="E68" s="7">
        <f>E$72/$M$72*$M68</f>
        <v>107499.92900840905</v>
      </c>
      <c r="F68" s="7">
        <f>F$72/$L$72*$L68</f>
        <v>3.1574755641365995</v>
      </c>
      <c r="G68" s="7">
        <f>G$72/$M$72*$M68</f>
        <v>53014.912956746812</v>
      </c>
      <c r="H68" s="7">
        <f>H$72/$L$72*$L68</f>
        <v>46.911065524315191</v>
      </c>
      <c r="I68" s="7">
        <f>I$72/$M$72*$M68</f>
        <v>10790.207214723812</v>
      </c>
      <c r="J68" s="19"/>
      <c r="K68" s="19"/>
      <c r="L68" s="19">
        <v>1246</v>
      </c>
      <c r="M68" s="19">
        <v>835564.1</v>
      </c>
      <c r="N68" s="19"/>
      <c r="O68" s="264"/>
      <c r="P68" s="17"/>
      <c r="Q68" s="17"/>
    </row>
    <row r="69" spans="1:17" hidden="1" x14ac:dyDescent="0.25">
      <c r="A69" s="22">
        <v>41456</v>
      </c>
      <c r="B69" s="7">
        <f>B$72/$L$72*$L69</f>
        <v>1121.3273802341016</v>
      </c>
      <c r="C69" s="7">
        <f>C$72/$M$72*$M69</f>
        <v>844685.15713312651</v>
      </c>
      <c r="D69" s="7">
        <f>D$72/$L$72*$L69</f>
        <v>93.800410281163266</v>
      </c>
      <c r="E69" s="7">
        <f>E$72/$M$72*$M69</f>
        <v>136699.06990978634</v>
      </c>
      <c r="F69" s="7">
        <f>F$72/$L$72*$L69</f>
        <v>3.2081573548932059</v>
      </c>
      <c r="G69" s="7">
        <f>G$72/$M$72*$M69</f>
        <v>67414.828636479142</v>
      </c>
      <c r="H69" s="7">
        <f>H$72/$L$72*$L69</f>
        <v>47.66405212984192</v>
      </c>
      <c r="I69" s="7">
        <f>I$72/$M$72*$M69</f>
        <v>13721.04432060816</v>
      </c>
      <c r="J69" s="19"/>
      <c r="K69" s="19"/>
      <c r="L69" s="19">
        <v>1266</v>
      </c>
      <c r="M69" s="19">
        <v>1062520.1000000001</v>
      </c>
      <c r="N69" s="19"/>
      <c r="P69" s="17"/>
      <c r="Q69" s="17"/>
    </row>
    <row r="70" spans="1:17" hidden="1" x14ac:dyDescent="0.25">
      <c r="A70" s="39"/>
      <c r="B70" s="19"/>
      <c r="C70" s="19"/>
      <c r="D70" s="19"/>
      <c r="E70" s="19"/>
      <c r="F70" s="19"/>
      <c r="G70" s="19"/>
      <c r="H70" s="19"/>
      <c r="I70" s="19"/>
      <c r="J70" s="19"/>
      <c r="K70" s="19"/>
      <c r="L70" s="19"/>
      <c r="M70" s="19"/>
      <c r="N70" s="19"/>
    </row>
    <row r="71" spans="1:17" hidden="1" x14ac:dyDescent="0.25">
      <c r="A71" s="18"/>
      <c r="B71" s="19"/>
      <c r="C71" s="19"/>
      <c r="D71" s="19"/>
      <c r="E71" s="19"/>
      <c r="L71" s="30"/>
      <c r="M71" s="30"/>
    </row>
    <row r="72" spans="1:17" hidden="1" x14ac:dyDescent="0.25">
      <c r="A72" t="s">
        <v>58</v>
      </c>
      <c r="B72" s="17">
        <f t="shared" ref="B72:I72" si="21">SUM(B37:B43)</f>
        <v>7340</v>
      </c>
      <c r="C72" s="17">
        <f t="shared" si="21"/>
        <v>5538312</v>
      </c>
      <c r="D72" s="17">
        <f t="shared" si="21"/>
        <v>614</v>
      </c>
      <c r="E72" s="17">
        <f t="shared" si="21"/>
        <v>896289.1</v>
      </c>
      <c r="F72" s="17">
        <f t="shared" si="21"/>
        <v>21</v>
      </c>
      <c r="G72" s="17">
        <f t="shared" si="21"/>
        <v>442016</v>
      </c>
      <c r="H72" s="17">
        <f t="shared" si="21"/>
        <v>312</v>
      </c>
      <c r="I72" s="17">
        <f t="shared" si="21"/>
        <v>89964.2</v>
      </c>
      <c r="J72" s="17"/>
      <c r="K72" s="17"/>
      <c r="L72" s="17">
        <f>H72+F72+D72+B72</f>
        <v>8287</v>
      </c>
      <c r="M72" s="17">
        <f>I72+G72+E72+C72</f>
        <v>6966581.2999999998</v>
      </c>
    </row>
    <row r="73" spans="1:17" hidden="1" x14ac:dyDescent="0.25">
      <c r="A73" t="s">
        <v>59</v>
      </c>
    </row>
  </sheetData>
  <sheetProtection sheet="1" objects="1" scenarios="1"/>
  <sortState ref="A7:X18">
    <sortCondition descending="1" ref="A7:A18"/>
  </sortState>
  <mergeCells count="14">
    <mergeCell ref="A1:N1"/>
    <mergeCell ref="A2:N2"/>
    <mergeCell ref="A4:N4"/>
    <mergeCell ref="P1:AD1"/>
    <mergeCell ref="P2:AD2"/>
    <mergeCell ref="P4:AD4"/>
    <mergeCell ref="AD5:AD6"/>
    <mergeCell ref="B53:L53"/>
    <mergeCell ref="B55:L55"/>
    <mergeCell ref="A61:L61"/>
    <mergeCell ref="Z5:AB5"/>
    <mergeCell ref="Q5:S5"/>
    <mergeCell ref="T5:V5"/>
    <mergeCell ref="W5:Y5"/>
  </mergeCells>
  <printOptions horizontalCentered="1" verticalCentered="1"/>
  <pageMargins left="0.25" right="0.25" top="0.25" bottom="0.25" header="0.05" footer="0.05"/>
  <pageSetup scale="70" orientation="landscape" r:id="rId1"/>
  <colBreaks count="1" manualBreakCount="1">
    <brk id="15"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24</vt:i4>
      </vt:variant>
    </vt:vector>
  </HeadingPairs>
  <TitlesOfParts>
    <vt:vector size="50" baseType="lpstr">
      <vt:lpstr>Ashby</vt:lpstr>
      <vt:lpstr>Auburn</vt:lpstr>
      <vt:lpstr>Burlington</vt:lpstr>
      <vt:lpstr>Clarksburg</vt:lpstr>
      <vt:lpstr>Dalton</vt:lpstr>
      <vt:lpstr>Florida</vt:lpstr>
      <vt:lpstr>Haverhill</vt:lpstr>
      <vt:lpstr>Lancaster</vt:lpstr>
      <vt:lpstr>Lanesborough</vt:lpstr>
      <vt:lpstr>Lenox WMECO</vt:lpstr>
      <vt:lpstr>Lenox NGRID</vt:lpstr>
      <vt:lpstr>Lowell</vt:lpstr>
      <vt:lpstr>Lunenburg</vt:lpstr>
      <vt:lpstr>Marlborough</vt:lpstr>
      <vt:lpstr>Monterey</vt:lpstr>
      <vt:lpstr>New Marlborough</vt:lpstr>
      <vt:lpstr>North Adams</vt:lpstr>
      <vt:lpstr>Sheffield</vt:lpstr>
      <vt:lpstr>Tyringham</vt:lpstr>
      <vt:lpstr>West Stockbridge</vt:lpstr>
      <vt:lpstr>Williamstown</vt:lpstr>
      <vt:lpstr>Winchendon</vt:lpstr>
      <vt:lpstr>WMECO BERKSHIRES TOTAL</vt:lpstr>
      <vt:lpstr>NGRID BERKSHIRES TOTAL</vt:lpstr>
      <vt:lpstr>MTH SCHEDULE</vt:lpstr>
      <vt:lpstr>Rates</vt:lpstr>
      <vt:lpstr>Ashby!Print_Area</vt:lpstr>
      <vt:lpstr>Auburn!Print_Area</vt:lpstr>
      <vt:lpstr>Burlington!Print_Area</vt:lpstr>
      <vt:lpstr>Clarksburg!Print_Area</vt:lpstr>
      <vt:lpstr>Dalton!Print_Area</vt:lpstr>
      <vt:lpstr>Florida!Print_Area</vt:lpstr>
      <vt:lpstr>Haverhill!Print_Area</vt:lpstr>
      <vt:lpstr>Lancaster!Print_Area</vt:lpstr>
      <vt:lpstr>Lanesborough!Print_Area</vt:lpstr>
      <vt:lpstr>'Lenox NGRID'!Print_Area</vt:lpstr>
      <vt:lpstr>'Lenox WMECO'!Print_Area</vt:lpstr>
      <vt:lpstr>Lowell!Print_Area</vt:lpstr>
      <vt:lpstr>Lunenburg!Print_Area</vt:lpstr>
      <vt:lpstr>Marlborough!Print_Area</vt:lpstr>
      <vt:lpstr>Monterey!Print_Area</vt:lpstr>
      <vt:lpstr>'New Marlborough'!Print_Area</vt:lpstr>
      <vt:lpstr>'NGRID BERKSHIRES TOTAL'!Print_Area</vt:lpstr>
      <vt:lpstr>'North Adams'!Print_Area</vt:lpstr>
      <vt:lpstr>Sheffield!Print_Area</vt:lpstr>
      <vt:lpstr>Tyringham!Print_Area</vt:lpstr>
      <vt:lpstr>'West Stockbridge'!Print_Area</vt:lpstr>
      <vt:lpstr>Williamstown!Print_Area</vt:lpstr>
      <vt:lpstr>Winchendon!Print_Area</vt:lpstr>
      <vt:lpstr>'WMECO BERKSHIRES TOTAL'!Print_Area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A. Cappadona</dc:creator>
  <cp:lastModifiedBy>Karin Grinnell</cp:lastModifiedBy>
  <cp:lastPrinted>2015-11-30T19:51:06Z</cp:lastPrinted>
  <dcterms:created xsi:type="dcterms:W3CDTF">2014-02-10T15:07:46Z</dcterms:created>
  <dcterms:modified xsi:type="dcterms:W3CDTF">2015-12-01T03:37:05Z</dcterms:modified>
</cp:coreProperties>
</file>