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massgov.sharepoint.com/sites/DEP-BAW-Shared/Air/GHG/Clean Heat Standard/Fall 2023 Stakeholder Process/Posted stakeholder documents/"/>
    </mc:Choice>
  </mc:AlternateContent>
  <xr:revisionPtr revIDLastSave="473" documentId="8_{E83E69F6-F338-4FB5-9C66-4D9C6792C158}" xr6:coauthVersionLast="47" xr6:coauthVersionMax="47" xr10:uidLastSave="{DCD6377F-0DD1-4B8B-AA22-2001B5AAD0FD}"/>
  <bookViews>
    <workbookView xWindow="28680" yWindow="-120" windowWidth="29040" windowHeight="15840" xr2:uid="{00000000-000D-0000-FFFF-FFFF00000000}"/>
  </bookViews>
  <sheets>
    <sheet name="CHS Compliance Calculator" sheetId="10" r:id="rId1"/>
    <sheet name="Draft Framework Inputs" sheetId="7"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26" i="7" l="1"/>
  <c r="AE24" i="7"/>
  <c r="AE25" i="7" s="1"/>
  <c r="AA12" i="7"/>
  <c r="AB12" i="7"/>
  <c r="AC12" i="7"/>
  <c r="AD12" i="7"/>
  <c r="AE12" i="7"/>
  <c r="L22" i="7"/>
  <c r="M22" i="7"/>
  <c r="N22" i="7"/>
  <c r="O22" i="7"/>
  <c r="P22" i="7"/>
  <c r="K22" i="7"/>
  <c r="P31" i="7" l="1"/>
  <c r="G20" i="7"/>
  <c r="G29" i="7" s="1"/>
  <c r="K31" i="7"/>
  <c r="L31" i="7"/>
  <c r="M31" i="7"/>
  <c r="N31" i="7"/>
  <c r="O31" i="7"/>
  <c r="H14" i="7" l="1"/>
  <c r="I14" i="7"/>
  <c r="J14" i="7"/>
  <c r="K14" i="7"/>
  <c r="L14" i="7"/>
  <c r="M14" i="7"/>
  <c r="N14" i="7"/>
  <c r="O14" i="7"/>
  <c r="P14" i="7"/>
  <c r="Q14" i="7"/>
  <c r="R14" i="7"/>
  <c r="S14" i="7"/>
  <c r="T14" i="7"/>
  <c r="U14" i="7"/>
  <c r="V14" i="7"/>
  <c r="W14" i="7"/>
  <c r="X14" i="7"/>
  <c r="Y14" i="7"/>
  <c r="Z14" i="7"/>
  <c r="AA14" i="7"/>
  <c r="AB14" i="7"/>
  <c r="AC14" i="7"/>
  <c r="AD14" i="7"/>
  <c r="AE14" i="7"/>
  <c r="G14" i="7"/>
  <c r="H18" i="7"/>
  <c r="I18" i="7"/>
  <c r="J18" i="7"/>
  <c r="K18" i="7"/>
  <c r="L18" i="7"/>
  <c r="M18" i="7"/>
  <c r="N18" i="7"/>
  <c r="O18" i="7"/>
  <c r="P18" i="7"/>
  <c r="Q18" i="7"/>
  <c r="R18" i="7"/>
  <c r="S18" i="7"/>
  <c r="T18" i="7"/>
  <c r="G18" i="7"/>
  <c r="B6" i="10" a="1"/>
  <c r="B6" i="10" s="1"/>
  <c r="G26" i="7" l="1"/>
  <c r="G36" i="7" s="1"/>
  <c r="H26" i="7"/>
  <c r="H36" i="7" s="1"/>
  <c r="Z17" i="7"/>
  <c r="U17" i="7"/>
  <c r="T26" i="7"/>
  <c r="T36" i="7" s="1"/>
  <c r="S26" i="7"/>
  <c r="S36" i="7" s="1"/>
  <c r="R26" i="7"/>
  <c r="R36" i="7" s="1"/>
  <c r="Q26" i="7"/>
  <c r="Q36" i="7" s="1"/>
  <c r="P26" i="7"/>
  <c r="P36" i="7" s="1"/>
  <c r="O26" i="7"/>
  <c r="O36" i="7" s="1"/>
  <c r="N26" i="7"/>
  <c r="N36" i="7" s="1"/>
  <c r="M26" i="7"/>
  <c r="M36" i="7" s="1"/>
  <c r="L26" i="7"/>
  <c r="K26" i="7"/>
  <c r="K36" i="7" s="1"/>
  <c r="J26" i="7"/>
  <c r="J36" i="7" s="1"/>
  <c r="I26" i="7"/>
  <c r="I36" i="7" s="1"/>
  <c r="AD24" i="7"/>
  <c r="AC24" i="7"/>
  <c r="AB24" i="7"/>
  <c r="AA24" i="7"/>
  <c r="Z24" i="7"/>
  <c r="Z34" i="7" s="1"/>
  <c r="Y24" i="7"/>
  <c r="Y34" i="7" s="1"/>
  <c r="X24" i="7"/>
  <c r="X34" i="7" s="1"/>
  <c r="W24" i="7"/>
  <c r="W34" i="7" s="1"/>
  <c r="V24" i="7"/>
  <c r="V34" i="7" s="1"/>
  <c r="U24" i="7"/>
  <c r="U34" i="7" s="1"/>
  <c r="T24" i="7"/>
  <c r="T34" i="7" s="1"/>
  <c r="S24" i="7"/>
  <c r="S34" i="7" s="1"/>
  <c r="R24" i="7"/>
  <c r="R34" i="7" s="1"/>
  <c r="Q24" i="7"/>
  <c r="Q34" i="7" s="1"/>
  <c r="P24" i="7"/>
  <c r="P34" i="7" s="1"/>
  <c r="O24" i="7"/>
  <c r="O34" i="7" s="1"/>
  <c r="N24" i="7"/>
  <c r="N34" i="7" s="1"/>
  <c r="M24" i="7"/>
  <c r="M34" i="7" s="1"/>
  <c r="L24" i="7"/>
  <c r="L34" i="7" s="1"/>
  <c r="K24" i="7"/>
  <c r="K34" i="7" s="1"/>
  <c r="J24" i="7"/>
  <c r="J34" i="7" s="1"/>
  <c r="I24" i="7"/>
  <c r="I34" i="7" s="1"/>
  <c r="H24" i="7"/>
  <c r="H34" i="7" s="1"/>
  <c r="G24" i="7"/>
  <c r="G34" i="7" s="1"/>
  <c r="T22" i="7"/>
  <c r="T31" i="7" s="1"/>
  <c r="S22" i="7"/>
  <c r="S31" i="7" s="1"/>
  <c r="R22" i="7"/>
  <c r="Q22" i="7"/>
  <c r="Q31" i="7" s="1"/>
  <c r="J22" i="7"/>
  <c r="I22" i="7"/>
  <c r="I31" i="7" s="1"/>
  <c r="H22" i="7"/>
  <c r="H31" i="7" s="1"/>
  <c r="G22" i="7"/>
  <c r="G31" i="7" s="1"/>
  <c r="AE20" i="7"/>
  <c r="AD20" i="7"/>
  <c r="AC20" i="7"/>
  <c r="AB20" i="7"/>
  <c r="AB21" i="7" s="1"/>
  <c r="AA20" i="7"/>
  <c r="AA21" i="7" s="1"/>
  <c r="Z20" i="7"/>
  <c r="Y20" i="7"/>
  <c r="Y29" i="7" s="1"/>
  <c r="X20" i="7"/>
  <c r="X29" i="7" s="1"/>
  <c r="W20" i="7"/>
  <c r="W29" i="7" s="1"/>
  <c r="V20" i="7"/>
  <c r="V29" i="7" s="1"/>
  <c r="U20" i="7"/>
  <c r="T20" i="7"/>
  <c r="T29" i="7" s="1"/>
  <c r="S20" i="7"/>
  <c r="S29" i="7" s="1"/>
  <c r="R20" i="7"/>
  <c r="R29" i="7" s="1"/>
  <c r="Q20" i="7"/>
  <c r="Q29" i="7" s="1"/>
  <c r="P20" i="7"/>
  <c r="O20" i="7"/>
  <c r="O29" i="7" s="1"/>
  <c r="N20" i="7"/>
  <c r="N29" i="7" s="1"/>
  <c r="M20" i="7"/>
  <c r="M29" i="7" s="1"/>
  <c r="L20" i="7"/>
  <c r="L29" i="7" s="1"/>
  <c r="K20" i="7"/>
  <c r="J20" i="7"/>
  <c r="J29" i="7" s="1"/>
  <c r="I20" i="7"/>
  <c r="H20" i="7"/>
  <c r="AE17" i="7"/>
  <c r="AD17" i="7"/>
  <c r="AC17" i="7"/>
  <c r="AB17" i="7"/>
  <c r="AA17" i="7"/>
  <c r="Y17" i="7"/>
  <c r="Y18" i="7" s="1"/>
  <c r="X17" i="7"/>
  <c r="W17" i="7"/>
  <c r="V17" i="7"/>
  <c r="Z12" i="7"/>
  <c r="Y12" i="7"/>
  <c r="X12" i="7"/>
  <c r="W12" i="7"/>
  <c r="V12" i="7"/>
  <c r="U12" i="7"/>
  <c r="T12" i="7"/>
  <c r="S12" i="7"/>
  <c r="R12" i="7"/>
  <c r="Q12" i="7"/>
  <c r="P12" i="7"/>
  <c r="O12" i="7"/>
  <c r="N12" i="7"/>
  <c r="M12" i="7"/>
  <c r="L12" i="7"/>
  <c r="K12" i="7"/>
  <c r="J12" i="7"/>
  <c r="I12" i="7"/>
  <c r="H12" i="7"/>
  <c r="G12" i="7"/>
  <c r="G21" i="7" s="1"/>
  <c r="G30" i="7" s="1"/>
  <c r="AC29" i="7" l="1"/>
  <c r="AC21" i="7"/>
  <c r="AB34" i="7"/>
  <c r="AB25" i="7"/>
  <c r="AC34" i="7"/>
  <c r="AC25" i="7"/>
  <c r="AC35" i="7" s="1"/>
  <c r="AD29" i="7"/>
  <c r="AD21" i="7"/>
  <c r="AD30" i="7" s="1"/>
  <c r="AE29" i="7"/>
  <c r="AE21" i="7"/>
  <c r="AE30" i="7" s="1"/>
  <c r="AD34" i="7"/>
  <c r="AD25" i="7"/>
  <c r="AD35" i="7" s="1"/>
  <c r="I21" i="7"/>
  <c r="I30" i="7" s="1"/>
  <c r="I29" i="7"/>
  <c r="K21" i="7"/>
  <c r="K30" i="7" s="1"/>
  <c r="K29" i="7"/>
  <c r="U29" i="7"/>
  <c r="U21" i="7"/>
  <c r="U30" i="7" s="1"/>
  <c r="N10" i="10" a="1"/>
  <c r="N10" i="10" s="1"/>
  <c r="R31" i="7"/>
  <c r="Z21" i="7"/>
  <c r="Z30" i="7" s="1"/>
  <c r="Z29" i="7"/>
  <c r="AA29" i="7"/>
  <c r="AA30" i="7"/>
  <c r="F10" i="10" a="1"/>
  <c r="F10" i="10" s="1"/>
  <c r="J31" i="7"/>
  <c r="H10" i="10" a="1"/>
  <c r="H10" i="10" s="1"/>
  <c r="L36" i="7"/>
  <c r="AB30" i="7"/>
  <c r="AB29" i="7"/>
  <c r="AA25" i="7"/>
  <c r="AA35" i="7" s="1"/>
  <c r="AA34" i="7"/>
  <c r="AE35" i="7"/>
  <c r="AE34" i="7"/>
  <c r="H29" i="7"/>
  <c r="H21" i="7"/>
  <c r="H30" i="7" s="1"/>
  <c r="P21" i="7"/>
  <c r="P30" i="7" s="1"/>
  <c r="P29" i="7"/>
  <c r="AA26" i="7"/>
  <c r="AA36" i="7" s="1"/>
  <c r="AA18" i="7"/>
  <c r="W26" i="7"/>
  <c r="W36" i="7" s="1"/>
  <c r="W18" i="7"/>
  <c r="X26" i="7"/>
  <c r="X36" i="7" s="1"/>
  <c r="X18" i="7"/>
  <c r="U22" i="7"/>
  <c r="U31" i="7" s="1"/>
  <c r="U18" i="7"/>
  <c r="AB26" i="7"/>
  <c r="AB36" i="7" s="1"/>
  <c r="AB18" i="7"/>
  <c r="Z26" i="7"/>
  <c r="Z36" i="7" s="1"/>
  <c r="Z18" i="7"/>
  <c r="AC22" i="7"/>
  <c r="AC31" i="7" s="1"/>
  <c r="AC18" i="7"/>
  <c r="AD26" i="7"/>
  <c r="AD36" i="7" s="1"/>
  <c r="AD18" i="7"/>
  <c r="V26" i="7"/>
  <c r="V36" i="7" s="1"/>
  <c r="V18" i="7"/>
  <c r="AE36" i="7"/>
  <c r="AE18" i="7"/>
  <c r="Y8" i="10" a="1"/>
  <c r="Y8" i="10" s="1"/>
  <c r="Y9" i="10" s="1"/>
  <c r="K8" i="10" a="1"/>
  <c r="K8" i="10" s="1"/>
  <c r="K9" i="10" s="1"/>
  <c r="S8" i="10" a="1"/>
  <c r="S8" i="10" s="1"/>
  <c r="S9" i="10" s="1"/>
  <c r="D8" i="10" a="1"/>
  <c r="D8" i="10" s="1"/>
  <c r="D9" i="10" s="1"/>
  <c r="L8" i="10" a="1"/>
  <c r="L8" i="10" s="1"/>
  <c r="L9" i="10" s="1"/>
  <c r="T8" i="10" a="1"/>
  <c r="T8" i="10" s="1"/>
  <c r="T9" i="10" s="1"/>
  <c r="C10" i="10" a="1"/>
  <c r="C10" i="10" s="1"/>
  <c r="K10" i="10" a="1"/>
  <c r="K10" i="10" s="1"/>
  <c r="E10" i="10" a="1"/>
  <c r="E10" i="10" s="1"/>
  <c r="M10" i="10" a="1"/>
  <c r="M10" i="10" s="1"/>
  <c r="Q8" i="10" a="1"/>
  <c r="Q8" i="10" s="1"/>
  <c r="Q9" i="10" s="1"/>
  <c r="I8" i="10" a="1"/>
  <c r="I8" i="10" s="1"/>
  <c r="I9" i="10" s="1"/>
  <c r="T25" i="7"/>
  <c r="T35" i="7" s="1"/>
  <c r="D10" i="10" a="1"/>
  <c r="D10" i="10" s="1"/>
  <c r="L10" i="10" a="1"/>
  <c r="L10" i="10" s="1"/>
  <c r="J8" i="10" a="1"/>
  <c r="J8" i="10" s="1"/>
  <c r="J9" i="10" s="1"/>
  <c r="R8" i="10" a="1"/>
  <c r="R8" i="10" s="1"/>
  <c r="R9" i="10" s="1"/>
  <c r="V8" i="10" a="1"/>
  <c r="V8" i="10" s="1"/>
  <c r="V9" i="10" s="1"/>
  <c r="N8" i="10" a="1"/>
  <c r="N8" i="10" s="1"/>
  <c r="N9" i="10" s="1"/>
  <c r="F8" i="10" a="1"/>
  <c r="F8" i="10" s="1"/>
  <c r="F9" i="10" s="1"/>
  <c r="G8" i="10" a="1"/>
  <c r="G8" i="10" s="1"/>
  <c r="G9" i="10" s="1"/>
  <c r="W8" i="10" a="1"/>
  <c r="W8" i="10" s="1"/>
  <c r="W9" i="10" s="1"/>
  <c r="O8" i="10" a="1"/>
  <c r="O8" i="10" s="1"/>
  <c r="O9" i="10" s="1"/>
  <c r="I10" i="10" a="1"/>
  <c r="I10" i="10" s="1"/>
  <c r="E8" i="10" a="1"/>
  <c r="E8" i="10" s="1"/>
  <c r="E9" i="10" s="1"/>
  <c r="M8" i="10" a="1"/>
  <c r="M8" i="10" s="1"/>
  <c r="M9" i="10" s="1"/>
  <c r="U8" i="10" a="1"/>
  <c r="U8" i="10" s="1"/>
  <c r="U9" i="10" s="1"/>
  <c r="H8" i="10" a="1"/>
  <c r="H8" i="10" s="1"/>
  <c r="H9" i="10" s="1"/>
  <c r="P8" i="10" a="1"/>
  <c r="P8" i="10" s="1"/>
  <c r="P9" i="10" s="1"/>
  <c r="X8" i="10" a="1"/>
  <c r="X8" i="10" s="1"/>
  <c r="X9" i="10" s="1"/>
  <c r="G10" i="10" a="1"/>
  <c r="G10" i="10" s="1"/>
  <c r="O10" i="10" a="1"/>
  <c r="O10" i="10" s="1"/>
  <c r="P10" i="10" a="1"/>
  <c r="P10" i="10" s="1"/>
  <c r="Z8" i="10" a="1"/>
  <c r="Z8" i="10" s="1"/>
  <c r="Z9" i="10" s="1"/>
  <c r="AA8" i="10" a="1"/>
  <c r="AA8" i="10" s="1"/>
  <c r="AA9" i="10" s="1"/>
  <c r="J10" i="10" a="1"/>
  <c r="J10" i="10" s="1"/>
  <c r="C8" i="10" a="1"/>
  <c r="C8" i="10" s="1"/>
  <c r="C9" i="10" s="1"/>
  <c r="O21" i="7"/>
  <c r="O30" i="7" s="1"/>
  <c r="S25" i="7"/>
  <c r="S35" i="7" s="1"/>
  <c r="S21" i="7"/>
  <c r="S30" i="7" s="1"/>
  <c r="K25" i="7"/>
  <c r="K35" i="7" s="1"/>
  <c r="V25" i="7"/>
  <c r="V35" i="7" s="1"/>
  <c r="L21" i="7"/>
  <c r="L30" i="7" s="1"/>
  <c r="Y21" i="7"/>
  <c r="Y30" i="7" s="1"/>
  <c r="T21" i="7"/>
  <c r="T30" i="7" s="1"/>
  <c r="P25" i="7"/>
  <c r="P35" i="7" s="1"/>
  <c r="H25" i="7"/>
  <c r="H35" i="7" s="1"/>
  <c r="X21" i="7"/>
  <c r="X30" i="7" s="1"/>
  <c r="J21" i="7"/>
  <c r="J30" i="7" s="1"/>
  <c r="R21" i="7"/>
  <c r="R30" i="7" s="1"/>
  <c r="W21" i="7"/>
  <c r="W30" i="7" s="1"/>
  <c r="Q25" i="7"/>
  <c r="Q35" i="7" s="1"/>
  <c r="X22" i="7"/>
  <c r="X31" i="7" s="1"/>
  <c r="Y25" i="7"/>
  <c r="Y35" i="7" s="1"/>
  <c r="X25" i="7"/>
  <c r="X35" i="7" s="1"/>
  <c r="N21" i="7"/>
  <c r="N30" i="7" s="1"/>
  <c r="V21" i="7"/>
  <c r="V30" i="7" s="1"/>
  <c r="AA22" i="7"/>
  <c r="AA31" i="7" s="1"/>
  <c r="AB35" i="7"/>
  <c r="AB22" i="7"/>
  <c r="AB31" i="7" s="1"/>
  <c r="G25" i="7"/>
  <c r="G35" i="7" s="1"/>
  <c r="O25" i="7"/>
  <c r="O35" i="7" s="1"/>
  <c r="W25" i="7"/>
  <c r="W35" i="7" s="1"/>
  <c r="AC26" i="7"/>
  <c r="AC36" i="7" s="1"/>
  <c r="N25" i="7"/>
  <c r="N35" i="7" s="1"/>
  <c r="L25" i="7"/>
  <c r="L35" i="7" s="1"/>
  <c r="M25" i="7"/>
  <c r="M35" i="7" s="1"/>
  <c r="AD22" i="7"/>
  <c r="AD31" i="7" s="1"/>
  <c r="Y26" i="7"/>
  <c r="Y36" i="7" s="1"/>
  <c r="Y22" i="7"/>
  <c r="Y31" i="7" s="1"/>
  <c r="Q21" i="7"/>
  <c r="Q30" i="7" s="1"/>
  <c r="AE22" i="7"/>
  <c r="AE31" i="7" s="1"/>
  <c r="U26" i="7"/>
  <c r="U36" i="7" s="1"/>
  <c r="W22" i="7"/>
  <c r="W31" i="7" s="1"/>
  <c r="AC30" i="7"/>
  <c r="V22" i="7"/>
  <c r="V31" i="7" s="1"/>
  <c r="I25" i="7"/>
  <c r="I35" i="7" s="1"/>
  <c r="U25" i="7"/>
  <c r="U35" i="7" s="1"/>
  <c r="M21" i="7"/>
  <c r="M30" i="7" s="1"/>
  <c r="Z22" i="7"/>
  <c r="Z31" i="7" s="1"/>
  <c r="R25" i="7"/>
  <c r="R35" i="7" s="1"/>
  <c r="Z25" i="7"/>
  <c r="Z35" i="7" s="1"/>
  <c r="J25" i="7"/>
  <c r="J35" i="7" s="1"/>
  <c r="V10" i="10" l="1" a="1"/>
  <c r="V10" i="10" s="1"/>
  <c r="W10" i="10" a="1"/>
  <c r="W10" i="10" s="1"/>
  <c r="Z10" i="10" a="1"/>
  <c r="Z10" i="10" s="1"/>
  <c r="R10" i="10" a="1"/>
  <c r="R10" i="10" s="1"/>
  <c r="AA10" i="10" a="1"/>
  <c r="AA10" i="10" s="1"/>
  <c r="X10" i="10" a="1"/>
  <c r="X10" i="10" s="1"/>
  <c r="S10" i="10" a="1"/>
  <c r="S10" i="10" s="1"/>
  <c r="Q10" i="10" a="1"/>
  <c r="Q10" i="10" s="1"/>
  <c r="T10" i="10" a="1"/>
  <c r="T10" i="10" s="1"/>
  <c r="Y10" i="10" a="1"/>
  <c r="Y10" i="10" s="1"/>
  <c r="U10" i="10" a="1"/>
  <c r="U10" i="10"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<sst xmlns="http://schemas.openxmlformats.org/spreadsheetml/2006/main" count="57" uniqueCount="51">
  <si>
    <t>Electricity</t>
  </si>
  <si>
    <t>Natural Gas</t>
  </si>
  <si>
    <t>Heating Oil</t>
  </si>
  <si>
    <t>Propane</t>
  </si>
  <si>
    <t>Units</t>
  </si>
  <si>
    <t>MTCO2e per Dth (dekatherm)</t>
  </si>
  <si>
    <t>MTCO2e per gal</t>
  </si>
  <si>
    <t>Natural gas</t>
  </si>
  <si>
    <t>Heating oil</t>
  </si>
  <si>
    <t xml:space="preserve">  </t>
  </si>
  <si>
    <t>Fuel</t>
  </si>
  <si>
    <t>This spreadsheet presents example compliance obligations based on the numbers presented in the Clean Heat Standard Draft Program Framework</t>
  </si>
  <si>
    <t>Full electrifications (number of residences)</t>
  </si>
  <si>
    <t>Low income electrifications (number of residences)</t>
  </si>
  <si>
    <t>Emissions reductions (MT)</t>
  </si>
  <si>
    <t>See https://www.mass.gov/info-details/massachusetts-clean-heat-standard for additional information</t>
  </si>
  <si>
    <t>Example Clean Heat Standard compliance obligation calculator</t>
  </si>
  <si>
    <t>Emission Factor</t>
  </si>
  <si>
    <t>Company types</t>
  </si>
  <si>
    <t xml:space="preserve">To see example compliance obligations, fill out the colored cells. In the blue cell (B4), select the type of heating energy and then fill in estimated sales volumes in the yellow cells (C6:AA6). </t>
  </si>
  <si>
    <t>This spreadsheet presents the source of the numbers presented in the Clean Heat Standard Draft Program Framework</t>
  </si>
  <si>
    <t>Clean Heat Standard Draft Program Framework Inputs</t>
  </si>
  <si>
    <t>Full electrification requirement (number of residences)</t>
  </si>
  <si>
    <t>Low income full electrification requirement (number of residences)</t>
  </si>
  <si>
    <t>Electricity sellers full electrification requirement (number of residences)</t>
  </si>
  <si>
    <t>Total full electrification standard for electricity sellers (residences per MWh)</t>
  </si>
  <si>
    <t>Low income electrification standard for electricity sellers (residences per MWh)</t>
  </si>
  <si>
    <t>Total full electrification standard for fuel sellers (residences per MT emissions)</t>
  </si>
  <si>
    <t>Low income electrification standard for fuel sellers (residences per MT emissions)</t>
  </si>
  <si>
    <t>Emission reduction standard for fuel sellers (MT reductions/MT emissions)</t>
  </si>
  <si>
    <t>Emission reduction standard for retail electricity sellers (MT reductions/MWh)</t>
  </si>
  <si>
    <t>Emission reduction requirement (MT reductions)</t>
  </si>
  <si>
    <t>Electricity sellers emissions reduction requirement (MT reductions)</t>
  </si>
  <si>
    <t>Fuel sellers full electrification requirement (number of residences)</t>
  </si>
  <si>
    <t>Fuel sellers emissions reduction requirement (MT reductions)</t>
  </si>
  <si>
    <t>Emission Factors</t>
  </si>
  <si>
    <t>Emission factors from the Discussion Draft Regulation Emissions Reporting Requirements for Heating Fuel Suppliers</t>
  </si>
  <si>
    <t>Assumptions</t>
  </si>
  <si>
    <t>Full Electrification</t>
  </si>
  <si>
    <t>Emission Reductions</t>
  </si>
  <si>
    <t>Electricity Seller Obligation</t>
  </si>
  <si>
    <t>Fuel Seller Obligation</t>
  </si>
  <si>
    <t>Total annual electricity consumption (MWh assumed)</t>
  </si>
  <si>
    <t>Total annual building sector emissions (MT assumed)</t>
  </si>
  <si>
    <t>Dark green cells show the numbers that will be specified in the Clean Heat Standard regulation, once proposed</t>
  </si>
  <si>
    <t>Light green cells are numbers as described in the Draft Program Framework document</t>
  </si>
  <si>
    <t>Total full electrifications (number of residences)</t>
  </si>
  <si>
    <t>Low income full electrifications (number of residences)</t>
  </si>
  <si>
    <t>Emissions reductions (MT reductions)</t>
  </si>
  <si>
    <t>Example for Fuel Seller with 10,000 customers, assuming 5MT emissions per customer</t>
  </si>
  <si>
    <t>Example for Electricity Seller with 10,000 customers, assuming 6MWh per customer (this does not account for increased electricity use per customer over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</si>
</sst>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0.000000000"/>
  </numFmts>
  <fonts count="7"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sz val="9"/>
      <color theme="1"/>
      <name val="Calibri"/>
      <family val="2"/>
      <scheme val="minor"/>
    </font>
    <font>
      <b/>
      <sz val="14"/>
      <color theme="1"/>
      <name val="Calibri"/>
      <family val="2"/>
      <scheme val="minor"/>
    </font>
  </fonts>
  <fills count="8">
    <fill>
      <patternFill patternType="none"/>
    </fill>
    <fill>
      <patternFill patternType="gray125"/>
    </fill>
    <fill>
      <patternFill patternType="solid">
        <fgColor theme="1"/>
        <bgColor indexed="64"/>
      </patternFill>
    </fill>
    <fill>
      <patternFill patternType="solid">
        <fgColor theme="8"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9" tint="0.39997558519241921"/>
        <bgColor indexed="64"/>
      </patternFill>
    </fill>
  </fills>
  <borders count="19">
    <border>
      <left/>
      <right/>
      <top/>
      <bottom/>
      <diagonal/>
    </border>
    <border>
      <left/>
      <right/>
      <top style="thin">
        <color indexed="64"/>
      </top>
      <bottom/>
      <diagonal/>
    </border>
    <border>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79">
    <xf numFmtId="0" fontId="0" fillId="0" borderId="0" xfId="0"/>
    <xf numFmtId="0" fontId="2" fillId="0" borderId="3" xfId="0" applyFont="1" applyBorder="1"/>
    <xf numFmtId="0" fontId="2" fillId="0" borderId="4" xfId="0" applyFont="1" applyBorder="1"/>
    <xf numFmtId="0" fontId="0" fillId="4" borderId="0" xfId="0" applyFill="1"/>
    <xf numFmtId="0" fontId="2" fillId="4" borderId="0" xfId="0" applyFont="1" applyFill="1"/>
    <xf numFmtId="3" fontId="0" fillId="2" borderId="5" xfId="0" applyNumberFormat="1" applyFill="1" applyBorder="1" applyAlignment="1">
      <alignment horizontal="right"/>
    </xf>
    <xf numFmtId="0" fontId="0" fillId="4" borderId="9" xfId="0" applyFill="1" applyBorder="1"/>
    <xf numFmtId="0" fontId="2" fillId="4" borderId="10" xfId="0" applyFont="1" applyFill="1" applyBorder="1"/>
    <xf numFmtId="0" fontId="2" fillId="2" borderId="10" xfId="0" applyFont="1" applyFill="1" applyBorder="1"/>
    <xf numFmtId="0" fontId="2" fillId="0" borderId="10" xfId="0" applyFont="1" applyBorder="1"/>
    <xf numFmtId="0" fontId="2" fillId="0" borderId="11" xfId="0" applyFont="1" applyBorder="1"/>
    <xf numFmtId="0" fontId="0" fillId="0" borderId="12" xfId="0" applyBorder="1"/>
    <xf numFmtId="0" fontId="0" fillId="0" borderId="1"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2" xfId="0" applyBorder="1"/>
    <xf numFmtId="0" fontId="0" fillId="0" borderId="17" xfId="0" applyBorder="1"/>
    <xf numFmtId="0" fontId="2" fillId="0" borderId="12" xfId="0" applyFont="1" applyBorder="1"/>
    <xf numFmtId="0" fontId="2" fillId="0" borderId="1" xfId="0" applyFont="1" applyBorder="1"/>
    <xf numFmtId="0" fontId="2" fillId="0" borderId="13" xfId="0" applyFont="1" applyBorder="1"/>
    <xf numFmtId="0" fontId="3" fillId="4" borderId="0" xfId="0" applyFont="1" applyFill="1"/>
    <xf numFmtId="164" fontId="0" fillId="4" borderId="0" xfId="1" applyNumberFormat="1" applyFont="1" applyFill="1"/>
    <xf numFmtId="164" fontId="0" fillId="4" borderId="1" xfId="1" applyNumberFormat="1" applyFont="1" applyFill="1" applyBorder="1"/>
    <xf numFmtId="164" fontId="0" fillId="4" borderId="13" xfId="1" applyNumberFormat="1" applyFont="1" applyFill="1" applyBorder="1"/>
    <xf numFmtId="164" fontId="0" fillId="4" borderId="2" xfId="1" applyNumberFormat="1" applyFont="1" applyFill="1" applyBorder="1"/>
    <xf numFmtId="164" fontId="0" fillId="4" borderId="17" xfId="1" applyNumberFormat="1" applyFont="1" applyFill="1" applyBorder="1"/>
    <xf numFmtId="164" fontId="0" fillId="6" borderId="1" xfId="1" applyNumberFormat="1" applyFont="1" applyFill="1" applyBorder="1"/>
    <xf numFmtId="164" fontId="0" fillId="6" borderId="13" xfId="1" applyNumberFormat="1" applyFont="1" applyFill="1" applyBorder="1"/>
    <xf numFmtId="164" fontId="0" fillId="6" borderId="0" xfId="1" applyNumberFormat="1" applyFont="1" applyFill="1" applyBorder="1"/>
    <xf numFmtId="164" fontId="0" fillId="6" borderId="15" xfId="1" applyNumberFormat="1" applyFont="1" applyFill="1" applyBorder="1"/>
    <xf numFmtId="164" fontId="0" fillId="6" borderId="2" xfId="1" applyNumberFormat="1" applyFont="1" applyFill="1" applyBorder="1"/>
    <xf numFmtId="164" fontId="0" fillId="6" borderId="17" xfId="1" applyNumberFormat="1" applyFont="1" applyFill="1" applyBorder="1"/>
    <xf numFmtId="0" fontId="0" fillId="7" borderId="1" xfId="0" applyFill="1" applyBorder="1"/>
    <xf numFmtId="0" fontId="0" fillId="7" borderId="13" xfId="0" applyFill="1" applyBorder="1"/>
    <xf numFmtId="0" fontId="0" fillId="7" borderId="0" xfId="0" applyFill="1"/>
    <xf numFmtId="0" fontId="0" fillId="7" borderId="15" xfId="0" applyFill="1" applyBorder="1"/>
    <xf numFmtId="0" fontId="0" fillId="7" borderId="2" xfId="0" applyFill="1" applyBorder="1"/>
    <xf numFmtId="0" fontId="0" fillId="7" borderId="17" xfId="0" applyFill="1" applyBorder="1"/>
    <xf numFmtId="0" fontId="4" fillId="4" borderId="0" xfId="0" applyFont="1" applyFill="1"/>
    <xf numFmtId="165" fontId="0" fillId="7" borderId="0" xfId="0" applyNumberFormat="1" applyFill="1"/>
    <xf numFmtId="1" fontId="0" fillId="6" borderId="1" xfId="0" applyNumberFormat="1" applyFill="1" applyBorder="1"/>
    <xf numFmtId="1" fontId="0" fillId="6" borderId="13" xfId="0" applyNumberFormat="1" applyFill="1" applyBorder="1"/>
    <xf numFmtId="1" fontId="0" fillId="6" borderId="0" xfId="0" applyNumberFormat="1" applyFill="1"/>
    <xf numFmtId="1" fontId="0" fillId="6" borderId="15" xfId="0" applyNumberFormat="1" applyFill="1" applyBorder="1"/>
    <xf numFmtId="0" fontId="6" fillId="4" borderId="0" xfId="0" applyFont="1" applyFill="1" applyAlignment="1">
      <alignment vertical="center"/>
    </xf>
    <xf numFmtId="3" fontId="0" fillId="2" borderId="0" xfId="0" applyNumberFormat="1" applyFill="1" applyAlignment="1">
      <alignment horizontal="right"/>
    </xf>
    <xf numFmtId="43" fontId="0" fillId="7" borderId="1" xfId="1" applyFont="1" applyFill="1" applyBorder="1"/>
    <xf numFmtId="43" fontId="0" fillId="7" borderId="13" xfId="1" applyFont="1" applyFill="1" applyBorder="1"/>
    <xf numFmtId="43" fontId="0" fillId="7" borderId="0" xfId="1" applyFont="1" applyFill="1"/>
    <xf numFmtId="43" fontId="0" fillId="7" borderId="15" xfId="1" applyFont="1" applyFill="1" applyBorder="1"/>
    <xf numFmtId="43" fontId="0" fillId="7" borderId="2" xfId="1" applyFont="1" applyFill="1" applyBorder="1"/>
    <xf numFmtId="43" fontId="0" fillId="7" borderId="17" xfId="1" applyFont="1" applyFill="1" applyBorder="1"/>
    <xf numFmtId="0" fontId="0" fillId="4" borderId="0" xfId="0" applyFill="1" applyAlignment="1">
      <alignment horizontal="left" vertical="center" wrapText="1"/>
    </xf>
    <xf numFmtId="0" fontId="0" fillId="6" borderId="0" xfId="0" applyFill="1" applyAlignment="1">
      <alignment horizontal="left" vertical="center" wrapText="1"/>
    </xf>
    <xf numFmtId="0" fontId="0" fillId="7" borderId="0" xfId="0" applyFill="1" applyAlignment="1">
      <alignment horizontal="left" vertical="center" wrapText="1"/>
    </xf>
    <xf numFmtId="0" fontId="0" fillId="4" borderId="12" xfId="0" applyFill="1" applyBorder="1"/>
    <xf numFmtId="0" fontId="0" fillId="4" borderId="1" xfId="0" applyFill="1" applyBorder="1"/>
    <xf numFmtId="0" fontId="0" fillId="4" borderId="13" xfId="0" applyFill="1" applyBorder="1"/>
    <xf numFmtId="0" fontId="0" fillId="4" borderId="14" xfId="0" applyFill="1" applyBorder="1"/>
    <xf numFmtId="0" fontId="0" fillId="4" borderId="0" xfId="0" applyFill="1"/>
    <xf numFmtId="0" fontId="0" fillId="4" borderId="15" xfId="0" applyFill="1" applyBorder="1"/>
    <xf numFmtId="0" fontId="0" fillId="4" borderId="16" xfId="0" applyFill="1" applyBorder="1"/>
    <xf numFmtId="0" fontId="0" fillId="4" borderId="2" xfId="0" applyFill="1" applyBorder="1"/>
    <xf numFmtId="0" fontId="0" fillId="4" borderId="17" xfId="0" applyFill="1" applyBorder="1"/>
    <xf numFmtId="0" fontId="4" fillId="4" borderId="0" xfId="0" applyFont="1" applyFill="1"/>
    <xf numFmtId="0" fontId="5" fillId="0" borderId="1" xfId="0" applyFont="1" applyBorder="1" applyAlignment="1">
      <alignment horizontal="center" wrapText="1"/>
    </xf>
    <xf numFmtId="0" fontId="5" fillId="0" borderId="0" xfId="0" applyFont="1" applyAlignment="1">
      <alignment horizontal="center" wrapText="1"/>
    </xf>
    <xf numFmtId="0" fontId="2" fillId="4" borderId="2" xfId="0" applyFont="1" applyFill="1" applyBorder="1" applyAlignment="1">
      <alignment horizontal="center"/>
    </xf>
    <xf numFmtId="3" fontId="0" fillId="0" borderId="1" xfId="1" applyNumberFormat="1" applyFont="1" applyBorder="1" applyAlignment="1" applyProtection="1">
      <alignment horizontal="right"/>
    </xf>
    <xf numFmtId="3" fontId="0" fillId="0" borderId="6" xfId="1" applyNumberFormat="1" applyFont="1" applyBorder="1" applyAlignment="1" applyProtection="1">
      <alignment horizontal="right"/>
    </xf>
    <xf numFmtId="3" fontId="0" fillId="0" borderId="0" xfId="1" applyNumberFormat="1" applyFont="1" applyBorder="1" applyAlignment="1" applyProtection="1">
      <alignment horizontal="right"/>
    </xf>
    <xf numFmtId="3" fontId="0" fillId="0" borderId="5" xfId="1" applyNumberFormat="1" applyFont="1" applyBorder="1" applyAlignment="1" applyProtection="1">
      <alignment horizontal="right"/>
    </xf>
    <xf numFmtId="3" fontId="0" fillId="0" borderId="7" xfId="1" applyNumberFormat="1" applyFont="1" applyBorder="1" applyAlignment="1" applyProtection="1">
      <alignment horizontal="right"/>
    </xf>
    <xf numFmtId="3" fontId="0" fillId="0" borderId="8" xfId="1" applyNumberFormat="1" applyFont="1" applyBorder="1" applyAlignment="1" applyProtection="1">
      <alignment horizontal="right"/>
    </xf>
    <xf numFmtId="3" fontId="0" fillId="5" borderId="2" xfId="1" applyNumberFormat="1" applyFont="1" applyFill="1" applyBorder="1" applyAlignment="1" applyProtection="1">
      <alignment horizontal="right"/>
      <protection locked="0"/>
    </xf>
    <xf numFmtId="3" fontId="0" fillId="5" borderId="18" xfId="1" applyNumberFormat="1" applyFont="1" applyFill="1" applyBorder="1" applyAlignment="1" applyProtection="1">
      <alignment horizontal="right"/>
      <protection locked="0"/>
    </xf>
    <xf numFmtId="0" fontId="0" fillId="3" borderId="0" xfId="0" applyFill="1" applyProtection="1">
      <protection locked="0"/>
    </xf>
  </cellXfs>
  <cellStyles count="4">
    <cellStyle name="Comma" xfId="1" builtinId="3"/>
    <cellStyle name="Currency 2" xfId="3" xr:uid="{7C1B1A81-C5FA-4F3A-9105-4B7291C41809}"/>
    <cellStyle name="Normal" xfId="0" builtinId="0"/>
    <cellStyle name="Percent 2" xfId="2" xr:uid="{9CE60F7B-9E37-42EF-89AE-CF4CAB60EA7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3BCE6-EF1E-4235-8353-048D5E39F3AB}">
  <dimension ref="B1:AA13"/>
  <sheetViews>
    <sheetView tabSelected="1" workbookViewId="0">
      <selection activeCell="B4" sqref="B4"/>
    </sheetView>
  </sheetViews>
  <sheetFormatPr defaultColWidth="8.81640625" defaultRowHeight="14.5" x14ac:dyDescent="0.35"/>
  <cols>
    <col min="1" max="1" width="2.6328125" style="3" customWidth="1"/>
    <col min="2" max="2" width="44.453125" style="3" customWidth="1"/>
    <col min="3" max="27" width="7.36328125" style="3" customWidth="1"/>
    <col min="28" max="16384" width="8.81640625" style="3"/>
  </cols>
  <sheetData>
    <row r="1" spans="2:27" ht="9" customHeight="1" x14ac:dyDescent="0.35"/>
    <row r="2" spans="2:27" ht="29" customHeight="1" x14ac:dyDescent="0.35">
      <c r="B2" s="46" t="s">
        <v>16</v>
      </c>
    </row>
    <row r="3" spans="2:27" x14ac:dyDescent="0.35">
      <c r="B3" s="3" t="s">
        <v>19</v>
      </c>
    </row>
    <row r="4" spans="2:27" ht="15" thickBot="1" x14ac:dyDescent="0.4">
      <c r="B4" s="78" t="s">
        <v>9</v>
      </c>
    </row>
    <row r="5" spans="2:27" ht="15" thickBot="1" x14ac:dyDescent="0.4">
      <c r="B5" s="6"/>
      <c r="C5" s="1">
        <v>2026</v>
      </c>
      <c r="D5" s="1">
        <v>2027</v>
      </c>
      <c r="E5" s="1">
        <v>2028</v>
      </c>
      <c r="F5" s="1">
        <v>2029</v>
      </c>
      <c r="G5" s="1">
        <v>2030</v>
      </c>
      <c r="H5" s="1">
        <v>2031</v>
      </c>
      <c r="I5" s="1">
        <v>2032</v>
      </c>
      <c r="J5" s="1">
        <v>2033</v>
      </c>
      <c r="K5" s="1">
        <v>2034</v>
      </c>
      <c r="L5" s="1">
        <v>2035</v>
      </c>
      <c r="M5" s="1">
        <v>2036</v>
      </c>
      <c r="N5" s="1">
        <v>2037</v>
      </c>
      <c r="O5" s="1">
        <v>2038</v>
      </c>
      <c r="P5" s="1">
        <v>2039</v>
      </c>
      <c r="Q5" s="1">
        <v>2040</v>
      </c>
      <c r="R5" s="1">
        <v>2041</v>
      </c>
      <c r="S5" s="1">
        <v>2042</v>
      </c>
      <c r="T5" s="1">
        <v>2043</v>
      </c>
      <c r="U5" s="1">
        <v>2044</v>
      </c>
      <c r="V5" s="1">
        <v>2045</v>
      </c>
      <c r="W5" s="1">
        <v>2046</v>
      </c>
      <c r="X5" s="1">
        <v>2047</v>
      </c>
      <c r="Y5" s="1">
        <v>2048</v>
      </c>
      <c r="Z5" s="1">
        <v>2049</v>
      </c>
      <c r="AA5" s="2">
        <v>2050</v>
      </c>
    </row>
    <row r="6" spans="2:27" x14ac:dyDescent="0.35">
      <c r="B6" s="7" t="str" cm="1">
        <f t="array" ref="B6">_xlfn.IFS(B4="  ", "Sales volume",B4="Electricity","Sales volume (MWh)",B4="Natural gas","Sales volume (Dth)",B4="Heating oil","Sales volume (gal)",B4="Propane","Sales volume (gal)")</f>
        <v>Sales volume</v>
      </c>
      <c r="C6" s="76"/>
      <c r="D6" s="76"/>
      <c r="E6" s="76"/>
      <c r="F6" s="76"/>
      <c r="G6" s="76"/>
      <c r="H6" s="76"/>
      <c r="I6" s="76"/>
      <c r="J6" s="76"/>
      <c r="K6" s="76"/>
      <c r="L6" s="76"/>
      <c r="M6" s="76"/>
      <c r="N6" s="76"/>
      <c r="O6" s="76"/>
      <c r="P6" s="76"/>
      <c r="Q6" s="76"/>
      <c r="R6" s="76"/>
      <c r="S6" s="76"/>
      <c r="T6" s="76"/>
      <c r="U6" s="76"/>
      <c r="V6" s="76"/>
      <c r="W6" s="76"/>
      <c r="X6" s="76"/>
      <c r="Y6" s="76"/>
      <c r="Z6" s="76"/>
      <c r="AA6" s="77"/>
    </row>
    <row r="7" spans="2:27" ht="2" customHeight="1" x14ac:dyDescent="0.35">
      <c r="B7" s="8"/>
      <c r="C7" s="47"/>
      <c r="D7" s="47"/>
      <c r="E7" s="47"/>
      <c r="F7" s="47"/>
      <c r="G7" s="47"/>
      <c r="H7" s="47"/>
      <c r="I7" s="47"/>
      <c r="J7" s="47"/>
      <c r="K7" s="47"/>
      <c r="L7" s="47"/>
      <c r="M7" s="47"/>
      <c r="N7" s="47"/>
      <c r="O7" s="47"/>
      <c r="P7" s="47"/>
      <c r="Q7" s="47"/>
      <c r="R7" s="47"/>
      <c r="S7" s="47"/>
      <c r="T7" s="47"/>
      <c r="U7" s="47"/>
      <c r="V7" s="47"/>
      <c r="W7" s="47"/>
      <c r="X7" s="47"/>
      <c r="Y7" s="47"/>
      <c r="Z7" s="47"/>
      <c r="AA7" s="5"/>
    </row>
    <row r="8" spans="2:27" x14ac:dyDescent="0.35">
      <c r="B8" s="9" t="s">
        <v>12</v>
      </c>
      <c r="C8" s="70" t="str" cm="1">
        <f t="array" ref="C8">_xlfn.IFS($B$4="Electricity",(C6*'Draft Framework Inputs'!G20),$B$4="Natural gas",(C6*'Draft Framework Inputs'!$D$40*'Draft Framework Inputs'!G24),$B$4="Heating oil",(C6*'Draft Framework Inputs'!$D$41*'Draft Framework Inputs'!G24),$B$4="Propane",(C6*'Draft Framework Inputs'!$D$42*'Draft Framework Inputs'!G24),$B$4="  ","0")</f>
        <v>0</v>
      </c>
      <c r="D8" s="70" t="str" cm="1">
        <f t="array" ref="D8">_xlfn.IFS($B$4="Electricity",(D6*'Draft Framework Inputs'!H20),$B$4="Natural gas",(D6*'Draft Framework Inputs'!$D$40*'Draft Framework Inputs'!H24),$B$4="Heating oil",(D6*'Draft Framework Inputs'!$D$41*'Draft Framework Inputs'!H24),$B$4="Propane",(D6*'Draft Framework Inputs'!$D$42*'Draft Framework Inputs'!H24),$B$4="  ","0")</f>
        <v>0</v>
      </c>
      <c r="E8" s="70" t="str" cm="1">
        <f t="array" ref="E8">_xlfn.IFS($B$4="Electricity",(E6*'Draft Framework Inputs'!I20),$B$4="Natural gas",(E6*'Draft Framework Inputs'!$D$40*'Draft Framework Inputs'!I24),$B$4="Heating oil",(E6*'Draft Framework Inputs'!$D$41*'Draft Framework Inputs'!I24),$B$4="Propane",(E6*'Draft Framework Inputs'!$D$42*'Draft Framework Inputs'!I24),$B$4="  ","0")</f>
        <v>0</v>
      </c>
      <c r="F8" s="70" t="str" cm="1">
        <f t="array" ref="F8">_xlfn.IFS($B$4="Electricity",(F6*'Draft Framework Inputs'!J20),$B$4="Natural gas",(F6*'Draft Framework Inputs'!$D$40*'Draft Framework Inputs'!J24),$B$4="Heating oil",(F6*'Draft Framework Inputs'!$D$41*'Draft Framework Inputs'!J24),$B$4="Propane",(F6*'Draft Framework Inputs'!$D$42*'Draft Framework Inputs'!J24),$B$4="  ","0")</f>
        <v>0</v>
      </c>
      <c r="G8" s="70" t="str" cm="1">
        <f t="array" ref="G8">_xlfn.IFS($B$4="Electricity",(G6*'Draft Framework Inputs'!K20),$B$4="Natural gas",(G6*'Draft Framework Inputs'!$D$40*'Draft Framework Inputs'!K24),$B$4="Heating oil",(G6*'Draft Framework Inputs'!$D$41*'Draft Framework Inputs'!K24),$B$4="Propane",(G6*'Draft Framework Inputs'!$D$42*'Draft Framework Inputs'!K24),$B$4="  ","0")</f>
        <v>0</v>
      </c>
      <c r="H8" s="70" t="str" cm="1">
        <f t="array" ref="H8">_xlfn.IFS($B$4="Electricity",(H6*'Draft Framework Inputs'!L20),$B$4="Natural gas",(H6*'Draft Framework Inputs'!$D$40*'Draft Framework Inputs'!L24),$B$4="Heating oil",(H6*'Draft Framework Inputs'!$D$41*'Draft Framework Inputs'!L24),$B$4="Propane",(H6*'Draft Framework Inputs'!$D$42*'Draft Framework Inputs'!L24),$B$4="  ","0")</f>
        <v>0</v>
      </c>
      <c r="I8" s="70" t="str" cm="1">
        <f t="array" ref="I8">_xlfn.IFS($B$4="Electricity",(I6*'Draft Framework Inputs'!M20),$B$4="Natural gas",(I6*'Draft Framework Inputs'!$D$40*'Draft Framework Inputs'!M24),$B$4="Heating oil",(I6*'Draft Framework Inputs'!$D$41*'Draft Framework Inputs'!M24),$B$4="Propane",(I6*'Draft Framework Inputs'!$D$42*'Draft Framework Inputs'!M24),$B$4="  ","0")</f>
        <v>0</v>
      </c>
      <c r="J8" s="70" t="str" cm="1">
        <f t="array" ref="J8">_xlfn.IFS($B$4="Electricity",(J6*'Draft Framework Inputs'!N20),$B$4="Natural gas",(J6*'Draft Framework Inputs'!$D$40*'Draft Framework Inputs'!N24),$B$4="Heating oil",(J6*'Draft Framework Inputs'!$D$41*'Draft Framework Inputs'!N24),$B$4="Propane",(J6*'Draft Framework Inputs'!$D$42*'Draft Framework Inputs'!N24),$B$4="  ","0")</f>
        <v>0</v>
      </c>
      <c r="K8" s="70" t="str" cm="1">
        <f t="array" ref="K8">_xlfn.IFS($B$4="Electricity",(K6*'Draft Framework Inputs'!O20),$B$4="Natural gas",(K6*'Draft Framework Inputs'!$D$40*'Draft Framework Inputs'!O24),$B$4="Heating oil",(K6*'Draft Framework Inputs'!$D$41*'Draft Framework Inputs'!O24),$B$4="Propane",(K6*'Draft Framework Inputs'!$D$42*'Draft Framework Inputs'!O24),$B$4="  ","0")</f>
        <v>0</v>
      </c>
      <c r="L8" s="70" t="str" cm="1">
        <f t="array" ref="L8">_xlfn.IFS($B$4="Electricity",(L6*'Draft Framework Inputs'!P20),$B$4="Natural gas",(L6*'Draft Framework Inputs'!$D$40*'Draft Framework Inputs'!P24),$B$4="Heating oil",(L6*'Draft Framework Inputs'!$D$41*'Draft Framework Inputs'!P24),$B$4="Propane",(L6*'Draft Framework Inputs'!$D$42*'Draft Framework Inputs'!P24),$B$4="  ","0")</f>
        <v>0</v>
      </c>
      <c r="M8" s="70" t="str" cm="1">
        <f t="array" ref="M8">_xlfn.IFS($B$4="Electricity",(M6*'Draft Framework Inputs'!Q20),$B$4="Natural gas",(M6*'Draft Framework Inputs'!$D$40*'Draft Framework Inputs'!Q24),$B$4="Heating oil",(M6*'Draft Framework Inputs'!$D$41*'Draft Framework Inputs'!Q24),$B$4="Propane",(M6*'Draft Framework Inputs'!$D$42*'Draft Framework Inputs'!Q24),$B$4="  ","0")</f>
        <v>0</v>
      </c>
      <c r="N8" s="70" t="str" cm="1">
        <f t="array" ref="N8">_xlfn.IFS($B$4="Electricity",(N6*'Draft Framework Inputs'!R20),$B$4="Natural gas",(N6*'Draft Framework Inputs'!$D$40*'Draft Framework Inputs'!R24),$B$4="Heating oil",(N6*'Draft Framework Inputs'!$D$41*'Draft Framework Inputs'!R24),$B$4="Propane",(N6*'Draft Framework Inputs'!$D$42*'Draft Framework Inputs'!R24),$B$4="  ","0")</f>
        <v>0</v>
      </c>
      <c r="O8" s="70" t="str" cm="1">
        <f t="array" ref="O8">_xlfn.IFS($B$4="Electricity",(O6*'Draft Framework Inputs'!S20),$B$4="Natural gas",(O6*'Draft Framework Inputs'!$D$40*'Draft Framework Inputs'!S24),$B$4="Heating oil",(O6*'Draft Framework Inputs'!$D$41*'Draft Framework Inputs'!S24),$B$4="Propane",(O6*'Draft Framework Inputs'!$D$42*'Draft Framework Inputs'!S24),$B$4="  ","0")</f>
        <v>0</v>
      </c>
      <c r="P8" s="70" t="str" cm="1">
        <f t="array" ref="P8">_xlfn.IFS($B$4="Electricity",(P6*'Draft Framework Inputs'!T20),$B$4="Natural gas",(P6*'Draft Framework Inputs'!$D$40*'Draft Framework Inputs'!T24),$B$4="Heating oil",(P6*'Draft Framework Inputs'!$D$41*'Draft Framework Inputs'!T24),$B$4="Propane",(P6*'Draft Framework Inputs'!$D$42*'Draft Framework Inputs'!T24),$B$4="  ","0")</f>
        <v>0</v>
      </c>
      <c r="Q8" s="70" t="str" cm="1">
        <f t="array" ref="Q8">_xlfn.IFS($B$4="Electricity",(Q6*'Draft Framework Inputs'!U20),$B$4="Natural gas",(Q6*'Draft Framework Inputs'!$D$40*'Draft Framework Inputs'!U24),$B$4="Heating oil",(Q6*'Draft Framework Inputs'!$D$41*'Draft Framework Inputs'!U24),$B$4="Propane",(Q6*'Draft Framework Inputs'!$D$42*'Draft Framework Inputs'!U24),$B$4="  ","0")</f>
        <v>0</v>
      </c>
      <c r="R8" s="70" t="str" cm="1">
        <f t="array" ref="R8">_xlfn.IFS($B$4="Electricity",(R6*'Draft Framework Inputs'!V20),$B$4="Natural gas",(R6*'Draft Framework Inputs'!$D$40*'Draft Framework Inputs'!V24),$B$4="Heating oil",(R6*'Draft Framework Inputs'!$D$41*'Draft Framework Inputs'!V24),$B$4="Propane",(R6*'Draft Framework Inputs'!$D$42*'Draft Framework Inputs'!V24),$B$4="  ","0")</f>
        <v>0</v>
      </c>
      <c r="S8" s="70" t="str" cm="1">
        <f t="array" ref="S8">_xlfn.IFS($B$4="Electricity",(S6*'Draft Framework Inputs'!W20),$B$4="Natural gas",(S6*'Draft Framework Inputs'!$D$40*'Draft Framework Inputs'!W24),$B$4="Heating oil",(S6*'Draft Framework Inputs'!$D$41*'Draft Framework Inputs'!W24),$B$4="Propane",(S6*'Draft Framework Inputs'!$D$42*'Draft Framework Inputs'!W24),$B$4="  ","0")</f>
        <v>0</v>
      </c>
      <c r="T8" s="70" t="str" cm="1">
        <f t="array" ref="T8">_xlfn.IFS($B$4="Electricity",(T6*'Draft Framework Inputs'!X20),$B$4="Natural gas",(T6*'Draft Framework Inputs'!$D$40*'Draft Framework Inputs'!X24),$B$4="Heating oil",(T6*'Draft Framework Inputs'!$D$41*'Draft Framework Inputs'!X24),$B$4="Propane",(T6*'Draft Framework Inputs'!$D$42*'Draft Framework Inputs'!X24),$B$4="  ","0")</f>
        <v>0</v>
      </c>
      <c r="U8" s="70" t="str" cm="1">
        <f t="array" ref="U8">_xlfn.IFS($B$4="Electricity",(U6*'Draft Framework Inputs'!Y20),$B$4="Natural gas",(U6*'Draft Framework Inputs'!$D$40*'Draft Framework Inputs'!Y24),$B$4="Heating oil",(U6*'Draft Framework Inputs'!$D$41*'Draft Framework Inputs'!Y24),$B$4="Propane",(U6*'Draft Framework Inputs'!$D$42*'Draft Framework Inputs'!Y24),$B$4="  ","0")</f>
        <v>0</v>
      </c>
      <c r="V8" s="70" t="str" cm="1">
        <f t="array" ref="V8">_xlfn.IFS($B$4="Electricity",(V6*'Draft Framework Inputs'!Z20),$B$4="Natural gas",(V6*'Draft Framework Inputs'!$D$40*'Draft Framework Inputs'!Z24),$B$4="Heating oil",(V6*'Draft Framework Inputs'!$D$41*'Draft Framework Inputs'!Z24),$B$4="Propane",(V6*'Draft Framework Inputs'!$D$42*'Draft Framework Inputs'!Z24),$B$4="  ","0")</f>
        <v>0</v>
      </c>
      <c r="W8" s="70" t="str" cm="1">
        <f t="array" ref="W8">_xlfn.IFS($B$4="Electricity",(W6*'Draft Framework Inputs'!AA20),$B$4="Natural gas",(W6*'Draft Framework Inputs'!$D$40*'Draft Framework Inputs'!AA24),$B$4="Heating oil",(W6*'Draft Framework Inputs'!$D$41*'Draft Framework Inputs'!AA24),$B$4="Propane",(W6*'Draft Framework Inputs'!$D$42*'Draft Framework Inputs'!AA24),$B$4="  ","0")</f>
        <v>0</v>
      </c>
      <c r="X8" s="70" t="str" cm="1">
        <f t="array" ref="X8">_xlfn.IFS($B$4="Electricity",(X6*'Draft Framework Inputs'!AB20),$B$4="Natural gas",(X6*'Draft Framework Inputs'!$D$40*'Draft Framework Inputs'!AB24),$B$4="Heating oil",(X6*'Draft Framework Inputs'!$D$41*'Draft Framework Inputs'!AB24),$B$4="Propane",(X6*'Draft Framework Inputs'!$D$42*'Draft Framework Inputs'!AB24),$B$4="  ","0")</f>
        <v>0</v>
      </c>
      <c r="Y8" s="70" t="str" cm="1">
        <f t="array" ref="Y8">_xlfn.IFS($B$4="Electricity",(Y6*'Draft Framework Inputs'!AC20),$B$4="Natural gas",(Y6*'Draft Framework Inputs'!$D$40*'Draft Framework Inputs'!AC24),$B$4="Heating oil",(Y6*'Draft Framework Inputs'!$D$41*'Draft Framework Inputs'!AC24),$B$4="Propane",(Y6*'Draft Framework Inputs'!$D$42*'Draft Framework Inputs'!AC24),$B$4="  ","0")</f>
        <v>0</v>
      </c>
      <c r="Z8" s="70" t="str" cm="1">
        <f t="array" ref="Z8">_xlfn.IFS($B$4="Electricity",(Z6*'Draft Framework Inputs'!AD20),$B$4="Natural gas",(Z6*'Draft Framework Inputs'!$D$40*'Draft Framework Inputs'!AD24),$B$4="Heating oil",(Z6*'Draft Framework Inputs'!$D$41*'Draft Framework Inputs'!AD24),$B$4="Propane",(Z6*'Draft Framework Inputs'!$D$42*'Draft Framework Inputs'!AD24),$B$4="  ","0")</f>
        <v>0</v>
      </c>
      <c r="AA8" s="71" t="str" cm="1">
        <f t="array" ref="AA8">_xlfn.IFS($B$4="Electricity",(AA6*'Draft Framework Inputs'!AE20),$B$4="Natural gas",(AA6*'Draft Framework Inputs'!$D$40*'Draft Framework Inputs'!AE24),$B$4="Heating oil",(AA6*'Draft Framework Inputs'!$D$41*'Draft Framework Inputs'!AE24),$B$4="Propane",(AA6*'Draft Framework Inputs'!$D$42*'Draft Framework Inputs'!AE24),$B$4="  ","0")</f>
        <v>0</v>
      </c>
    </row>
    <row r="9" spans="2:27" x14ac:dyDescent="0.35">
      <c r="B9" s="9" t="s">
        <v>13</v>
      </c>
      <c r="C9" s="72">
        <f>C8*0.25</f>
        <v>0</v>
      </c>
      <c r="D9" s="72">
        <f>D8*0.25</f>
        <v>0</v>
      </c>
      <c r="E9" s="72">
        <f>E8*0.25</f>
        <v>0</v>
      </c>
      <c r="F9" s="72">
        <f t="shared" ref="F9:AA9" si="0">F8*0.25</f>
        <v>0</v>
      </c>
      <c r="G9" s="72">
        <f t="shared" si="0"/>
        <v>0</v>
      </c>
      <c r="H9" s="72">
        <f>H8*0.25</f>
        <v>0</v>
      </c>
      <c r="I9" s="72">
        <f t="shared" si="0"/>
        <v>0</v>
      </c>
      <c r="J9" s="72">
        <f t="shared" si="0"/>
        <v>0</v>
      </c>
      <c r="K9" s="72">
        <f t="shared" si="0"/>
        <v>0</v>
      </c>
      <c r="L9" s="72">
        <f t="shared" si="0"/>
        <v>0</v>
      </c>
      <c r="M9" s="72">
        <f t="shared" si="0"/>
        <v>0</v>
      </c>
      <c r="N9" s="72">
        <f t="shared" si="0"/>
        <v>0</v>
      </c>
      <c r="O9" s="72">
        <f t="shared" si="0"/>
        <v>0</v>
      </c>
      <c r="P9" s="72">
        <f t="shared" si="0"/>
        <v>0</v>
      </c>
      <c r="Q9" s="72">
        <f t="shared" si="0"/>
        <v>0</v>
      </c>
      <c r="R9" s="72">
        <f t="shared" si="0"/>
        <v>0</v>
      </c>
      <c r="S9" s="72">
        <f t="shared" si="0"/>
        <v>0</v>
      </c>
      <c r="T9" s="72">
        <f t="shared" si="0"/>
        <v>0</v>
      </c>
      <c r="U9" s="72">
        <f t="shared" si="0"/>
        <v>0</v>
      </c>
      <c r="V9" s="72">
        <f t="shared" si="0"/>
        <v>0</v>
      </c>
      <c r="W9" s="72">
        <f t="shared" si="0"/>
        <v>0</v>
      </c>
      <c r="X9" s="72">
        <f t="shared" si="0"/>
        <v>0</v>
      </c>
      <c r="Y9" s="72">
        <f t="shared" si="0"/>
        <v>0</v>
      </c>
      <c r="Z9" s="72">
        <f t="shared" si="0"/>
        <v>0</v>
      </c>
      <c r="AA9" s="73">
        <f t="shared" si="0"/>
        <v>0</v>
      </c>
    </row>
    <row r="10" spans="2:27" ht="15" thickBot="1" x14ac:dyDescent="0.4">
      <c r="B10" s="10" t="s">
        <v>14</v>
      </c>
      <c r="C10" s="74" t="str" cm="1">
        <f t="array" ref="C10">_xlfn.IFS($B$4="Electricity",(C6*'Draft Framework Inputs'!G22),$B$4="Natural gas",(C6*'Draft Framework Inputs'!$D$40*'Draft Framework Inputs'!G26),$B$4="Heating oil",(C6*'Draft Framework Inputs'!$D$41*'Draft Framework Inputs'!G26),$B$4="Propane",(C6*'Draft Framework Inputs'!$D$42*'Draft Framework Inputs'!G26),$B$4="  ","0")</f>
        <v>0</v>
      </c>
      <c r="D10" s="74" t="str" cm="1">
        <f t="array" ref="D10">_xlfn.IFS($B$4="Electricity",(D6*'Draft Framework Inputs'!H22),$B$4="Natural gas",(D6*'Draft Framework Inputs'!$D$40*'Draft Framework Inputs'!H26),$B$4="Heating oil",(D6*'Draft Framework Inputs'!$D$41*'Draft Framework Inputs'!H26),$B$4="Propane",(D6*'Draft Framework Inputs'!$D$42*'Draft Framework Inputs'!H26),$B$4="  ","0")</f>
        <v>0</v>
      </c>
      <c r="E10" s="74" t="str" cm="1">
        <f t="array" ref="E10">_xlfn.IFS($B$4="Electricity",(E6*'Draft Framework Inputs'!I22),$B$4="Natural gas",(E6*'Draft Framework Inputs'!$D$40*'Draft Framework Inputs'!I26),$B$4="Heating oil",(E6*'Draft Framework Inputs'!$D$41*'Draft Framework Inputs'!I26),$B$4="Propane",(E6*'Draft Framework Inputs'!$D$42*'Draft Framework Inputs'!I26),$B$4="  ","0")</f>
        <v>0</v>
      </c>
      <c r="F10" s="74" t="str" cm="1">
        <f t="array" ref="F10">_xlfn.IFS($B$4="Electricity",(F6*'Draft Framework Inputs'!J22),$B$4="Natural gas",(F6*'Draft Framework Inputs'!$D$40*'Draft Framework Inputs'!J26),$B$4="Heating oil",(F6*'Draft Framework Inputs'!$D$41*'Draft Framework Inputs'!J26),$B$4="Propane",(F6*'Draft Framework Inputs'!$D$42*'Draft Framework Inputs'!J26),$B$4="  ","0")</f>
        <v>0</v>
      </c>
      <c r="G10" s="74" t="str" cm="1">
        <f t="array" ref="G10">_xlfn.IFS($B$4="Electricity",(G6*'Draft Framework Inputs'!K22),$B$4="Natural gas",(G6*'Draft Framework Inputs'!$D$40*'Draft Framework Inputs'!K26),$B$4="Heating oil",(G6*'Draft Framework Inputs'!$D$41*'Draft Framework Inputs'!K26),$B$4="Propane",(G6*'Draft Framework Inputs'!$D$42*'Draft Framework Inputs'!K26),$B$4="  ","0")</f>
        <v>0</v>
      </c>
      <c r="H10" s="74" t="str" cm="1">
        <f t="array" ref="H10">_xlfn.IFS($B$4="Electricity",(H6*'Draft Framework Inputs'!L22),$B$4="Natural gas",(H6*'Draft Framework Inputs'!$D$40*'Draft Framework Inputs'!L26),$B$4="Heating oil",(H6*'Draft Framework Inputs'!$D$41*'Draft Framework Inputs'!L26),$B$4="Propane",(H6*'Draft Framework Inputs'!$D$42*'Draft Framework Inputs'!L26),$B$4="  ","0")</f>
        <v>0</v>
      </c>
      <c r="I10" s="74" t="str" cm="1">
        <f t="array" ref="I10">_xlfn.IFS($B$4="Electricity",(I6*'Draft Framework Inputs'!M22),$B$4="Natural gas",(I6*'Draft Framework Inputs'!$D$40*'Draft Framework Inputs'!M26),$B$4="Heating oil",(I6*'Draft Framework Inputs'!$D$41*'Draft Framework Inputs'!M26),$B$4="Propane",(I6*'Draft Framework Inputs'!$D$42*'Draft Framework Inputs'!M26),$B$4="  ","0")</f>
        <v>0</v>
      </c>
      <c r="J10" s="74" t="str" cm="1">
        <f t="array" ref="J10">_xlfn.IFS($B$4="Electricity",(J6*'Draft Framework Inputs'!N22),$B$4="Natural gas",(J6*'Draft Framework Inputs'!$D$40*'Draft Framework Inputs'!N26),$B$4="Heating oil",(J6*'Draft Framework Inputs'!$D$41*'Draft Framework Inputs'!N26),$B$4="Propane",(J6*'Draft Framework Inputs'!$D$42*'Draft Framework Inputs'!N26),$B$4="  ","0")</f>
        <v>0</v>
      </c>
      <c r="K10" s="74" t="str" cm="1">
        <f t="array" ref="K10">_xlfn.IFS($B$4="Electricity",(K6*'Draft Framework Inputs'!O22),$B$4="Natural gas",(K6*'Draft Framework Inputs'!$D$40*'Draft Framework Inputs'!O26),$B$4="Heating oil",(K6*'Draft Framework Inputs'!$D$41*'Draft Framework Inputs'!O26),$B$4="Propane",(K6*'Draft Framework Inputs'!$D$42*'Draft Framework Inputs'!O26),$B$4="  ","0")</f>
        <v>0</v>
      </c>
      <c r="L10" s="74" t="str" cm="1">
        <f t="array" ref="L10">_xlfn.IFS($B$4="Electricity",(L6*'Draft Framework Inputs'!P22),$B$4="Natural gas",(L6*'Draft Framework Inputs'!$D$40*'Draft Framework Inputs'!P26),$B$4="Heating oil",(L6*'Draft Framework Inputs'!$D$41*'Draft Framework Inputs'!P26),$B$4="Propane",(L6*'Draft Framework Inputs'!$D$42*'Draft Framework Inputs'!P26),$B$4="  ","0")</f>
        <v>0</v>
      </c>
      <c r="M10" s="74" t="str" cm="1">
        <f t="array" ref="M10">_xlfn.IFS($B$4="Electricity",(M6*'Draft Framework Inputs'!Q22),$B$4="Natural gas",(M6*'Draft Framework Inputs'!$D$40*'Draft Framework Inputs'!Q26),$B$4="Heating oil",(M6*'Draft Framework Inputs'!$D$41*'Draft Framework Inputs'!Q26),$B$4="Propane",(M6*'Draft Framework Inputs'!$D$42*'Draft Framework Inputs'!Q26),$B$4="  ","0")</f>
        <v>0</v>
      </c>
      <c r="N10" s="74" t="str" cm="1">
        <f t="array" ref="N10">_xlfn.IFS($B$4="Electricity",(N6*'Draft Framework Inputs'!R22),$B$4="Natural gas",(N6*'Draft Framework Inputs'!$D$40*'Draft Framework Inputs'!R26),$B$4="Heating oil",(N6*'Draft Framework Inputs'!$D$41*'Draft Framework Inputs'!R26),$B$4="Propane",(N6*'Draft Framework Inputs'!$D$42*'Draft Framework Inputs'!R26),$B$4="  ","0")</f>
        <v>0</v>
      </c>
      <c r="O10" s="74" t="str" cm="1">
        <f t="array" ref="O10">_xlfn.IFS($B$4="Electricity",(O6*'Draft Framework Inputs'!S22),$B$4="Natural gas",(O6*'Draft Framework Inputs'!$D$40*'Draft Framework Inputs'!S26),$B$4="Heating oil",(O6*'Draft Framework Inputs'!$D$41*'Draft Framework Inputs'!S26),$B$4="Propane",(O6*'Draft Framework Inputs'!$D$42*'Draft Framework Inputs'!S26),$B$4="  ","0")</f>
        <v>0</v>
      </c>
      <c r="P10" s="74" t="str" cm="1">
        <f t="array" ref="P10">_xlfn.IFS($B$4="Electricity",(P6*'Draft Framework Inputs'!T22),$B$4="Natural gas",(P6*'Draft Framework Inputs'!$D$40*'Draft Framework Inputs'!T26),$B$4="Heating oil",(P6*'Draft Framework Inputs'!$D$41*'Draft Framework Inputs'!T26),$B$4="Propane",(P6*'Draft Framework Inputs'!$D$42*'Draft Framework Inputs'!T26),$B$4="  ","0")</f>
        <v>0</v>
      </c>
      <c r="Q10" s="74" t="str" cm="1">
        <f t="array" ref="Q10">_xlfn.IFS($B$4="Electricity",(Q6*'Draft Framework Inputs'!U22),$B$4="Natural gas",(Q6*'Draft Framework Inputs'!$D$40*'Draft Framework Inputs'!U26),$B$4="Heating oil",(Q6*'Draft Framework Inputs'!$D$41*'Draft Framework Inputs'!U26),$B$4="Propane",(Q6*'Draft Framework Inputs'!$D$42*'Draft Framework Inputs'!U26),$B$4="  ","0")</f>
        <v>0</v>
      </c>
      <c r="R10" s="74" t="str" cm="1">
        <f t="array" ref="R10">_xlfn.IFS($B$4="Electricity",(R6*'Draft Framework Inputs'!V22),$B$4="Natural gas",(R6*'Draft Framework Inputs'!$D$40*'Draft Framework Inputs'!V26),$B$4="Heating oil",(R6*'Draft Framework Inputs'!$D$41*'Draft Framework Inputs'!V26),$B$4="Propane",(R6*'Draft Framework Inputs'!$D$42*'Draft Framework Inputs'!V26),$B$4="  ","0")</f>
        <v>0</v>
      </c>
      <c r="S10" s="74" t="str" cm="1">
        <f t="array" ref="S10">_xlfn.IFS($B$4="Electricity",(S6*'Draft Framework Inputs'!W22),$B$4="Natural gas",(S6*'Draft Framework Inputs'!$D$40*'Draft Framework Inputs'!W26),$B$4="Heating oil",(S6*'Draft Framework Inputs'!$D$41*'Draft Framework Inputs'!W26),$B$4="Propane",(S6*'Draft Framework Inputs'!$D$42*'Draft Framework Inputs'!W26),$B$4="  ","0")</f>
        <v>0</v>
      </c>
      <c r="T10" s="74" t="str" cm="1">
        <f t="array" ref="T10">_xlfn.IFS($B$4="Electricity",(T6*'Draft Framework Inputs'!X22),$B$4="Natural gas",(T6*'Draft Framework Inputs'!$D$40*'Draft Framework Inputs'!X26),$B$4="Heating oil",(T6*'Draft Framework Inputs'!$D$41*'Draft Framework Inputs'!X26),$B$4="Propane",(T6*'Draft Framework Inputs'!$D$42*'Draft Framework Inputs'!X26),$B$4="  ","0")</f>
        <v>0</v>
      </c>
      <c r="U10" s="74" t="str" cm="1">
        <f t="array" ref="U10">_xlfn.IFS($B$4="Electricity",(U6*'Draft Framework Inputs'!Y22),$B$4="Natural gas",(U6*'Draft Framework Inputs'!$D$40*'Draft Framework Inputs'!Y26),$B$4="Heating oil",(U6*'Draft Framework Inputs'!$D$41*'Draft Framework Inputs'!Y26),$B$4="Propane",(U6*'Draft Framework Inputs'!$D$42*'Draft Framework Inputs'!Y26),$B$4="  ","0")</f>
        <v>0</v>
      </c>
      <c r="V10" s="74" t="str" cm="1">
        <f t="array" ref="V10">_xlfn.IFS($B$4="Electricity",(V6*'Draft Framework Inputs'!Z22),$B$4="Natural gas",(V6*'Draft Framework Inputs'!$D$40*'Draft Framework Inputs'!Z26),$B$4="Heating oil",(V6*'Draft Framework Inputs'!$D$41*'Draft Framework Inputs'!Z26),$B$4="Propane",(V6*'Draft Framework Inputs'!$D$42*'Draft Framework Inputs'!Z26),$B$4="  ","0")</f>
        <v>0</v>
      </c>
      <c r="W10" s="74" t="str" cm="1">
        <f t="array" ref="W10">_xlfn.IFS($B$4="Electricity",(W6*'Draft Framework Inputs'!AA22),$B$4="Natural gas",(W6*'Draft Framework Inputs'!$D$40*'Draft Framework Inputs'!AA26),$B$4="Heating oil",(W6*'Draft Framework Inputs'!$D$41*'Draft Framework Inputs'!AA26),$B$4="Propane",(W6*'Draft Framework Inputs'!$D$42*'Draft Framework Inputs'!AA26),$B$4="  ","0")</f>
        <v>0</v>
      </c>
      <c r="X10" s="74" t="str" cm="1">
        <f t="array" ref="X10">_xlfn.IFS($B$4="Electricity",(X6*'Draft Framework Inputs'!AB22),$B$4="Natural gas",(X6*'Draft Framework Inputs'!$D$40*'Draft Framework Inputs'!AB26),$B$4="Heating oil",(X6*'Draft Framework Inputs'!$D$41*'Draft Framework Inputs'!AB26),$B$4="Propane",(X6*'Draft Framework Inputs'!$D$42*'Draft Framework Inputs'!AB26),$B$4="  ","0")</f>
        <v>0</v>
      </c>
      <c r="Y10" s="74" t="str" cm="1">
        <f t="array" ref="Y10">_xlfn.IFS($B$4="Electricity",(Y6*'Draft Framework Inputs'!AC22),$B$4="Natural gas",(Y6*'Draft Framework Inputs'!$D$40*'Draft Framework Inputs'!AC26),$B$4="Heating oil",(Y6*'Draft Framework Inputs'!$D$41*'Draft Framework Inputs'!AC26),$B$4="Propane",(Y6*'Draft Framework Inputs'!$D$42*'Draft Framework Inputs'!AC26),$B$4="  ","0")</f>
        <v>0</v>
      </c>
      <c r="Z10" s="74" t="str" cm="1">
        <f t="array" ref="Z10">_xlfn.IFS($B$4="Electricity",(Z6*'Draft Framework Inputs'!AD22),$B$4="Natural gas",(Z6*'Draft Framework Inputs'!$D$40*'Draft Framework Inputs'!AD26),$B$4="Heating oil",(Z6*'Draft Framework Inputs'!$D$41*'Draft Framework Inputs'!AD26),$B$4="Propane",(Z6*'Draft Framework Inputs'!$D$42*'Draft Framework Inputs'!AD26),$B$4="  ","0")</f>
        <v>0</v>
      </c>
      <c r="AA10" s="75" t="str" cm="1">
        <f t="array" ref="AA10">_xlfn.IFS($B$4="Electricity",(AA6*'Draft Framework Inputs'!AE22),$B$4="Natural gas",(AA6*'Draft Framework Inputs'!$D$40*'Draft Framework Inputs'!AE26),$B$4="Heating oil",(AA6*'Draft Framework Inputs'!$D$41*'Draft Framework Inputs'!AE26),$B$4="Propane",(AA6*'Draft Framework Inputs'!$D$42*'Draft Framework Inputs'!AE26),$B$4="  ","0")</f>
        <v>0</v>
      </c>
    </row>
    <row r="12" spans="2:27" x14ac:dyDescent="0.35">
      <c r="B12" s="3" t="s">
        <v>11</v>
      </c>
    </row>
    <row r="13" spans="2:27" x14ac:dyDescent="0.35">
      <c r="B13" s="3" t="s">
        <v>15</v>
      </c>
    </row>
  </sheetData>
  <sheetProtection sheet="1" objects="1" scenarios="1"/>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DED1E09-01D0-4D98-8568-D96970399522}">
          <x14:formula1>
            <xm:f>'Draft Framework Inputs'!$C$45:$C$49</xm:f>
          </x14:formula1>
          <xm:sqref>B4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3623F-143E-4A02-9D03-C4B82C28A9F9}">
  <dimension ref="B1:AE49"/>
  <sheetViews>
    <sheetView topLeftCell="A17" zoomScaleNormal="100" workbookViewId="0">
      <selection activeCell="I34" sqref="I34"/>
    </sheetView>
  </sheetViews>
  <sheetFormatPr defaultColWidth="8.81640625" defaultRowHeight="14.5" x14ac:dyDescent="0.35"/>
  <cols>
    <col min="1" max="1" width="3.81640625" style="3" customWidth="1"/>
    <col min="2" max="2" width="12.90625" style="3" customWidth="1"/>
    <col min="3" max="3" width="25.90625" style="3" customWidth="1"/>
    <col min="4" max="4" width="14.90625" style="3" customWidth="1"/>
    <col min="5" max="5" width="8.81640625" style="3"/>
    <col min="6" max="6" width="7.81640625" style="3" customWidth="1"/>
    <col min="7" max="11" width="12.1796875" style="3" customWidth="1"/>
    <col min="12" max="15" width="12.1796875" style="3" hidden="1" customWidth="1"/>
    <col min="16" max="16" width="12.1796875" style="3" customWidth="1"/>
    <col min="17" max="20" width="12.1796875" style="3" hidden="1" customWidth="1"/>
    <col min="21" max="21" width="12.1796875" style="3" customWidth="1"/>
    <col min="22" max="25" width="12.1796875" style="3" hidden="1" customWidth="1"/>
    <col min="26" max="26" width="12.1796875" style="3" customWidth="1"/>
    <col min="27" max="30" width="12.1796875" style="3" hidden="1" customWidth="1"/>
    <col min="31" max="31" width="12.1796875" style="3" customWidth="1"/>
    <col min="32" max="16384" width="8.81640625" style="3"/>
  </cols>
  <sheetData>
    <row r="1" spans="2:31" ht="10.5" customHeight="1" x14ac:dyDescent="0.35"/>
    <row r="2" spans="2:31" ht="28.5" customHeight="1" x14ac:dyDescent="0.35">
      <c r="B2" s="46" t="s">
        <v>21</v>
      </c>
    </row>
    <row r="3" spans="2:31" ht="41.5" customHeight="1" x14ac:dyDescent="0.35">
      <c r="B3" s="54" t="s">
        <v>20</v>
      </c>
      <c r="C3" s="54"/>
      <c r="D3" s="54"/>
      <c r="E3" s="54"/>
      <c r="F3" s="54"/>
      <c r="G3" s="54"/>
      <c r="H3" s="54"/>
    </row>
    <row r="4" spans="2:31" ht="17" customHeight="1" x14ac:dyDescent="0.35">
      <c r="B4" s="55" t="s">
        <v>45</v>
      </c>
      <c r="C4" s="55"/>
      <c r="D4" s="55"/>
      <c r="E4" s="55"/>
      <c r="F4" s="55"/>
      <c r="G4" s="55"/>
      <c r="H4" s="55"/>
    </row>
    <row r="5" spans="2:31" ht="17" customHeight="1" x14ac:dyDescent="0.35">
      <c r="B5" s="56" t="s">
        <v>44</v>
      </c>
      <c r="C5" s="56"/>
      <c r="D5" s="56"/>
      <c r="E5" s="56"/>
      <c r="F5" s="56"/>
      <c r="G5" s="56"/>
      <c r="H5" s="56"/>
    </row>
    <row r="7" spans="2:31" x14ac:dyDescent="0.35">
      <c r="B7" s="40" t="s">
        <v>37</v>
      </c>
      <c r="G7" s="4">
        <v>2026</v>
      </c>
      <c r="H7" s="4">
        <v>2027</v>
      </c>
      <c r="I7" s="4">
        <v>2028</v>
      </c>
      <c r="J7" s="4">
        <v>2029</v>
      </c>
      <c r="K7" s="4">
        <v>2030</v>
      </c>
      <c r="L7" s="4">
        <v>2031</v>
      </c>
      <c r="M7" s="4">
        <v>2032</v>
      </c>
      <c r="N7" s="4">
        <v>2033</v>
      </c>
      <c r="O7" s="4">
        <v>2034</v>
      </c>
      <c r="P7" s="4">
        <v>2035</v>
      </c>
      <c r="Q7" s="4">
        <v>2036</v>
      </c>
      <c r="R7" s="4">
        <v>2037</v>
      </c>
      <c r="S7" s="4">
        <v>2038</v>
      </c>
      <c r="T7" s="4">
        <v>2039</v>
      </c>
      <c r="U7" s="4">
        <v>2040</v>
      </c>
      <c r="V7" s="4">
        <v>2041</v>
      </c>
      <c r="W7" s="4">
        <v>2042</v>
      </c>
      <c r="X7" s="4">
        <v>2043</v>
      </c>
      <c r="Y7" s="4">
        <v>2044</v>
      </c>
      <c r="Z7" s="4">
        <v>2045</v>
      </c>
      <c r="AA7" s="4">
        <v>2046</v>
      </c>
      <c r="AB7" s="4">
        <v>2047</v>
      </c>
      <c r="AC7" s="4">
        <v>2048</v>
      </c>
      <c r="AD7" s="4">
        <v>2049</v>
      </c>
      <c r="AE7" s="4">
        <v>2050</v>
      </c>
    </row>
    <row r="8" spans="2:31" x14ac:dyDescent="0.35">
      <c r="B8" s="57" t="s">
        <v>42</v>
      </c>
      <c r="C8" s="58"/>
      <c r="D8" s="58"/>
      <c r="E8" s="58"/>
      <c r="F8" s="59"/>
      <c r="G8" s="24">
        <v>60000000</v>
      </c>
      <c r="H8" s="24">
        <v>60000000</v>
      </c>
      <c r="I8" s="24">
        <v>60000000</v>
      </c>
      <c r="J8" s="24">
        <v>60000000</v>
      </c>
      <c r="K8" s="24">
        <v>60000000</v>
      </c>
      <c r="L8" s="24">
        <v>74000000</v>
      </c>
      <c r="M8" s="24">
        <v>78000000</v>
      </c>
      <c r="N8" s="24">
        <v>82000000</v>
      </c>
      <c r="O8" s="24">
        <v>86000000</v>
      </c>
      <c r="P8" s="24">
        <v>90000000</v>
      </c>
      <c r="Q8" s="24">
        <v>94000000</v>
      </c>
      <c r="R8" s="24">
        <v>98000000</v>
      </c>
      <c r="S8" s="24">
        <v>102000000</v>
      </c>
      <c r="T8" s="24">
        <v>106000000</v>
      </c>
      <c r="U8" s="24">
        <v>110000000</v>
      </c>
      <c r="V8" s="24">
        <v>113000000</v>
      </c>
      <c r="W8" s="24">
        <v>116000000</v>
      </c>
      <c r="X8" s="24">
        <v>119000000</v>
      </c>
      <c r="Y8" s="24">
        <v>122000000</v>
      </c>
      <c r="Z8" s="24">
        <v>125000000</v>
      </c>
      <c r="AA8" s="24">
        <v>128000000</v>
      </c>
      <c r="AB8" s="24">
        <v>131000000</v>
      </c>
      <c r="AC8" s="24">
        <v>134000000</v>
      </c>
      <c r="AD8" s="24">
        <v>137000000</v>
      </c>
      <c r="AE8" s="25">
        <v>140000000</v>
      </c>
    </row>
    <row r="9" spans="2:31" x14ac:dyDescent="0.35">
      <c r="B9" s="63" t="s">
        <v>43</v>
      </c>
      <c r="C9" s="64"/>
      <c r="D9" s="64"/>
      <c r="E9" s="64"/>
      <c r="F9" s="65"/>
      <c r="G9" s="26">
        <v>24000000</v>
      </c>
      <c r="H9" s="26">
        <v>23000000</v>
      </c>
      <c r="I9" s="26">
        <v>22000000</v>
      </c>
      <c r="J9" s="26">
        <v>21000000</v>
      </c>
      <c r="K9" s="26">
        <v>20000000</v>
      </c>
      <c r="L9" s="26">
        <v>19000000</v>
      </c>
      <c r="M9" s="26">
        <v>18000000</v>
      </c>
      <c r="N9" s="26">
        <v>17000000</v>
      </c>
      <c r="O9" s="26">
        <v>16000000</v>
      </c>
      <c r="P9" s="26">
        <v>15000000</v>
      </c>
      <c r="Q9" s="26">
        <v>14000000</v>
      </c>
      <c r="R9" s="26">
        <v>13000000</v>
      </c>
      <c r="S9" s="26">
        <v>12000000</v>
      </c>
      <c r="T9" s="26">
        <v>11000000</v>
      </c>
      <c r="U9" s="26">
        <v>10000000</v>
      </c>
      <c r="V9" s="26">
        <v>9000000</v>
      </c>
      <c r="W9" s="26">
        <v>8000000</v>
      </c>
      <c r="X9" s="26">
        <v>7000000</v>
      </c>
      <c r="Y9" s="26">
        <v>6000000</v>
      </c>
      <c r="Z9" s="26">
        <v>5000000</v>
      </c>
      <c r="AA9" s="26">
        <v>4000000</v>
      </c>
      <c r="AB9" s="26">
        <v>3000000</v>
      </c>
      <c r="AC9" s="26">
        <v>2000000</v>
      </c>
      <c r="AD9" s="26">
        <v>1000000</v>
      </c>
      <c r="AE9" s="27">
        <v>0</v>
      </c>
    </row>
    <row r="10" spans="2:31" ht="21.5" customHeight="1" x14ac:dyDescent="0.35">
      <c r="B10" s="66" t="s">
        <v>38</v>
      </c>
      <c r="C10" s="66"/>
      <c r="D10" s="66"/>
      <c r="E10" s="66"/>
      <c r="F10" s="66"/>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row>
    <row r="11" spans="2:31" x14ac:dyDescent="0.35">
      <c r="B11" s="57" t="s">
        <v>22</v>
      </c>
      <c r="C11" s="58"/>
      <c r="D11" s="58"/>
      <c r="E11" s="58"/>
      <c r="F11" s="59"/>
      <c r="G11" s="28">
        <v>20000</v>
      </c>
      <c r="H11" s="28">
        <v>40000</v>
      </c>
      <c r="I11" s="28">
        <v>60000</v>
      </c>
      <c r="J11" s="28">
        <v>80000</v>
      </c>
      <c r="K11" s="28">
        <v>100000</v>
      </c>
      <c r="L11" s="28">
        <v>100000</v>
      </c>
      <c r="M11" s="28">
        <v>100000</v>
      </c>
      <c r="N11" s="28">
        <v>100000</v>
      </c>
      <c r="O11" s="28">
        <v>100000</v>
      </c>
      <c r="P11" s="28">
        <v>100000</v>
      </c>
      <c r="Q11" s="28">
        <v>100000</v>
      </c>
      <c r="R11" s="28">
        <v>100000</v>
      </c>
      <c r="S11" s="28">
        <v>100000</v>
      </c>
      <c r="T11" s="28">
        <v>100000</v>
      </c>
      <c r="U11" s="28">
        <v>100000</v>
      </c>
      <c r="V11" s="28">
        <v>100000</v>
      </c>
      <c r="W11" s="28">
        <v>100000</v>
      </c>
      <c r="X11" s="28">
        <v>100000</v>
      </c>
      <c r="Y11" s="28">
        <v>100000</v>
      </c>
      <c r="Z11" s="28">
        <v>100000</v>
      </c>
      <c r="AA11" s="28">
        <v>100000</v>
      </c>
      <c r="AB11" s="28">
        <v>100000</v>
      </c>
      <c r="AC11" s="28">
        <v>100000</v>
      </c>
      <c r="AD11" s="28">
        <v>100000</v>
      </c>
      <c r="AE11" s="29">
        <v>100000</v>
      </c>
    </row>
    <row r="12" spans="2:31" x14ac:dyDescent="0.35">
      <c r="B12" s="60" t="s">
        <v>23</v>
      </c>
      <c r="C12" s="61"/>
      <c r="D12" s="61"/>
      <c r="E12" s="61"/>
      <c r="F12" s="62"/>
      <c r="G12" s="30">
        <f>G11*0.25</f>
        <v>5000</v>
      </c>
      <c r="H12" s="30">
        <f t="shared" ref="H12:AE12" si="0">H11*0.25</f>
        <v>10000</v>
      </c>
      <c r="I12" s="30">
        <f t="shared" si="0"/>
        <v>15000</v>
      </c>
      <c r="J12" s="30">
        <f t="shared" si="0"/>
        <v>20000</v>
      </c>
      <c r="K12" s="30">
        <f t="shared" si="0"/>
        <v>25000</v>
      </c>
      <c r="L12" s="30">
        <f t="shared" si="0"/>
        <v>25000</v>
      </c>
      <c r="M12" s="30">
        <f t="shared" si="0"/>
        <v>25000</v>
      </c>
      <c r="N12" s="30">
        <f t="shared" si="0"/>
        <v>25000</v>
      </c>
      <c r="O12" s="30">
        <f t="shared" si="0"/>
        <v>25000</v>
      </c>
      <c r="P12" s="30">
        <f t="shared" si="0"/>
        <v>25000</v>
      </c>
      <c r="Q12" s="30">
        <f t="shared" si="0"/>
        <v>25000</v>
      </c>
      <c r="R12" s="30">
        <f t="shared" si="0"/>
        <v>25000</v>
      </c>
      <c r="S12" s="30">
        <f t="shared" si="0"/>
        <v>25000</v>
      </c>
      <c r="T12" s="30">
        <f t="shared" si="0"/>
        <v>25000</v>
      </c>
      <c r="U12" s="30">
        <f t="shared" si="0"/>
        <v>25000</v>
      </c>
      <c r="V12" s="30">
        <f t="shared" si="0"/>
        <v>25000</v>
      </c>
      <c r="W12" s="30">
        <f t="shared" si="0"/>
        <v>25000</v>
      </c>
      <c r="X12" s="30">
        <f t="shared" si="0"/>
        <v>25000</v>
      </c>
      <c r="Y12" s="30">
        <f t="shared" si="0"/>
        <v>25000</v>
      </c>
      <c r="Z12" s="30">
        <f t="shared" si="0"/>
        <v>25000</v>
      </c>
      <c r="AA12" s="30">
        <f t="shared" si="0"/>
        <v>25000</v>
      </c>
      <c r="AB12" s="30">
        <f t="shared" si="0"/>
        <v>25000</v>
      </c>
      <c r="AC12" s="30">
        <f t="shared" si="0"/>
        <v>25000</v>
      </c>
      <c r="AD12" s="30">
        <f t="shared" si="0"/>
        <v>25000</v>
      </c>
      <c r="AE12" s="31">
        <f t="shared" si="0"/>
        <v>25000</v>
      </c>
    </row>
    <row r="13" spans="2:31" x14ac:dyDescent="0.35">
      <c r="B13" s="60" t="s">
        <v>24</v>
      </c>
      <c r="C13" s="61"/>
      <c r="D13" s="61"/>
      <c r="E13" s="61"/>
      <c r="F13" s="62"/>
      <c r="G13" s="30">
        <v>16000</v>
      </c>
      <c r="H13" s="30">
        <v>22000</v>
      </c>
      <c r="I13" s="30">
        <v>28000</v>
      </c>
      <c r="J13" s="30">
        <v>34000</v>
      </c>
      <c r="K13" s="30">
        <v>40000</v>
      </c>
      <c r="L13" s="30">
        <v>46000</v>
      </c>
      <c r="M13" s="30">
        <v>52000</v>
      </c>
      <c r="N13" s="30">
        <v>58000</v>
      </c>
      <c r="O13" s="30">
        <v>64000</v>
      </c>
      <c r="P13" s="30">
        <v>70000</v>
      </c>
      <c r="Q13" s="30">
        <v>76000</v>
      </c>
      <c r="R13" s="30">
        <v>82000</v>
      </c>
      <c r="S13" s="30">
        <v>88000</v>
      </c>
      <c r="T13" s="30">
        <v>94000</v>
      </c>
      <c r="U13" s="30">
        <v>100000</v>
      </c>
      <c r="V13" s="30">
        <v>100000</v>
      </c>
      <c r="W13" s="30">
        <v>100000</v>
      </c>
      <c r="X13" s="30">
        <v>100000</v>
      </c>
      <c r="Y13" s="30">
        <v>100000</v>
      </c>
      <c r="Z13" s="30">
        <v>100000</v>
      </c>
      <c r="AA13" s="30">
        <v>100000</v>
      </c>
      <c r="AB13" s="30">
        <v>100000</v>
      </c>
      <c r="AC13" s="30">
        <v>100000</v>
      </c>
      <c r="AD13" s="30">
        <v>100000</v>
      </c>
      <c r="AE13" s="31">
        <v>100000</v>
      </c>
    </row>
    <row r="14" spans="2:31" x14ac:dyDescent="0.35">
      <c r="B14" s="63" t="s">
        <v>33</v>
      </c>
      <c r="C14" s="64"/>
      <c r="D14" s="64"/>
      <c r="E14" s="64"/>
      <c r="F14" s="65"/>
      <c r="G14" s="32">
        <f>G11-G13</f>
        <v>4000</v>
      </c>
      <c r="H14" s="32">
        <f t="shared" ref="H14:AE14" si="1">H11-H13</f>
        <v>18000</v>
      </c>
      <c r="I14" s="32">
        <f t="shared" si="1"/>
        <v>32000</v>
      </c>
      <c r="J14" s="32">
        <f t="shared" si="1"/>
        <v>46000</v>
      </c>
      <c r="K14" s="32">
        <f t="shared" si="1"/>
        <v>60000</v>
      </c>
      <c r="L14" s="32">
        <f t="shared" si="1"/>
        <v>54000</v>
      </c>
      <c r="M14" s="32">
        <f t="shared" si="1"/>
        <v>48000</v>
      </c>
      <c r="N14" s="32">
        <f t="shared" si="1"/>
        <v>42000</v>
      </c>
      <c r="O14" s="32">
        <f t="shared" si="1"/>
        <v>36000</v>
      </c>
      <c r="P14" s="32">
        <f t="shared" si="1"/>
        <v>30000</v>
      </c>
      <c r="Q14" s="32">
        <f t="shared" si="1"/>
        <v>24000</v>
      </c>
      <c r="R14" s="32">
        <f t="shared" si="1"/>
        <v>18000</v>
      </c>
      <c r="S14" s="32">
        <f t="shared" si="1"/>
        <v>12000</v>
      </c>
      <c r="T14" s="32">
        <f t="shared" si="1"/>
        <v>6000</v>
      </c>
      <c r="U14" s="32">
        <f t="shared" si="1"/>
        <v>0</v>
      </c>
      <c r="V14" s="32">
        <f t="shared" si="1"/>
        <v>0</v>
      </c>
      <c r="W14" s="32">
        <f t="shared" si="1"/>
        <v>0</v>
      </c>
      <c r="X14" s="32">
        <f t="shared" si="1"/>
        <v>0</v>
      </c>
      <c r="Y14" s="32">
        <f t="shared" si="1"/>
        <v>0</v>
      </c>
      <c r="Z14" s="32">
        <f t="shared" si="1"/>
        <v>0</v>
      </c>
      <c r="AA14" s="32">
        <f t="shared" si="1"/>
        <v>0</v>
      </c>
      <c r="AB14" s="32">
        <f t="shared" si="1"/>
        <v>0</v>
      </c>
      <c r="AC14" s="32">
        <f t="shared" si="1"/>
        <v>0</v>
      </c>
      <c r="AD14" s="32">
        <f t="shared" si="1"/>
        <v>0</v>
      </c>
      <c r="AE14" s="33">
        <f t="shared" si="1"/>
        <v>0</v>
      </c>
    </row>
    <row r="15" spans="2:31" ht="23" customHeight="1" x14ac:dyDescent="0.35">
      <c r="B15" s="66" t="s">
        <v>39</v>
      </c>
      <c r="C15" s="66"/>
      <c r="D15" s="66"/>
      <c r="E15" s="66"/>
      <c r="F15" s="66"/>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row>
    <row r="16" spans="2:31" x14ac:dyDescent="0.35">
      <c r="B16" s="57" t="s">
        <v>31</v>
      </c>
      <c r="C16" s="58"/>
      <c r="D16" s="58"/>
      <c r="E16" s="58"/>
      <c r="F16" s="59"/>
      <c r="G16" s="28">
        <v>1000000</v>
      </c>
      <c r="H16" s="28">
        <v>2000000</v>
      </c>
      <c r="I16" s="28">
        <v>3000000</v>
      </c>
      <c r="J16" s="28">
        <v>4000000</v>
      </c>
      <c r="K16" s="28">
        <v>5000000</v>
      </c>
      <c r="L16" s="28">
        <v>6000000</v>
      </c>
      <c r="M16" s="28">
        <v>7000000</v>
      </c>
      <c r="N16" s="28">
        <v>8000000</v>
      </c>
      <c r="O16" s="28">
        <v>9000000</v>
      </c>
      <c r="P16" s="28">
        <v>10000000</v>
      </c>
      <c r="Q16" s="28">
        <v>11000000</v>
      </c>
      <c r="R16" s="28">
        <v>12000000</v>
      </c>
      <c r="S16" s="28">
        <v>13000000</v>
      </c>
      <c r="T16" s="28">
        <v>14000000</v>
      </c>
      <c r="U16" s="28">
        <v>15000000</v>
      </c>
      <c r="V16" s="28">
        <v>16000000</v>
      </c>
      <c r="W16" s="28">
        <v>17000000</v>
      </c>
      <c r="X16" s="28">
        <v>18000000</v>
      </c>
      <c r="Y16" s="28">
        <v>19000000</v>
      </c>
      <c r="Z16" s="28">
        <v>20000000</v>
      </c>
      <c r="AA16" s="28">
        <v>21000000</v>
      </c>
      <c r="AB16" s="28">
        <v>22000000</v>
      </c>
      <c r="AC16" s="28">
        <v>23000000</v>
      </c>
      <c r="AD16" s="28">
        <v>24000000</v>
      </c>
      <c r="AE16" s="29">
        <v>25000000</v>
      </c>
    </row>
    <row r="17" spans="2:31" x14ac:dyDescent="0.35">
      <c r="B17" s="60" t="s">
        <v>32</v>
      </c>
      <c r="C17" s="61"/>
      <c r="D17" s="61"/>
      <c r="E17" s="61"/>
      <c r="F17" s="62"/>
      <c r="G17" s="30">
        <v>0</v>
      </c>
      <c r="H17" s="30">
        <v>0</v>
      </c>
      <c r="I17" s="30">
        <v>0</v>
      </c>
      <c r="J17" s="30">
        <v>0</v>
      </c>
      <c r="K17" s="30">
        <v>0</v>
      </c>
      <c r="L17" s="30">
        <v>1500000</v>
      </c>
      <c r="M17" s="30">
        <v>3000000</v>
      </c>
      <c r="N17" s="30">
        <v>4500000</v>
      </c>
      <c r="O17" s="30">
        <v>6000000</v>
      </c>
      <c r="P17" s="30">
        <v>7500000</v>
      </c>
      <c r="Q17" s="30">
        <v>9000000</v>
      </c>
      <c r="R17" s="30">
        <v>10500000</v>
      </c>
      <c r="S17" s="30">
        <v>12000000</v>
      </c>
      <c r="T17" s="30">
        <v>13500000</v>
      </c>
      <c r="U17" s="30">
        <f>U16</f>
        <v>15000000</v>
      </c>
      <c r="V17" s="30">
        <f t="shared" ref="V17:AE17" si="2">V16</f>
        <v>16000000</v>
      </c>
      <c r="W17" s="30">
        <f t="shared" si="2"/>
        <v>17000000</v>
      </c>
      <c r="X17" s="30">
        <f t="shared" si="2"/>
        <v>18000000</v>
      </c>
      <c r="Y17" s="30">
        <f t="shared" si="2"/>
        <v>19000000</v>
      </c>
      <c r="Z17" s="30">
        <f>Z16</f>
        <v>20000000</v>
      </c>
      <c r="AA17" s="30">
        <f t="shared" si="2"/>
        <v>21000000</v>
      </c>
      <c r="AB17" s="30">
        <f t="shared" si="2"/>
        <v>22000000</v>
      </c>
      <c r="AC17" s="30">
        <f t="shared" si="2"/>
        <v>23000000</v>
      </c>
      <c r="AD17" s="30">
        <f t="shared" si="2"/>
        <v>24000000</v>
      </c>
      <c r="AE17" s="31">
        <f t="shared" si="2"/>
        <v>25000000</v>
      </c>
    </row>
    <row r="18" spans="2:31" x14ac:dyDescent="0.35">
      <c r="B18" s="63" t="s">
        <v>34</v>
      </c>
      <c r="C18" s="64"/>
      <c r="D18" s="64"/>
      <c r="E18" s="64"/>
      <c r="F18" s="65"/>
      <c r="G18" s="32">
        <f>G16-G17</f>
        <v>1000000</v>
      </c>
      <c r="H18" s="32">
        <f t="shared" ref="H18:AE18" si="3">H16-H17</f>
        <v>2000000</v>
      </c>
      <c r="I18" s="32">
        <f t="shared" si="3"/>
        <v>3000000</v>
      </c>
      <c r="J18" s="32">
        <f t="shared" si="3"/>
        <v>4000000</v>
      </c>
      <c r="K18" s="32">
        <f t="shared" si="3"/>
        <v>5000000</v>
      </c>
      <c r="L18" s="32">
        <f t="shared" si="3"/>
        <v>4500000</v>
      </c>
      <c r="M18" s="32">
        <f t="shared" si="3"/>
        <v>4000000</v>
      </c>
      <c r="N18" s="32">
        <f t="shared" si="3"/>
        <v>3500000</v>
      </c>
      <c r="O18" s="32">
        <f t="shared" si="3"/>
        <v>3000000</v>
      </c>
      <c r="P18" s="32">
        <f t="shared" si="3"/>
        <v>2500000</v>
      </c>
      <c r="Q18" s="32">
        <f t="shared" si="3"/>
        <v>2000000</v>
      </c>
      <c r="R18" s="32">
        <f t="shared" si="3"/>
        <v>1500000</v>
      </c>
      <c r="S18" s="32">
        <f t="shared" si="3"/>
        <v>1000000</v>
      </c>
      <c r="T18" s="32">
        <f t="shared" si="3"/>
        <v>500000</v>
      </c>
      <c r="U18" s="32">
        <f t="shared" si="3"/>
        <v>0</v>
      </c>
      <c r="V18" s="32">
        <f t="shared" si="3"/>
        <v>0</v>
      </c>
      <c r="W18" s="32">
        <f t="shared" si="3"/>
        <v>0</v>
      </c>
      <c r="X18" s="32">
        <f t="shared" si="3"/>
        <v>0</v>
      </c>
      <c r="Y18" s="32">
        <f t="shared" si="3"/>
        <v>0</v>
      </c>
      <c r="Z18" s="32">
        <f t="shared" si="3"/>
        <v>0</v>
      </c>
      <c r="AA18" s="32">
        <f t="shared" si="3"/>
        <v>0</v>
      </c>
      <c r="AB18" s="32">
        <f t="shared" si="3"/>
        <v>0</v>
      </c>
      <c r="AC18" s="32">
        <f t="shared" si="3"/>
        <v>0</v>
      </c>
      <c r="AD18" s="32">
        <f t="shared" si="3"/>
        <v>0</v>
      </c>
      <c r="AE18" s="33">
        <f t="shared" si="3"/>
        <v>0</v>
      </c>
    </row>
    <row r="19" spans="2:31" ht="24.5" customHeight="1" x14ac:dyDescent="0.35">
      <c r="B19" s="66" t="s">
        <v>40</v>
      </c>
      <c r="C19" s="66"/>
      <c r="D19" s="66"/>
      <c r="E19" s="66"/>
      <c r="F19" s="66"/>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row>
    <row r="20" spans="2:31" x14ac:dyDescent="0.35">
      <c r="B20" s="57" t="s">
        <v>25</v>
      </c>
      <c r="C20" s="58"/>
      <c r="D20" s="58"/>
      <c r="E20" s="58"/>
      <c r="F20" s="59"/>
      <c r="G20" s="34">
        <f t="shared" ref="G20:AE20" si="4">G13/G8</f>
        <v>2.6666666666666668E-4</v>
      </c>
      <c r="H20" s="34">
        <f t="shared" si="4"/>
        <v>3.6666666666666667E-4</v>
      </c>
      <c r="I20" s="34">
        <f t="shared" si="4"/>
        <v>4.6666666666666666E-4</v>
      </c>
      <c r="J20" s="34">
        <f t="shared" si="4"/>
        <v>5.6666666666666671E-4</v>
      </c>
      <c r="K20" s="34">
        <f t="shared" si="4"/>
        <v>6.6666666666666664E-4</v>
      </c>
      <c r="L20" s="34">
        <f t="shared" si="4"/>
        <v>6.2162162162162163E-4</v>
      </c>
      <c r="M20" s="34">
        <f t="shared" si="4"/>
        <v>6.6666666666666664E-4</v>
      </c>
      <c r="N20" s="34">
        <f t="shared" si="4"/>
        <v>7.0731707317073169E-4</v>
      </c>
      <c r="O20" s="34">
        <f t="shared" si="4"/>
        <v>7.4418604651162786E-4</v>
      </c>
      <c r="P20" s="34">
        <f t="shared" si="4"/>
        <v>7.7777777777777773E-4</v>
      </c>
      <c r="Q20" s="34">
        <f t="shared" si="4"/>
        <v>8.0851063829787237E-4</v>
      </c>
      <c r="R20" s="34">
        <f t="shared" si="4"/>
        <v>8.3673469387755101E-4</v>
      </c>
      <c r="S20" s="34">
        <f t="shared" si="4"/>
        <v>8.6274509803921568E-4</v>
      </c>
      <c r="T20" s="34">
        <f t="shared" si="4"/>
        <v>8.8679245283018867E-4</v>
      </c>
      <c r="U20" s="34">
        <f t="shared" si="4"/>
        <v>9.0909090909090909E-4</v>
      </c>
      <c r="V20" s="34">
        <f t="shared" si="4"/>
        <v>8.8495575221238937E-4</v>
      </c>
      <c r="W20" s="34">
        <f t="shared" si="4"/>
        <v>8.6206896551724137E-4</v>
      </c>
      <c r="X20" s="34">
        <f t="shared" si="4"/>
        <v>8.4033613445378156E-4</v>
      </c>
      <c r="Y20" s="34">
        <f t="shared" si="4"/>
        <v>8.1967213114754098E-4</v>
      </c>
      <c r="Z20" s="34">
        <f t="shared" si="4"/>
        <v>8.0000000000000004E-4</v>
      </c>
      <c r="AA20" s="34">
        <f t="shared" si="4"/>
        <v>7.8125000000000004E-4</v>
      </c>
      <c r="AB20" s="34">
        <f t="shared" si="4"/>
        <v>7.6335877862595419E-4</v>
      </c>
      <c r="AC20" s="34">
        <f t="shared" si="4"/>
        <v>7.4626865671641792E-4</v>
      </c>
      <c r="AD20" s="34">
        <f t="shared" si="4"/>
        <v>7.2992700729927003E-4</v>
      </c>
      <c r="AE20" s="35">
        <f t="shared" si="4"/>
        <v>7.1428571428571429E-4</v>
      </c>
    </row>
    <row r="21" spans="2:31" x14ac:dyDescent="0.35">
      <c r="B21" s="60" t="s">
        <v>26</v>
      </c>
      <c r="C21" s="61"/>
      <c r="D21" s="61"/>
      <c r="E21" s="61"/>
      <c r="F21" s="62"/>
      <c r="G21" s="41">
        <f>G20/(G11/G12)</f>
        <v>6.666666666666667E-5</v>
      </c>
      <c r="H21" s="41">
        <f>H20/(H11/H12)</f>
        <v>9.1666666666666668E-5</v>
      </c>
      <c r="I21" s="36">
        <f>I20/(I11/I12)</f>
        <v>1.1666666666666667E-4</v>
      </c>
      <c r="J21" s="36">
        <f t="shared" ref="J21:Y21" si="5">J20/(J11/J12)</f>
        <v>1.4166666666666668E-4</v>
      </c>
      <c r="K21" s="36">
        <f>K20/(K11/K12)</f>
        <v>1.6666666666666666E-4</v>
      </c>
      <c r="L21" s="36">
        <f t="shared" si="5"/>
        <v>1.5540540540540541E-4</v>
      </c>
      <c r="M21" s="36">
        <f t="shared" si="5"/>
        <v>1.6666666666666666E-4</v>
      </c>
      <c r="N21" s="36">
        <f t="shared" si="5"/>
        <v>1.7682926829268292E-4</v>
      </c>
      <c r="O21" s="36">
        <f t="shared" si="5"/>
        <v>1.8604651162790697E-4</v>
      </c>
      <c r="P21" s="36">
        <f>P20/(P11/P12)</f>
        <v>1.9444444444444443E-4</v>
      </c>
      <c r="Q21" s="36">
        <f t="shared" si="5"/>
        <v>2.0212765957446809E-4</v>
      </c>
      <c r="R21" s="36">
        <f t="shared" si="5"/>
        <v>2.0918367346938775E-4</v>
      </c>
      <c r="S21" s="36">
        <f t="shared" si="5"/>
        <v>2.1568627450980392E-4</v>
      </c>
      <c r="T21" s="36">
        <f t="shared" si="5"/>
        <v>2.2169811320754717E-4</v>
      </c>
      <c r="U21" s="36">
        <f>U20/(U11/U12)</f>
        <v>2.2727272727272727E-4</v>
      </c>
      <c r="V21" s="36">
        <f t="shared" si="5"/>
        <v>2.2123893805309734E-4</v>
      </c>
      <c r="W21" s="36">
        <f t="shared" si="5"/>
        <v>2.1551724137931034E-4</v>
      </c>
      <c r="X21" s="36">
        <f t="shared" si="5"/>
        <v>2.1008403361344539E-4</v>
      </c>
      <c r="Y21" s="36">
        <f t="shared" si="5"/>
        <v>2.0491803278688525E-4</v>
      </c>
      <c r="Z21" s="36">
        <f>Z20/(Z11/Z12)</f>
        <v>2.0000000000000001E-4</v>
      </c>
      <c r="AA21" s="36">
        <f t="shared" ref="AA21:AE21" si="6">AA20/(AA11/AA12)</f>
        <v>1.9531250000000001E-4</v>
      </c>
      <c r="AB21" s="36">
        <f t="shared" si="6"/>
        <v>1.9083969465648855E-4</v>
      </c>
      <c r="AC21" s="36">
        <f t="shared" si="6"/>
        <v>1.8656716417910448E-4</v>
      </c>
      <c r="AD21" s="36">
        <f t="shared" si="6"/>
        <v>1.8248175182481751E-4</v>
      </c>
      <c r="AE21" s="37">
        <f t="shared" si="6"/>
        <v>1.7857142857142857E-4</v>
      </c>
    </row>
    <row r="22" spans="2:31" x14ac:dyDescent="0.35">
      <c r="B22" s="63" t="s">
        <v>30</v>
      </c>
      <c r="C22" s="64"/>
      <c r="D22" s="64"/>
      <c r="E22" s="64"/>
      <c r="F22" s="65"/>
      <c r="G22" s="38">
        <f t="shared" ref="G22:AE22" si="7">G17/G8</f>
        <v>0</v>
      </c>
      <c r="H22" s="38">
        <f t="shared" si="7"/>
        <v>0</v>
      </c>
      <c r="I22" s="38">
        <f t="shared" si="7"/>
        <v>0</v>
      </c>
      <c r="J22" s="38">
        <f t="shared" si="7"/>
        <v>0</v>
      </c>
      <c r="K22" s="38">
        <f t="shared" si="7"/>
        <v>0</v>
      </c>
      <c r="L22" s="38">
        <f t="shared" si="7"/>
        <v>2.0270270270270271E-2</v>
      </c>
      <c r="M22" s="38">
        <f t="shared" si="7"/>
        <v>3.8461538461538464E-2</v>
      </c>
      <c r="N22" s="38">
        <f t="shared" si="7"/>
        <v>5.4878048780487805E-2</v>
      </c>
      <c r="O22" s="38">
        <f t="shared" si="7"/>
        <v>6.9767441860465115E-2</v>
      </c>
      <c r="P22" s="38">
        <f t="shared" si="7"/>
        <v>8.3333333333333329E-2</v>
      </c>
      <c r="Q22" s="38">
        <f t="shared" si="7"/>
        <v>9.5744680851063829E-2</v>
      </c>
      <c r="R22" s="38">
        <f t="shared" si="7"/>
        <v>0.10714285714285714</v>
      </c>
      <c r="S22" s="38">
        <f t="shared" si="7"/>
        <v>0.11764705882352941</v>
      </c>
      <c r="T22" s="38">
        <f t="shared" si="7"/>
        <v>0.12735849056603774</v>
      </c>
      <c r="U22" s="38">
        <f t="shared" si="7"/>
        <v>0.13636363636363635</v>
      </c>
      <c r="V22" s="38">
        <f t="shared" si="7"/>
        <v>0.1415929203539823</v>
      </c>
      <c r="W22" s="38">
        <f t="shared" si="7"/>
        <v>0.14655172413793102</v>
      </c>
      <c r="X22" s="38">
        <f t="shared" si="7"/>
        <v>0.15126050420168066</v>
      </c>
      <c r="Y22" s="38">
        <f t="shared" si="7"/>
        <v>0.15573770491803279</v>
      </c>
      <c r="Z22" s="38">
        <f t="shared" si="7"/>
        <v>0.16</v>
      </c>
      <c r="AA22" s="38">
        <f t="shared" si="7"/>
        <v>0.1640625</v>
      </c>
      <c r="AB22" s="38">
        <f t="shared" si="7"/>
        <v>0.16793893129770993</v>
      </c>
      <c r="AC22" s="38">
        <f t="shared" si="7"/>
        <v>0.17164179104477612</v>
      </c>
      <c r="AD22" s="38">
        <f t="shared" si="7"/>
        <v>0.17518248175182483</v>
      </c>
      <c r="AE22" s="39">
        <f t="shared" si="7"/>
        <v>0.17857142857142858</v>
      </c>
    </row>
    <row r="23" spans="2:31" ht="26.5" customHeight="1" x14ac:dyDescent="0.35">
      <c r="B23" s="66" t="s">
        <v>41</v>
      </c>
      <c r="C23" s="66"/>
      <c r="D23" s="66"/>
      <c r="E23" s="66"/>
      <c r="F23" s="66"/>
    </row>
    <row r="24" spans="2:31" x14ac:dyDescent="0.35">
      <c r="B24" s="57" t="s">
        <v>27</v>
      </c>
      <c r="C24" s="58"/>
      <c r="D24" s="58"/>
      <c r="E24" s="58"/>
      <c r="F24" s="59"/>
      <c r="G24" s="34">
        <f t="shared" ref="G24:AD24" si="8">(G11-G13)/G9</f>
        <v>1.6666666666666666E-4</v>
      </c>
      <c r="H24" s="34">
        <f t="shared" si="8"/>
        <v>7.8260869565217395E-4</v>
      </c>
      <c r="I24" s="34">
        <f t="shared" si="8"/>
        <v>1.4545454545454545E-3</v>
      </c>
      <c r="J24" s="34">
        <f t="shared" si="8"/>
        <v>2.1904761904761906E-3</v>
      </c>
      <c r="K24" s="34">
        <f t="shared" si="8"/>
        <v>3.0000000000000001E-3</v>
      </c>
      <c r="L24" s="34">
        <f t="shared" si="8"/>
        <v>2.8421052631578949E-3</v>
      </c>
      <c r="M24" s="34">
        <f t="shared" si="8"/>
        <v>2.6666666666666666E-3</v>
      </c>
      <c r="N24" s="34">
        <f t="shared" si="8"/>
        <v>2.4705882352941176E-3</v>
      </c>
      <c r="O24" s="34">
        <f t="shared" si="8"/>
        <v>2.2499999999999998E-3</v>
      </c>
      <c r="P24" s="34">
        <f t="shared" si="8"/>
        <v>2E-3</v>
      </c>
      <c r="Q24" s="34">
        <f t="shared" si="8"/>
        <v>1.7142857142857142E-3</v>
      </c>
      <c r="R24" s="34">
        <f t="shared" si="8"/>
        <v>1.3846153846153845E-3</v>
      </c>
      <c r="S24" s="34">
        <f t="shared" si="8"/>
        <v>1E-3</v>
      </c>
      <c r="T24" s="34">
        <f t="shared" si="8"/>
        <v>5.4545454545454548E-4</v>
      </c>
      <c r="U24" s="48">
        <f t="shared" si="8"/>
        <v>0</v>
      </c>
      <c r="V24" s="48">
        <f t="shared" si="8"/>
        <v>0</v>
      </c>
      <c r="W24" s="48">
        <f t="shared" si="8"/>
        <v>0</v>
      </c>
      <c r="X24" s="48">
        <f t="shared" si="8"/>
        <v>0</v>
      </c>
      <c r="Y24" s="48">
        <f t="shared" si="8"/>
        <v>0</v>
      </c>
      <c r="Z24" s="48">
        <f t="shared" si="8"/>
        <v>0</v>
      </c>
      <c r="AA24" s="48">
        <f t="shared" si="8"/>
        <v>0</v>
      </c>
      <c r="AB24" s="48">
        <f t="shared" si="8"/>
        <v>0</v>
      </c>
      <c r="AC24" s="48">
        <f t="shared" si="8"/>
        <v>0</v>
      </c>
      <c r="AD24" s="48">
        <f t="shared" si="8"/>
        <v>0</v>
      </c>
      <c r="AE24" s="49">
        <f>IF(AE9=0,0,((AE11-AE13)/AE9))</f>
        <v>0</v>
      </c>
    </row>
    <row r="25" spans="2:31" x14ac:dyDescent="0.35">
      <c r="B25" s="60" t="s">
        <v>28</v>
      </c>
      <c r="C25" s="61"/>
      <c r="D25" s="61"/>
      <c r="E25" s="61"/>
      <c r="F25" s="62"/>
      <c r="G25" s="41">
        <f t="shared" ref="G25:Z25" si="9">G24/(G11/G12)</f>
        <v>4.1666666666666665E-5</v>
      </c>
      <c r="H25" s="36">
        <f t="shared" si="9"/>
        <v>1.9565217391304349E-4</v>
      </c>
      <c r="I25" s="36">
        <f t="shared" si="9"/>
        <v>3.6363636363636361E-4</v>
      </c>
      <c r="J25" s="36">
        <f t="shared" si="9"/>
        <v>5.4761904761904765E-4</v>
      </c>
      <c r="K25" s="36">
        <f t="shared" si="9"/>
        <v>7.5000000000000002E-4</v>
      </c>
      <c r="L25" s="36">
        <f t="shared" si="9"/>
        <v>7.1052631578947373E-4</v>
      </c>
      <c r="M25" s="36">
        <f t="shared" si="9"/>
        <v>6.6666666666666664E-4</v>
      </c>
      <c r="N25" s="36">
        <f t="shared" si="9"/>
        <v>6.1764705882352941E-4</v>
      </c>
      <c r="O25" s="36">
        <f t="shared" si="9"/>
        <v>5.6249999999999996E-4</v>
      </c>
      <c r="P25" s="36">
        <f t="shared" si="9"/>
        <v>5.0000000000000001E-4</v>
      </c>
      <c r="Q25" s="36">
        <f t="shared" si="9"/>
        <v>4.2857142857142855E-4</v>
      </c>
      <c r="R25" s="36">
        <f t="shared" si="9"/>
        <v>3.4615384615384613E-4</v>
      </c>
      <c r="S25" s="36">
        <f t="shared" si="9"/>
        <v>2.5000000000000001E-4</v>
      </c>
      <c r="T25" s="36">
        <f t="shared" si="9"/>
        <v>1.3636363636363637E-4</v>
      </c>
      <c r="U25" s="50">
        <f t="shared" si="9"/>
        <v>0</v>
      </c>
      <c r="V25" s="50">
        <f t="shared" si="9"/>
        <v>0</v>
      </c>
      <c r="W25" s="50">
        <f t="shared" si="9"/>
        <v>0</v>
      </c>
      <c r="X25" s="50">
        <f t="shared" si="9"/>
        <v>0</v>
      </c>
      <c r="Y25" s="50">
        <f t="shared" si="9"/>
        <v>0</v>
      </c>
      <c r="Z25" s="50">
        <f t="shared" si="9"/>
        <v>0</v>
      </c>
      <c r="AA25" s="50">
        <f>AA24/2</f>
        <v>0</v>
      </c>
      <c r="AB25" s="50">
        <f t="shared" ref="AB25:AE25" si="10">AB24/2</f>
        <v>0</v>
      </c>
      <c r="AC25" s="50">
        <f t="shared" si="10"/>
        <v>0</v>
      </c>
      <c r="AD25" s="50">
        <f t="shared" si="10"/>
        <v>0</v>
      </c>
      <c r="AE25" s="51">
        <f t="shared" si="10"/>
        <v>0</v>
      </c>
    </row>
    <row r="26" spans="2:31" x14ac:dyDescent="0.35">
      <c r="B26" s="63" t="s">
        <v>29</v>
      </c>
      <c r="C26" s="64"/>
      <c r="D26" s="64"/>
      <c r="E26" s="64"/>
      <c r="F26" s="65"/>
      <c r="G26" s="38">
        <f t="shared" ref="G26:AD26" si="11">(G16-G17)/G9</f>
        <v>4.1666666666666664E-2</v>
      </c>
      <c r="H26" s="38">
        <f t="shared" si="11"/>
        <v>8.6956521739130432E-2</v>
      </c>
      <c r="I26" s="38">
        <f t="shared" si="11"/>
        <v>0.13636363636363635</v>
      </c>
      <c r="J26" s="38">
        <f t="shared" si="11"/>
        <v>0.19047619047619047</v>
      </c>
      <c r="K26" s="38">
        <f t="shared" si="11"/>
        <v>0.25</v>
      </c>
      <c r="L26" s="38">
        <f t="shared" si="11"/>
        <v>0.23684210526315788</v>
      </c>
      <c r="M26" s="38">
        <f t="shared" si="11"/>
        <v>0.22222222222222221</v>
      </c>
      <c r="N26" s="38">
        <f t="shared" si="11"/>
        <v>0.20588235294117646</v>
      </c>
      <c r="O26" s="38">
        <f t="shared" si="11"/>
        <v>0.1875</v>
      </c>
      <c r="P26" s="38">
        <f t="shared" si="11"/>
        <v>0.16666666666666666</v>
      </c>
      <c r="Q26" s="38">
        <f t="shared" si="11"/>
        <v>0.14285714285714285</v>
      </c>
      <c r="R26" s="38">
        <f t="shared" si="11"/>
        <v>0.11538461538461539</v>
      </c>
      <c r="S26" s="38">
        <f t="shared" si="11"/>
        <v>8.3333333333333329E-2</v>
      </c>
      <c r="T26" s="38">
        <f t="shared" si="11"/>
        <v>4.5454545454545456E-2</v>
      </c>
      <c r="U26" s="52">
        <f t="shared" si="11"/>
        <v>0</v>
      </c>
      <c r="V26" s="52">
        <f t="shared" si="11"/>
        <v>0</v>
      </c>
      <c r="W26" s="52">
        <f t="shared" si="11"/>
        <v>0</v>
      </c>
      <c r="X26" s="52">
        <f t="shared" si="11"/>
        <v>0</v>
      </c>
      <c r="Y26" s="52">
        <f t="shared" si="11"/>
        <v>0</v>
      </c>
      <c r="Z26" s="52">
        <f t="shared" si="11"/>
        <v>0</v>
      </c>
      <c r="AA26" s="52">
        <f t="shared" si="11"/>
        <v>0</v>
      </c>
      <c r="AB26" s="52">
        <f t="shared" si="11"/>
        <v>0</v>
      </c>
      <c r="AC26" s="52">
        <f t="shared" si="11"/>
        <v>0</v>
      </c>
      <c r="AD26" s="52">
        <f t="shared" si="11"/>
        <v>0</v>
      </c>
      <c r="AE26" s="53">
        <f>IF(AE9=0,0,(AE16-AE17)/AE9)</f>
        <v>0</v>
      </c>
    </row>
    <row r="28" spans="2:31" x14ac:dyDescent="0.35">
      <c r="B28" s="40" t="s">
        <v>50</v>
      </c>
    </row>
    <row r="29" spans="2:31" x14ac:dyDescent="0.35">
      <c r="B29" s="57" t="s">
        <v>46</v>
      </c>
      <c r="C29" s="58"/>
      <c r="D29" s="58"/>
      <c r="E29" s="58"/>
      <c r="F29" s="59"/>
      <c r="G29" s="42">
        <f>G20*(6*10000)</f>
        <v>16</v>
      </c>
      <c r="H29" s="42">
        <f t="shared" ref="H29:AE29" si="12">H20*(6*10000)</f>
        <v>22</v>
      </c>
      <c r="I29" s="42">
        <f t="shared" si="12"/>
        <v>28</v>
      </c>
      <c r="J29" s="42">
        <f t="shared" si="12"/>
        <v>34</v>
      </c>
      <c r="K29" s="42">
        <f t="shared" si="12"/>
        <v>40</v>
      </c>
      <c r="L29" s="42">
        <f t="shared" si="12"/>
        <v>37.297297297297298</v>
      </c>
      <c r="M29" s="42">
        <f t="shared" si="12"/>
        <v>40</v>
      </c>
      <c r="N29" s="42">
        <f t="shared" si="12"/>
        <v>42.439024390243901</v>
      </c>
      <c r="O29" s="42">
        <f t="shared" si="12"/>
        <v>44.651162790697668</v>
      </c>
      <c r="P29" s="42">
        <f t="shared" si="12"/>
        <v>46.666666666666664</v>
      </c>
      <c r="Q29" s="42">
        <f t="shared" si="12"/>
        <v>48.51063829787234</v>
      </c>
      <c r="R29" s="42">
        <f t="shared" si="12"/>
        <v>50.204081632653057</v>
      </c>
      <c r="S29" s="42">
        <f t="shared" si="12"/>
        <v>51.764705882352942</v>
      </c>
      <c r="T29" s="42">
        <f t="shared" si="12"/>
        <v>53.20754716981132</v>
      </c>
      <c r="U29" s="42">
        <f t="shared" si="12"/>
        <v>54.545454545454547</v>
      </c>
      <c r="V29" s="42">
        <f t="shared" si="12"/>
        <v>53.097345132743364</v>
      </c>
      <c r="W29" s="42">
        <f t="shared" si="12"/>
        <v>51.724137931034484</v>
      </c>
      <c r="X29" s="42">
        <f t="shared" si="12"/>
        <v>50.420168067226896</v>
      </c>
      <c r="Y29" s="42">
        <f t="shared" si="12"/>
        <v>49.180327868852459</v>
      </c>
      <c r="Z29" s="42">
        <f t="shared" si="12"/>
        <v>48</v>
      </c>
      <c r="AA29" s="42">
        <f t="shared" si="12"/>
        <v>46.875</v>
      </c>
      <c r="AB29" s="42">
        <f t="shared" si="12"/>
        <v>45.801526717557252</v>
      </c>
      <c r="AC29" s="42">
        <f t="shared" si="12"/>
        <v>44.776119402985074</v>
      </c>
      <c r="AD29" s="42">
        <f t="shared" si="12"/>
        <v>43.795620437956202</v>
      </c>
      <c r="AE29" s="43">
        <f t="shared" si="12"/>
        <v>42.857142857142854</v>
      </c>
    </row>
    <row r="30" spans="2:31" x14ac:dyDescent="0.35">
      <c r="B30" s="60" t="s">
        <v>47</v>
      </c>
      <c r="C30" s="61"/>
      <c r="D30" s="61"/>
      <c r="E30" s="61"/>
      <c r="F30" s="62"/>
      <c r="G30" s="44">
        <f>G21*(6*10000)</f>
        <v>4</v>
      </c>
      <c r="H30" s="44">
        <f t="shared" ref="H30:AE30" si="13">H21*(6*10000)</f>
        <v>5.5</v>
      </c>
      <c r="I30" s="44">
        <f t="shared" si="13"/>
        <v>7</v>
      </c>
      <c r="J30" s="44">
        <f t="shared" si="13"/>
        <v>8.5</v>
      </c>
      <c r="K30" s="44">
        <f t="shared" si="13"/>
        <v>10</v>
      </c>
      <c r="L30" s="44">
        <f t="shared" si="13"/>
        <v>9.3243243243243246</v>
      </c>
      <c r="M30" s="44">
        <f t="shared" si="13"/>
        <v>10</v>
      </c>
      <c r="N30" s="44">
        <f t="shared" si="13"/>
        <v>10.609756097560975</v>
      </c>
      <c r="O30" s="44">
        <f t="shared" si="13"/>
        <v>11.162790697674417</v>
      </c>
      <c r="P30" s="44">
        <f t="shared" si="13"/>
        <v>11.666666666666666</v>
      </c>
      <c r="Q30" s="44">
        <f t="shared" si="13"/>
        <v>12.127659574468085</v>
      </c>
      <c r="R30" s="44">
        <f t="shared" si="13"/>
        <v>12.551020408163264</v>
      </c>
      <c r="S30" s="44">
        <f t="shared" si="13"/>
        <v>12.941176470588236</v>
      </c>
      <c r="T30" s="44">
        <f t="shared" si="13"/>
        <v>13.30188679245283</v>
      </c>
      <c r="U30" s="44">
        <f t="shared" si="13"/>
        <v>13.636363636363637</v>
      </c>
      <c r="V30" s="44">
        <f t="shared" si="13"/>
        <v>13.274336283185841</v>
      </c>
      <c r="W30" s="44">
        <f t="shared" si="13"/>
        <v>12.931034482758621</v>
      </c>
      <c r="X30" s="44">
        <f t="shared" si="13"/>
        <v>12.605042016806724</v>
      </c>
      <c r="Y30" s="44">
        <f t="shared" si="13"/>
        <v>12.295081967213115</v>
      </c>
      <c r="Z30" s="44">
        <f t="shared" si="13"/>
        <v>12</v>
      </c>
      <c r="AA30" s="44">
        <f t="shared" si="13"/>
        <v>11.71875</v>
      </c>
      <c r="AB30" s="44">
        <f t="shared" si="13"/>
        <v>11.450381679389313</v>
      </c>
      <c r="AC30" s="44">
        <f t="shared" si="13"/>
        <v>11.194029850746269</v>
      </c>
      <c r="AD30" s="44">
        <f t="shared" si="13"/>
        <v>10.948905109489051</v>
      </c>
      <c r="AE30" s="45">
        <f t="shared" si="13"/>
        <v>10.714285714285714</v>
      </c>
    </row>
    <row r="31" spans="2:31" x14ac:dyDescent="0.35">
      <c r="B31" s="63" t="s">
        <v>48</v>
      </c>
      <c r="C31" s="64"/>
      <c r="D31" s="64"/>
      <c r="E31" s="64"/>
      <c r="F31" s="65"/>
      <c r="G31" s="32">
        <f>G22*(6*10000)</f>
        <v>0</v>
      </c>
      <c r="H31" s="32">
        <f t="shared" ref="H31:AE31" si="14">H22*(6*10000)</f>
        <v>0</v>
      </c>
      <c r="I31" s="32">
        <f t="shared" si="14"/>
        <v>0</v>
      </c>
      <c r="J31" s="32">
        <f t="shared" si="14"/>
        <v>0</v>
      </c>
      <c r="K31" s="32">
        <f t="shared" ref="K31:P31" si="15">K22*(6*10000)</f>
        <v>0</v>
      </c>
      <c r="L31" s="32">
        <f t="shared" si="15"/>
        <v>1216.2162162162163</v>
      </c>
      <c r="M31" s="32">
        <f t="shared" si="15"/>
        <v>2307.6923076923076</v>
      </c>
      <c r="N31" s="32">
        <f t="shared" si="15"/>
        <v>3292.6829268292681</v>
      </c>
      <c r="O31" s="32">
        <f t="shared" si="15"/>
        <v>4186.0465116279065</v>
      </c>
      <c r="P31" s="32">
        <f t="shared" si="15"/>
        <v>5000</v>
      </c>
      <c r="Q31" s="32">
        <f t="shared" si="14"/>
        <v>5744.6808510638293</v>
      </c>
      <c r="R31" s="32">
        <f t="shared" si="14"/>
        <v>6428.5714285714284</v>
      </c>
      <c r="S31" s="32">
        <f t="shared" si="14"/>
        <v>7058.8235294117649</v>
      </c>
      <c r="T31" s="32">
        <f t="shared" si="14"/>
        <v>7641.5094339622638</v>
      </c>
      <c r="U31" s="32">
        <f t="shared" si="14"/>
        <v>8181.8181818181811</v>
      </c>
      <c r="V31" s="32">
        <f t="shared" si="14"/>
        <v>8495.575221238938</v>
      </c>
      <c r="W31" s="32">
        <f t="shared" si="14"/>
        <v>8793.1034482758605</v>
      </c>
      <c r="X31" s="32">
        <f t="shared" si="14"/>
        <v>9075.6302521008402</v>
      </c>
      <c r="Y31" s="32">
        <f t="shared" si="14"/>
        <v>9344.2622950819677</v>
      </c>
      <c r="Z31" s="32">
        <f t="shared" si="14"/>
        <v>9600</v>
      </c>
      <c r="AA31" s="32">
        <f t="shared" si="14"/>
        <v>9843.75</v>
      </c>
      <c r="AB31" s="32">
        <f t="shared" si="14"/>
        <v>10076.335877862595</v>
      </c>
      <c r="AC31" s="32">
        <f t="shared" si="14"/>
        <v>10298.507462686566</v>
      </c>
      <c r="AD31" s="32">
        <f t="shared" si="14"/>
        <v>10510.94890510949</v>
      </c>
      <c r="AE31" s="33">
        <f t="shared" si="14"/>
        <v>10714.285714285714</v>
      </c>
    </row>
    <row r="33" spans="2:31" x14ac:dyDescent="0.35">
      <c r="B33" s="40" t="s">
        <v>49</v>
      </c>
    </row>
    <row r="34" spans="2:31" x14ac:dyDescent="0.35">
      <c r="B34" s="57" t="s">
        <v>46</v>
      </c>
      <c r="C34" s="58"/>
      <c r="D34" s="58"/>
      <c r="E34" s="58"/>
      <c r="F34" s="59"/>
      <c r="G34" s="28">
        <f>G24*(5*10000)</f>
        <v>8.3333333333333339</v>
      </c>
      <c r="H34" s="28">
        <f t="shared" ref="H34:AE34" si="16">H24*(5*10000)</f>
        <v>39.130434782608695</v>
      </c>
      <c r="I34" s="28">
        <f t="shared" si="16"/>
        <v>72.72727272727272</v>
      </c>
      <c r="J34" s="28">
        <f t="shared" si="16"/>
        <v>109.52380952380953</v>
      </c>
      <c r="K34" s="28">
        <f t="shared" si="16"/>
        <v>150</v>
      </c>
      <c r="L34" s="28">
        <f t="shared" si="16"/>
        <v>142.10526315789474</v>
      </c>
      <c r="M34" s="28">
        <f t="shared" si="16"/>
        <v>133.33333333333334</v>
      </c>
      <c r="N34" s="28">
        <f t="shared" si="16"/>
        <v>123.52941176470588</v>
      </c>
      <c r="O34" s="28">
        <f t="shared" si="16"/>
        <v>112.49999999999999</v>
      </c>
      <c r="P34" s="28">
        <f t="shared" si="16"/>
        <v>100</v>
      </c>
      <c r="Q34" s="28">
        <f t="shared" si="16"/>
        <v>85.714285714285708</v>
      </c>
      <c r="R34" s="28">
        <f t="shared" si="16"/>
        <v>69.230769230769226</v>
      </c>
      <c r="S34" s="28">
        <f t="shared" si="16"/>
        <v>50</v>
      </c>
      <c r="T34" s="28">
        <f t="shared" si="16"/>
        <v>27.272727272727273</v>
      </c>
      <c r="U34" s="28">
        <f t="shared" si="16"/>
        <v>0</v>
      </c>
      <c r="V34" s="28">
        <f t="shared" si="16"/>
        <v>0</v>
      </c>
      <c r="W34" s="28">
        <f t="shared" si="16"/>
        <v>0</v>
      </c>
      <c r="X34" s="28">
        <f t="shared" si="16"/>
        <v>0</v>
      </c>
      <c r="Y34" s="28">
        <f t="shared" si="16"/>
        <v>0</v>
      </c>
      <c r="Z34" s="28">
        <f t="shared" si="16"/>
        <v>0</v>
      </c>
      <c r="AA34" s="28">
        <f t="shared" si="16"/>
        <v>0</v>
      </c>
      <c r="AB34" s="28">
        <f t="shared" si="16"/>
        <v>0</v>
      </c>
      <c r="AC34" s="28">
        <f t="shared" si="16"/>
        <v>0</v>
      </c>
      <c r="AD34" s="28">
        <f t="shared" si="16"/>
        <v>0</v>
      </c>
      <c r="AE34" s="29">
        <f t="shared" si="16"/>
        <v>0</v>
      </c>
    </row>
    <row r="35" spans="2:31" x14ac:dyDescent="0.35">
      <c r="B35" s="60" t="s">
        <v>47</v>
      </c>
      <c r="C35" s="61"/>
      <c r="D35" s="61"/>
      <c r="E35" s="61"/>
      <c r="F35" s="62"/>
      <c r="G35" s="30">
        <f t="shared" ref="G35:AE35" si="17">G25*(5*10000)</f>
        <v>2.0833333333333335</v>
      </c>
      <c r="H35" s="30">
        <f t="shared" si="17"/>
        <v>9.7826086956521738</v>
      </c>
      <c r="I35" s="30">
        <f t="shared" si="17"/>
        <v>18.18181818181818</v>
      </c>
      <c r="J35" s="30">
        <f t="shared" si="17"/>
        <v>27.380952380952383</v>
      </c>
      <c r="K35" s="30">
        <f t="shared" si="17"/>
        <v>37.5</v>
      </c>
      <c r="L35" s="30">
        <f t="shared" si="17"/>
        <v>35.526315789473685</v>
      </c>
      <c r="M35" s="30">
        <f t="shared" si="17"/>
        <v>33.333333333333336</v>
      </c>
      <c r="N35" s="30">
        <f t="shared" si="17"/>
        <v>30.882352941176471</v>
      </c>
      <c r="O35" s="30">
        <f t="shared" si="17"/>
        <v>28.124999999999996</v>
      </c>
      <c r="P35" s="30">
        <f t="shared" si="17"/>
        <v>25</v>
      </c>
      <c r="Q35" s="30">
        <f t="shared" si="17"/>
        <v>21.428571428571427</v>
      </c>
      <c r="R35" s="30">
        <f t="shared" si="17"/>
        <v>17.307692307692307</v>
      </c>
      <c r="S35" s="30">
        <f t="shared" si="17"/>
        <v>12.5</v>
      </c>
      <c r="T35" s="30">
        <f t="shared" si="17"/>
        <v>6.8181818181818183</v>
      </c>
      <c r="U35" s="30">
        <f t="shared" si="17"/>
        <v>0</v>
      </c>
      <c r="V35" s="30">
        <f t="shared" si="17"/>
        <v>0</v>
      </c>
      <c r="W35" s="30">
        <f t="shared" si="17"/>
        <v>0</v>
      </c>
      <c r="X35" s="30">
        <f t="shared" si="17"/>
        <v>0</v>
      </c>
      <c r="Y35" s="30">
        <f t="shared" si="17"/>
        <v>0</v>
      </c>
      <c r="Z35" s="30">
        <f t="shared" si="17"/>
        <v>0</v>
      </c>
      <c r="AA35" s="30">
        <f t="shared" si="17"/>
        <v>0</v>
      </c>
      <c r="AB35" s="30">
        <f t="shared" si="17"/>
        <v>0</v>
      </c>
      <c r="AC35" s="30">
        <f t="shared" si="17"/>
        <v>0</v>
      </c>
      <c r="AD35" s="30">
        <f t="shared" si="17"/>
        <v>0</v>
      </c>
      <c r="AE35" s="31">
        <f t="shared" si="17"/>
        <v>0</v>
      </c>
    </row>
    <row r="36" spans="2:31" x14ac:dyDescent="0.35">
      <c r="B36" s="63" t="s">
        <v>48</v>
      </c>
      <c r="C36" s="64"/>
      <c r="D36" s="64"/>
      <c r="E36" s="64"/>
      <c r="F36" s="65"/>
      <c r="G36" s="32">
        <f t="shared" ref="G36:AE36" si="18">G26*(5*10000)</f>
        <v>2083.333333333333</v>
      </c>
      <c r="H36" s="32">
        <f t="shared" si="18"/>
        <v>4347.826086956522</v>
      </c>
      <c r="I36" s="32">
        <f t="shared" si="18"/>
        <v>6818.181818181818</v>
      </c>
      <c r="J36" s="32">
        <f t="shared" si="18"/>
        <v>9523.8095238095229</v>
      </c>
      <c r="K36" s="32">
        <f t="shared" si="18"/>
        <v>12500</v>
      </c>
      <c r="L36" s="32">
        <f t="shared" si="18"/>
        <v>11842.105263157893</v>
      </c>
      <c r="M36" s="32">
        <f t="shared" si="18"/>
        <v>11111.111111111111</v>
      </c>
      <c r="N36" s="32">
        <f t="shared" si="18"/>
        <v>10294.117647058823</v>
      </c>
      <c r="O36" s="32">
        <f t="shared" si="18"/>
        <v>9375</v>
      </c>
      <c r="P36" s="32">
        <f t="shared" si="18"/>
        <v>8333.3333333333321</v>
      </c>
      <c r="Q36" s="32">
        <f t="shared" si="18"/>
        <v>7142.8571428571422</v>
      </c>
      <c r="R36" s="32">
        <f t="shared" si="18"/>
        <v>5769.2307692307695</v>
      </c>
      <c r="S36" s="32">
        <f t="shared" si="18"/>
        <v>4166.6666666666661</v>
      </c>
      <c r="T36" s="32">
        <f t="shared" si="18"/>
        <v>2272.727272727273</v>
      </c>
      <c r="U36" s="32">
        <f t="shared" si="18"/>
        <v>0</v>
      </c>
      <c r="V36" s="32">
        <f t="shared" si="18"/>
        <v>0</v>
      </c>
      <c r="W36" s="32">
        <f t="shared" si="18"/>
        <v>0</v>
      </c>
      <c r="X36" s="32">
        <f t="shared" si="18"/>
        <v>0</v>
      </c>
      <c r="Y36" s="32">
        <f t="shared" si="18"/>
        <v>0</v>
      </c>
      <c r="Z36" s="32">
        <f t="shared" si="18"/>
        <v>0</v>
      </c>
      <c r="AA36" s="32">
        <f t="shared" si="18"/>
        <v>0</v>
      </c>
      <c r="AB36" s="32">
        <f t="shared" si="18"/>
        <v>0</v>
      </c>
      <c r="AC36" s="32">
        <f t="shared" si="18"/>
        <v>0</v>
      </c>
      <c r="AD36" s="32">
        <f t="shared" si="18"/>
        <v>0</v>
      </c>
      <c r="AE36" s="33">
        <f t="shared" si="18"/>
        <v>0</v>
      </c>
    </row>
    <row r="38" spans="2:31" x14ac:dyDescent="0.35">
      <c r="B38" s="69" t="s">
        <v>35</v>
      </c>
      <c r="C38" s="69"/>
      <c r="D38" s="69"/>
    </row>
    <row r="39" spans="2:31" x14ac:dyDescent="0.35">
      <c r="B39" s="19" t="s">
        <v>10</v>
      </c>
      <c r="C39" s="20" t="s">
        <v>4</v>
      </c>
      <c r="D39" s="21" t="s">
        <v>17</v>
      </c>
    </row>
    <row r="40" spans="2:31" x14ac:dyDescent="0.35">
      <c r="B40" s="11" t="s">
        <v>1</v>
      </c>
      <c r="C40" s="12" t="s">
        <v>5</v>
      </c>
      <c r="D40" s="13">
        <v>5.3060000000000003E-2</v>
      </c>
    </row>
    <row r="41" spans="2:31" x14ac:dyDescent="0.35">
      <c r="B41" s="14" t="s">
        <v>2</v>
      </c>
      <c r="C41" t="s">
        <v>6</v>
      </c>
      <c r="D41" s="15">
        <v>1.021E-2</v>
      </c>
    </row>
    <row r="42" spans="2:31" x14ac:dyDescent="0.35">
      <c r="B42" s="16" t="s">
        <v>3</v>
      </c>
      <c r="C42" s="17" t="s">
        <v>6</v>
      </c>
      <c r="D42" s="18">
        <v>5.7000000000000002E-3</v>
      </c>
    </row>
    <row r="43" spans="2:31" x14ac:dyDescent="0.35">
      <c r="B43" s="67" t="s">
        <v>36</v>
      </c>
      <c r="C43" s="67"/>
      <c r="D43" s="67"/>
    </row>
    <row r="44" spans="2:31" x14ac:dyDescent="0.35">
      <c r="B44" s="68"/>
      <c r="C44" s="68"/>
      <c r="D44" s="68"/>
    </row>
    <row r="45" spans="2:31" x14ac:dyDescent="0.35">
      <c r="B45" s="22" t="s">
        <v>18</v>
      </c>
      <c r="C45" s="22" t="s">
        <v>0</v>
      </c>
    </row>
    <row r="46" spans="2:31" x14ac:dyDescent="0.35">
      <c r="B46" s="22"/>
      <c r="C46" s="22" t="s">
        <v>7</v>
      </c>
    </row>
    <row r="47" spans="2:31" x14ac:dyDescent="0.35">
      <c r="B47" s="22"/>
      <c r="C47" s="22" t="s">
        <v>8</v>
      </c>
    </row>
    <row r="48" spans="2:31" x14ac:dyDescent="0.35">
      <c r="B48" s="22"/>
      <c r="C48" s="22" t="s">
        <v>3</v>
      </c>
    </row>
    <row r="49" spans="3:3" x14ac:dyDescent="0.35">
      <c r="C49" s="3" t="s">
        <v>9</v>
      </c>
    </row>
  </sheetData>
  <sheetProtection sheet="1" objects="1" scenarios="1"/>
  <mergeCells count="30">
    <mergeCell ref="B13:F13"/>
    <mergeCell ref="B26:F26"/>
    <mergeCell ref="B22:F22"/>
    <mergeCell ref="B23:F23"/>
    <mergeCell ref="B24:F24"/>
    <mergeCell ref="B25:F25"/>
    <mergeCell ref="B43:D44"/>
    <mergeCell ref="B29:F29"/>
    <mergeCell ref="B30:F30"/>
    <mergeCell ref="B31:F31"/>
    <mergeCell ref="B34:F34"/>
    <mergeCell ref="B35:F35"/>
    <mergeCell ref="B36:F36"/>
    <mergeCell ref="B38:D38"/>
    <mergeCell ref="B3:H3"/>
    <mergeCell ref="B4:H4"/>
    <mergeCell ref="B5:H5"/>
    <mergeCell ref="B20:F20"/>
    <mergeCell ref="B21:F21"/>
    <mergeCell ref="B14:F14"/>
    <mergeCell ref="B15:F15"/>
    <mergeCell ref="B16:F16"/>
    <mergeCell ref="B17:F17"/>
    <mergeCell ref="B18:F18"/>
    <mergeCell ref="B19:F19"/>
    <mergeCell ref="B8:F8"/>
    <mergeCell ref="B9:F9"/>
    <mergeCell ref="B10:F10"/>
    <mergeCell ref="B11:F11"/>
    <mergeCell ref="B12:F1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48B8951B32C44A8ABF1C6EE626DEA0" ma:contentTypeVersion="13" ma:contentTypeDescription="Create a new document." ma:contentTypeScope="" ma:versionID="8c9c8f9e306e7d87c6c136d59ba15b0a">
  <xsd:schema xmlns:xsd="http://www.w3.org/2001/XMLSchema" xmlns:xs="http://www.w3.org/2001/XMLSchema" xmlns:p="http://schemas.microsoft.com/office/2006/metadata/properties" xmlns:ns2="97c241f7-0c18-4008-861b-5a676167a037" xmlns:ns3="7b83dbe2-6fd2-449a-a932-0d75829bf641" targetNamespace="http://schemas.microsoft.com/office/2006/metadata/properties" ma:root="true" ma:fieldsID="cc790318107329f2c8cda5020817c0d3" ns2:_="" ns3:_="">
    <xsd:import namespace="97c241f7-0c18-4008-861b-5a676167a037"/>
    <xsd:import namespace="7b83dbe2-6fd2-449a-a932-0d75829bf641"/>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c241f7-0c18-4008-861b-5a676167a0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83dbe2-6fd2-449a-a932-0d75829bf641"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0e1eecbb-5736-4a27-a3d9-8cd4d931ca33}" ma:internalName="TaxCatchAll" ma:showField="CatchAllData" ma:web="7b83dbe2-6fd2-449a-a932-0d75829bf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552578-ED1B-44A0-BBBD-4CD0E9CAEC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c241f7-0c18-4008-861b-5a676167a037"/>
    <ds:schemaRef ds:uri="7b83dbe2-6fd2-449a-a932-0d75829bf6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26D97C-4185-4D52-8F9B-94831F605C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CHS Compliance Calculator</vt:lpstr>
      <vt:lpstr>Draft Framework Inputs</vt:lpstr>
    </vt:vector>
  </TitlesOfParts>
  <Manager/>
  <Company>Commonwealth of Massachusetts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Space, William (DEP)</dc:creator>
  <cp:keywords/>
  <dc:description/>
  <cp:lastModifiedBy>Lamb, Emily (DEP)</cp:lastModifiedBy>
  <cp:revision/>
  <dcterms:created xsi:type="dcterms:W3CDTF">2023-08-02T12:54:19Z</dcterms:created>
  <dcterms:modified xsi:type="dcterms:W3CDTF">2023-12-08T20:39:01Z</dcterms:modified>
  <cp:category/>
  <cp:contentStatus/>
</cp:coreProperties>
</file>