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252" windowWidth="15156" windowHeight="12312" tabRatio="692"/>
  </bookViews>
  <sheets>
    <sheet name="Letter" sheetId="4" r:id="rId1"/>
    <sheet name="CFCC Form " sheetId="6" r:id="rId2"/>
    <sheet name="Instructions " sheetId="9" r:id="rId3"/>
    <sheet name="Sample Form-Cost Plus  " sheetId="8" r:id="rId4"/>
    <sheet name="Sample Cost Plus withSubs" sheetId="11" r:id="rId5"/>
    <sheet name="Sample-Billing Rate" sheetId="10" r:id="rId6"/>
    <sheet name="Cost Plus + Lump Sum" sheetId="12" r:id="rId7"/>
    <sheet name="Sheet2" sheetId="13" r:id="rId8"/>
  </sheets>
  <definedNames>
    <definedName name="_xlnm.Print_Area" localSheetId="1">'CFCC Form '!$A$1:$F$57</definedName>
    <definedName name="_xlnm.Print_Area" localSheetId="6">'Cost Plus + Lump Sum'!$A$1:$G$64</definedName>
    <definedName name="_xlnm.Print_Area" localSheetId="4">'Sample Cost Plus withSubs'!$A$1:$G$61</definedName>
    <definedName name="_xlnm.Print_Area" localSheetId="3">'Sample Form-Cost Plus  '!$A$1:$G$60</definedName>
    <definedName name="_xlnm.Print_Area" localSheetId="5">'Sample-Billing Rate'!$A$1:$G$49</definedName>
  </definedNames>
  <calcPr calcId="145621"/>
</workbook>
</file>

<file path=xl/calcChain.xml><?xml version="1.0" encoding="utf-8"?>
<calcChain xmlns="http://schemas.openxmlformats.org/spreadsheetml/2006/main">
  <c r="C40" i="6" l="1"/>
  <c r="C44" i="6" s="1"/>
  <c r="R27" i="12"/>
  <c r="R30" i="12" s="1"/>
  <c r="Q30" i="12"/>
  <c r="Q32" i="12" s="1"/>
  <c r="R26" i="12"/>
  <c r="Q27" i="12"/>
  <c r="Q26" i="12"/>
  <c r="D32" i="10"/>
  <c r="D36" i="10" s="1"/>
  <c r="D47" i="12"/>
  <c r="D42" i="12"/>
  <c r="D47" i="8"/>
  <c r="D43" i="8"/>
  <c r="D49" i="11"/>
  <c r="D43" i="11"/>
  <c r="D45" i="11" s="1"/>
  <c r="D38" i="11"/>
  <c r="G37" i="12"/>
  <c r="G28" i="10"/>
  <c r="G30" i="10"/>
  <c r="E32" i="10"/>
  <c r="G34" i="10"/>
  <c r="G51" i="12"/>
  <c r="F47" i="12"/>
  <c r="E47" i="12"/>
  <c r="G46" i="12"/>
  <c r="G45" i="12"/>
  <c r="G44" i="12"/>
  <c r="F39" i="12"/>
  <c r="C28" i="12"/>
  <c r="B28" i="12"/>
  <c r="E39" i="12" s="1"/>
  <c r="F27" i="12"/>
  <c r="E27" i="12"/>
  <c r="G27" i="12" s="1"/>
  <c r="F26" i="12"/>
  <c r="E26" i="12"/>
  <c r="F25" i="12"/>
  <c r="E25" i="12"/>
  <c r="F24" i="12"/>
  <c r="E24" i="12"/>
  <c r="G24" i="12" s="1"/>
  <c r="F23" i="12"/>
  <c r="E23" i="12"/>
  <c r="F22" i="12"/>
  <c r="E22" i="12"/>
  <c r="F43" i="11"/>
  <c r="E43" i="11"/>
  <c r="G42" i="11"/>
  <c r="G41" i="11"/>
  <c r="G47" i="11"/>
  <c r="G40" i="11"/>
  <c r="G43" i="11" s="1"/>
  <c r="C26" i="11"/>
  <c r="F35" i="11" s="1"/>
  <c r="B26" i="11"/>
  <c r="E35" i="11" s="1"/>
  <c r="F25" i="11"/>
  <c r="E25" i="11"/>
  <c r="F24" i="11"/>
  <c r="E24" i="11"/>
  <c r="F23" i="11"/>
  <c r="E23" i="11"/>
  <c r="F22" i="11"/>
  <c r="E22" i="11"/>
  <c r="F21" i="11"/>
  <c r="E21" i="11"/>
  <c r="F20" i="11"/>
  <c r="E20" i="11"/>
  <c r="E25" i="8"/>
  <c r="E24" i="8"/>
  <c r="E23" i="8"/>
  <c r="E22" i="8"/>
  <c r="E21" i="8"/>
  <c r="E20" i="8"/>
  <c r="G45" i="8"/>
  <c r="G41" i="8"/>
  <c r="F25" i="8"/>
  <c r="F24" i="8"/>
  <c r="G24" i="8" s="1"/>
  <c r="F23" i="8"/>
  <c r="F22" i="8"/>
  <c r="F21" i="8"/>
  <c r="F20" i="8"/>
  <c r="G23" i="8"/>
  <c r="D49" i="12" l="1"/>
  <c r="D53" i="12" s="1"/>
  <c r="R32" i="12"/>
  <c r="G32" i="10"/>
  <c r="G36" i="10" s="1"/>
  <c r="G25" i="8"/>
  <c r="F26" i="8"/>
  <c r="F37" i="8" s="1"/>
  <c r="G20" i="8"/>
  <c r="G25" i="11"/>
  <c r="G22" i="8"/>
  <c r="G47" i="12"/>
  <c r="G26" i="12"/>
  <c r="G25" i="12"/>
  <c r="F28" i="12"/>
  <c r="F40" i="12" s="1"/>
  <c r="F42" i="12" s="1"/>
  <c r="G23" i="12"/>
  <c r="E28" i="12"/>
  <c r="E40" i="12" s="1"/>
  <c r="F32" i="10"/>
  <c r="F36" i="10" s="1"/>
  <c r="E36" i="10"/>
  <c r="G39" i="12"/>
  <c r="G22" i="12"/>
  <c r="G22" i="11"/>
  <c r="G21" i="11"/>
  <c r="E26" i="11"/>
  <c r="E36" i="11" s="1"/>
  <c r="E37" i="11" s="1"/>
  <c r="G37" i="11" s="1"/>
  <c r="G24" i="11"/>
  <c r="G20" i="11"/>
  <c r="G26" i="11" s="1"/>
  <c r="G23" i="11"/>
  <c r="G35" i="11"/>
  <c r="F26" i="11"/>
  <c r="F36" i="11" s="1"/>
  <c r="F38" i="11" s="1"/>
  <c r="F45" i="11" s="1"/>
  <c r="G21" i="8"/>
  <c r="G28" i="12" l="1"/>
  <c r="G26" i="8"/>
  <c r="E42" i="12"/>
  <c r="E49" i="12" s="1"/>
  <c r="E53" i="12" s="1"/>
  <c r="F49" i="12"/>
  <c r="F53" i="12" s="1"/>
  <c r="G40" i="12"/>
  <c r="E41" i="12"/>
  <c r="G41" i="12" s="1"/>
  <c r="E38" i="11"/>
  <c r="G36" i="11"/>
  <c r="G38" i="11" s="1"/>
  <c r="G45" i="11" s="1"/>
  <c r="E45" i="11" l="1"/>
  <c r="E49" i="11" s="1"/>
  <c r="G42" i="12"/>
  <c r="G49" i="12" s="1"/>
  <c r="G53" i="12" s="1"/>
  <c r="G49" i="11"/>
  <c r="F49" i="11"/>
  <c r="C26" i="8" l="1"/>
  <c r="F35" i="8" s="1"/>
  <c r="D21" i="6"/>
  <c r="D19" i="6"/>
  <c r="F19" i="6"/>
  <c r="D20" i="6"/>
  <c r="D22" i="6"/>
  <c r="F21" i="6"/>
  <c r="B26" i="8"/>
  <c r="E35" i="8" s="1"/>
  <c r="B22" i="6"/>
  <c r="E22" i="6"/>
  <c r="F31" i="6"/>
  <c r="F35" i="6"/>
  <c r="F37" i="6"/>
  <c r="D40" i="6"/>
  <c r="D44" i="6" s="1"/>
  <c r="F22" i="6"/>
  <c r="E33" i="6" s="1"/>
  <c r="E26" i="8"/>
  <c r="E37" i="8" s="1"/>
  <c r="G37" i="8" s="1"/>
  <c r="F20" i="6"/>
  <c r="F33" i="6" l="1"/>
  <c r="E40" i="6"/>
  <c r="E39" i="8"/>
  <c r="G39" i="8" s="1"/>
  <c r="G35" i="8"/>
  <c r="E44" i="6" l="1"/>
  <c r="F40" i="6"/>
  <c r="F44" i="6" s="1"/>
  <c r="E43" i="8"/>
  <c r="E47" i="8" s="1"/>
  <c r="G43" i="8"/>
  <c r="G47" i="8" s="1"/>
  <c r="F43" i="8" l="1"/>
  <c r="F47" i="8" s="1"/>
</calcChain>
</file>

<file path=xl/comments1.xml><?xml version="1.0" encoding="utf-8"?>
<comments xmlns="http://schemas.openxmlformats.org/spreadsheetml/2006/main">
  <authors>
    <author>PellegriniB</author>
    <author>MoranT</author>
  </authors>
  <commentList>
    <comment ref="C15" authorId="0">
      <text>
        <r>
          <rPr>
            <sz val="8"/>
            <color indexed="81"/>
            <rFont val="Tahoma"/>
          </rPr>
          <t xml:space="preserve">Limited to Contract
Maximum Indirect Cost Rate as stated in contract terms
</t>
        </r>
      </text>
    </comment>
    <comment ref="D15" authorId="0">
      <text>
        <r>
          <rPr>
            <sz val="8"/>
            <color indexed="81"/>
            <rFont val="Tahoma"/>
          </rPr>
          <t xml:space="preserve">Total Limited to Contract
Maximum Indirect Cost Amount as stated in contract budget
</t>
        </r>
      </text>
    </comment>
    <comment ref="E15" authorId="0">
      <text>
        <r>
          <rPr>
            <sz val="8"/>
            <color indexed="81"/>
            <rFont val="Tahoma"/>
          </rPr>
          <t>Indirect Costs Billed for each fiscal year per Invoices</t>
        </r>
      </text>
    </comment>
    <comment ref="F15" authorId="0">
      <text>
        <r>
          <rPr>
            <sz val="8"/>
            <color indexed="81"/>
            <rFont val="Tahoma"/>
          </rPr>
          <t xml:space="preserve">
Column 2 minus Column 4
</t>
        </r>
      </text>
    </comment>
    <comment ref="F33" authorId="1">
      <text>
        <r>
          <rPr>
            <sz val="8"/>
            <color indexed="81"/>
            <rFont val="Tahoma"/>
          </rPr>
          <t>The amount in this column should always equal Column (3) above  Added</t>
        </r>
      </text>
    </comment>
  </commentList>
</comments>
</file>

<file path=xl/comments2.xml><?xml version="1.0" encoding="utf-8"?>
<comments xmlns="http://schemas.openxmlformats.org/spreadsheetml/2006/main">
  <authors>
    <author>PellegriniB</author>
  </authors>
  <commentList>
    <comment ref="D16" authorId="0">
      <text>
        <r>
          <rPr>
            <sz val="8"/>
            <color indexed="81"/>
            <rFont val="Tahoma"/>
          </rPr>
          <t xml:space="preserve">Limited to Contract
Maximum Indirect Cost Rate as stated in contract terms
</t>
        </r>
      </text>
    </comment>
    <comment ref="E16" authorId="0">
      <text>
        <r>
          <rPr>
            <sz val="8"/>
            <color indexed="81"/>
            <rFont val="Tahoma"/>
          </rPr>
          <t>Indirect Costs Billed for each fiscal year per Invoices</t>
        </r>
      </text>
    </comment>
    <comment ref="F16" authorId="0">
      <text>
        <r>
          <rPr>
            <sz val="8"/>
            <color indexed="81"/>
            <rFont val="Tahoma"/>
          </rPr>
          <t xml:space="preserve">Total Limited to Contract
Maximum Indirect Cost Amount as stated in contract budget
</t>
        </r>
      </text>
    </comment>
    <comment ref="G16" authorId="0">
      <text>
        <r>
          <rPr>
            <sz val="8"/>
            <color indexed="81"/>
            <rFont val="Tahoma"/>
          </rPr>
          <t xml:space="preserve">
Column 2 minus Column 4
</t>
        </r>
      </text>
    </comment>
  </commentList>
</comments>
</file>

<file path=xl/comments3.xml><?xml version="1.0" encoding="utf-8"?>
<comments xmlns="http://schemas.openxmlformats.org/spreadsheetml/2006/main">
  <authors>
    <author>PellegriniB</author>
  </authors>
  <commentList>
    <comment ref="D16" authorId="0">
      <text>
        <r>
          <rPr>
            <sz val="8"/>
            <color indexed="81"/>
            <rFont val="Tahoma"/>
          </rPr>
          <t xml:space="preserve">Limited to Contract
Maximum Indirect Cost Rate as stated in contract terms
</t>
        </r>
      </text>
    </comment>
    <comment ref="E16" authorId="0">
      <text>
        <r>
          <rPr>
            <sz val="8"/>
            <color indexed="81"/>
            <rFont val="Tahoma"/>
          </rPr>
          <t>Indirect Costs Billed for each fiscal year per Invoices</t>
        </r>
      </text>
    </comment>
    <comment ref="F16" authorId="0">
      <text>
        <r>
          <rPr>
            <sz val="8"/>
            <color indexed="81"/>
            <rFont val="Tahoma"/>
          </rPr>
          <t xml:space="preserve">Total Limited to Contract
Maximum Indirect Cost Amount as stated in contract budget
</t>
        </r>
      </text>
    </comment>
    <comment ref="G16" authorId="0">
      <text>
        <r>
          <rPr>
            <sz val="8"/>
            <color indexed="81"/>
            <rFont val="Tahoma"/>
          </rPr>
          <t xml:space="preserve">
Column 2 minus Column 4
</t>
        </r>
      </text>
    </comment>
  </commentList>
</comments>
</file>

<file path=xl/comments4.xml><?xml version="1.0" encoding="utf-8"?>
<comments xmlns="http://schemas.openxmlformats.org/spreadsheetml/2006/main">
  <authors>
    <author>PellegriniB</author>
  </authors>
  <commentList>
    <comment ref="D18" authorId="0">
      <text>
        <r>
          <rPr>
            <sz val="8"/>
            <color indexed="81"/>
            <rFont val="Tahoma"/>
          </rPr>
          <t xml:space="preserve">Limited to Contract
Maximum Indirect Cost Rate as stated in contract terms
</t>
        </r>
      </text>
    </comment>
    <comment ref="E18" authorId="0">
      <text>
        <r>
          <rPr>
            <sz val="8"/>
            <color indexed="81"/>
            <rFont val="Tahoma"/>
          </rPr>
          <t>Indirect Costs Billed for each fiscal year per Invoices</t>
        </r>
      </text>
    </comment>
    <comment ref="F18" authorId="0">
      <text>
        <r>
          <rPr>
            <sz val="8"/>
            <color indexed="81"/>
            <rFont val="Tahoma"/>
          </rPr>
          <t xml:space="preserve">Total Limited to Contract
Maximum Indirect Cost Amount as stated in contract budget
</t>
        </r>
      </text>
    </comment>
    <comment ref="G18" authorId="0">
      <text>
        <r>
          <rPr>
            <sz val="8"/>
            <color indexed="81"/>
            <rFont val="Tahoma"/>
          </rPr>
          <t xml:space="preserve">
Column 2 minus Column 4
</t>
        </r>
      </text>
    </comment>
  </commentList>
</comments>
</file>

<file path=xl/sharedStrings.xml><?xml version="1.0" encoding="utf-8"?>
<sst xmlns="http://schemas.openxmlformats.org/spreadsheetml/2006/main" count="375" uniqueCount="144">
  <si>
    <t xml:space="preserve">Consultant </t>
  </si>
  <si>
    <t>Fiscal Year</t>
  </si>
  <si>
    <t xml:space="preserve">Total </t>
  </si>
  <si>
    <t>Total</t>
  </si>
  <si>
    <t>Indirect Cost Rate</t>
  </si>
  <si>
    <t>Indirect Costs</t>
  </si>
  <si>
    <t>(1)</t>
  </si>
  <si>
    <t>(2)</t>
  </si>
  <si>
    <t>(3)</t>
  </si>
  <si>
    <t>(4)</t>
  </si>
  <si>
    <t>(5)</t>
  </si>
  <si>
    <t>Totals</t>
  </si>
  <si>
    <t>or their duly authorized designees, shall have access, at reasonable times and upon reasonable notice to examine</t>
  </si>
  <si>
    <t xml:space="preserve">provisions and requirements of this Contract.  Such access shall include on-site audits, review, and photocopying of  </t>
  </si>
  <si>
    <t>such records, reports or other data, at a reasonable expense.</t>
  </si>
  <si>
    <t>Contract.  If any litigation, claim negotiation, audit or other action involving the records has been started before the</t>
  </si>
  <si>
    <t>expiration of the applicable retention period, all records shall be retained until completion of the action and resolution of</t>
  </si>
  <si>
    <t xml:space="preserve">all issues resulting there from, or until the end of the applicable retention period whichever is later.  </t>
  </si>
  <si>
    <t>the books, records, reports, and other compilation of data of the Contractor which pertain to the performance of the</t>
  </si>
  <si>
    <t xml:space="preserve">the Commonwealth of Massachusetts or his/her designee, the Secretary of Administration and Finance, the State Auditor, </t>
  </si>
  <si>
    <t>Signature:________________________________________</t>
  </si>
  <si>
    <t xml:space="preserve">any time during the retention period.  All document retention periods shall begin on the first day after final payment under this </t>
  </si>
  <si>
    <t xml:space="preserve">(7) years or until the resolution of any litigation, claim, negotiation, audit or other action involving the records, which arise at  </t>
  </si>
  <si>
    <t xml:space="preserve">       Boston, MA  02116</t>
  </si>
  <si>
    <t>Date:___________</t>
  </si>
  <si>
    <t xml:space="preserve">       10 Park Plaza - Room 7130</t>
  </si>
  <si>
    <t>Please remit the form to:</t>
  </si>
  <si>
    <t>contract provisions of the Department's consultant contracts.  This form is being utilized</t>
  </si>
  <si>
    <t>By Fiscal Year</t>
  </si>
  <si>
    <t>Billed Direct Labor</t>
  </si>
  <si>
    <t xml:space="preserve">Consultant Name </t>
  </si>
  <si>
    <t>Project Description</t>
  </si>
  <si>
    <t>Contract Number</t>
  </si>
  <si>
    <t xml:space="preserve">for the timely close out of Consultant Contract final acceptable billed costs. </t>
  </si>
  <si>
    <t>Consultant's Final Cost Claimed and Reconciliation Form</t>
  </si>
  <si>
    <t xml:space="preserve">The Consultant Final Cost Claimed and Reconciliation Form has been incorporated in the </t>
  </si>
  <si>
    <t>Required Certification:</t>
  </si>
  <si>
    <t>Final</t>
  </si>
  <si>
    <t>Claimed Amount</t>
  </si>
  <si>
    <t>Adjustments</t>
  </si>
  <si>
    <t>Net Fee</t>
  </si>
  <si>
    <t>Contract Service Dates</t>
  </si>
  <si>
    <t>(a) Contract Indirect Cost Reconciliation and Adjustment Schedule</t>
  </si>
  <si>
    <t>Claimed</t>
  </si>
  <si>
    <t xml:space="preserve">Amount Due </t>
  </si>
  <si>
    <t>to MassDOT</t>
  </si>
  <si>
    <t>(Due to Consultant)</t>
  </si>
  <si>
    <t>Final Claimed/Audited</t>
  </si>
  <si>
    <t>INSTRUCTIONS FOR CONSULTANT'S FINAL COST CLAIMED AND RECONCILIATION FORM</t>
  </si>
  <si>
    <t>Total Direct Labor</t>
  </si>
  <si>
    <t>Total Indirect Overhead Costs</t>
  </si>
  <si>
    <t>Total Direct Expenses</t>
  </si>
  <si>
    <t xml:space="preserve">Total indirect costs billed for the contract period by fiscal year from invoices.  </t>
  </si>
  <si>
    <t xml:space="preserve">This schedule determines if provisional billing rates are supported by final claimed indirect cost rates.  </t>
  </si>
  <si>
    <t>If provisional billing rates are higher than final claimed/audited rates - Overbillings result.</t>
  </si>
  <si>
    <t>s/s Charles Smith</t>
  </si>
  <si>
    <t>Signature:</t>
  </si>
  <si>
    <t>ABC Consultant, Inc.</t>
  </si>
  <si>
    <t>Engineering Design Services - Statewide</t>
  </si>
  <si>
    <t>If adjustment results in underbilling - Consultant submits invoice to MassDOT requesting payment under the contract.</t>
  </si>
  <si>
    <t>Amount Billed</t>
  </si>
  <si>
    <t>Billed</t>
  </si>
  <si>
    <t xml:space="preserve">in a timely manner but no later than twelve months after the contract completion date. </t>
  </si>
  <si>
    <t>Please note these rate(s) can not exceed the maximum indirect cost rate stated in the contract provisions.</t>
  </si>
  <si>
    <t>MassDOT Audit Operations will confirm the acceptance of this form after a review has been completed.</t>
  </si>
  <si>
    <t>The Consultant Final Cost Claimed and Reconciliation Form is to be prepared and certified by</t>
  </si>
  <si>
    <t xml:space="preserve">an officer or designee of the Consultant.  The Form must be submitted for those contracts that have   </t>
  </si>
  <si>
    <t xml:space="preserve">The submission of this form upon the completion of a contract is a requirement included in  </t>
  </si>
  <si>
    <t>MassDOT's Consultant contract provisions.</t>
  </si>
  <si>
    <t>Retainage</t>
  </si>
  <si>
    <t xml:space="preserve">of my knowledge and belief, are correct and allowable in accordance with the contract provisions and the cost principles </t>
  </si>
  <si>
    <t>of the Federal Acquisition Regulation (FAR) and do not include any costs which are expressly unallowable under the cost</t>
  </si>
  <si>
    <t xml:space="preserve">principals of the FAR or its supplements. </t>
  </si>
  <si>
    <t>Contract Maximum Overhead Rate 125%</t>
  </si>
  <si>
    <r>
      <t xml:space="preserve">I Certify that the above figures have been taken from the records of   </t>
    </r>
    <r>
      <rPr>
        <sz val="9"/>
        <color indexed="10"/>
        <rFont val="Arial"/>
      </rPr>
      <t>{Insert Company Name Here}</t>
    </r>
    <r>
      <rPr>
        <sz val="9"/>
        <color indexed="12"/>
        <rFont val="Arial"/>
      </rPr>
      <t>, and, to the best</t>
    </r>
  </si>
  <si>
    <t xml:space="preserve">Retainage Held </t>
  </si>
  <si>
    <t>If provisional billing rates are lower than or equal to final claimed/audited rates - Billed overhead costs are accepted.</t>
  </si>
  <si>
    <t>Company's final fiscal year(s) audited indirect cost rate(s) in accordance with the Federal Acquisition Regulations Part 31.</t>
  </si>
  <si>
    <t>This total can not exceed the Indirect Cost Limit included in the Contract Budget</t>
  </si>
  <si>
    <t>If adjustment results in overbilling - Consultant is invoiced for the amount due to MassDOT</t>
  </si>
  <si>
    <t>MassDOT and Final Claimed Indirect Costs as calculated in Col (3) Above</t>
  </si>
  <si>
    <r>
      <t xml:space="preserve">(b)  </t>
    </r>
    <r>
      <rPr>
        <b/>
        <u/>
        <sz val="11"/>
        <color indexed="12"/>
        <rFont val="Arial"/>
        <family val="2"/>
      </rPr>
      <t>Total Contract Cost Schedule</t>
    </r>
  </si>
  <si>
    <t>(6)</t>
  </si>
  <si>
    <t>(7)</t>
  </si>
  <si>
    <t>(8)</t>
  </si>
  <si>
    <t xml:space="preserve">The BELOW information has been filled in for SAMPLE PURPOSES ONLY  </t>
  </si>
  <si>
    <t xml:space="preserve">Dear Consultant, </t>
  </si>
  <si>
    <t>Sincerely,</t>
  </si>
  <si>
    <t>MassDOT Audit Operations</t>
  </si>
  <si>
    <t>12/31/XX</t>
  </si>
  <si>
    <t xml:space="preserve">If Retainage is due, either offset against amount due MassDOT or add to amount owed by MassDOT.   </t>
  </si>
  <si>
    <t>Amount Billed (Totals Billed to Date as noted on the Final Invoice Presented to MassDOT)</t>
  </si>
  <si>
    <t>Final Claimed Amount (Totals Billed for Labor, Net Fee and Direct Expenses as noted on the Final Invoice Presented to</t>
  </si>
  <si>
    <t xml:space="preserve">Any questions should be direct to MassDOT Audit Operations at 857-368-8700. </t>
  </si>
  <si>
    <t>Contract Billing Overhead Rate 125%</t>
  </si>
  <si>
    <t>Contract Billing Overhead Rate XXX.XX%</t>
  </si>
  <si>
    <t>Contract Maximum Overhead Rate XXX.XX%</t>
  </si>
  <si>
    <t>Billing Rate Cost Billed</t>
  </si>
  <si>
    <t>Contract Period: February 1, 2008 to December 31, 2012</t>
  </si>
  <si>
    <r>
      <t xml:space="preserve">(b)  </t>
    </r>
    <r>
      <rPr>
        <b/>
        <u/>
        <sz val="11"/>
        <color indexed="12"/>
        <rFont val="Calibri"/>
        <family val="2"/>
        <scheme val="minor"/>
      </rPr>
      <t>Total Contract Cost Schedule</t>
    </r>
  </si>
  <si>
    <r>
      <t xml:space="preserve">I Certify that the above figures have been taken from the records of  </t>
    </r>
    <r>
      <rPr>
        <sz val="9"/>
        <color indexed="10"/>
        <rFont val="Calibri"/>
        <family val="2"/>
        <scheme val="minor"/>
      </rPr>
      <t>ABC Consultant, Inc.</t>
    </r>
    <r>
      <rPr>
        <sz val="9"/>
        <color indexed="12"/>
        <rFont val="Calibri"/>
        <family val="2"/>
        <scheme val="minor"/>
      </rPr>
      <t xml:space="preserve"> and, to the best</t>
    </r>
  </si>
  <si>
    <t>Total Billed</t>
  </si>
  <si>
    <t>Direct Labor</t>
  </si>
  <si>
    <t>Over/(Under)</t>
  </si>
  <si>
    <t>Indirect Cost Rate Billed on Contract:</t>
  </si>
  <si>
    <t>Subtotal</t>
  </si>
  <si>
    <t>Subcontsultant:123 Corporation</t>
  </si>
  <si>
    <t>Subcontsultant:456 Corporation</t>
  </si>
  <si>
    <t>Prime Direct Expenses</t>
  </si>
  <si>
    <t xml:space="preserve">Total Direct Expenses </t>
  </si>
  <si>
    <t>Total Net Fee</t>
  </si>
  <si>
    <t>Contract Number: 12345</t>
  </si>
  <si>
    <t>Federal Aid Number: BR-NBIS-302-000</t>
  </si>
  <si>
    <t>This section does not apply.</t>
  </si>
  <si>
    <t>Lump Sum</t>
  </si>
  <si>
    <t xml:space="preserve">attained a contract completion date. </t>
  </si>
  <si>
    <t xml:space="preserve">The Final Cost Claimed and Reconciliation Form should be submitted to MassDOT Audit Operations </t>
  </si>
  <si>
    <t>Leading the Nation in Transportation Excellence</t>
  </si>
  <si>
    <t>Ten Park Plaza, Suite 4160, Boston, MA 02116</t>
  </si>
  <si>
    <t>Tel: 857-368-4636, TDD: 617-973-7306</t>
  </si>
  <si>
    <t>www.mass.gov/massdot</t>
  </si>
  <si>
    <t>(b)  Total Contract Cost Schedule</t>
  </si>
  <si>
    <t>This total should equal the amount billed on the Final Invoice presented to MassDOT.</t>
  </si>
  <si>
    <t>Source: CPA Audited Indirect Cost Rate(s) or State/Federal Cognizant audit, final post audit  or Fiscal Year Rate Letter</t>
  </si>
  <si>
    <t>approved by  MassDOT for Prequalification purposes.</t>
  </si>
  <si>
    <t xml:space="preserve">Total final claimed/allowable indirect costs. Billed Direct Labor (Column #1) multiplied by Final Indirect Cost Rate (Column # 3)   </t>
  </si>
  <si>
    <r>
      <t>SEE SAMPLE ON THE FOLLOWING PAGES</t>
    </r>
    <r>
      <rPr>
        <u/>
        <sz val="16"/>
        <rFont val="Calibri"/>
        <family val="2"/>
        <scheme val="minor"/>
      </rPr>
      <t xml:space="preserve"> </t>
    </r>
  </si>
  <si>
    <r>
      <t xml:space="preserve">Total Direct Salary Costs billed for the contract period </t>
    </r>
    <r>
      <rPr>
        <u/>
        <sz val="10"/>
        <rFont val="Calibri"/>
        <family val="2"/>
        <scheme val="minor"/>
      </rPr>
      <t>by fiscal year</t>
    </r>
    <r>
      <rPr>
        <sz val="10"/>
        <rFont val="Calibri"/>
        <family val="2"/>
        <scheme val="minor"/>
      </rPr>
      <t xml:space="preserve"> from invoices.  </t>
    </r>
  </si>
  <si>
    <t xml:space="preserve">Total final claimed/allowable direct salary costs.  </t>
  </si>
  <si>
    <r>
      <t>Contract Right to Audit Clause:</t>
    </r>
    <r>
      <rPr>
        <sz val="10"/>
        <rFont val="Calibri"/>
        <family val="2"/>
        <scheme val="minor"/>
      </rPr>
      <t xml:space="preserve"> Pursuant to Executive Order No. 195, or as amended, the Department, the Governor of </t>
    </r>
  </si>
  <si>
    <r>
      <t>Contract Record Retention Clause:</t>
    </r>
    <r>
      <rPr>
        <sz val="10"/>
        <rFont val="Calibri"/>
        <family val="2"/>
        <scheme val="minor"/>
      </rPr>
      <t xml:space="preserve">  All such records and reports noted above, shall be kept for a minimum period of seven  </t>
    </r>
  </si>
  <si>
    <t xml:space="preserve">Difference between final claimed costs (Column # 2 &amp; 5) minus total billed costs (Column # 1 &amp; 4)   </t>
  </si>
  <si>
    <t>(9)</t>
  </si>
  <si>
    <t>The Adjustments Column should equal the Amount due to MassDOT or (Due to Consultant) in Col (5) above</t>
  </si>
  <si>
    <t xml:space="preserve"> Obilgation</t>
  </si>
  <si>
    <t>Maximum</t>
  </si>
  <si>
    <r>
      <t xml:space="preserve">Print Name of Certifying Official and Title:  </t>
    </r>
    <r>
      <rPr>
        <b/>
        <sz val="10"/>
        <color indexed="10"/>
        <rFont val="Calibri"/>
        <family val="2"/>
        <scheme val="minor"/>
      </rPr>
      <t>Chief Financial Officer</t>
    </r>
  </si>
  <si>
    <t xml:space="preserve">       Massachusetts Department of Transportation - Audit Operations - External Audit Unit </t>
  </si>
  <si>
    <t>Revised 9/7/16</t>
  </si>
  <si>
    <t>Use the approriate form for the type of contract you have.</t>
  </si>
  <si>
    <t>Revised: 9/7/16</t>
  </si>
  <si>
    <t>Print Name of Certifying Official and Title:____________________________________</t>
  </si>
  <si>
    <t>DOT.Audit@state.ma.us</t>
  </si>
  <si>
    <t xml:space="preserve">or email 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</si>
</sst>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[$-409]mmmm\ d\,\ yyyy;@"/>
  </numFmts>
  <fonts count="48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  <font>
      <sz val="14"/>
      <name val="Arial"/>
    </font>
    <font>
      <sz val="8"/>
      <name val="Arial"/>
    </font>
    <font>
      <sz val="12"/>
      <name val="Arial"/>
    </font>
    <font>
      <b/>
      <sz val="12"/>
      <color indexed="12"/>
      <name val="Arial"/>
      <family val="2"/>
    </font>
    <font>
      <b/>
      <u/>
      <sz val="12"/>
      <color indexed="12"/>
      <name val="Arial"/>
      <family val="2"/>
    </font>
    <font>
      <sz val="8"/>
      <color indexed="81"/>
      <name val="Tahoma"/>
    </font>
    <font>
      <b/>
      <sz val="10"/>
      <name val="Arial"/>
      <family val="2"/>
    </font>
    <font>
      <b/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u/>
      <sz val="11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</font>
    <font>
      <sz val="9"/>
      <color indexed="12"/>
      <name val="Arial"/>
    </font>
    <font>
      <sz val="9"/>
      <color indexed="10"/>
      <name val="Arial"/>
    </font>
    <font>
      <u/>
      <sz val="11"/>
      <name val="Arial"/>
      <family val="2"/>
    </font>
    <font>
      <b/>
      <sz val="11"/>
      <color indexed="12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b/>
      <u/>
      <sz val="12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0"/>
      <color indexed="12"/>
      <name val="Calibri"/>
      <family val="2"/>
      <scheme val="minor"/>
    </font>
    <font>
      <sz val="9"/>
      <color indexed="12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8"/>
      <name val="Arial"/>
      <family val="2"/>
    </font>
    <font>
      <sz val="9"/>
      <name val="Eras Demi ITC"/>
      <family val="2"/>
    </font>
    <font>
      <sz val="9"/>
      <name val="Eras Medium ITC"/>
      <family val="2"/>
    </font>
    <font>
      <b/>
      <u/>
      <sz val="16"/>
      <color indexed="12"/>
      <name val="Calibri"/>
      <family val="2"/>
      <scheme val="minor"/>
    </font>
    <font>
      <u/>
      <sz val="16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8"/>
      <color rgb="FF0000FF"/>
      <name val="Calibri"/>
      <family val="2"/>
      <scheme val="minor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6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quotePrefix="1" applyAlignment="1">
      <alignment horizontal="center"/>
    </xf>
    <xf numFmtId="0" fontId="0" fillId="0" borderId="1" xfId="0" applyBorder="1"/>
    <xf numFmtId="0" fontId="0" fillId="0" borderId="1" xfId="0" quotePrefix="1" applyBorder="1" applyAlignment="1">
      <alignment horizontal="center"/>
    </xf>
    <xf numFmtId="9" fontId="0" fillId="0" borderId="0" xfId="0" applyNumberFormat="1"/>
    <xf numFmtId="9" fontId="0" fillId="0" borderId="0" xfId="0" applyNumberForma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Border="1"/>
    <xf numFmtId="0" fontId="6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6" fontId="0" fillId="0" borderId="0" xfId="0" applyNumberFormat="1" applyBorder="1"/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9" fillId="0" borderId="0" xfId="0" applyFont="1"/>
    <xf numFmtId="0" fontId="14" fillId="0" borderId="0" xfId="0" applyFont="1"/>
    <xf numFmtId="0" fontId="5" fillId="0" borderId="0" xfId="0" applyFont="1" applyAlignment="1">
      <alignment horizontal="left"/>
    </xf>
    <xf numFmtId="6" fontId="0" fillId="2" borderId="2" xfId="0" applyNumberFormat="1" applyFill="1" applyBorder="1" applyAlignment="1">
      <alignment horizontal="center"/>
    </xf>
    <xf numFmtId="9" fontId="0" fillId="2" borderId="4" xfId="0" applyNumberFormat="1" applyFill="1" applyBorder="1" applyAlignment="1">
      <alignment horizontal="center"/>
    </xf>
    <xf numFmtId="0" fontId="3" fillId="0" borderId="0" xfId="0" applyFont="1" applyFill="1"/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5" fillId="0" borderId="0" xfId="0" applyFont="1"/>
    <xf numFmtId="14" fontId="0" fillId="0" borderId="0" xfId="0" applyNumberFormat="1"/>
    <xf numFmtId="164" fontId="1" fillId="0" borderId="0" xfId="2" applyNumberFormat="1"/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5" xfId="0" applyNumberFormat="1" applyBorder="1" applyAlignment="1">
      <alignment horizontal="center"/>
    </xf>
    <xf numFmtId="164" fontId="0" fillId="0" borderId="5" xfId="0" applyNumberFormat="1" applyBorder="1"/>
    <xf numFmtId="164" fontId="1" fillId="0" borderId="5" xfId="2" applyNumberFormat="1" applyBorder="1"/>
    <xf numFmtId="164" fontId="0" fillId="0" borderId="6" xfId="0" applyNumberFormat="1" applyBorder="1"/>
    <xf numFmtId="164" fontId="0" fillId="0" borderId="0" xfId="2" applyNumberFormat="1" applyFont="1" applyAlignment="1">
      <alignment horizontal="center"/>
    </xf>
    <xf numFmtId="164" fontId="0" fillId="0" borderId="0" xfId="2" applyNumberFormat="1" applyFont="1"/>
    <xf numFmtId="164" fontId="0" fillId="0" borderId="6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16" fillId="0" borderId="0" xfId="0" applyFont="1" applyAlignment="1">
      <alignment horizontal="center"/>
    </xf>
    <xf numFmtId="0" fontId="18" fillId="0" borderId="0" xfId="0" applyFont="1" applyFill="1"/>
    <xf numFmtId="0" fontId="0" fillId="0" borderId="0" xfId="0" applyFill="1"/>
    <xf numFmtId="0" fontId="20" fillId="0" borderId="0" xfId="0" applyFont="1"/>
    <xf numFmtId="0" fontId="21" fillId="0" borderId="0" xfId="0" applyFont="1" applyFill="1"/>
    <xf numFmtId="164" fontId="0" fillId="0" borderId="7" xfId="0" applyNumberFormat="1" applyBorder="1"/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9" fontId="17" fillId="0" borderId="7" xfId="0" applyNumberFormat="1" applyFont="1" applyBorder="1" applyAlignment="1">
      <alignment horizontal="center"/>
    </xf>
    <xf numFmtId="164" fontId="1" fillId="0" borderId="7" xfId="2" applyNumberFormat="1" applyBorder="1"/>
    <xf numFmtId="0" fontId="12" fillId="0" borderId="0" xfId="0" applyFont="1" applyAlignment="1">
      <alignment horizontal="center"/>
    </xf>
    <xf numFmtId="0" fontId="0" fillId="0" borderId="0" xfId="0" applyAlignment="1"/>
    <xf numFmtId="0" fontId="22" fillId="0" borderId="0" xfId="0" applyFont="1"/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9" fontId="22" fillId="0" borderId="0" xfId="0" applyNumberFormat="1" applyFont="1"/>
    <xf numFmtId="0" fontId="22" fillId="0" borderId="1" xfId="0" applyFont="1" applyBorder="1"/>
    <xf numFmtId="0" fontId="22" fillId="0" borderId="1" xfId="0" quotePrefix="1" applyFont="1" applyBorder="1" applyAlignment="1">
      <alignment horizontal="center"/>
    </xf>
    <xf numFmtId="0" fontId="22" fillId="2" borderId="2" xfId="0" applyFont="1" applyFill="1" applyBorder="1"/>
    <xf numFmtId="0" fontId="22" fillId="2" borderId="2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9" fillId="2" borderId="4" xfId="0" applyFont="1" applyFill="1" applyBorder="1" applyAlignment="1">
      <alignment horizontal="center"/>
    </xf>
    <xf numFmtId="0" fontId="22" fillId="0" borderId="0" xfId="0" quotePrefix="1" applyFont="1" applyAlignment="1">
      <alignment horizontal="center"/>
    </xf>
    <xf numFmtId="166" fontId="22" fillId="0" borderId="0" xfId="0" applyNumberFormat="1" applyFont="1" applyAlignment="1">
      <alignment horizontal="center"/>
    </xf>
    <xf numFmtId="164" fontId="22" fillId="0" borderId="0" xfId="2" applyNumberFormat="1" applyFont="1"/>
    <xf numFmtId="10" fontId="22" fillId="0" borderId="0" xfId="0" applyNumberFormat="1" applyFont="1" applyAlignment="1">
      <alignment horizontal="center"/>
    </xf>
    <xf numFmtId="165" fontId="22" fillId="0" borderId="0" xfId="1" applyNumberFormat="1" applyFont="1"/>
    <xf numFmtId="164" fontId="22" fillId="0" borderId="0" xfId="0" applyNumberFormat="1" applyFont="1"/>
    <xf numFmtId="6" fontId="22" fillId="0" borderId="0" xfId="0" applyNumberFormat="1" applyFont="1"/>
    <xf numFmtId="164" fontId="22" fillId="0" borderId="0" xfId="0" applyNumberFormat="1" applyFont="1" applyAlignment="1">
      <alignment horizontal="center"/>
    </xf>
    <xf numFmtId="164" fontId="22" fillId="0" borderId="6" xfId="0" applyNumberFormat="1" applyFont="1" applyBorder="1"/>
    <xf numFmtId="6" fontId="22" fillId="0" borderId="0" xfId="0" applyNumberFormat="1" applyFont="1" applyBorder="1"/>
    <xf numFmtId="0" fontId="22" fillId="0" borderId="0" xfId="0" applyFont="1" applyBorder="1"/>
    <xf numFmtId="0" fontId="30" fillId="0" borderId="0" xfId="0" applyFont="1" applyFill="1"/>
    <xf numFmtId="0" fontId="31" fillId="0" borderId="0" xfId="0" applyFont="1" applyFill="1"/>
    <xf numFmtId="6" fontId="22" fillId="2" borderId="2" xfId="0" applyNumberFormat="1" applyFont="1" applyFill="1" applyBorder="1" applyAlignment="1">
      <alignment horizontal="center"/>
    </xf>
    <xf numFmtId="0" fontId="32" fillId="0" borderId="0" xfId="0" applyFont="1"/>
    <xf numFmtId="9" fontId="22" fillId="2" borderId="4" xfId="0" applyNumberFormat="1" applyFont="1" applyFill="1" applyBorder="1" applyAlignment="1">
      <alignment horizontal="center"/>
    </xf>
    <xf numFmtId="9" fontId="22" fillId="0" borderId="0" xfId="0" applyNumberFormat="1" applyFont="1" applyAlignment="1">
      <alignment horizontal="center"/>
    </xf>
    <xf numFmtId="164" fontId="22" fillId="0" borderId="0" xfId="2" applyNumberFormat="1" applyFont="1" applyAlignment="1">
      <alignment horizontal="center"/>
    </xf>
    <xf numFmtId="164" fontId="22" fillId="0" borderId="6" xfId="0" applyNumberFormat="1" applyFont="1" applyBorder="1" applyAlignment="1">
      <alignment horizontal="center"/>
    </xf>
    <xf numFmtId="164" fontId="22" fillId="0" borderId="5" xfId="0" applyNumberFormat="1" applyFont="1" applyBorder="1"/>
    <xf numFmtId="164" fontId="22" fillId="0" borderId="5" xfId="2" applyNumberFormat="1" applyFont="1" applyBorder="1"/>
    <xf numFmtId="9" fontId="22" fillId="0" borderId="0" xfId="0" applyNumberFormat="1" applyFont="1" applyBorder="1" applyAlignment="1">
      <alignment horizontal="center"/>
    </xf>
    <xf numFmtId="164" fontId="22" fillId="0" borderId="0" xfId="2" applyNumberFormat="1" applyFont="1" applyFill="1"/>
    <xf numFmtId="0" fontId="33" fillId="0" borderId="0" xfId="0" applyFont="1"/>
    <xf numFmtId="0" fontId="34" fillId="0" borderId="0" xfId="0" applyFont="1" applyFill="1"/>
    <xf numFmtId="0" fontId="36" fillId="0" borderId="0" xfId="0" applyFont="1"/>
    <xf numFmtId="0" fontId="37" fillId="0" borderId="0" xfId="0" applyFont="1"/>
    <xf numFmtId="0" fontId="29" fillId="2" borderId="2" xfId="0" applyFont="1" applyFill="1" applyBorder="1" applyAlignment="1">
      <alignment horizontal="center"/>
    </xf>
    <xf numFmtId="0" fontId="29" fillId="2" borderId="3" xfId="0" applyFont="1" applyFill="1" applyBorder="1" applyAlignment="1">
      <alignment horizontal="center"/>
    </xf>
    <xf numFmtId="165" fontId="22" fillId="0" borderId="0" xfId="1" applyNumberFormat="1" applyFont="1" applyAlignment="1">
      <alignment horizontal="center"/>
    </xf>
    <xf numFmtId="9" fontId="22" fillId="0" borderId="0" xfId="3" applyFont="1"/>
    <xf numFmtId="9" fontId="22" fillId="0" borderId="0" xfId="3" applyFont="1" applyAlignment="1">
      <alignment horizontal="center"/>
    </xf>
    <xf numFmtId="164" fontId="22" fillId="0" borderId="0" xfId="2" applyNumberFormat="1" applyFont="1" applyFill="1" applyBorder="1" applyProtection="1"/>
    <xf numFmtId="165" fontId="22" fillId="0" borderId="0" xfId="1" applyNumberFormat="1" applyFont="1" applyFill="1" applyBorder="1" applyProtection="1"/>
    <xf numFmtId="164" fontId="22" fillId="0" borderId="7" xfId="0" applyNumberFormat="1" applyFont="1" applyBorder="1"/>
    <xf numFmtId="10" fontId="22" fillId="0" borderId="0" xfId="3" applyNumberFormat="1" applyFont="1"/>
    <xf numFmtId="165" fontId="22" fillId="0" borderId="7" xfId="1" applyNumberFormat="1" applyFont="1" applyBorder="1" applyAlignment="1">
      <alignment horizontal="center"/>
    </xf>
    <xf numFmtId="165" fontId="22" fillId="0" borderId="7" xfId="1" applyNumberFormat="1" applyFont="1" applyBorder="1"/>
    <xf numFmtId="165" fontId="22" fillId="0" borderId="8" xfId="1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" fillId="0" borderId="0" xfId="0" applyFont="1" applyFill="1" applyBorder="1"/>
    <xf numFmtId="9" fontId="3" fillId="0" borderId="0" xfId="0" applyNumberFormat="1" applyFont="1" applyFill="1" applyBorder="1"/>
    <xf numFmtId="0" fontId="3" fillId="0" borderId="0" xfId="0" quotePrefix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43" fontId="22" fillId="0" borderId="0" xfId="1" applyFont="1" applyFill="1"/>
    <xf numFmtId="165" fontId="22" fillId="0" borderId="0" xfId="1" applyNumberFormat="1" applyFont="1" applyFill="1"/>
    <xf numFmtId="164" fontId="22" fillId="0" borderId="9" xfId="0" applyNumberFormat="1" applyFont="1" applyBorder="1" applyAlignment="1">
      <alignment horizontal="center"/>
    </xf>
    <xf numFmtId="164" fontId="22" fillId="0" borderId="0" xfId="2" applyNumberFormat="1" applyFont="1" applyBorder="1"/>
    <xf numFmtId="164" fontId="22" fillId="0" borderId="0" xfId="0" applyNumberFormat="1" applyFont="1" applyBorder="1"/>
    <xf numFmtId="164" fontId="22" fillId="0" borderId="7" xfId="2" applyNumberFormat="1" applyFont="1" applyBorder="1" applyAlignment="1">
      <alignment horizontal="center"/>
    </xf>
    <xf numFmtId="164" fontId="22" fillId="0" borderId="7" xfId="2" applyNumberFormat="1" applyFont="1" applyBorder="1"/>
    <xf numFmtId="0" fontId="39" fillId="0" borderId="0" xfId="0" applyFont="1"/>
    <xf numFmtId="0" fontId="40" fillId="0" borderId="0" xfId="0" applyFont="1" applyAlignment="1">
      <alignment horizontal="right"/>
    </xf>
    <xf numFmtId="0" fontId="28" fillId="0" borderId="0" xfId="0" applyFont="1" applyBorder="1"/>
    <xf numFmtId="0" fontId="28" fillId="0" borderId="0" xfId="0" applyFont="1" applyFill="1"/>
    <xf numFmtId="0" fontId="41" fillId="0" borderId="0" xfId="0" applyFont="1"/>
    <xf numFmtId="0" fontId="43" fillId="0" borderId="0" xfId="0" applyFont="1"/>
    <xf numFmtId="0" fontId="44" fillId="0" borderId="0" xfId="0" applyFont="1"/>
    <xf numFmtId="0" fontId="22" fillId="0" borderId="0" xfId="0" applyFont="1" applyFill="1"/>
    <xf numFmtId="0" fontId="22" fillId="0" borderId="0" xfId="0" quotePrefix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9" fontId="22" fillId="2" borderId="4" xfId="0" applyNumberFormat="1" applyFont="1" applyFill="1" applyBorder="1" applyAlignment="1">
      <alignment horizontal="center" wrapText="1"/>
    </xf>
    <xf numFmtId="44" fontId="22" fillId="0" borderId="0" xfId="2" applyFont="1"/>
    <xf numFmtId="164" fontId="22" fillId="0" borderId="8" xfId="2" applyNumberFormat="1" applyFont="1" applyBorder="1" applyAlignment="1">
      <alignment horizontal="center"/>
    </xf>
    <xf numFmtId="0" fontId="45" fillId="0" borderId="0" xfId="0" applyFont="1"/>
    <xf numFmtId="0" fontId="46" fillId="0" borderId="0" xfId="0" applyFont="1"/>
    <xf numFmtId="0" fontId="47" fillId="0" borderId="0" xfId="4"/>
    <xf numFmtId="43" fontId="0" fillId="0" borderId="0" xfId="1" applyFont="1" applyAlignment="1">
      <alignment horizontal="center"/>
    </xf>
    <xf numFmtId="43" fontId="1" fillId="0" borderId="0" xfId="1"/>
    <xf numFmtId="43" fontId="0" fillId="0" borderId="0" xfId="1" applyFont="1"/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0</xdr:row>
      <xdr:rowOff>114300</xdr:rowOff>
    </xdr:from>
    <xdr:to>
      <xdr:col>12</xdr:col>
      <xdr:colOff>57150</xdr:colOff>
      <xdr:row>5</xdr:row>
      <xdr:rowOff>9525</xdr:rowOff>
    </xdr:to>
    <xdr:pic>
      <xdr:nvPicPr>
        <xdr:cNvPr id="2060" name="Picture 2" descr="MassDOT-text 2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62400" y="276225"/>
          <a:ext cx="34099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771525</xdr:colOff>
      <xdr:row>0</xdr:row>
      <xdr:rowOff>0</xdr:rowOff>
    </xdr:from>
    <xdr:to>
      <xdr:col>4</xdr:col>
      <xdr:colOff>581025</xdr:colOff>
      <xdr:row>2</xdr:row>
      <xdr:rowOff>19050</xdr:rowOff>
    </xdr:to>
    <xdr:pic>
      <xdr:nvPicPr>
        <xdr:cNvPr id="5131" name="Picture 7" descr="MassDOT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52725" y="0"/>
          <a:ext cx="20764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0</xdr:row>
      <xdr:rowOff>57150</xdr:rowOff>
    </xdr:from>
    <xdr:to>
      <xdr:col>11</xdr:col>
      <xdr:colOff>723900</xdr:colOff>
      <xdr:row>4</xdr:row>
      <xdr:rowOff>28575</xdr:rowOff>
    </xdr:to>
    <xdr:pic>
      <xdr:nvPicPr>
        <xdr:cNvPr id="8199" name="Picture 3" descr="MassDOT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52850" y="57150"/>
          <a:ext cx="30670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76200</xdr:rowOff>
    </xdr:from>
    <xdr:to>
      <xdr:col>1</xdr:col>
      <xdr:colOff>847725</xdr:colOff>
      <xdr:row>3</xdr:row>
      <xdr:rowOff>9525</xdr:rowOff>
    </xdr:to>
    <xdr:sp macro="" textlink="">
      <xdr:nvSpPr>
        <xdr:cNvPr id="7174" name="WordArt 6"/>
        <xdr:cNvSpPr>
          <a:spLocks noChangeArrowheads="1" noChangeShapeType="1" noTextEdit="1"/>
        </xdr:cNvSpPr>
      </xdr:nvSpPr>
      <xdr:spPr bwMode="auto">
        <a:xfrm>
          <a:off x="161925" y="76200"/>
          <a:ext cx="1466850" cy="457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Sample</a:t>
          </a:r>
        </a:p>
      </xdr:txBody>
    </xdr:sp>
    <xdr:clientData/>
  </xdr:twoCellAnchor>
  <xdr:twoCellAnchor editAs="oneCell">
    <xdr:from>
      <xdr:col>4</xdr:col>
      <xdr:colOff>581025</xdr:colOff>
      <xdr:row>0</xdr:row>
      <xdr:rowOff>57150</xdr:rowOff>
    </xdr:from>
    <xdr:to>
      <xdr:col>6</xdr:col>
      <xdr:colOff>895350</xdr:colOff>
      <xdr:row>2</xdr:row>
      <xdr:rowOff>152400</xdr:rowOff>
    </xdr:to>
    <xdr:pic>
      <xdr:nvPicPr>
        <xdr:cNvPr id="7185" name="Picture 9" descr="MassDOT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95775" y="57150"/>
          <a:ext cx="20764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76200</xdr:rowOff>
    </xdr:from>
    <xdr:to>
      <xdr:col>1</xdr:col>
      <xdr:colOff>762000</xdr:colOff>
      <xdr:row>3</xdr:row>
      <xdr:rowOff>9525</xdr:rowOff>
    </xdr:to>
    <xdr:sp macro="" textlink="">
      <xdr:nvSpPr>
        <xdr:cNvPr id="2" name="WordArt 6"/>
        <xdr:cNvSpPr>
          <a:spLocks noChangeArrowheads="1" noChangeShapeType="1" noTextEdit="1"/>
        </xdr:cNvSpPr>
      </xdr:nvSpPr>
      <xdr:spPr bwMode="auto">
        <a:xfrm>
          <a:off x="123825" y="76200"/>
          <a:ext cx="1771650" cy="457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Sample</a:t>
          </a:r>
        </a:p>
      </xdr:txBody>
    </xdr:sp>
    <xdr:clientData/>
  </xdr:twoCellAnchor>
  <xdr:twoCellAnchor editAs="oneCell">
    <xdr:from>
      <xdr:col>4</xdr:col>
      <xdr:colOff>581025</xdr:colOff>
      <xdr:row>0</xdr:row>
      <xdr:rowOff>57149</xdr:rowOff>
    </xdr:from>
    <xdr:to>
      <xdr:col>6</xdr:col>
      <xdr:colOff>819150</xdr:colOff>
      <xdr:row>3</xdr:row>
      <xdr:rowOff>9525</xdr:rowOff>
    </xdr:to>
    <xdr:pic>
      <xdr:nvPicPr>
        <xdr:cNvPr id="3" name="Picture 9" descr="MassDOT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95775" y="57149"/>
          <a:ext cx="2000250" cy="476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95250</xdr:rowOff>
    </xdr:from>
    <xdr:to>
      <xdr:col>6</xdr:col>
      <xdr:colOff>628650</xdr:colOff>
      <xdr:row>3</xdr:row>
      <xdr:rowOff>152400</xdr:rowOff>
    </xdr:to>
    <xdr:pic>
      <xdr:nvPicPr>
        <xdr:cNvPr id="9223" name="Picture 7" descr="MassDOT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3850" y="95250"/>
          <a:ext cx="19716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76200</xdr:rowOff>
    </xdr:from>
    <xdr:to>
      <xdr:col>1</xdr:col>
      <xdr:colOff>762000</xdr:colOff>
      <xdr:row>4</xdr:row>
      <xdr:rowOff>9525</xdr:rowOff>
    </xdr:to>
    <xdr:sp macro="" textlink="">
      <xdr:nvSpPr>
        <xdr:cNvPr id="3" name="WordArt 6"/>
        <xdr:cNvSpPr>
          <a:spLocks noChangeArrowheads="1" noChangeShapeType="1" noTextEdit="1"/>
        </xdr:cNvSpPr>
      </xdr:nvSpPr>
      <xdr:spPr bwMode="auto">
        <a:xfrm>
          <a:off x="123825" y="76200"/>
          <a:ext cx="1771650" cy="457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Sample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1</xdr:col>
      <xdr:colOff>790575</xdr:colOff>
      <xdr:row>4</xdr:row>
      <xdr:rowOff>38100</xdr:rowOff>
    </xdr:to>
    <xdr:sp macro="" textlink="">
      <xdr:nvSpPr>
        <xdr:cNvPr id="2" name="WordArt 6"/>
        <xdr:cNvSpPr>
          <a:spLocks noChangeArrowheads="1" noChangeShapeType="1" noTextEdit="1"/>
        </xdr:cNvSpPr>
      </xdr:nvSpPr>
      <xdr:spPr bwMode="auto">
        <a:xfrm>
          <a:off x="152400" y="104775"/>
          <a:ext cx="1771650" cy="6572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Sample</a:t>
          </a:r>
        </a:p>
      </xdr:txBody>
    </xdr:sp>
    <xdr:clientData/>
  </xdr:twoCellAnchor>
  <xdr:twoCellAnchor editAs="oneCell">
    <xdr:from>
      <xdr:col>4</xdr:col>
      <xdr:colOff>581025</xdr:colOff>
      <xdr:row>0</xdr:row>
      <xdr:rowOff>57149</xdr:rowOff>
    </xdr:from>
    <xdr:to>
      <xdr:col>6</xdr:col>
      <xdr:colOff>638175</xdr:colOff>
      <xdr:row>2</xdr:row>
      <xdr:rowOff>171450</xdr:rowOff>
    </xdr:to>
    <xdr:pic>
      <xdr:nvPicPr>
        <xdr:cNvPr id="3" name="Picture 9" descr="MassDOT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95775" y="57149"/>
          <a:ext cx="1819275" cy="438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T.Audit@state.ma.u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4:L64"/>
  <sheetViews>
    <sheetView tabSelected="1" topLeftCell="A7" workbookViewId="0">
      <selection activeCell="K31" sqref="K31"/>
    </sheetView>
  </sheetViews>
  <sheetFormatPr defaultRowHeight="13.2" x14ac:dyDescent="0.25"/>
  <cols>
    <col min="1" max="1" width="2.5546875" customWidth="1"/>
  </cols>
  <sheetData>
    <row r="4" spans="2:10" ht="17.399999999999999" x14ac:dyDescent="0.3">
      <c r="D4" s="16"/>
      <c r="E4" s="16"/>
      <c r="F4" s="16"/>
      <c r="G4" s="18"/>
      <c r="H4" s="18"/>
      <c r="I4" s="18"/>
    </row>
    <row r="5" spans="2:10" ht="17.399999999999999" x14ac:dyDescent="0.3">
      <c r="B5" s="16"/>
      <c r="C5" s="16"/>
      <c r="D5" s="16"/>
      <c r="E5" s="16"/>
      <c r="F5" s="16"/>
      <c r="G5" s="18"/>
      <c r="H5" s="18"/>
      <c r="I5" s="18"/>
      <c r="J5" s="17"/>
    </row>
    <row r="6" spans="2:10" ht="17.399999999999999" x14ac:dyDescent="0.3">
      <c r="B6" s="16"/>
      <c r="C6" s="16"/>
      <c r="D6" s="16"/>
      <c r="E6" s="16"/>
      <c r="F6" s="16"/>
      <c r="G6" s="18"/>
      <c r="H6" s="18"/>
      <c r="I6" s="18"/>
    </row>
    <row r="7" spans="2:10" ht="17.399999999999999" x14ac:dyDescent="0.3">
      <c r="B7" s="16"/>
      <c r="D7" s="20"/>
      <c r="E7" s="16"/>
      <c r="F7" s="16"/>
      <c r="G7" s="18"/>
      <c r="H7" s="18"/>
      <c r="I7" s="18"/>
    </row>
    <row r="8" spans="2:10" ht="17.399999999999999" x14ac:dyDescent="0.3">
      <c r="B8" s="2" t="s">
        <v>86</v>
      </c>
      <c r="E8" s="16"/>
      <c r="F8" s="16"/>
      <c r="G8" s="18"/>
      <c r="H8" s="18"/>
      <c r="I8" s="18"/>
    </row>
    <row r="9" spans="2:10" ht="17.399999999999999" x14ac:dyDescent="0.3">
      <c r="B9" s="2"/>
      <c r="E9" s="16"/>
      <c r="F9" s="16"/>
      <c r="G9" s="18"/>
      <c r="H9" s="18"/>
      <c r="I9" s="18"/>
    </row>
    <row r="10" spans="2:10" ht="17.399999999999999" x14ac:dyDescent="0.3">
      <c r="B10" s="2" t="s">
        <v>35</v>
      </c>
      <c r="E10" s="16"/>
      <c r="F10" s="16"/>
      <c r="G10" s="18"/>
      <c r="H10" s="18"/>
      <c r="I10" s="18"/>
    </row>
    <row r="11" spans="2:10" ht="17.399999999999999" x14ac:dyDescent="0.3">
      <c r="B11" s="2" t="s">
        <v>27</v>
      </c>
      <c r="E11" s="16"/>
      <c r="F11" s="16"/>
      <c r="G11" s="18"/>
      <c r="H11" s="18"/>
      <c r="I11" s="18"/>
    </row>
    <row r="12" spans="2:10" ht="15.6" x14ac:dyDescent="0.3">
      <c r="B12" s="2" t="s">
        <v>33</v>
      </c>
      <c r="C12" s="22"/>
      <c r="D12" s="21"/>
      <c r="E12" s="21"/>
      <c r="F12" s="21"/>
      <c r="G12" s="21"/>
      <c r="H12" s="21"/>
      <c r="I12" s="22"/>
      <c r="J12" s="22"/>
    </row>
    <row r="13" spans="2:10" ht="15.6" x14ac:dyDescent="0.3">
      <c r="B13" s="2"/>
      <c r="C13" s="22"/>
      <c r="D13" s="21"/>
      <c r="E13" s="21"/>
      <c r="F13" s="21"/>
      <c r="G13" s="21"/>
      <c r="H13" s="21"/>
      <c r="I13" s="22"/>
      <c r="J13" s="22"/>
    </row>
    <row r="14" spans="2:10" ht="15.6" x14ac:dyDescent="0.3">
      <c r="B14" s="2"/>
      <c r="C14" s="22"/>
      <c r="D14" s="21"/>
      <c r="E14" s="21"/>
      <c r="F14" s="21"/>
      <c r="G14" s="21"/>
      <c r="H14" s="21"/>
      <c r="I14" s="22"/>
      <c r="J14" s="22"/>
    </row>
    <row r="15" spans="2:10" ht="15.6" x14ac:dyDescent="0.3">
      <c r="B15" s="2" t="s">
        <v>65</v>
      </c>
      <c r="C15" s="22"/>
      <c r="D15" s="21"/>
      <c r="E15" s="21"/>
      <c r="F15" s="21"/>
      <c r="G15" s="21"/>
      <c r="H15" s="21"/>
      <c r="I15" s="22"/>
      <c r="J15" s="22"/>
    </row>
    <row r="16" spans="2:10" ht="15.6" x14ac:dyDescent="0.3">
      <c r="B16" s="2" t="s">
        <v>66</v>
      </c>
      <c r="C16" s="22"/>
      <c r="D16" s="21"/>
      <c r="E16" s="21"/>
      <c r="F16" s="21"/>
      <c r="G16" s="21"/>
      <c r="H16" s="21"/>
      <c r="I16" s="22"/>
      <c r="J16" s="22"/>
    </row>
    <row r="17" spans="2:10" ht="15.6" x14ac:dyDescent="0.3">
      <c r="B17" s="2" t="s">
        <v>115</v>
      </c>
      <c r="C17" s="22"/>
      <c r="D17" s="21"/>
      <c r="E17" s="21"/>
      <c r="F17" s="21"/>
      <c r="G17" s="21"/>
      <c r="H17" s="21"/>
      <c r="I17" s="22"/>
      <c r="J17" s="22"/>
    </row>
    <row r="18" spans="2:10" ht="15" x14ac:dyDescent="0.25">
      <c r="C18" s="22"/>
      <c r="D18" s="21"/>
      <c r="E18" s="21"/>
      <c r="F18" s="21"/>
      <c r="G18" s="21"/>
      <c r="H18" s="21"/>
      <c r="I18" s="22"/>
      <c r="J18" s="22"/>
    </row>
    <row r="19" spans="2:10" ht="15" x14ac:dyDescent="0.25">
      <c r="C19" s="22"/>
      <c r="D19" s="21"/>
      <c r="E19" s="21"/>
      <c r="F19" s="21"/>
      <c r="G19" s="21"/>
      <c r="H19" s="21"/>
      <c r="I19" s="22"/>
      <c r="J19" s="22"/>
    </row>
    <row r="20" spans="2:10" ht="15.6" x14ac:dyDescent="0.3">
      <c r="B20" s="2" t="s">
        <v>139</v>
      </c>
      <c r="C20" s="22"/>
      <c r="D20" s="21"/>
      <c r="E20" s="21"/>
      <c r="F20" s="21"/>
      <c r="G20" s="21"/>
      <c r="H20" s="21"/>
      <c r="I20" s="22"/>
      <c r="J20" s="22"/>
    </row>
    <row r="21" spans="2:10" ht="15.6" x14ac:dyDescent="0.3">
      <c r="B21" s="2"/>
      <c r="C21" s="22"/>
      <c r="D21" s="21"/>
      <c r="E21" s="21"/>
      <c r="F21" s="21"/>
      <c r="G21" s="21"/>
      <c r="H21" s="21"/>
      <c r="I21" s="22"/>
      <c r="J21" s="22"/>
    </row>
    <row r="22" spans="2:10" ht="15" x14ac:dyDescent="0.25">
      <c r="C22" s="22"/>
      <c r="D22" s="21"/>
      <c r="E22" s="21"/>
      <c r="F22" s="21"/>
      <c r="G22" s="21"/>
      <c r="H22" s="21"/>
      <c r="I22" s="22"/>
      <c r="J22" s="22"/>
    </row>
    <row r="23" spans="2:10" ht="15.6" x14ac:dyDescent="0.3">
      <c r="B23" s="2" t="s">
        <v>116</v>
      </c>
      <c r="C23" s="22"/>
      <c r="D23" s="21"/>
      <c r="E23" s="21"/>
      <c r="F23" s="21"/>
      <c r="G23" s="21"/>
      <c r="H23" s="21"/>
      <c r="I23" s="22"/>
      <c r="J23" s="22"/>
    </row>
    <row r="24" spans="2:10" ht="15.6" x14ac:dyDescent="0.3">
      <c r="B24" s="2" t="s">
        <v>62</v>
      </c>
      <c r="C24" s="22"/>
      <c r="D24" s="21"/>
      <c r="E24" s="21"/>
      <c r="F24" s="21"/>
      <c r="G24" s="21"/>
      <c r="H24" s="21"/>
      <c r="I24" s="22"/>
      <c r="J24" s="22"/>
    </row>
    <row r="25" spans="2:10" ht="15.6" x14ac:dyDescent="0.3">
      <c r="B25" s="21"/>
      <c r="C25" s="11"/>
      <c r="D25" s="11"/>
      <c r="E25" s="22"/>
      <c r="F25" s="22"/>
      <c r="G25" s="22"/>
      <c r="H25" s="22"/>
      <c r="I25" s="22"/>
      <c r="J25" s="22"/>
    </row>
    <row r="26" spans="2:10" ht="15.75" customHeight="1" x14ac:dyDescent="0.3">
      <c r="B26" s="33" t="s">
        <v>26</v>
      </c>
      <c r="C26" s="22"/>
      <c r="D26" s="22"/>
      <c r="E26" s="22"/>
      <c r="F26" s="22"/>
      <c r="G26" s="22"/>
      <c r="H26" s="22"/>
      <c r="I26" s="22"/>
      <c r="J26" s="22"/>
    </row>
    <row r="27" spans="2:10" ht="7.5" customHeight="1" x14ac:dyDescent="0.3">
      <c r="B27" s="21"/>
      <c r="C27" s="53"/>
      <c r="D27" s="53"/>
      <c r="E27" s="53"/>
      <c r="F27" s="53"/>
      <c r="G27" s="53"/>
      <c r="H27" s="53"/>
      <c r="I27" s="53"/>
      <c r="J27" s="22"/>
    </row>
    <row r="28" spans="2:10" ht="15.6" x14ac:dyDescent="0.3">
      <c r="B28" s="2" t="s">
        <v>137</v>
      </c>
      <c r="C28" s="53"/>
      <c r="D28" s="53"/>
      <c r="E28" s="53"/>
      <c r="F28" s="53"/>
      <c r="G28" s="53"/>
      <c r="H28" s="53"/>
      <c r="I28" s="53"/>
      <c r="J28" s="22"/>
    </row>
    <row r="29" spans="2:10" ht="15.6" x14ac:dyDescent="0.3">
      <c r="B29" s="2" t="s">
        <v>25</v>
      </c>
      <c r="C29" s="53"/>
      <c r="D29" s="53"/>
      <c r="E29" s="53"/>
      <c r="F29" s="53"/>
      <c r="G29" s="53"/>
      <c r="H29" s="53"/>
      <c r="I29" s="53"/>
      <c r="J29" s="22"/>
    </row>
    <row r="30" spans="2:10" ht="15.6" x14ac:dyDescent="0.3">
      <c r="B30" s="2" t="s">
        <v>23</v>
      </c>
      <c r="D30" s="53"/>
      <c r="E30" s="53"/>
      <c r="F30" s="53"/>
      <c r="G30" s="53"/>
      <c r="H30" s="53"/>
      <c r="I30" s="53"/>
      <c r="J30" s="22"/>
    </row>
    <row r="31" spans="2:10" ht="15.6" x14ac:dyDescent="0.3">
      <c r="B31" s="2"/>
      <c r="C31" s="3"/>
      <c r="D31" s="53"/>
      <c r="E31" s="53"/>
      <c r="F31" s="53"/>
      <c r="G31" s="53"/>
      <c r="H31" s="53"/>
      <c r="I31" s="53"/>
      <c r="J31" s="22"/>
    </row>
    <row r="32" spans="2:10" ht="15.6" x14ac:dyDescent="0.3">
      <c r="B32" s="162" t="s">
        <v>143</v>
      </c>
      <c r="C32" s="162"/>
      <c r="D32" s="151" t="s">
        <v>142</v>
      </c>
      <c r="E32" s="22"/>
      <c r="F32" s="22"/>
      <c r="G32" s="22"/>
      <c r="H32" s="151"/>
      <c r="I32" s="22"/>
      <c r="J32" s="22"/>
    </row>
    <row r="33" spans="2:11" ht="7.5" customHeight="1" x14ac:dyDescent="0.25">
      <c r="C33" s="22"/>
      <c r="D33" s="22"/>
      <c r="E33" s="22"/>
      <c r="F33" s="22"/>
      <c r="G33" s="22"/>
      <c r="H33" s="22"/>
      <c r="I33" s="22"/>
      <c r="J33" s="22"/>
    </row>
    <row r="34" spans="2:11" ht="15" x14ac:dyDescent="0.25">
      <c r="B34" s="21"/>
      <c r="C34" s="22"/>
      <c r="D34" s="22"/>
      <c r="E34" s="22"/>
      <c r="F34" s="22"/>
      <c r="G34" s="22"/>
      <c r="H34" s="22"/>
      <c r="I34" s="22"/>
      <c r="J34" s="22"/>
    </row>
    <row r="35" spans="2:11" ht="15.6" x14ac:dyDescent="0.3">
      <c r="B35" s="55" t="s">
        <v>67</v>
      </c>
      <c r="C35" s="22"/>
      <c r="D35" s="22"/>
      <c r="E35" s="22"/>
      <c r="F35" s="22"/>
      <c r="G35" s="22"/>
      <c r="H35" s="22"/>
      <c r="I35" s="22"/>
      <c r="J35" s="22"/>
    </row>
    <row r="36" spans="2:11" ht="15.6" x14ac:dyDescent="0.3">
      <c r="B36" s="54" t="s">
        <v>68</v>
      </c>
      <c r="C36" s="31"/>
      <c r="D36" s="31"/>
      <c r="E36" s="31"/>
      <c r="F36" s="31"/>
      <c r="G36" s="31"/>
      <c r="H36" s="31"/>
      <c r="I36" s="31"/>
      <c r="J36" s="31"/>
      <c r="K36" s="32"/>
    </row>
    <row r="37" spans="2:11" ht="15" x14ac:dyDescent="0.25">
      <c r="C37" s="22"/>
      <c r="D37" s="22"/>
      <c r="E37" s="22"/>
      <c r="F37" s="22"/>
      <c r="G37" s="22"/>
      <c r="H37" s="22"/>
      <c r="I37" s="22"/>
      <c r="J37" s="22"/>
    </row>
    <row r="38" spans="2:11" ht="15.6" x14ac:dyDescent="0.3">
      <c r="B38" s="2" t="s">
        <v>64</v>
      </c>
      <c r="C38" s="21"/>
      <c r="D38" s="22"/>
      <c r="E38" s="22"/>
      <c r="F38" s="22"/>
      <c r="G38" s="22"/>
      <c r="H38" s="22"/>
      <c r="I38" s="22"/>
      <c r="J38" s="22"/>
      <c r="K38" s="22"/>
    </row>
    <row r="39" spans="2:11" ht="15" x14ac:dyDescent="0.25">
      <c r="C39" s="22"/>
      <c r="D39" s="22"/>
      <c r="E39" s="22"/>
      <c r="F39" s="22"/>
      <c r="G39" s="22"/>
      <c r="H39" s="22"/>
      <c r="I39" s="22"/>
      <c r="J39" s="22"/>
      <c r="K39" s="22"/>
    </row>
    <row r="40" spans="2:11" ht="15.6" x14ac:dyDescent="0.3">
      <c r="B40" s="2" t="s">
        <v>93</v>
      </c>
    </row>
    <row r="44" spans="2:11" ht="15.6" x14ac:dyDescent="0.3">
      <c r="B44" s="53" t="s">
        <v>87</v>
      </c>
    </row>
    <row r="45" spans="2:11" ht="15.6" x14ac:dyDescent="0.3">
      <c r="B45" s="53"/>
    </row>
    <row r="46" spans="2:11" ht="15.6" x14ac:dyDescent="0.3">
      <c r="B46" s="53" t="s">
        <v>88</v>
      </c>
    </row>
    <row r="58" spans="2:12" x14ac:dyDescent="0.25">
      <c r="L58" s="137" t="s">
        <v>118</v>
      </c>
    </row>
    <row r="59" spans="2:12" x14ac:dyDescent="0.25">
      <c r="L59" s="137" t="s">
        <v>119</v>
      </c>
    </row>
    <row r="60" spans="2:12" x14ac:dyDescent="0.25">
      <c r="B60" s="136" t="s">
        <v>117</v>
      </c>
      <c r="L60" s="137" t="s">
        <v>120</v>
      </c>
    </row>
    <row r="61" spans="2:12" ht="6" customHeight="1" x14ac:dyDescent="0.25"/>
    <row r="64" spans="2:12" x14ac:dyDescent="0.25">
      <c r="J64" s="4" t="s">
        <v>138</v>
      </c>
    </row>
  </sheetData>
  <mergeCells count="1">
    <mergeCell ref="B32:C32"/>
  </mergeCells>
  <phoneticPr fontId="7" type="noConversion"/>
  <hyperlinks>
    <hyperlink ref="D32" r:id="rId1"/>
  </hyperlinks>
  <pageMargins left="0.75" right="0.75" top="0.5" bottom="0.75" header="0.5" footer="0.5"/>
  <pageSetup scale="8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9"/>
  <sheetViews>
    <sheetView workbookViewId="0">
      <selection activeCell="A11" sqref="A11"/>
    </sheetView>
  </sheetViews>
  <sheetFormatPr defaultRowHeight="13.2" x14ac:dyDescent="0.25"/>
  <cols>
    <col min="1" max="1" width="11.6640625" customWidth="1"/>
    <col min="2" max="2" width="18" customWidth="1"/>
    <col min="3" max="3" width="19.33203125" customWidth="1"/>
    <col min="4" max="4" width="14.6640625" customWidth="1"/>
    <col min="5" max="5" width="14.88671875" customWidth="1"/>
    <col min="6" max="6" width="16" customWidth="1"/>
  </cols>
  <sheetData>
    <row r="1" spans="1:6" ht="15.6" x14ac:dyDescent="0.3">
      <c r="C1" s="2"/>
      <c r="E1" s="3"/>
      <c r="F1" s="1"/>
    </row>
    <row r="2" spans="1:6" ht="15.6" x14ac:dyDescent="0.3">
      <c r="C2" s="2"/>
      <c r="E2" s="3"/>
      <c r="F2" s="1"/>
    </row>
    <row r="3" spans="1:6" ht="15.6" x14ac:dyDescent="0.3">
      <c r="C3" s="2"/>
      <c r="D3" s="23"/>
      <c r="E3" s="3"/>
      <c r="F3" s="1"/>
    </row>
    <row r="4" spans="1:6" ht="15.6" x14ac:dyDescent="0.3">
      <c r="B4" s="10"/>
      <c r="C4" s="11"/>
      <c r="D4" s="24" t="s">
        <v>34</v>
      </c>
      <c r="E4" s="12"/>
      <c r="F4" s="13"/>
    </row>
    <row r="6" spans="1:6" x14ac:dyDescent="0.25">
      <c r="B6" s="36"/>
      <c r="C6" s="37"/>
      <c r="D6" s="38" t="s">
        <v>30</v>
      </c>
    </row>
    <row r="7" spans="1:6" x14ac:dyDescent="0.25">
      <c r="B7" s="36"/>
      <c r="C7" s="37"/>
      <c r="D7" s="38" t="s">
        <v>32</v>
      </c>
    </row>
    <row r="8" spans="1:6" x14ac:dyDescent="0.25">
      <c r="B8" s="36"/>
      <c r="C8" s="37"/>
      <c r="D8" s="38" t="s">
        <v>31</v>
      </c>
    </row>
    <row r="9" spans="1:6" x14ac:dyDescent="0.25">
      <c r="B9" s="36"/>
      <c r="C9" s="37"/>
      <c r="D9" s="38" t="s">
        <v>41</v>
      </c>
    </row>
    <row r="10" spans="1:6" x14ac:dyDescent="0.25">
      <c r="B10" s="36"/>
      <c r="C10" s="37"/>
      <c r="D10" s="66" t="s">
        <v>95</v>
      </c>
    </row>
    <row r="11" spans="1:6" x14ac:dyDescent="0.25">
      <c r="A11" s="29"/>
      <c r="B11" s="4"/>
      <c r="C11" s="1"/>
      <c r="D11" s="56" t="s">
        <v>96</v>
      </c>
    </row>
    <row r="12" spans="1:6" x14ac:dyDescent="0.25">
      <c r="A12" s="29"/>
      <c r="B12" s="4"/>
      <c r="C12" s="1"/>
    </row>
    <row r="13" spans="1:6" ht="13.8" x14ac:dyDescent="0.25">
      <c r="A13" s="40" t="s">
        <v>42</v>
      </c>
      <c r="C13" s="8"/>
    </row>
    <row r="14" spans="1:6" ht="13.8" thickBot="1" x14ac:dyDescent="0.3">
      <c r="A14" s="6"/>
      <c r="B14" s="7" t="s">
        <v>6</v>
      </c>
      <c r="C14" s="7" t="s">
        <v>7</v>
      </c>
      <c r="D14" s="7" t="s">
        <v>8</v>
      </c>
      <c r="E14" s="7" t="s">
        <v>9</v>
      </c>
      <c r="F14" s="7" t="s">
        <v>10</v>
      </c>
    </row>
    <row r="15" spans="1:6" x14ac:dyDescent="0.25">
      <c r="A15" s="25"/>
      <c r="B15" s="28" t="s">
        <v>3</v>
      </c>
      <c r="C15" s="28" t="s">
        <v>47</v>
      </c>
      <c r="D15" s="28" t="s">
        <v>37</v>
      </c>
      <c r="E15" s="28" t="s">
        <v>2</v>
      </c>
      <c r="F15" s="28" t="s">
        <v>44</v>
      </c>
    </row>
    <row r="16" spans="1:6" x14ac:dyDescent="0.25">
      <c r="A16" s="26" t="s">
        <v>0</v>
      </c>
      <c r="B16" s="26" t="s">
        <v>29</v>
      </c>
      <c r="C16" s="26" t="s">
        <v>4</v>
      </c>
      <c r="D16" s="26" t="s">
        <v>43</v>
      </c>
      <c r="E16" s="26" t="s">
        <v>61</v>
      </c>
      <c r="F16" s="26" t="s">
        <v>45</v>
      </c>
    </row>
    <row r="17" spans="1:6" ht="13.8" thickBot="1" x14ac:dyDescent="0.3">
      <c r="A17" s="27" t="s">
        <v>1</v>
      </c>
      <c r="B17" s="27" t="s">
        <v>28</v>
      </c>
      <c r="C17" s="27" t="s">
        <v>28</v>
      </c>
      <c r="D17" s="27" t="s">
        <v>5</v>
      </c>
      <c r="E17" s="27" t="s">
        <v>5</v>
      </c>
      <c r="F17" s="39" t="s">
        <v>46</v>
      </c>
    </row>
    <row r="18" spans="1:6" x14ac:dyDescent="0.25">
      <c r="A18" s="1"/>
      <c r="B18" s="1"/>
      <c r="C18" s="1"/>
      <c r="D18" s="1"/>
      <c r="E18" s="5"/>
      <c r="F18" s="5"/>
    </row>
    <row r="19" spans="1:6" x14ac:dyDescent="0.25">
      <c r="A19" s="41" t="s">
        <v>89</v>
      </c>
      <c r="B19" s="50">
        <v>0</v>
      </c>
      <c r="C19" s="14">
        <v>0</v>
      </c>
      <c r="D19" s="42">
        <f>+B19*C19</f>
        <v>0</v>
      </c>
      <c r="E19" s="42"/>
      <c r="F19" s="42">
        <f>E19-D19</f>
        <v>0</v>
      </c>
    </row>
    <row r="20" spans="1:6" x14ac:dyDescent="0.25">
      <c r="A20" s="41" t="s">
        <v>89</v>
      </c>
      <c r="B20" s="50">
        <v>0</v>
      </c>
      <c r="C20" s="14">
        <v>0</v>
      </c>
      <c r="D20" s="42">
        <f>+B20*C20</f>
        <v>0</v>
      </c>
      <c r="E20" s="42"/>
      <c r="F20" s="42">
        <f>E20-D20</f>
        <v>0</v>
      </c>
    </row>
    <row r="21" spans="1:6" x14ac:dyDescent="0.25">
      <c r="A21" s="41" t="s">
        <v>89</v>
      </c>
      <c r="B21" s="50">
        <v>0</v>
      </c>
      <c r="C21" s="14">
        <v>0</v>
      </c>
      <c r="D21" s="42">
        <f>+B21*C21</f>
        <v>0</v>
      </c>
      <c r="E21" s="42"/>
      <c r="F21" s="42">
        <f>E21-D21</f>
        <v>0</v>
      </c>
    </row>
    <row r="22" spans="1:6" ht="13.8" thickBot="1" x14ac:dyDescent="0.3">
      <c r="A22" t="s">
        <v>11</v>
      </c>
      <c r="B22" s="48">
        <f>SUM(B19:B21)</f>
        <v>0</v>
      </c>
      <c r="C22" s="19"/>
      <c r="D22" s="48">
        <f>SUM(D19:D21)</f>
        <v>0</v>
      </c>
      <c r="E22" s="48">
        <f>SUM(E19:E21)</f>
        <v>0</v>
      </c>
      <c r="F22" s="48">
        <f>SUM(F19:F21)</f>
        <v>0</v>
      </c>
    </row>
    <row r="23" spans="1:6" ht="9" customHeight="1" thickTop="1" x14ac:dyDescent="0.25">
      <c r="D23" s="15"/>
    </row>
    <row r="24" spans="1:6" ht="9" customHeight="1" x14ac:dyDescent="0.25">
      <c r="D24" s="15"/>
    </row>
    <row r="25" spans="1:6" ht="9" customHeight="1" x14ac:dyDescent="0.25">
      <c r="D25" s="15"/>
    </row>
    <row r="26" spans="1:6" ht="13.8" x14ac:dyDescent="0.25">
      <c r="A26" s="60" t="s">
        <v>81</v>
      </c>
      <c r="B26" s="60"/>
      <c r="C26" s="60"/>
      <c r="D26" s="58"/>
      <c r="E26" s="58"/>
    </row>
    <row r="27" spans="1:6" ht="14.4" thickBot="1" x14ac:dyDescent="0.3">
      <c r="A27" s="60"/>
      <c r="B27" s="60"/>
      <c r="D27" s="7" t="s">
        <v>82</v>
      </c>
      <c r="E27" s="7" t="s">
        <v>83</v>
      </c>
      <c r="F27" s="7" t="s">
        <v>84</v>
      </c>
    </row>
    <row r="28" spans="1:6" ht="13.8" x14ac:dyDescent="0.3">
      <c r="A28" s="29"/>
      <c r="C28" s="95" t="s">
        <v>135</v>
      </c>
      <c r="D28" s="34"/>
      <c r="E28" s="25"/>
      <c r="F28" s="28" t="s">
        <v>37</v>
      </c>
    </row>
    <row r="29" spans="1:6" ht="15" thickBot="1" x14ac:dyDescent="0.35">
      <c r="A29" s="59"/>
      <c r="B29" s="4"/>
      <c r="C29" s="146" t="s">
        <v>134</v>
      </c>
      <c r="D29" s="35" t="s">
        <v>60</v>
      </c>
      <c r="E29" s="27" t="s">
        <v>39</v>
      </c>
      <c r="F29" s="27" t="s">
        <v>38</v>
      </c>
    </row>
    <row r="30" spans="1:6" ht="7.5" customHeight="1" x14ac:dyDescent="0.3">
      <c r="A30" s="29"/>
      <c r="C30" s="68"/>
      <c r="D30" s="9"/>
    </row>
    <row r="31" spans="1:6" ht="13.8" x14ac:dyDescent="0.3">
      <c r="A31" s="29" t="s">
        <v>49</v>
      </c>
      <c r="C31" s="84">
        <v>0</v>
      </c>
      <c r="D31" s="49">
        <v>0</v>
      </c>
      <c r="E31" s="42">
        <v>0</v>
      </c>
      <c r="F31" s="42">
        <f>D31-E31</f>
        <v>0</v>
      </c>
    </row>
    <row r="32" spans="1:6" ht="9" customHeight="1" x14ac:dyDescent="0.3">
      <c r="A32" s="29"/>
      <c r="C32" s="68"/>
      <c r="D32" s="43"/>
      <c r="E32" s="44"/>
      <c r="F32" s="44"/>
    </row>
    <row r="33" spans="1:6" ht="13.8" x14ac:dyDescent="0.3">
      <c r="A33" s="29" t="s">
        <v>50</v>
      </c>
      <c r="C33" s="86">
        <v>0</v>
      </c>
      <c r="D33" s="152">
        <v>0</v>
      </c>
      <c r="E33" s="153">
        <f>+F22</f>
        <v>0</v>
      </c>
      <c r="F33" s="153">
        <f>D33-E33</f>
        <v>0</v>
      </c>
    </row>
    <row r="34" spans="1:6" ht="9" customHeight="1" x14ac:dyDescent="0.3">
      <c r="A34" s="29"/>
      <c r="C34" s="68"/>
      <c r="D34" s="152"/>
      <c r="E34" s="154"/>
      <c r="F34" s="154"/>
    </row>
    <row r="35" spans="1:6" ht="13.8" x14ac:dyDescent="0.3">
      <c r="A35" s="29" t="s">
        <v>40</v>
      </c>
      <c r="C35" s="86">
        <v>0</v>
      </c>
      <c r="D35" s="152">
        <v>0</v>
      </c>
      <c r="E35" s="153">
        <v>0</v>
      </c>
      <c r="F35" s="153">
        <f>D35-E35</f>
        <v>0</v>
      </c>
    </row>
    <row r="36" spans="1:6" ht="9" customHeight="1" x14ac:dyDescent="0.3">
      <c r="A36" s="29"/>
      <c r="C36" s="68"/>
      <c r="D36" s="152"/>
      <c r="E36" s="154"/>
      <c r="F36" s="154"/>
    </row>
    <row r="37" spans="1:6" ht="13.8" x14ac:dyDescent="0.3">
      <c r="A37" s="29" t="s">
        <v>51</v>
      </c>
      <c r="C37" s="86">
        <v>0</v>
      </c>
      <c r="D37" s="152">
        <v>0</v>
      </c>
      <c r="E37" s="153">
        <v>0</v>
      </c>
      <c r="F37" s="153">
        <f>D37-E37</f>
        <v>0</v>
      </c>
    </row>
    <row r="38" spans="1:6" ht="13.8" x14ac:dyDescent="0.3">
      <c r="A38" s="29"/>
      <c r="C38" s="68"/>
      <c r="D38" s="62"/>
      <c r="E38" s="63"/>
      <c r="F38" s="63"/>
    </row>
    <row r="39" spans="1:6" x14ac:dyDescent="0.25">
      <c r="D39" s="43"/>
      <c r="E39" s="61"/>
      <c r="F39" s="61"/>
    </row>
    <row r="40" spans="1:6" ht="14.4" thickBot="1" x14ac:dyDescent="0.35">
      <c r="A40" s="29" t="s">
        <v>11</v>
      </c>
      <c r="C40" s="148">
        <f>SUM(C31:C35)</f>
        <v>0</v>
      </c>
      <c r="D40" s="51">
        <f>SUM(D31:D39)</f>
        <v>0</v>
      </c>
      <c r="E40" s="46">
        <f>SUM(E31:E39)</f>
        <v>0</v>
      </c>
      <c r="F40" s="47">
        <f>D40-E40</f>
        <v>0</v>
      </c>
    </row>
    <row r="41" spans="1:6" ht="9" customHeight="1" thickTop="1" x14ac:dyDescent="0.3">
      <c r="A41" s="29"/>
      <c r="C41" s="68"/>
      <c r="D41" s="52"/>
    </row>
    <row r="42" spans="1:6" ht="13.8" x14ac:dyDescent="0.3">
      <c r="A42" t="s">
        <v>69</v>
      </c>
      <c r="C42" s="129">
        <v>0</v>
      </c>
      <c r="D42" s="152">
        <v>0</v>
      </c>
      <c r="E42" s="153">
        <v>0</v>
      </c>
      <c r="F42" s="153">
        <v>0</v>
      </c>
    </row>
    <row r="43" spans="1:6" ht="9" customHeight="1" x14ac:dyDescent="0.3">
      <c r="C43" s="68"/>
      <c r="D43" s="64"/>
      <c r="E43" s="65"/>
      <c r="F43" s="65"/>
    </row>
    <row r="44" spans="1:6" ht="14.4" thickBot="1" x14ac:dyDescent="0.35">
      <c r="A44" s="29" t="s">
        <v>11</v>
      </c>
      <c r="C44" s="100">
        <f>+C40-C42</f>
        <v>0</v>
      </c>
      <c r="D44" s="45">
        <f>+D40-D42</f>
        <v>0</v>
      </c>
      <c r="E44" s="46">
        <f>+E40+E42</f>
        <v>0</v>
      </c>
      <c r="F44" s="47">
        <f>+F40+F42</f>
        <v>0</v>
      </c>
    </row>
    <row r="45" spans="1:6" ht="13.8" thickTop="1" x14ac:dyDescent="0.25">
      <c r="A45" s="29"/>
      <c r="C45" s="9"/>
    </row>
    <row r="46" spans="1:6" x14ac:dyDescent="0.25">
      <c r="A46" s="4"/>
      <c r="C46" s="8"/>
      <c r="D46" s="44"/>
    </row>
    <row r="47" spans="1:6" x14ac:dyDescent="0.25">
      <c r="A47" s="30" t="s">
        <v>36</v>
      </c>
    </row>
    <row r="49" spans="1:6" x14ac:dyDescent="0.25">
      <c r="A49" s="57" t="s">
        <v>74</v>
      </c>
      <c r="B49" s="58"/>
      <c r="C49" s="58"/>
      <c r="D49" s="58"/>
      <c r="E49" s="58"/>
      <c r="F49" s="58"/>
    </row>
    <row r="50" spans="1:6" x14ac:dyDescent="0.25">
      <c r="A50" s="57" t="s">
        <v>70</v>
      </c>
      <c r="B50" s="58"/>
      <c r="C50" s="58"/>
      <c r="D50" s="58"/>
      <c r="E50" s="58"/>
      <c r="F50" s="58"/>
    </row>
    <row r="51" spans="1:6" ht="12.75" customHeight="1" x14ac:dyDescent="0.25">
      <c r="A51" s="57" t="s">
        <v>71</v>
      </c>
      <c r="B51" s="58"/>
      <c r="C51" s="58"/>
      <c r="D51" s="58"/>
      <c r="E51" s="58"/>
      <c r="F51" s="58"/>
    </row>
    <row r="52" spans="1:6" ht="14.25" customHeight="1" x14ac:dyDescent="0.25">
      <c r="A52" s="57" t="s">
        <v>72</v>
      </c>
      <c r="B52" s="58"/>
      <c r="C52" s="58"/>
      <c r="D52" s="58"/>
      <c r="E52" s="58"/>
      <c r="F52" s="58"/>
    </row>
    <row r="54" spans="1:6" x14ac:dyDescent="0.25">
      <c r="A54" s="32" t="s">
        <v>20</v>
      </c>
      <c r="B54" s="32"/>
      <c r="C54" s="32"/>
      <c r="D54" s="32"/>
      <c r="E54" s="32"/>
      <c r="F54" s="32"/>
    </row>
    <row r="55" spans="1:6" x14ac:dyDescent="0.25">
      <c r="A55" s="32"/>
      <c r="B55" s="32"/>
      <c r="C55" s="32"/>
      <c r="D55" s="32"/>
      <c r="E55" s="32"/>
      <c r="F55" s="32"/>
    </row>
    <row r="56" spans="1:6" x14ac:dyDescent="0.25">
      <c r="A56" s="32" t="s">
        <v>141</v>
      </c>
      <c r="B56" s="32"/>
      <c r="C56" s="32"/>
      <c r="D56" s="32"/>
      <c r="E56" s="32"/>
      <c r="F56" s="32" t="s">
        <v>24</v>
      </c>
    </row>
    <row r="57" spans="1:6" ht="20.25" customHeight="1" x14ac:dyDescent="0.25">
      <c r="A57" s="32"/>
      <c r="B57" s="32"/>
      <c r="C57" s="32"/>
      <c r="D57" s="32"/>
      <c r="E57" s="32"/>
      <c r="F57" s="4"/>
    </row>
    <row r="59" spans="1:6" x14ac:dyDescent="0.25">
      <c r="F59" s="150" t="s">
        <v>140</v>
      </c>
    </row>
  </sheetData>
  <phoneticPr fontId="0" type="noConversion"/>
  <printOptions horizontalCentered="1" verticalCentered="1"/>
  <pageMargins left="0.25" right="0.25" top="0.5" bottom="0.5" header="0.5" footer="0.25"/>
  <pageSetup scale="90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60"/>
  <sheetViews>
    <sheetView workbookViewId="0">
      <selection activeCell="A5" sqref="A5"/>
    </sheetView>
  </sheetViews>
  <sheetFormatPr defaultColWidth="9.109375" defaultRowHeight="13.8" x14ac:dyDescent="0.3"/>
  <cols>
    <col min="1" max="1" width="4.109375" style="68" customWidth="1"/>
    <col min="2" max="3" width="9.109375" style="68"/>
    <col min="4" max="4" width="5" style="68" customWidth="1"/>
    <col min="5" max="6" width="9.109375" style="68"/>
    <col min="7" max="7" width="10.44140625" style="68" customWidth="1"/>
    <col min="8" max="11" width="9.109375" style="68"/>
    <col min="12" max="12" width="14.44140625" style="68" customWidth="1"/>
    <col min="13" max="16384" width="9.109375" style="68"/>
  </cols>
  <sheetData>
    <row r="6" spans="1:12" ht="14.4" x14ac:dyDescent="0.3">
      <c r="A6" s="155" t="s">
        <v>48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</row>
    <row r="8" spans="1:12" ht="21" x14ac:dyDescent="0.4">
      <c r="A8" s="140" t="s">
        <v>126</v>
      </c>
    </row>
    <row r="9" spans="1:12" x14ac:dyDescent="0.3">
      <c r="A9" s="141"/>
      <c r="B9" s="142"/>
      <c r="C9" s="142"/>
      <c r="D9" s="142"/>
    </row>
    <row r="10" spans="1:12" ht="14.4" x14ac:dyDescent="0.3">
      <c r="A10" s="138" t="s">
        <v>42</v>
      </c>
    </row>
    <row r="11" spans="1:12" x14ac:dyDescent="0.3">
      <c r="B11" s="142"/>
      <c r="C11" s="142"/>
      <c r="D11" s="142"/>
      <c r="E11" s="142"/>
      <c r="F11" s="142"/>
    </row>
    <row r="12" spans="1:12" x14ac:dyDescent="0.3">
      <c r="A12" s="68" t="s">
        <v>53</v>
      </c>
    </row>
    <row r="13" spans="1:12" x14ac:dyDescent="0.3">
      <c r="A13" s="68" t="s">
        <v>54</v>
      </c>
    </row>
    <row r="14" spans="1:12" x14ac:dyDescent="0.3">
      <c r="A14" s="143" t="s">
        <v>76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</row>
    <row r="16" spans="1:12" x14ac:dyDescent="0.3">
      <c r="A16" s="82" t="s">
        <v>6</v>
      </c>
      <c r="B16" s="68" t="s">
        <v>127</v>
      </c>
    </row>
    <row r="17" spans="1:2" x14ac:dyDescent="0.3">
      <c r="A17" s="82"/>
      <c r="B17" s="68" t="s">
        <v>122</v>
      </c>
    </row>
    <row r="18" spans="1:2" ht="6" customHeight="1" x14ac:dyDescent="0.3">
      <c r="A18" s="71"/>
    </row>
    <row r="19" spans="1:2" x14ac:dyDescent="0.3">
      <c r="A19" s="82" t="s">
        <v>7</v>
      </c>
      <c r="B19" s="68" t="s">
        <v>128</v>
      </c>
    </row>
    <row r="20" spans="1:2" ht="6" customHeight="1" x14ac:dyDescent="0.3">
      <c r="A20" s="71"/>
    </row>
    <row r="21" spans="1:2" x14ac:dyDescent="0.3">
      <c r="A21" s="82" t="s">
        <v>8</v>
      </c>
      <c r="B21" s="68" t="s">
        <v>77</v>
      </c>
    </row>
    <row r="22" spans="1:2" x14ac:dyDescent="0.3">
      <c r="A22" s="82"/>
      <c r="B22" s="68" t="s">
        <v>123</v>
      </c>
    </row>
    <row r="23" spans="1:2" ht="11.25" customHeight="1" x14ac:dyDescent="0.3">
      <c r="A23" s="82"/>
      <c r="B23" s="68" t="s">
        <v>124</v>
      </c>
    </row>
    <row r="24" spans="1:2" x14ac:dyDescent="0.3">
      <c r="A24" s="71"/>
      <c r="B24" s="105" t="s">
        <v>63</v>
      </c>
    </row>
    <row r="25" spans="1:2" ht="6" customHeight="1" x14ac:dyDescent="0.3">
      <c r="A25" s="71"/>
    </row>
    <row r="26" spans="1:2" x14ac:dyDescent="0.3">
      <c r="A26" s="82" t="s">
        <v>9</v>
      </c>
      <c r="B26" s="68" t="s">
        <v>52</v>
      </c>
    </row>
    <row r="27" spans="1:2" x14ac:dyDescent="0.3">
      <c r="A27" s="82"/>
      <c r="B27" s="68" t="s">
        <v>122</v>
      </c>
    </row>
    <row r="28" spans="1:2" ht="6" customHeight="1" x14ac:dyDescent="0.3">
      <c r="A28" s="71"/>
    </row>
    <row r="29" spans="1:2" x14ac:dyDescent="0.3">
      <c r="A29" s="82" t="s">
        <v>10</v>
      </c>
      <c r="B29" s="68" t="s">
        <v>125</v>
      </c>
    </row>
    <row r="30" spans="1:2" x14ac:dyDescent="0.3">
      <c r="B30" s="105" t="s">
        <v>78</v>
      </c>
    </row>
    <row r="31" spans="1:2" ht="6" customHeight="1" x14ac:dyDescent="0.3">
      <c r="A31" s="71"/>
    </row>
    <row r="32" spans="1:2" x14ac:dyDescent="0.3">
      <c r="A32" s="82" t="s">
        <v>82</v>
      </c>
      <c r="B32" s="68" t="s">
        <v>131</v>
      </c>
    </row>
    <row r="33" spans="1:12" ht="6" customHeight="1" x14ac:dyDescent="0.3">
      <c r="A33" s="71"/>
    </row>
    <row r="34" spans="1:12" x14ac:dyDescent="0.3">
      <c r="A34" s="68" t="s">
        <v>79</v>
      </c>
    </row>
    <row r="35" spans="1:12" x14ac:dyDescent="0.3">
      <c r="A35" s="68" t="s">
        <v>59</v>
      </c>
    </row>
    <row r="36" spans="1:12" x14ac:dyDescent="0.3">
      <c r="A36" s="68" t="s">
        <v>90</v>
      </c>
    </row>
    <row r="38" spans="1:12" ht="14.4" x14ac:dyDescent="0.3">
      <c r="A38" s="139" t="s">
        <v>121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</row>
    <row r="39" spans="1:12" x14ac:dyDescent="0.3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</row>
    <row r="40" spans="1:12" x14ac:dyDescent="0.3">
      <c r="A40" s="144" t="s">
        <v>83</v>
      </c>
      <c r="B40" s="143" t="s">
        <v>91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</row>
    <row r="41" spans="1:12" ht="6" customHeight="1" x14ac:dyDescent="0.3">
      <c r="A41" s="145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</row>
    <row r="42" spans="1:12" x14ac:dyDescent="0.3">
      <c r="A42" s="144" t="s">
        <v>84</v>
      </c>
      <c r="B42" s="143" t="s">
        <v>92</v>
      </c>
      <c r="C42" s="143"/>
      <c r="D42" s="143"/>
      <c r="E42" s="143"/>
      <c r="F42" s="143"/>
      <c r="G42" s="143"/>
      <c r="H42" s="143"/>
      <c r="I42" s="143"/>
      <c r="J42" s="143"/>
      <c r="K42" s="143"/>
      <c r="L42" s="143"/>
    </row>
    <row r="43" spans="1:12" x14ac:dyDescent="0.3">
      <c r="A43" s="145"/>
      <c r="B43" s="143" t="s">
        <v>80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</row>
    <row r="44" spans="1:12" ht="6" customHeight="1" x14ac:dyDescent="0.3">
      <c r="A44" s="145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</row>
    <row r="45" spans="1:12" x14ac:dyDescent="0.3">
      <c r="A45" s="144" t="s">
        <v>132</v>
      </c>
      <c r="B45" s="143" t="s">
        <v>133</v>
      </c>
      <c r="C45" s="143"/>
      <c r="D45" s="143"/>
      <c r="E45" s="143"/>
      <c r="F45" s="143"/>
      <c r="G45" s="143"/>
      <c r="H45" s="143"/>
      <c r="I45" s="143"/>
      <c r="J45" s="143"/>
      <c r="K45" s="143"/>
      <c r="L45" s="143"/>
    </row>
    <row r="46" spans="1:12" ht="6" customHeight="1" x14ac:dyDescent="0.3">
      <c r="A46" s="145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</row>
    <row r="47" spans="1:12" x14ac:dyDescent="0.3">
      <c r="A47" s="71"/>
    </row>
    <row r="48" spans="1:12" x14ac:dyDescent="0.3">
      <c r="A48" s="141" t="s">
        <v>129</v>
      </c>
    </row>
    <row r="49" spans="1:1" x14ac:dyDescent="0.3">
      <c r="A49" s="68" t="s">
        <v>19</v>
      </c>
    </row>
    <row r="50" spans="1:1" x14ac:dyDescent="0.3">
      <c r="A50" s="68" t="s">
        <v>12</v>
      </c>
    </row>
    <row r="51" spans="1:1" x14ac:dyDescent="0.3">
      <c r="A51" s="68" t="s">
        <v>18</v>
      </c>
    </row>
    <row r="52" spans="1:1" x14ac:dyDescent="0.3">
      <c r="A52" s="68" t="s">
        <v>13</v>
      </c>
    </row>
    <row r="53" spans="1:1" x14ac:dyDescent="0.3">
      <c r="A53" s="68" t="s">
        <v>14</v>
      </c>
    </row>
    <row r="55" spans="1:1" x14ac:dyDescent="0.3">
      <c r="A55" s="141" t="s">
        <v>130</v>
      </c>
    </row>
    <row r="56" spans="1:1" x14ac:dyDescent="0.3">
      <c r="A56" s="68" t="s">
        <v>22</v>
      </c>
    </row>
    <row r="57" spans="1:1" x14ac:dyDescent="0.3">
      <c r="A57" s="68" t="s">
        <v>21</v>
      </c>
    </row>
    <row r="58" spans="1:1" x14ac:dyDescent="0.3">
      <c r="A58" s="68" t="s">
        <v>15</v>
      </c>
    </row>
    <row r="59" spans="1:1" x14ac:dyDescent="0.3">
      <c r="A59" s="68" t="s">
        <v>16</v>
      </c>
    </row>
    <row r="60" spans="1:1" x14ac:dyDescent="0.3">
      <c r="A60" s="68" t="s">
        <v>17</v>
      </c>
    </row>
  </sheetData>
  <mergeCells count="1">
    <mergeCell ref="A6:L6"/>
  </mergeCells>
  <phoneticPr fontId="0" type="noConversion"/>
  <printOptions horizontalCentered="1"/>
  <pageMargins left="0.25" right="0.25" top="0.75" bottom="0.75" header="0.5" footer="0.5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L61"/>
  <sheetViews>
    <sheetView workbookViewId="0">
      <selection activeCell="A13" sqref="A13"/>
    </sheetView>
  </sheetViews>
  <sheetFormatPr defaultColWidth="9.109375" defaultRowHeight="13.8" x14ac:dyDescent="0.3"/>
  <cols>
    <col min="1" max="1" width="17" style="68" customWidth="1"/>
    <col min="2" max="2" width="12" style="68" customWidth="1"/>
    <col min="3" max="3" width="11.5546875" style="68" customWidth="1"/>
    <col min="4" max="4" width="15.109375" style="68" customWidth="1"/>
    <col min="5" max="5" width="12.6640625" style="68" customWidth="1"/>
    <col min="6" max="6" width="13.6640625" style="68" customWidth="1"/>
    <col min="7" max="7" width="16" style="68" customWidth="1"/>
    <col min="8" max="11" width="9.109375" style="68"/>
    <col min="12" max="12" width="11" style="68" bestFit="1" customWidth="1"/>
    <col min="13" max="16384" width="9.109375" style="68"/>
  </cols>
  <sheetData>
    <row r="3" spans="1:7" ht="15.6" x14ac:dyDescent="0.3">
      <c r="D3" s="69"/>
      <c r="F3" s="70"/>
      <c r="G3" s="71"/>
    </row>
    <row r="4" spans="1:7" ht="15.75" customHeight="1" x14ac:dyDescent="0.3">
      <c r="A4" s="157" t="s">
        <v>85</v>
      </c>
      <c r="B4" s="157"/>
      <c r="C4" s="157"/>
      <c r="D4" s="157"/>
      <c r="E4" s="157"/>
      <c r="F4" s="157"/>
      <c r="G4" s="157"/>
    </row>
    <row r="5" spans="1:7" ht="15.6" x14ac:dyDescent="0.3">
      <c r="A5" s="158" t="s">
        <v>34</v>
      </c>
      <c r="B5" s="158"/>
      <c r="C5" s="158"/>
      <c r="D5" s="158"/>
      <c r="E5" s="158"/>
      <c r="F5" s="158"/>
      <c r="G5" s="158"/>
    </row>
    <row r="6" spans="1:7" x14ac:dyDescent="0.3">
      <c r="A6" s="159" t="s">
        <v>57</v>
      </c>
      <c r="B6" s="159"/>
      <c r="C6" s="159"/>
      <c r="D6" s="159"/>
      <c r="E6" s="159"/>
      <c r="F6" s="159"/>
      <c r="G6" s="159"/>
    </row>
    <row r="7" spans="1:7" x14ac:dyDescent="0.3">
      <c r="A7" s="159" t="s">
        <v>111</v>
      </c>
      <c r="B7" s="159"/>
      <c r="C7" s="159"/>
      <c r="D7" s="159"/>
      <c r="E7" s="159"/>
      <c r="F7" s="159"/>
      <c r="G7" s="159"/>
    </row>
    <row r="8" spans="1:7" x14ac:dyDescent="0.3">
      <c r="A8" s="159" t="s">
        <v>58</v>
      </c>
      <c r="B8" s="159"/>
      <c r="C8" s="159"/>
      <c r="D8" s="159"/>
      <c r="E8" s="159"/>
      <c r="F8" s="159"/>
      <c r="G8" s="159"/>
    </row>
    <row r="9" spans="1:7" x14ac:dyDescent="0.3">
      <c r="A9" s="159" t="s">
        <v>98</v>
      </c>
      <c r="B9" s="159"/>
      <c r="C9" s="159"/>
      <c r="D9" s="159"/>
      <c r="E9" s="159"/>
      <c r="F9" s="159"/>
      <c r="G9" s="159"/>
    </row>
    <row r="10" spans="1:7" x14ac:dyDescent="0.3">
      <c r="A10" s="159" t="s">
        <v>112</v>
      </c>
      <c r="B10" s="159"/>
      <c r="C10" s="159"/>
      <c r="D10" s="159"/>
      <c r="E10" s="159"/>
      <c r="F10" s="159"/>
      <c r="G10" s="159"/>
    </row>
    <row r="11" spans="1:7" x14ac:dyDescent="0.3">
      <c r="A11" s="160" t="s">
        <v>94</v>
      </c>
      <c r="B11" s="160"/>
      <c r="C11" s="160"/>
      <c r="D11" s="160"/>
      <c r="E11" s="160"/>
      <c r="F11" s="160"/>
      <c r="G11" s="160"/>
    </row>
    <row r="12" spans="1:7" x14ac:dyDescent="0.3">
      <c r="A12" s="156" t="s">
        <v>73</v>
      </c>
      <c r="B12" s="156"/>
      <c r="C12" s="156"/>
      <c r="D12" s="156"/>
      <c r="E12" s="156"/>
      <c r="F12" s="156"/>
      <c r="G12" s="156"/>
    </row>
    <row r="13" spans="1:7" ht="9" customHeight="1" x14ac:dyDescent="0.3">
      <c r="A13" s="72"/>
      <c r="D13" s="71"/>
      <c r="E13" s="73"/>
    </row>
    <row r="14" spans="1:7" ht="14.4" x14ac:dyDescent="0.3">
      <c r="A14" s="138" t="s">
        <v>42</v>
      </c>
      <c r="D14" s="74"/>
    </row>
    <row r="15" spans="1:7" ht="14.4" thickBot="1" x14ac:dyDescent="0.35">
      <c r="A15" s="75"/>
      <c r="B15" s="76" t="s">
        <v>6</v>
      </c>
      <c r="C15" s="76" t="s">
        <v>7</v>
      </c>
      <c r="D15" s="76" t="s">
        <v>8</v>
      </c>
      <c r="E15" s="76" t="s">
        <v>9</v>
      </c>
      <c r="F15" s="76" t="s">
        <v>10</v>
      </c>
      <c r="G15" s="76" t="s">
        <v>82</v>
      </c>
    </row>
    <row r="16" spans="1:7" x14ac:dyDescent="0.3">
      <c r="A16" s="77"/>
      <c r="B16" s="78" t="s">
        <v>101</v>
      </c>
      <c r="C16" s="78" t="s">
        <v>43</v>
      </c>
      <c r="D16" s="109" t="s">
        <v>47</v>
      </c>
      <c r="E16" s="78" t="s">
        <v>2</v>
      </c>
      <c r="F16" s="78" t="s">
        <v>37</v>
      </c>
      <c r="G16" s="78" t="s">
        <v>44</v>
      </c>
    </row>
    <row r="17" spans="1:12" x14ac:dyDescent="0.3">
      <c r="A17" s="79" t="s">
        <v>0</v>
      </c>
      <c r="B17" s="79" t="s">
        <v>102</v>
      </c>
      <c r="C17" s="79" t="s">
        <v>102</v>
      </c>
      <c r="D17" s="110" t="s">
        <v>4</v>
      </c>
      <c r="E17" s="79" t="s">
        <v>61</v>
      </c>
      <c r="F17" s="79" t="s">
        <v>43</v>
      </c>
      <c r="G17" s="79" t="s">
        <v>45</v>
      </c>
    </row>
    <row r="18" spans="1:12" ht="14.4" thickBot="1" x14ac:dyDescent="0.35">
      <c r="A18" s="80" t="s">
        <v>1</v>
      </c>
      <c r="B18" s="80" t="s">
        <v>28</v>
      </c>
      <c r="C18" s="80" t="s">
        <v>28</v>
      </c>
      <c r="D18" s="80" t="s">
        <v>28</v>
      </c>
      <c r="E18" s="80" t="s">
        <v>5</v>
      </c>
      <c r="F18" s="80" t="s">
        <v>5</v>
      </c>
      <c r="G18" s="81" t="s">
        <v>46</v>
      </c>
      <c r="L18" s="86"/>
    </row>
    <row r="19" spans="1:12" ht="4.5" customHeight="1" x14ac:dyDescent="0.3">
      <c r="A19" s="71"/>
      <c r="B19" s="71"/>
      <c r="C19" s="71"/>
      <c r="D19" s="113"/>
      <c r="E19" s="82"/>
      <c r="F19" s="71"/>
      <c r="G19" s="82"/>
      <c r="L19" s="112"/>
    </row>
    <row r="20" spans="1:12" x14ac:dyDescent="0.3">
      <c r="A20" s="83">
        <v>39813</v>
      </c>
      <c r="B20" s="84">
        <v>57145</v>
      </c>
      <c r="C20" s="84">
        <v>57145</v>
      </c>
      <c r="D20" s="85">
        <v>1.2450000000000001</v>
      </c>
      <c r="E20" s="114">
        <f>ROUND(SUM(B20*$C$28),2)</f>
        <v>71431.25</v>
      </c>
      <c r="F20" s="114">
        <f>ROUND(SUM(C20*D20),2)</f>
        <v>71145.53</v>
      </c>
      <c r="G20" s="114">
        <f>ROUND(SUM(B20-C20+E20-F20),2)</f>
        <v>285.72000000000003</v>
      </c>
      <c r="L20" s="86"/>
    </row>
    <row r="21" spans="1:12" x14ac:dyDescent="0.3">
      <c r="A21" s="83">
        <v>40178</v>
      </c>
      <c r="B21" s="86">
        <v>122841</v>
      </c>
      <c r="C21" s="86">
        <v>121820</v>
      </c>
      <c r="D21" s="85">
        <v>1.2250000000000001</v>
      </c>
      <c r="E21" s="115">
        <f t="shared" ref="E21:E25" si="0">ROUND(SUM(B21*$C$28),2)</f>
        <v>153551.25</v>
      </c>
      <c r="F21" s="115">
        <f>ROUND(SUM(C21*D21),2)</f>
        <v>149229.5</v>
      </c>
      <c r="G21" s="115">
        <f t="shared" ref="G21:G25" si="1">ROUND(SUM(B21-C21+E21-F21),2)</f>
        <v>5342.75</v>
      </c>
    </row>
    <row r="22" spans="1:12" x14ac:dyDescent="0.3">
      <c r="A22" s="83">
        <v>40543</v>
      </c>
      <c r="B22" s="86">
        <v>43167</v>
      </c>
      <c r="C22" s="86">
        <v>43167</v>
      </c>
      <c r="D22" s="85">
        <v>1.25</v>
      </c>
      <c r="E22" s="115">
        <f t="shared" si="0"/>
        <v>53958.75</v>
      </c>
      <c r="F22" s="115">
        <f t="shared" ref="F22:F25" si="2">ROUND(SUM(C22*D22),2)</f>
        <v>53958.75</v>
      </c>
      <c r="G22" s="115">
        <f t="shared" si="1"/>
        <v>0</v>
      </c>
    </row>
    <row r="23" spans="1:12" x14ac:dyDescent="0.3">
      <c r="A23" s="83">
        <v>40908</v>
      </c>
      <c r="B23" s="86">
        <v>155389</v>
      </c>
      <c r="C23" s="86">
        <v>155389</v>
      </c>
      <c r="D23" s="85">
        <v>1.25</v>
      </c>
      <c r="E23" s="115">
        <f t="shared" si="0"/>
        <v>194236.25</v>
      </c>
      <c r="F23" s="115">
        <f t="shared" si="2"/>
        <v>194236.25</v>
      </c>
      <c r="G23" s="115">
        <f t="shared" si="1"/>
        <v>0</v>
      </c>
      <c r="L23" s="84"/>
    </row>
    <row r="24" spans="1:12" x14ac:dyDescent="0.3">
      <c r="A24" s="83">
        <v>41274</v>
      </c>
      <c r="B24" s="86">
        <v>19432</v>
      </c>
      <c r="C24" s="86">
        <v>19432</v>
      </c>
      <c r="D24" s="85">
        <v>1.2235</v>
      </c>
      <c r="E24" s="115">
        <f t="shared" si="0"/>
        <v>24290</v>
      </c>
      <c r="F24" s="115">
        <f t="shared" si="2"/>
        <v>23775.05</v>
      </c>
      <c r="G24" s="115">
        <f t="shared" si="1"/>
        <v>514.95000000000005</v>
      </c>
    </row>
    <row r="25" spans="1:12" x14ac:dyDescent="0.3">
      <c r="A25" s="83"/>
      <c r="B25" s="87"/>
      <c r="C25" s="87"/>
      <c r="D25" s="88"/>
      <c r="E25" s="115">
        <f t="shared" si="0"/>
        <v>0</v>
      </c>
      <c r="F25" s="115">
        <f t="shared" si="2"/>
        <v>0</v>
      </c>
      <c r="G25" s="115">
        <f t="shared" si="1"/>
        <v>0</v>
      </c>
    </row>
    <row r="26" spans="1:12" ht="14.4" thickBot="1" x14ac:dyDescent="0.35">
      <c r="A26" s="68" t="s">
        <v>11</v>
      </c>
      <c r="B26" s="90">
        <f>SUM(B20:B25)</f>
        <v>397974</v>
      </c>
      <c r="C26" s="90">
        <f>SUM(C20:C25)</f>
        <v>396953</v>
      </c>
      <c r="D26" s="91"/>
      <c r="E26" s="90">
        <f>SUM(E20:E25)</f>
        <v>497467.5</v>
      </c>
      <c r="F26" s="90">
        <f>SUM(F20:F25)</f>
        <v>492345.08</v>
      </c>
      <c r="G26" s="90">
        <f>SUM(G20:G25)</f>
        <v>6143.42</v>
      </c>
    </row>
    <row r="27" spans="1:12" ht="7.5" customHeight="1" thickTop="1" x14ac:dyDescent="0.3">
      <c r="E27" s="92"/>
    </row>
    <row r="28" spans="1:12" x14ac:dyDescent="0.3">
      <c r="A28" s="72" t="s">
        <v>104</v>
      </c>
      <c r="C28" s="117">
        <v>1.25</v>
      </c>
      <c r="D28" s="71"/>
      <c r="E28" s="73"/>
    </row>
    <row r="29" spans="1:12" ht="7.5" customHeight="1" x14ac:dyDescent="0.3">
      <c r="A29" s="93"/>
      <c r="D29" s="71"/>
      <c r="E29" s="73"/>
    </row>
    <row r="30" spans="1:12" ht="7.5" customHeight="1" x14ac:dyDescent="0.3">
      <c r="D30" s="71"/>
    </row>
    <row r="31" spans="1:12" ht="18" customHeight="1" thickBot="1" x14ac:dyDescent="0.35">
      <c r="A31" s="139" t="s">
        <v>121</v>
      </c>
      <c r="E31" s="76" t="s">
        <v>83</v>
      </c>
      <c r="F31" s="76" t="s">
        <v>84</v>
      </c>
      <c r="G31" s="76" t="s">
        <v>132</v>
      </c>
    </row>
    <row r="32" spans="1:12" x14ac:dyDescent="0.3">
      <c r="A32" s="72"/>
      <c r="D32" s="95" t="s">
        <v>135</v>
      </c>
      <c r="E32" s="95"/>
      <c r="F32" s="78" t="s">
        <v>37</v>
      </c>
      <c r="G32" s="78" t="s">
        <v>103</v>
      </c>
    </row>
    <row r="33" spans="1:7" ht="15" thickBot="1" x14ac:dyDescent="0.35">
      <c r="A33" s="96"/>
      <c r="D33" s="146" t="s">
        <v>134</v>
      </c>
      <c r="E33" s="97" t="s">
        <v>60</v>
      </c>
      <c r="F33" s="81" t="s">
        <v>38</v>
      </c>
      <c r="G33" s="80" t="s">
        <v>39</v>
      </c>
    </row>
    <row r="34" spans="1:7" ht="4.5" customHeight="1" x14ac:dyDescent="0.3">
      <c r="A34" s="72"/>
      <c r="E34" s="98"/>
    </row>
    <row r="35" spans="1:7" x14ac:dyDescent="0.3">
      <c r="A35" s="72" t="s">
        <v>49</v>
      </c>
      <c r="D35" s="84">
        <v>400000</v>
      </c>
      <c r="E35" s="99">
        <f>SUM(B26)</f>
        <v>397974</v>
      </c>
      <c r="F35" s="84">
        <f>SUM(C26)</f>
        <v>396953</v>
      </c>
      <c r="G35" s="84">
        <f>SUM(E35-F35)</f>
        <v>1021</v>
      </c>
    </row>
    <row r="36" spans="1:7" ht="4.5" customHeight="1" x14ac:dyDescent="0.3">
      <c r="A36" s="72"/>
      <c r="E36" s="89"/>
      <c r="F36" s="87"/>
      <c r="G36" s="87"/>
    </row>
    <row r="37" spans="1:7" x14ac:dyDescent="0.3">
      <c r="A37" s="72" t="s">
        <v>50</v>
      </c>
      <c r="D37" s="86">
        <v>500000</v>
      </c>
      <c r="E37" s="111">
        <f>SUM(E26)</f>
        <v>497467.5</v>
      </c>
      <c r="F37" s="86">
        <f>SUM(F26)</f>
        <v>492345.08</v>
      </c>
      <c r="G37" s="86">
        <f>SUM(E37-F37)</f>
        <v>5122.4199999999837</v>
      </c>
    </row>
    <row r="38" spans="1:7" ht="4.5" customHeight="1" x14ac:dyDescent="0.3">
      <c r="A38" s="72"/>
      <c r="E38" s="111"/>
      <c r="F38" s="86"/>
      <c r="G38" s="86"/>
    </row>
    <row r="39" spans="1:7" x14ac:dyDescent="0.3">
      <c r="A39" s="72" t="s">
        <v>40</v>
      </c>
      <c r="D39" s="86">
        <v>90000</v>
      </c>
      <c r="E39" s="111">
        <f>(E35+E37)*0.11</f>
        <v>98498.565000000002</v>
      </c>
      <c r="F39" s="86">
        <v>98499</v>
      </c>
      <c r="G39" s="86">
        <f>SUM(E39-F39)</f>
        <v>-0.43499999999767169</v>
      </c>
    </row>
    <row r="40" spans="1:7" ht="4.5" customHeight="1" x14ac:dyDescent="0.3">
      <c r="A40" s="72"/>
      <c r="E40" s="111"/>
      <c r="F40" s="86"/>
      <c r="G40" s="86"/>
    </row>
    <row r="41" spans="1:7" x14ac:dyDescent="0.3">
      <c r="A41" s="72" t="s">
        <v>51</v>
      </c>
      <c r="D41" s="86">
        <v>35000</v>
      </c>
      <c r="E41" s="111">
        <v>12451</v>
      </c>
      <c r="F41" s="86">
        <v>12451</v>
      </c>
      <c r="G41" s="86">
        <f>SUM(E41-F41)</f>
        <v>0</v>
      </c>
    </row>
    <row r="42" spans="1:7" ht="4.5" customHeight="1" x14ac:dyDescent="0.3">
      <c r="E42" s="89"/>
      <c r="F42" s="116"/>
      <c r="G42" s="116"/>
    </row>
    <row r="43" spans="1:7" ht="14.4" thickBot="1" x14ac:dyDescent="0.35">
      <c r="A43" s="72" t="s">
        <v>11</v>
      </c>
      <c r="D43" s="148">
        <f>SUM(D35:D39)</f>
        <v>990000</v>
      </c>
      <c r="E43" s="100">
        <f>SUM(E35:E42)</f>
        <v>1006391.0649999999</v>
      </c>
      <c r="F43" s="102">
        <f>E43-G43</f>
        <v>1000248.08</v>
      </c>
      <c r="G43" s="101">
        <f>SUM(G35:G42)</f>
        <v>6142.984999999986</v>
      </c>
    </row>
    <row r="44" spans="1:7" ht="4.5" customHeight="1" thickTop="1" x14ac:dyDescent="0.3">
      <c r="A44" s="72"/>
      <c r="E44" s="103"/>
    </row>
    <row r="45" spans="1:7" x14ac:dyDescent="0.3">
      <c r="A45" s="72" t="s">
        <v>75</v>
      </c>
      <c r="D45" s="104">
        <v>0</v>
      </c>
      <c r="E45" s="104">
        <v>5000</v>
      </c>
      <c r="F45" s="104">
        <v>0</v>
      </c>
      <c r="G45" s="86">
        <f>SUM(F45-E45)</f>
        <v>-5000</v>
      </c>
    </row>
    <row r="46" spans="1:7" ht="4.5" customHeight="1" x14ac:dyDescent="0.3">
      <c r="A46" s="72"/>
      <c r="E46" s="103"/>
    </row>
    <row r="47" spans="1:7" ht="14.4" thickBot="1" x14ac:dyDescent="0.35">
      <c r="A47" s="72" t="s">
        <v>11</v>
      </c>
      <c r="D47" s="100">
        <f>+D43-D45</f>
        <v>990000</v>
      </c>
      <c r="E47" s="100">
        <f>+E43-E45</f>
        <v>1001391.0649999999</v>
      </c>
      <c r="F47" s="90">
        <f>SUM(F43:F46)</f>
        <v>1000248.08</v>
      </c>
      <c r="G47" s="90">
        <f>+G43+G45</f>
        <v>1142.984999999986</v>
      </c>
    </row>
    <row r="48" spans="1:7" ht="14.4" thickTop="1" x14ac:dyDescent="0.3">
      <c r="A48" s="72"/>
      <c r="D48" s="98"/>
    </row>
    <row r="49" spans="1:6" x14ac:dyDescent="0.3">
      <c r="A49" s="105" t="s">
        <v>36</v>
      </c>
    </row>
    <row r="51" spans="1:6" x14ac:dyDescent="0.3">
      <c r="A51" s="106" t="s">
        <v>100</v>
      </c>
    </row>
    <row r="52" spans="1:6" x14ac:dyDescent="0.3">
      <c r="A52" s="106" t="s">
        <v>70</v>
      </c>
    </row>
    <row r="53" spans="1:6" x14ac:dyDescent="0.3">
      <c r="A53" s="106" t="s">
        <v>71</v>
      </c>
    </row>
    <row r="54" spans="1:6" x14ac:dyDescent="0.3">
      <c r="A54" s="106" t="s">
        <v>72</v>
      </c>
    </row>
    <row r="56" spans="1:6" x14ac:dyDescent="0.3">
      <c r="A56" s="107" t="s">
        <v>56</v>
      </c>
      <c r="B56" s="108" t="s">
        <v>55</v>
      </c>
      <c r="C56" s="108"/>
    </row>
    <row r="57" spans="1:6" x14ac:dyDescent="0.3">
      <c r="A57" s="107"/>
    </row>
    <row r="58" spans="1:6" x14ac:dyDescent="0.3">
      <c r="A58" s="107" t="s">
        <v>136</v>
      </c>
      <c r="F58" s="32" t="s">
        <v>24</v>
      </c>
    </row>
    <row r="59" spans="1:6" ht="9.75" customHeight="1" x14ac:dyDescent="0.3">
      <c r="A59" s="107"/>
    </row>
    <row r="61" spans="1:6" x14ac:dyDescent="0.3">
      <c r="F61" s="150" t="s">
        <v>140</v>
      </c>
    </row>
  </sheetData>
  <mergeCells count="9">
    <mergeCell ref="A12:G12"/>
    <mergeCell ref="A4:G4"/>
    <mergeCell ref="A5:G5"/>
    <mergeCell ref="A6:G6"/>
    <mergeCell ref="A7:G7"/>
    <mergeCell ref="A8:G8"/>
    <mergeCell ref="A9:G9"/>
    <mergeCell ref="A11:G11"/>
    <mergeCell ref="A10:G10"/>
  </mergeCells>
  <phoneticPr fontId="0" type="noConversion"/>
  <printOptions horizontalCentered="1"/>
  <pageMargins left="0.5" right="0.5" top="0.5" bottom="0.5" header="0.5" footer="0.25"/>
  <pageSetup scale="95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L63"/>
  <sheetViews>
    <sheetView workbookViewId="0">
      <selection activeCell="F63" sqref="F63"/>
    </sheetView>
  </sheetViews>
  <sheetFormatPr defaultColWidth="9.109375" defaultRowHeight="13.8" x14ac:dyDescent="0.3"/>
  <cols>
    <col min="1" max="1" width="17" style="68" customWidth="1"/>
    <col min="2" max="2" width="12" style="68" customWidth="1"/>
    <col min="3" max="3" width="11.5546875" style="68" customWidth="1"/>
    <col min="4" max="4" width="15.109375" style="68" customWidth="1"/>
    <col min="5" max="5" width="12.6640625" style="68" customWidth="1"/>
    <col min="6" max="6" width="13.6640625" style="68" customWidth="1"/>
    <col min="7" max="7" width="14.33203125" style="68" customWidth="1"/>
    <col min="8" max="11" width="9.109375" style="68"/>
    <col min="12" max="12" width="11" style="68" bestFit="1" customWidth="1"/>
    <col min="13" max="16384" width="9.109375" style="68"/>
  </cols>
  <sheetData>
    <row r="3" spans="1:7" ht="15.6" x14ac:dyDescent="0.3">
      <c r="D3" s="69"/>
      <c r="F3" s="70"/>
      <c r="G3" s="71"/>
    </row>
    <row r="4" spans="1:7" ht="15.75" customHeight="1" x14ac:dyDescent="0.3">
      <c r="A4" s="157" t="s">
        <v>85</v>
      </c>
      <c r="B4" s="157"/>
      <c r="C4" s="157"/>
      <c r="D4" s="157"/>
      <c r="E4" s="157"/>
      <c r="F4" s="157"/>
      <c r="G4" s="157"/>
    </row>
    <row r="5" spans="1:7" ht="15.6" x14ac:dyDescent="0.3">
      <c r="A5" s="158" t="s">
        <v>34</v>
      </c>
      <c r="B5" s="158"/>
      <c r="C5" s="158"/>
      <c r="D5" s="158"/>
      <c r="E5" s="158"/>
      <c r="F5" s="158"/>
      <c r="G5" s="158"/>
    </row>
    <row r="6" spans="1:7" x14ac:dyDescent="0.3">
      <c r="A6" s="159" t="s">
        <v>57</v>
      </c>
      <c r="B6" s="159"/>
      <c r="C6" s="159"/>
      <c r="D6" s="159"/>
      <c r="E6" s="159"/>
      <c r="F6" s="159"/>
      <c r="G6" s="159"/>
    </row>
    <row r="7" spans="1:7" x14ac:dyDescent="0.3">
      <c r="A7" s="159" t="s">
        <v>111</v>
      </c>
      <c r="B7" s="159"/>
      <c r="C7" s="159"/>
      <c r="D7" s="159"/>
      <c r="E7" s="159"/>
      <c r="F7" s="159"/>
      <c r="G7" s="159"/>
    </row>
    <row r="8" spans="1:7" x14ac:dyDescent="0.3">
      <c r="A8" s="159" t="s">
        <v>58</v>
      </c>
      <c r="B8" s="159"/>
      <c r="C8" s="159"/>
      <c r="D8" s="159"/>
      <c r="E8" s="159"/>
      <c r="F8" s="159"/>
      <c r="G8" s="159"/>
    </row>
    <row r="9" spans="1:7" x14ac:dyDescent="0.3">
      <c r="A9" s="159" t="s">
        <v>98</v>
      </c>
      <c r="B9" s="159"/>
      <c r="C9" s="159"/>
      <c r="D9" s="159"/>
      <c r="E9" s="159"/>
      <c r="F9" s="159"/>
      <c r="G9" s="159"/>
    </row>
    <row r="10" spans="1:7" x14ac:dyDescent="0.3">
      <c r="A10" s="159" t="s">
        <v>112</v>
      </c>
      <c r="B10" s="159"/>
      <c r="C10" s="159"/>
      <c r="D10" s="159"/>
      <c r="E10" s="159"/>
      <c r="F10" s="159"/>
      <c r="G10" s="159"/>
    </row>
    <row r="11" spans="1:7" x14ac:dyDescent="0.3">
      <c r="A11" s="160" t="s">
        <v>94</v>
      </c>
      <c r="B11" s="160"/>
      <c r="C11" s="160"/>
      <c r="D11" s="160"/>
      <c r="E11" s="160"/>
      <c r="F11" s="160"/>
      <c r="G11" s="160"/>
    </row>
    <row r="12" spans="1:7" x14ac:dyDescent="0.3">
      <c r="A12" s="156" t="s">
        <v>73</v>
      </c>
      <c r="B12" s="156"/>
      <c r="C12" s="156"/>
      <c r="D12" s="156"/>
      <c r="E12" s="156"/>
      <c r="F12" s="156"/>
      <c r="G12" s="156"/>
    </row>
    <row r="13" spans="1:7" ht="6" customHeight="1" x14ac:dyDescent="0.3">
      <c r="A13" s="72"/>
      <c r="D13" s="71"/>
      <c r="E13" s="73"/>
    </row>
    <row r="14" spans="1:7" ht="14.4" x14ac:dyDescent="0.3">
      <c r="A14" s="138" t="s">
        <v>42</v>
      </c>
      <c r="D14" s="74"/>
    </row>
    <row r="15" spans="1:7" ht="14.4" thickBot="1" x14ac:dyDescent="0.35">
      <c r="A15" s="75"/>
      <c r="B15" s="76" t="s">
        <v>6</v>
      </c>
      <c r="C15" s="76" t="s">
        <v>7</v>
      </c>
      <c r="D15" s="76" t="s">
        <v>8</v>
      </c>
      <c r="E15" s="76" t="s">
        <v>9</v>
      </c>
      <c r="F15" s="76" t="s">
        <v>10</v>
      </c>
      <c r="G15" s="76" t="s">
        <v>82</v>
      </c>
    </row>
    <row r="16" spans="1:7" x14ac:dyDescent="0.3">
      <c r="A16" s="77"/>
      <c r="B16" s="78" t="s">
        <v>101</v>
      </c>
      <c r="C16" s="78" t="s">
        <v>43</v>
      </c>
      <c r="D16" s="109" t="s">
        <v>47</v>
      </c>
      <c r="E16" s="78" t="s">
        <v>2</v>
      </c>
      <c r="F16" s="78" t="s">
        <v>37</v>
      </c>
      <c r="G16" s="78" t="s">
        <v>44</v>
      </c>
    </row>
    <row r="17" spans="1:12" x14ac:dyDescent="0.3">
      <c r="A17" s="79" t="s">
        <v>0</v>
      </c>
      <c r="B17" s="79" t="s">
        <v>102</v>
      </c>
      <c r="C17" s="79" t="s">
        <v>102</v>
      </c>
      <c r="D17" s="110" t="s">
        <v>4</v>
      </c>
      <c r="E17" s="79" t="s">
        <v>61</v>
      </c>
      <c r="F17" s="79" t="s">
        <v>43</v>
      </c>
      <c r="G17" s="79" t="s">
        <v>45</v>
      </c>
    </row>
    <row r="18" spans="1:12" ht="14.4" thickBot="1" x14ac:dyDescent="0.35">
      <c r="A18" s="80" t="s">
        <v>1</v>
      </c>
      <c r="B18" s="80" t="s">
        <v>28</v>
      </c>
      <c r="C18" s="80" t="s">
        <v>28</v>
      </c>
      <c r="D18" s="80" t="s">
        <v>28</v>
      </c>
      <c r="E18" s="80" t="s">
        <v>5</v>
      </c>
      <c r="F18" s="80" t="s">
        <v>5</v>
      </c>
      <c r="G18" s="81" t="s">
        <v>46</v>
      </c>
      <c r="L18" s="86"/>
    </row>
    <row r="19" spans="1:12" ht="4.5" customHeight="1" x14ac:dyDescent="0.3">
      <c r="A19" s="71"/>
      <c r="B19" s="71"/>
      <c r="C19" s="71"/>
      <c r="D19" s="113"/>
      <c r="E19" s="82"/>
      <c r="F19" s="71"/>
      <c r="G19" s="82"/>
      <c r="L19" s="112"/>
    </row>
    <row r="20" spans="1:12" x14ac:dyDescent="0.3">
      <c r="A20" s="83">
        <v>39813</v>
      </c>
      <c r="B20" s="84">
        <v>57145</v>
      </c>
      <c r="C20" s="84">
        <v>57145</v>
      </c>
      <c r="D20" s="85">
        <v>1.2450000000000001</v>
      </c>
      <c r="E20" s="114">
        <f>ROUND(SUM(B20*$C$28),2)</f>
        <v>71431.25</v>
      </c>
      <c r="F20" s="114">
        <f>ROUND(SUM(C20*D20),2)</f>
        <v>71145.53</v>
      </c>
      <c r="G20" s="114">
        <f>ROUND(SUM(B20-C20+E20-F20),2)</f>
        <v>285.72000000000003</v>
      </c>
      <c r="L20" s="86"/>
    </row>
    <row r="21" spans="1:12" x14ac:dyDescent="0.3">
      <c r="A21" s="83">
        <v>40178</v>
      </c>
      <c r="B21" s="86">
        <v>122841</v>
      </c>
      <c r="C21" s="86">
        <v>121820</v>
      </c>
      <c r="D21" s="85">
        <v>1.2250000000000001</v>
      </c>
      <c r="E21" s="115">
        <f t="shared" ref="E21:E25" si="0">ROUND(SUM(B21*$C$28),2)</f>
        <v>153551.25</v>
      </c>
      <c r="F21" s="115">
        <f>ROUND(SUM(C21*D21),2)</f>
        <v>149229.5</v>
      </c>
      <c r="G21" s="115">
        <f t="shared" ref="G21:G25" si="1">ROUND(SUM(B21-C21+E21-F21),2)</f>
        <v>5342.75</v>
      </c>
    </row>
    <row r="22" spans="1:12" x14ac:dyDescent="0.3">
      <c r="A22" s="83">
        <v>40543</v>
      </c>
      <c r="B22" s="86">
        <v>43167</v>
      </c>
      <c r="C22" s="86">
        <v>43167</v>
      </c>
      <c r="D22" s="85">
        <v>1.25</v>
      </c>
      <c r="E22" s="115">
        <f t="shared" si="0"/>
        <v>53958.75</v>
      </c>
      <c r="F22" s="115">
        <f t="shared" ref="F22:F25" si="2">ROUND(SUM(C22*D22),2)</f>
        <v>53958.75</v>
      </c>
      <c r="G22" s="115">
        <f t="shared" si="1"/>
        <v>0</v>
      </c>
    </row>
    <row r="23" spans="1:12" x14ac:dyDescent="0.3">
      <c r="A23" s="83">
        <v>40908</v>
      </c>
      <c r="B23" s="86">
        <v>155389</v>
      </c>
      <c r="C23" s="86">
        <v>155389</v>
      </c>
      <c r="D23" s="85">
        <v>1.25</v>
      </c>
      <c r="E23" s="115">
        <f t="shared" si="0"/>
        <v>194236.25</v>
      </c>
      <c r="F23" s="115">
        <f t="shared" si="2"/>
        <v>194236.25</v>
      </c>
      <c r="G23" s="115">
        <f t="shared" si="1"/>
        <v>0</v>
      </c>
      <c r="L23" s="84"/>
    </row>
    <row r="24" spans="1:12" x14ac:dyDescent="0.3">
      <c r="A24" s="83">
        <v>41274</v>
      </c>
      <c r="B24" s="86">
        <v>19432</v>
      </c>
      <c r="C24" s="86">
        <v>19432</v>
      </c>
      <c r="D24" s="85">
        <v>1.2235</v>
      </c>
      <c r="E24" s="115">
        <f t="shared" si="0"/>
        <v>24290</v>
      </c>
      <c r="F24" s="115">
        <f t="shared" si="2"/>
        <v>23775.05</v>
      </c>
      <c r="G24" s="115">
        <f t="shared" si="1"/>
        <v>514.95000000000005</v>
      </c>
    </row>
    <row r="25" spans="1:12" x14ac:dyDescent="0.3">
      <c r="A25" s="83"/>
      <c r="B25" s="87"/>
      <c r="C25" s="87"/>
      <c r="D25" s="88"/>
      <c r="E25" s="115">
        <f t="shared" si="0"/>
        <v>0</v>
      </c>
      <c r="F25" s="115">
        <f t="shared" si="2"/>
        <v>0</v>
      </c>
      <c r="G25" s="115">
        <f t="shared" si="1"/>
        <v>0</v>
      </c>
    </row>
    <row r="26" spans="1:12" ht="14.4" thickBot="1" x14ac:dyDescent="0.35">
      <c r="A26" s="68" t="s">
        <v>11</v>
      </c>
      <c r="B26" s="90">
        <f>SUM(B20:B25)</f>
        <v>397974</v>
      </c>
      <c r="C26" s="90">
        <f>SUM(C20:C25)</f>
        <v>396953</v>
      </c>
      <c r="D26" s="91"/>
      <c r="E26" s="90">
        <f>SUM(E20:E25)</f>
        <v>497467.5</v>
      </c>
      <c r="F26" s="90">
        <f>SUM(F20:F25)</f>
        <v>492345.08</v>
      </c>
      <c r="G26" s="90">
        <f>SUM(G20:G25)</f>
        <v>6143.42</v>
      </c>
    </row>
    <row r="27" spans="1:12" ht="7.5" customHeight="1" thickTop="1" x14ac:dyDescent="0.3">
      <c r="E27" s="92"/>
    </row>
    <row r="28" spans="1:12" x14ac:dyDescent="0.3">
      <c r="A28" s="72" t="s">
        <v>104</v>
      </c>
      <c r="C28" s="117">
        <v>1.25</v>
      </c>
      <c r="D28" s="71"/>
      <c r="E28" s="73"/>
    </row>
    <row r="29" spans="1:12" ht="7.5" customHeight="1" x14ac:dyDescent="0.3">
      <c r="A29" s="93"/>
      <c r="D29" s="71"/>
      <c r="E29" s="73"/>
    </row>
    <row r="30" spans="1:12" ht="7.5" customHeight="1" x14ac:dyDescent="0.3">
      <c r="D30" s="71"/>
    </row>
    <row r="31" spans="1:12" ht="18" customHeight="1" thickBot="1" x14ac:dyDescent="0.35">
      <c r="A31" s="94" t="s">
        <v>99</v>
      </c>
      <c r="E31" s="76" t="s">
        <v>83</v>
      </c>
      <c r="F31" s="76" t="s">
        <v>84</v>
      </c>
      <c r="G31" s="76" t="s">
        <v>132</v>
      </c>
    </row>
    <row r="32" spans="1:12" x14ac:dyDescent="0.3">
      <c r="A32" s="72"/>
      <c r="D32" s="95" t="s">
        <v>135</v>
      </c>
      <c r="E32" s="95"/>
      <c r="F32" s="78" t="s">
        <v>37</v>
      </c>
      <c r="G32" s="78" t="s">
        <v>103</v>
      </c>
    </row>
    <row r="33" spans="1:7" ht="15" thickBot="1" x14ac:dyDescent="0.35">
      <c r="A33" s="96"/>
      <c r="D33" s="146" t="s">
        <v>134</v>
      </c>
      <c r="E33" s="97" t="s">
        <v>60</v>
      </c>
      <c r="F33" s="81" t="s">
        <v>38</v>
      </c>
      <c r="G33" s="80" t="s">
        <v>39</v>
      </c>
    </row>
    <row r="34" spans="1:7" ht="4.5" customHeight="1" x14ac:dyDescent="0.3">
      <c r="A34" s="72"/>
      <c r="E34" s="98"/>
    </row>
    <row r="35" spans="1:7" x14ac:dyDescent="0.3">
      <c r="A35" s="72" t="s">
        <v>49</v>
      </c>
      <c r="D35" s="84">
        <v>400000</v>
      </c>
      <c r="E35" s="99">
        <f>SUM(B26)</f>
        <v>397974</v>
      </c>
      <c r="F35" s="84">
        <f>SUM(C26)</f>
        <v>396953</v>
      </c>
      <c r="G35" s="84">
        <f>SUM(E35-F35)</f>
        <v>1021</v>
      </c>
    </row>
    <row r="36" spans="1:7" x14ac:dyDescent="0.3">
      <c r="A36" s="72" t="s">
        <v>50</v>
      </c>
      <c r="D36" s="86">
        <v>500000</v>
      </c>
      <c r="E36" s="111">
        <f>SUM(E26)</f>
        <v>497467.5</v>
      </c>
      <c r="F36" s="86">
        <f>SUM(F26)</f>
        <v>492345.08</v>
      </c>
      <c r="G36" s="86">
        <f>SUM(E36-F36)</f>
        <v>5122.4199999999837</v>
      </c>
    </row>
    <row r="37" spans="1:7" x14ac:dyDescent="0.3">
      <c r="A37" s="72" t="s">
        <v>110</v>
      </c>
      <c r="D37" s="86">
        <v>90000</v>
      </c>
      <c r="E37" s="118">
        <f>(E35+E36)*0.11</f>
        <v>98498.565000000002</v>
      </c>
      <c r="F37" s="119">
        <v>98499</v>
      </c>
      <c r="G37" s="119">
        <f>SUM(E37-F37)</f>
        <v>-0.43499999999767169</v>
      </c>
    </row>
    <row r="38" spans="1:7" ht="12.75" customHeight="1" x14ac:dyDescent="0.3">
      <c r="A38" s="72" t="s">
        <v>105</v>
      </c>
      <c r="D38" s="148">
        <f>SUM(D35:D37)</f>
        <v>990000</v>
      </c>
      <c r="E38" s="148">
        <f>SUM(E35:E37)</f>
        <v>993940.06499999994</v>
      </c>
      <c r="F38" s="148">
        <f>SUM(F35:F37)</f>
        <v>987797.08000000007</v>
      </c>
      <c r="G38" s="148">
        <f>SUM(G35:G37)</f>
        <v>6142.984999999986</v>
      </c>
    </row>
    <row r="39" spans="1:7" ht="4.5" customHeight="1" x14ac:dyDescent="0.3">
      <c r="A39" s="72"/>
      <c r="E39" s="111"/>
      <c r="F39" s="86"/>
      <c r="G39" s="86"/>
    </row>
    <row r="40" spans="1:7" x14ac:dyDescent="0.3">
      <c r="A40" s="72" t="s">
        <v>108</v>
      </c>
      <c r="D40" s="84">
        <v>25000</v>
      </c>
      <c r="E40" s="99">
        <v>12451</v>
      </c>
      <c r="F40" s="84">
        <v>12451</v>
      </c>
      <c r="G40" s="84">
        <f>SUM(E40-F40)</f>
        <v>0</v>
      </c>
    </row>
    <row r="41" spans="1:7" x14ac:dyDescent="0.3">
      <c r="A41" s="72" t="s">
        <v>106</v>
      </c>
      <c r="D41" s="86">
        <v>80000</v>
      </c>
      <c r="E41" s="111">
        <v>75123</v>
      </c>
      <c r="F41" s="86">
        <v>75123</v>
      </c>
      <c r="G41" s="86">
        <f t="shared" ref="G41:G42" si="3">SUM(E41-F41)</f>
        <v>0</v>
      </c>
    </row>
    <row r="42" spans="1:7" x14ac:dyDescent="0.3">
      <c r="A42" s="72" t="s">
        <v>107</v>
      </c>
      <c r="D42" s="86">
        <v>55000</v>
      </c>
      <c r="E42" s="111">
        <v>52289</v>
      </c>
      <c r="F42" s="86">
        <v>52289</v>
      </c>
      <c r="G42" s="86">
        <f t="shared" si="3"/>
        <v>0</v>
      </c>
    </row>
    <row r="43" spans="1:7" x14ac:dyDescent="0.3">
      <c r="A43" s="72" t="s">
        <v>109</v>
      </c>
      <c r="D43" s="148">
        <f>SUM(D40:D42)</f>
        <v>160000</v>
      </c>
      <c r="E43" s="148">
        <f>SUM(E40:E42)</f>
        <v>139863</v>
      </c>
      <c r="F43" s="148">
        <f t="shared" ref="F43:G43" si="4">SUM(F40:F42)</f>
        <v>139863</v>
      </c>
      <c r="G43" s="148">
        <f t="shared" si="4"/>
        <v>0</v>
      </c>
    </row>
    <row r="44" spans="1:7" ht="4.5" customHeight="1" x14ac:dyDescent="0.3">
      <c r="E44" s="89"/>
      <c r="F44" s="116"/>
      <c r="G44" s="116"/>
    </row>
    <row r="45" spans="1:7" ht="14.4" thickBot="1" x14ac:dyDescent="0.35">
      <c r="A45" s="72" t="s">
        <v>11</v>
      </c>
      <c r="D45" s="100">
        <f>SUM(D38+D43)</f>
        <v>1150000</v>
      </c>
      <c r="E45" s="100">
        <f>SUM(E38+E43)</f>
        <v>1133803.0649999999</v>
      </c>
      <c r="F45" s="100">
        <f t="shared" ref="F45:G45" si="5">SUM(F38+F43)</f>
        <v>1127660.08</v>
      </c>
      <c r="G45" s="100">
        <f t="shared" si="5"/>
        <v>6142.984999999986</v>
      </c>
    </row>
    <row r="46" spans="1:7" ht="4.5" customHeight="1" thickTop="1" x14ac:dyDescent="0.3">
      <c r="A46" s="72"/>
      <c r="E46" s="103"/>
    </row>
    <row r="47" spans="1:7" x14ac:dyDescent="0.3">
      <c r="A47" s="72" t="s">
        <v>75</v>
      </c>
      <c r="D47" s="147">
        <v>0</v>
      </c>
      <c r="E47" s="104">
        <v>5000</v>
      </c>
      <c r="F47" s="104">
        <v>0</v>
      </c>
      <c r="G47" s="86">
        <f>SUM(F47-E47)</f>
        <v>-5000</v>
      </c>
    </row>
    <row r="48" spans="1:7" ht="4.5" customHeight="1" x14ac:dyDescent="0.3">
      <c r="A48" s="72"/>
      <c r="E48" s="103"/>
    </row>
    <row r="49" spans="1:7" ht="14.4" thickBot="1" x14ac:dyDescent="0.35">
      <c r="A49" s="72" t="s">
        <v>11</v>
      </c>
      <c r="D49" s="100">
        <f>+D45-D47</f>
        <v>1150000</v>
      </c>
      <c r="E49" s="100">
        <f>+E45-E47</f>
        <v>1128803.0649999999</v>
      </c>
      <c r="F49" s="90">
        <f>SUM(F45:F48)</f>
        <v>1127660.08</v>
      </c>
      <c r="G49" s="90">
        <f>+G45+G47</f>
        <v>1142.984999999986</v>
      </c>
    </row>
    <row r="50" spans="1:7" ht="14.4" thickTop="1" x14ac:dyDescent="0.3">
      <c r="A50" s="72"/>
      <c r="D50" s="98"/>
    </row>
    <row r="51" spans="1:7" x14ac:dyDescent="0.3">
      <c r="A51" s="105" t="s">
        <v>36</v>
      </c>
    </row>
    <row r="52" spans="1:7" ht="7.5" customHeight="1" x14ac:dyDescent="0.3"/>
    <row r="53" spans="1:7" x14ac:dyDescent="0.3">
      <c r="A53" s="106" t="s">
        <v>100</v>
      </c>
    </row>
    <row r="54" spans="1:7" x14ac:dyDescent="0.3">
      <c r="A54" s="106" t="s">
        <v>70</v>
      </c>
    </row>
    <row r="55" spans="1:7" x14ac:dyDescent="0.3">
      <c r="A55" s="106" t="s">
        <v>71</v>
      </c>
    </row>
    <row r="56" spans="1:7" x14ac:dyDescent="0.3">
      <c r="A56" s="106" t="s">
        <v>72</v>
      </c>
    </row>
    <row r="57" spans="1:7" ht="9" customHeight="1" x14ac:dyDescent="0.3"/>
    <row r="58" spans="1:7" x14ac:dyDescent="0.3">
      <c r="A58" s="107" t="s">
        <v>56</v>
      </c>
      <c r="B58" s="108" t="s">
        <v>55</v>
      </c>
      <c r="C58" s="108"/>
    </row>
    <row r="59" spans="1:7" ht="9" customHeight="1" x14ac:dyDescent="0.3">
      <c r="A59" s="107"/>
    </row>
    <row r="60" spans="1:7" x14ac:dyDescent="0.3">
      <c r="A60" s="107" t="s">
        <v>136</v>
      </c>
      <c r="F60" s="32" t="s">
        <v>24</v>
      </c>
    </row>
    <row r="61" spans="1:7" ht="7.5" customHeight="1" x14ac:dyDescent="0.3">
      <c r="A61" s="107"/>
    </row>
    <row r="63" spans="1:7" x14ac:dyDescent="0.3">
      <c r="F63" s="150" t="s">
        <v>140</v>
      </c>
    </row>
  </sheetData>
  <mergeCells count="9">
    <mergeCell ref="A11:G11"/>
    <mergeCell ref="A12:G12"/>
    <mergeCell ref="A4:G4"/>
    <mergeCell ref="A5:G5"/>
    <mergeCell ref="A6:G6"/>
    <mergeCell ref="A7:G7"/>
    <mergeCell ref="A8:G8"/>
    <mergeCell ref="A9:G9"/>
    <mergeCell ref="A10:G10"/>
  </mergeCells>
  <printOptions horizontalCentered="1"/>
  <pageMargins left="0.45" right="0.45" top="0.5" bottom="0.5" header="0.3" footer="0.3"/>
  <pageSetup orientation="portrait" r:id="rId1"/>
  <headerFooter>
    <oddFooter xml:space="preserve">&amp;R&amp;"Bodoni MT,Regular"&amp;8
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1"/>
  <sheetViews>
    <sheetView workbookViewId="0">
      <selection activeCell="F51" sqref="F51"/>
    </sheetView>
  </sheetViews>
  <sheetFormatPr defaultColWidth="9.109375" defaultRowHeight="13.8" x14ac:dyDescent="0.3"/>
  <cols>
    <col min="1" max="1" width="17" style="68" customWidth="1"/>
    <col min="2" max="2" width="12" style="68" customWidth="1"/>
    <col min="3" max="3" width="11.5546875" style="68" customWidth="1"/>
    <col min="4" max="4" width="15.109375" style="68" customWidth="1"/>
    <col min="5" max="5" width="12.6640625" style="68" customWidth="1"/>
    <col min="6" max="6" width="13.6640625" style="68" customWidth="1"/>
    <col min="7" max="7" width="16.33203125" style="68" customWidth="1"/>
    <col min="8" max="11" width="9.109375" style="68"/>
    <col min="12" max="12" width="11" style="68" bestFit="1" customWidth="1"/>
    <col min="13" max="16384" width="9.109375" style="68"/>
  </cols>
  <sheetData>
    <row r="3" spans="1:12" ht="15.6" x14ac:dyDescent="0.3">
      <c r="D3" s="69"/>
      <c r="F3" s="70"/>
      <c r="G3" s="71"/>
    </row>
    <row r="4" spans="1:12" ht="15.6" x14ac:dyDescent="0.3">
      <c r="D4" s="69"/>
      <c r="F4" s="70"/>
      <c r="G4" s="71"/>
    </row>
    <row r="5" spans="1:12" x14ac:dyDescent="0.3">
      <c r="A5" s="157" t="s">
        <v>85</v>
      </c>
      <c r="B5" s="157"/>
      <c r="C5" s="157"/>
      <c r="D5" s="157"/>
      <c r="E5" s="157"/>
      <c r="F5" s="157"/>
      <c r="G5" s="157"/>
    </row>
    <row r="6" spans="1:12" ht="9" customHeight="1" x14ac:dyDescent="0.3">
      <c r="A6" s="72"/>
      <c r="D6" s="71"/>
      <c r="E6" s="121"/>
    </row>
    <row r="7" spans="1:12" ht="15.6" x14ac:dyDescent="0.3">
      <c r="A7" s="161" t="s">
        <v>34</v>
      </c>
      <c r="B7" s="161"/>
      <c r="C7" s="161"/>
      <c r="D7" s="161"/>
      <c r="E7" s="161"/>
      <c r="F7" s="161"/>
      <c r="G7" s="13"/>
      <c r="H7"/>
      <c r="I7"/>
      <c r="J7"/>
    </row>
    <row r="8" spans="1:12" x14ac:dyDescent="0.3">
      <c r="A8" s="67"/>
      <c r="B8"/>
      <c r="C8"/>
      <c r="D8"/>
      <c r="E8"/>
      <c r="F8"/>
      <c r="G8"/>
      <c r="H8"/>
      <c r="I8"/>
      <c r="J8"/>
    </row>
    <row r="9" spans="1:12" x14ac:dyDescent="0.3">
      <c r="A9" s="159" t="s">
        <v>57</v>
      </c>
      <c r="B9" s="159"/>
      <c r="C9" s="159"/>
      <c r="D9" s="159"/>
      <c r="E9" s="159"/>
      <c r="F9" s="159"/>
      <c r="G9" s="159"/>
      <c r="H9"/>
      <c r="I9"/>
      <c r="J9"/>
    </row>
    <row r="10" spans="1:12" x14ac:dyDescent="0.3">
      <c r="A10" s="159" t="s">
        <v>111</v>
      </c>
      <c r="B10" s="159"/>
      <c r="C10" s="159"/>
      <c r="D10" s="159"/>
      <c r="E10" s="159"/>
      <c r="F10" s="159"/>
      <c r="G10" s="159"/>
      <c r="H10"/>
      <c r="I10"/>
      <c r="J10"/>
    </row>
    <row r="11" spans="1:12" x14ac:dyDescent="0.3">
      <c r="A11" s="159" t="s">
        <v>58</v>
      </c>
      <c r="B11" s="159"/>
      <c r="C11" s="159"/>
      <c r="D11" s="159"/>
      <c r="E11" s="159"/>
      <c r="F11" s="159"/>
      <c r="G11" s="159"/>
      <c r="H11"/>
      <c r="I11"/>
      <c r="J11"/>
      <c r="L11" s="86"/>
    </row>
    <row r="12" spans="1:12" x14ac:dyDescent="0.3">
      <c r="A12" s="159" t="s">
        <v>98</v>
      </c>
      <c r="B12" s="159"/>
      <c r="C12" s="159"/>
      <c r="D12" s="159"/>
      <c r="E12" s="159"/>
      <c r="F12" s="159"/>
      <c r="G12" s="159"/>
      <c r="H12"/>
      <c r="I12"/>
      <c r="J12"/>
      <c r="L12" s="112"/>
    </row>
    <row r="13" spans="1:12" x14ac:dyDescent="0.3">
      <c r="A13" s="159" t="s">
        <v>112</v>
      </c>
      <c r="B13" s="159"/>
      <c r="C13" s="159"/>
      <c r="D13" s="159"/>
      <c r="E13" s="159"/>
      <c r="F13" s="159"/>
      <c r="G13" s="159"/>
      <c r="H13"/>
      <c r="I13"/>
      <c r="J13"/>
      <c r="L13" s="86"/>
    </row>
    <row r="14" spans="1:12" ht="6" customHeight="1" x14ac:dyDescent="0.3">
      <c r="A14" s="29"/>
      <c r="B14" s="4"/>
      <c r="C14" s="1"/>
      <c r="D14" s="1"/>
      <c r="E14"/>
      <c r="F14"/>
      <c r="G14"/>
      <c r="H14"/>
      <c r="I14"/>
      <c r="J14"/>
    </row>
    <row r="15" spans="1:12" ht="14.4" x14ac:dyDescent="0.3">
      <c r="A15" s="138" t="s">
        <v>42</v>
      </c>
      <c r="B15" s="123"/>
      <c r="C15" s="124"/>
      <c r="D15" s="124"/>
      <c r="E15" s="123"/>
      <c r="F15" s="123"/>
      <c r="G15" s="123"/>
      <c r="H15" s="123"/>
      <c r="I15" s="123"/>
      <c r="J15" s="123"/>
    </row>
    <row r="16" spans="1:12" ht="7.5" customHeight="1" x14ac:dyDescent="0.3">
      <c r="A16" s="123"/>
      <c r="B16" s="125"/>
      <c r="C16" s="125"/>
      <c r="D16" s="125"/>
      <c r="E16" s="125"/>
      <c r="F16" s="125"/>
      <c r="G16" s="123"/>
      <c r="H16" s="123"/>
      <c r="I16" s="123"/>
      <c r="J16" s="123"/>
      <c r="L16" s="84"/>
    </row>
    <row r="17" spans="1:10" x14ac:dyDescent="0.3">
      <c r="A17" s="128" t="s">
        <v>113</v>
      </c>
      <c r="B17" s="126"/>
      <c r="C17" s="126"/>
      <c r="D17" s="126"/>
      <c r="E17" s="126"/>
      <c r="F17" s="126"/>
      <c r="G17" s="123"/>
      <c r="H17" s="123"/>
      <c r="I17" s="123"/>
      <c r="J17" s="123"/>
    </row>
    <row r="18" spans="1:10" x14ac:dyDescent="0.3">
      <c r="A18" s="128"/>
      <c r="B18" s="126"/>
      <c r="C18" s="126"/>
      <c r="D18" s="126"/>
      <c r="E18" s="126"/>
      <c r="F18" s="126"/>
      <c r="G18" s="123"/>
      <c r="H18" s="123"/>
      <c r="I18" s="123"/>
      <c r="J18" s="123"/>
    </row>
    <row r="19" spans="1:10" x14ac:dyDescent="0.3">
      <c r="A19" s="128"/>
      <c r="B19" s="126"/>
      <c r="C19" s="126"/>
      <c r="D19" s="126"/>
      <c r="E19" s="126"/>
      <c r="F19" s="126"/>
      <c r="G19" s="123"/>
      <c r="H19" s="123"/>
      <c r="I19" s="123"/>
      <c r="J19" s="123"/>
    </row>
    <row r="20" spans="1:10" x14ac:dyDescent="0.3">
      <c r="A20" s="128"/>
      <c r="B20" s="126"/>
      <c r="C20" s="126"/>
      <c r="D20" s="126"/>
      <c r="E20" s="126"/>
      <c r="F20" s="126"/>
      <c r="G20" s="123"/>
      <c r="H20" s="123"/>
      <c r="I20" s="123"/>
      <c r="J20" s="123"/>
    </row>
    <row r="21" spans="1:10" ht="7.5" customHeight="1" x14ac:dyDescent="0.3">
      <c r="A21" s="126"/>
      <c r="B21" s="126"/>
      <c r="C21" s="126"/>
      <c r="D21" s="126"/>
      <c r="E21" s="126"/>
      <c r="F21" s="127"/>
      <c r="G21" s="123"/>
      <c r="H21" s="123"/>
      <c r="I21" s="123"/>
      <c r="J21" s="123"/>
    </row>
    <row r="22" spans="1:10" x14ac:dyDescent="0.3">
      <c r="A22" s="123"/>
      <c r="B22" s="123"/>
      <c r="C22" s="123"/>
      <c r="D22" s="123"/>
      <c r="E22" s="123"/>
      <c r="F22" s="123"/>
      <c r="G22" s="123"/>
      <c r="H22" s="123"/>
      <c r="I22" s="123"/>
      <c r="J22" s="123"/>
    </row>
    <row r="23" spans="1:10" ht="14.4" x14ac:dyDescent="0.3">
      <c r="A23" s="60" t="s">
        <v>81</v>
      </c>
      <c r="B23" s="60"/>
      <c r="C23" s="60"/>
      <c r="D23" s="60"/>
      <c r="E23" s="58"/>
      <c r="F23" s="58"/>
      <c r="G23"/>
      <c r="H23"/>
      <c r="I23"/>
      <c r="J23"/>
    </row>
    <row r="24" spans="1:10" ht="15" thickBot="1" x14ac:dyDescent="0.35">
      <c r="A24" s="60"/>
      <c r="B24" s="60"/>
      <c r="E24" s="76" t="s">
        <v>83</v>
      </c>
      <c r="F24" s="76" t="s">
        <v>84</v>
      </c>
      <c r="G24" s="76" t="s">
        <v>132</v>
      </c>
      <c r="H24"/>
      <c r="I24"/>
      <c r="J24"/>
    </row>
    <row r="25" spans="1:10" ht="12" customHeight="1" x14ac:dyDescent="0.3">
      <c r="A25" s="29"/>
      <c r="B25"/>
      <c r="D25" s="95" t="s">
        <v>135</v>
      </c>
      <c r="E25" s="95"/>
      <c r="F25" s="78" t="s">
        <v>37</v>
      </c>
      <c r="G25" s="78" t="s">
        <v>103</v>
      </c>
      <c r="H25"/>
      <c r="I25"/>
      <c r="J25"/>
    </row>
    <row r="26" spans="1:10" ht="12" customHeight="1" thickBot="1" x14ac:dyDescent="0.35">
      <c r="A26" s="59"/>
      <c r="B26" s="4"/>
      <c r="D26" s="146" t="s">
        <v>134</v>
      </c>
      <c r="E26" s="97" t="s">
        <v>60</v>
      </c>
      <c r="F26" s="81" t="s">
        <v>38</v>
      </c>
      <c r="G26" s="80" t="s">
        <v>39</v>
      </c>
      <c r="H26"/>
      <c r="I26"/>
      <c r="J26"/>
    </row>
    <row r="27" spans="1:10" ht="7.5" customHeight="1" x14ac:dyDescent="0.3">
      <c r="A27" s="29"/>
      <c r="B27"/>
      <c r="E27" s="98"/>
      <c r="H27"/>
      <c r="I27"/>
      <c r="J27"/>
    </row>
    <row r="28" spans="1:10" x14ac:dyDescent="0.3">
      <c r="A28" s="29" t="s">
        <v>97</v>
      </c>
      <c r="B28"/>
      <c r="D28" s="99">
        <v>450000</v>
      </c>
      <c r="E28" s="99">
        <v>450000</v>
      </c>
      <c r="F28" s="84">
        <v>450000</v>
      </c>
      <c r="G28" s="84">
        <f>SUM(E28-F28)</f>
        <v>0</v>
      </c>
      <c r="H28"/>
      <c r="I28"/>
      <c r="J28"/>
    </row>
    <row r="29" spans="1:10" ht="7.5" customHeight="1" x14ac:dyDescent="0.3">
      <c r="A29" s="29"/>
      <c r="B29"/>
      <c r="D29" s="89"/>
      <c r="E29" s="89"/>
      <c r="F29" s="87"/>
      <c r="G29" s="87"/>
      <c r="H29"/>
      <c r="I29"/>
      <c r="J29"/>
    </row>
    <row r="30" spans="1:10" x14ac:dyDescent="0.3">
      <c r="A30" s="29" t="s">
        <v>51</v>
      </c>
      <c r="B30"/>
      <c r="D30" s="111">
        <v>50000</v>
      </c>
      <c r="E30" s="111">
        <v>47000</v>
      </c>
      <c r="F30" s="86">
        <v>47000</v>
      </c>
      <c r="G30" s="86">
        <f>SUM(E30-F30)</f>
        <v>0</v>
      </c>
      <c r="H30"/>
      <c r="I30"/>
      <c r="J30"/>
    </row>
    <row r="31" spans="1:10" ht="7.5" customHeight="1" x14ac:dyDescent="0.3">
      <c r="A31" s="29"/>
      <c r="B31"/>
      <c r="D31" s="111"/>
      <c r="E31" s="111"/>
      <c r="F31" s="119"/>
      <c r="G31" s="119"/>
      <c r="H31"/>
      <c r="I31"/>
      <c r="J31"/>
    </row>
    <row r="32" spans="1:10" x14ac:dyDescent="0.3">
      <c r="A32" s="29" t="s">
        <v>11</v>
      </c>
      <c r="B32"/>
      <c r="D32" s="131">
        <f>SUM(D28:D31)</f>
        <v>500000</v>
      </c>
      <c r="E32" s="131">
        <f>SUM(E28:E31)</f>
        <v>497000</v>
      </c>
      <c r="F32" s="132">
        <f>E32-G32</f>
        <v>497000</v>
      </c>
      <c r="G32" s="133">
        <f>SUM(G28:G31)</f>
        <v>0</v>
      </c>
      <c r="H32"/>
      <c r="I32"/>
      <c r="J32"/>
    </row>
    <row r="33" spans="1:10" ht="7.5" customHeight="1" x14ac:dyDescent="0.3">
      <c r="A33" s="29"/>
      <c r="B33"/>
      <c r="D33" s="103"/>
      <c r="E33" s="103"/>
      <c r="F33" s="92"/>
      <c r="G33" s="92"/>
      <c r="H33"/>
      <c r="I33"/>
      <c r="J33"/>
    </row>
    <row r="34" spans="1:10" ht="14.25" customHeight="1" x14ac:dyDescent="0.3">
      <c r="A34" s="29" t="s">
        <v>69</v>
      </c>
      <c r="B34"/>
      <c r="D34" s="130">
        <v>0</v>
      </c>
      <c r="E34" s="130">
        <v>5000</v>
      </c>
      <c r="F34" s="129">
        <v>0</v>
      </c>
      <c r="G34" s="86">
        <f>SUM(F34-E34)</f>
        <v>-5000</v>
      </c>
      <c r="H34"/>
      <c r="I34"/>
      <c r="J34"/>
    </row>
    <row r="35" spans="1:10" ht="7.5" customHeight="1" x14ac:dyDescent="0.3">
      <c r="A35"/>
      <c r="B35"/>
      <c r="D35" s="103"/>
      <c r="E35" s="103"/>
      <c r="H35"/>
      <c r="I35"/>
      <c r="J35"/>
    </row>
    <row r="36" spans="1:10" ht="14.4" thickBot="1" x14ac:dyDescent="0.35">
      <c r="A36" s="29" t="s">
        <v>11</v>
      </c>
      <c r="B36"/>
      <c r="D36" s="100">
        <f>+D32-D34</f>
        <v>500000</v>
      </c>
      <c r="E36" s="100">
        <f>+E32-E34</f>
        <v>492000</v>
      </c>
      <c r="F36" s="90">
        <f>SUM(F32:F35)</f>
        <v>497000</v>
      </c>
      <c r="G36" s="90">
        <f>+G32+G34</f>
        <v>-5000</v>
      </c>
      <c r="H36"/>
      <c r="I36"/>
      <c r="J36"/>
    </row>
    <row r="37" spans="1:10" ht="14.4" thickTop="1" x14ac:dyDescent="0.3">
      <c r="A37" s="29"/>
      <c r="B37"/>
      <c r="C37"/>
      <c r="D37"/>
      <c r="E37"/>
      <c r="F37"/>
      <c r="G37"/>
      <c r="H37"/>
      <c r="I37"/>
      <c r="J37"/>
    </row>
    <row r="38" spans="1:10" x14ac:dyDescent="0.3">
      <c r="A38" s="4"/>
      <c r="B38"/>
      <c r="C38"/>
      <c r="D38"/>
      <c r="E38"/>
      <c r="F38"/>
      <c r="G38"/>
      <c r="H38"/>
      <c r="I38"/>
      <c r="J38"/>
    </row>
    <row r="39" spans="1:10" ht="20.25" customHeight="1" x14ac:dyDescent="0.3">
      <c r="A39" s="30" t="s">
        <v>36</v>
      </c>
      <c r="B39"/>
      <c r="C39"/>
      <c r="D39"/>
      <c r="E39"/>
      <c r="F39"/>
      <c r="G39"/>
      <c r="H39"/>
      <c r="I39"/>
      <c r="J39"/>
    </row>
    <row r="40" spans="1:10" x14ac:dyDescent="0.3">
      <c r="A40"/>
      <c r="B40"/>
      <c r="C40"/>
      <c r="D40"/>
      <c r="E40"/>
      <c r="F40"/>
      <c r="G40"/>
      <c r="H40"/>
      <c r="I40"/>
      <c r="J40"/>
    </row>
    <row r="41" spans="1:10" x14ac:dyDescent="0.3">
      <c r="A41" s="57" t="s">
        <v>74</v>
      </c>
      <c r="B41" s="58"/>
      <c r="C41" s="58"/>
      <c r="D41" s="58"/>
      <c r="E41" s="58"/>
      <c r="F41" s="58"/>
      <c r="G41" s="58"/>
      <c r="H41"/>
      <c r="I41"/>
      <c r="J41"/>
    </row>
    <row r="42" spans="1:10" x14ac:dyDescent="0.3">
      <c r="A42" s="57" t="s">
        <v>70</v>
      </c>
      <c r="B42" s="58"/>
      <c r="C42" s="58"/>
      <c r="D42" s="58"/>
      <c r="E42" s="58"/>
      <c r="F42" s="58"/>
      <c r="G42" s="58"/>
      <c r="H42"/>
      <c r="I42"/>
      <c r="J42"/>
    </row>
    <row r="43" spans="1:10" x14ac:dyDescent="0.3">
      <c r="A43" s="57" t="s">
        <v>71</v>
      </c>
      <c r="B43" s="58"/>
      <c r="C43" s="58"/>
      <c r="D43" s="58"/>
      <c r="E43" s="58"/>
      <c r="F43" s="58"/>
      <c r="G43" s="58"/>
      <c r="H43"/>
      <c r="I43"/>
      <c r="J43"/>
    </row>
    <row r="44" spans="1:10" x14ac:dyDescent="0.3">
      <c r="A44" s="57" t="s">
        <v>72</v>
      </c>
      <c r="B44" s="58"/>
      <c r="C44" s="58"/>
      <c r="D44" s="58"/>
      <c r="E44" s="58"/>
      <c r="F44" s="58"/>
      <c r="G44" s="58"/>
      <c r="H44"/>
      <c r="I44"/>
      <c r="J44"/>
    </row>
    <row r="45" spans="1:10" x14ac:dyDescent="0.3">
      <c r="A45"/>
      <c r="B45"/>
      <c r="C45"/>
      <c r="D45"/>
      <c r="E45"/>
      <c r="F45"/>
      <c r="G45"/>
      <c r="H45"/>
      <c r="I45"/>
      <c r="J45"/>
    </row>
    <row r="46" spans="1:10" x14ac:dyDescent="0.3">
      <c r="A46" s="32" t="s">
        <v>20</v>
      </c>
      <c r="B46" s="32"/>
      <c r="C46" s="32"/>
      <c r="D46" s="32"/>
      <c r="E46" s="32"/>
      <c r="F46" s="32"/>
      <c r="G46" s="32"/>
      <c r="H46"/>
      <c r="I46"/>
      <c r="J46"/>
    </row>
    <row r="47" spans="1:10" x14ac:dyDescent="0.3">
      <c r="A47" s="32"/>
      <c r="B47" s="32"/>
      <c r="C47" s="32"/>
      <c r="D47" s="32"/>
      <c r="E47" s="32"/>
      <c r="F47" s="32"/>
      <c r="G47" s="32"/>
      <c r="H47"/>
      <c r="I47"/>
      <c r="J47"/>
    </row>
    <row r="48" spans="1:10" x14ac:dyDescent="0.3">
      <c r="A48" s="107" t="s">
        <v>136</v>
      </c>
      <c r="F48" s="32" t="s">
        <v>24</v>
      </c>
      <c r="G48" s="32"/>
      <c r="H48"/>
      <c r="I48"/>
      <c r="J48"/>
    </row>
    <row r="49" spans="1:10" x14ac:dyDescent="0.3">
      <c r="A49" s="107"/>
      <c r="G49" s="149"/>
      <c r="H49"/>
      <c r="I49"/>
      <c r="J49"/>
    </row>
    <row r="51" spans="1:10" x14ac:dyDescent="0.3">
      <c r="F51" s="150" t="s">
        <v>140</v>
      </c>
    </row>
  </sheetData>
  <mergeCells count="7">
    <mergeCell ref="A5:G5"/>
    <mergeCell ref="A13:G13"/>
    <mergeCell ref="A7:F7"/>
    <mergeCell ref="A9:G9"/>
    <mergeCell ref="A10:G10"/>
    <mergeCell ref="A11:G11"/>
    <mergeCell ref="A12:G12"/>
  </mergeCells>
  <printOptions horizontalCentered="1"/>
  <pageMargins left="0.2" right="0.2" top="0.5" bottom="0.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R67"/>
  <sheetViews>
    <sheetView workbookViewId="0">
      <selection activeCell="F67" sqref="F67"/>
    </sheetView>
  </sheetViews>
  <sheetFormatPr defaultColWidth="9.109375" defaultRowHeight="13.8" x14ac:dyDescent="0.3"/>
  <cols>
    <col min="1" max="1" width="17" style="68" customWidth="1"/>
    <col min="2" max="2" width="12" style="68" customWidth="1"/>
    <col min="3" max="3" width="11.5546875" style="68" customWidth="1"/>
    <col min="4" max="4" width="15.109375" style="68" customWidth="1"/>
    <col min="5" max="5" width="12.6640625" style="68" customWidth="1"/>
    <col min="6" max="6" width="13.6640625" style="68" customWidth="1"/>
    <col min="7" max="7" width="14.33203125" style="68" customWidth="1"/>
    <col min="8" max="11" width="9.109375" style="68"/>
    <col min="12" max="12" width="11" style="68" bestFit="1" customWidth="1"/>
    <col min="13" max="16" width="9.109375" style="68"/>
    <col min="17" max="18" width="11" style="68" bestFit="1" customWidth="1"/>
    <col min="19" max="16384" width="9.109375" style="68"/>
  </cols>
  <sheetData>
    <row r="3" spans="1:7" ht="15.6" x14ac:dyDescent="0.3">
      <c r="D3" s="69"/>
      <c r="F3" s="70"/>
      <c r="G3" s="71"/>
    </row>
    <row r="4" spans="1:7" ht="15.6" x14ac:dyDescent="0.3">
      <c r="D4" s="69"/>
      <c r="F4" s="70"/>
      <c r="G4" s="71"/>
    </row>
    <row r="5" spans="1:7" x14ac:dyDescent="0.3">
      <c r="A5" s="157" t="s">
        <v>85</v>
      </c>
      <c r="B5" s="157"/>
      <c r="C5" s="157"/>
      <c r="D5" s="157"/>
      <c r="E5" s="157"/>
      <c r="F5" s="157"/>
      <c r="G5" s="157"/>
    </row>
    <row r="6" spans="1:7" ht="6" customHeight="1" x14ac:dyDescent="0.3">
      <c r="A6" s="122"/>
      <c r="B6" s="122"/>
      <c r="C6" s="122"/>
      <c r="D6" s="122"/>
      <c r="E6" s="122"/>
      <c r="F6" s="122"/>
      <c r="G6" s="122"/>
    </row>
    <row r="7" spans="1:7" ht="15.6" x14ac:dyDescent="0.3">
      <c r="A7" s="158" t="s">
        <v>34</v>
      </c>
      <c r="B7" s="158"/>
      <c r="C7" s="158"/>
      <c r="D7" s="158"/>
      <c r="E7" s="158"/>
      <c r="F7" s="158"/>
      <c r="G7" s="158"/>
    </row>
    <row r="8" spans="1:7" x14ac:dyDescent="0.3">
      <c r="A8" s="159" t="s">
        <v>57</v>
      </c>
      <c r="B8" s="159"/>
      <c r="C8" s="159"/>
      <c r="D8" s="159"/>
      <c r="E8" s="159"/>
      <c r="F8" s="159"/>
      <c r="G8" s="159"/>
    </row>
    <row r="9" spans="1:7" x14ac:dyDescent="0.3">
      <c r="A9" s="159" t="s">
        <v>111</v>
      </c>
      <c r="B9" s="159"/>
      <c r="C9" s="159"/>
      <c r="D9" s="159"/>
      <c r="E9" s="159"/>
      <c r="F9" s="159"/>
      <c r="G9" s="159"/>
    </row>
    <row r="10" spans="1:7" x14ac:dyDescent="0.3">
      <c r="A10" s="159" t="s">
        <v>58</v>
      </c>
      <c r="B10" s="159"/>
      <c r="C10" s="159"/>
      <c r="D10" s="159"/>
      <c r="E10" s="159"/>
      <c r="F10" s="159"/>
      <c r="G10" s="159"/>
    </row>
    <row r="11" spans="1:7" x14ac:dyDescent="0.3">
      <c r="A11" s="159" t="s">
        <v>98</v>
      </c>
      <c r="B11" s="159"/>
      <c r="C11" s="159"/>
      <c r="D11" s="159"/>
      <c r="E11" s="159"/>
      <c r="F11" s="159"/>
      <c r="G11" s="159"/>
    </row>
    <row r="12" spans="1:7" x14ac:dyDescent="0.3">
      <c r="A12" s="159" t="s">
        <v>112</v>
      </c>
      <c r="B12" s="159"/>
      <c r="C12" s="159"/>
      <c r="D12" s="159"/>
      <c r="E12" s="159"/>
      <c r="F12" s="159"/>
      <c r="G12" s="159"/>
    </row>
    <row r="13" spans="1:7" x14ac:dyDescent="0.3">
      <c r="A13" s="160" t="s">
        <v>94</v>
      </c>
      <c r="B13" s="160"/>
      <c r="C13" s="160"/>
      <c r="D13" s="160"/>
      <c r="E13" s="160"/>
      <c r="F13" s="160"/>
      <c r="G13" s="160"/>
    </row>
    <row r="14" spans="1:7" x14ac:dyDescent="0.3">
      <c r="A14" s="156" t="s">
        <v>73</v>
      </c>
      <c r="B14" s="156"/>
      <c r="C14" s="156"/>
      <c r="D14" s="156"/>
      <c r="E14" s="156"/>
      <c r="F14" s="156"/>
      <c r="G14" s="156"/>
    </row>
    <row r="15" spans="1:7" ht="7.5" customHeight="1" x14ac:dyDescent="0.3">
      <c r="A15" s="72"/>
      <c r="D15" s="71"/>
      <c r="E15" s="121"/>
    </row>
    <row r="16" spans="1:7" ht="14.4" x14ac:dyDescent="0.3">
      <c r="A16" s="138" t="s">
        <v>42</v>
      </c>
      <c r="D16" s="74"/>
    </row>
    <row r="17" spans="1:18" ht="14.4" thickBot="1" x14ac:dyDescent="0.35">
      <c r="A17" s="75"/>
      <c r="B17" s="76" t="s">
        <v>6</v>
      </c>
      <c r="C17" s="76" t="s">
        <v>7</v>
      </c>
      <c r="D17" s="76" t="s">
        <v>8</v>
      </c>
      <c r="E17" s="76" t="s">
        <v>9</v>
      </c>
      <c r="F17" s="76" t="s">
        <v>10</v>
      </c>
      <c r="G17" s="76" t="s">
        <v>82</v>
      </c>
    </row>
    <row r="18" spans="1:18" x14ac:dyDescent="0.3">
      <c r="A18" s="77"/>
      <c r="B18" s="78" t="s">
        <v>101</v>
      </c>
      <c r="C18" s="78" t="s">
        <v>43</v>
      </c>
      <c r="D18" s="109" t="s">
        <v>47</v>
      </c>
      <c r="E18" s="78" t="s">
        <v>2</v>
      </c>
      <c r="F18" s="78" t="s">
        <v>37</v>
      </c>
      <c r="G18" s="78" t="s">
        <v>44</v>
      </c>
    </row>
    <row r="19" spans="1:18" x14ac:dyDescent="0.3">
      <c r="A19" s="79" t="s">
        <v>0</v>
      </c>
      <c r="B19" s="79" t="s">
        <v>102</v>
      </c>
      <c r="C19" s="79" t="s">
        <v>102</v>
      </c>
      <c r="D19" s="110" t="s">
        <v>4</v>
      </c>
      <c r="E19" s="79" t="s">
        <v>61</v>
      </c>
      <c r="F19" s="79" t="s">
        <v>43</v>
      </c>
      <c r="G19" s="79" t="s">
        <v>45</v>
      </c>
    </row>
    <row r="20" spans="1:18" ht="14.4" thickBot="1" x14ac:dyDescent="0.35">
      <c r="A20" s="80" t="s">
        <v>1</v>
      </c>
      <c r="B20" s="80" t="s">
        <v>28</v>
      </c>
      <c r="C20" s="80" t="s">
        <v>28</v>
      </c>
      <c r="D20" s="80" t="s">
        <v>28</v>
      </c>
      <c r="E20" s="80" t="s">
        <v>5</v>
      </c>
      <c r="F20" s="80" t="s">
        <v>5</v>
      </c>
      <c r="G20" s="81" t="s">
        <v>46</v>
      </c>
      <c r="L20" s="86"/>
    </row>
    <row r="21" spans="1:18" ht="6" customHeight="1" x14ac:dyDescent="0.3">
      <c r="A21" s="71"/>
      <c r="B21" s="71"/>
      <c r="C21" s="71"/>
      <c r="D21" s="113"/>
      <c r="E21" s="82"/>
      <c r="F21" s="71"/>
      <c r="G21" s="82"/>
      <c r="L21" s="112"/>
    </row>
    <row r="22" spans="1:18" x14ac:dyDescent="0.3">
      <c r="A22" s="83">
        <v>39813</v>
      </c>
      <c r="B22" s="84">
        <v>48652</v>
      </c>
      <c r="C22" s="84">
        <v>48652</v>
      </c>
      <c r="D22" s="85">
        <v>1.2450000000000001</v>
      </c>
      <c r="E22" s="114">
        <f>ROUND(SUM(B22*$C$30),2)</f>
        <v>60815</v>
      </c>
      <c r="F22" s="114">
        <f>ROUND(SUM(C22*D22),2)</f>
        <v>60571.74</v>
      </c>
      <c r="G22" s="114">
        <f>ROUND(SUM(B22-C22+E22-F22),2)</f>
        <v>243.26</v>
      </c>
      <c r="L22" s="86"/>
    </row>
    <row r="23" spans="1:18" x14ac:dyDescent="0.3">
      <c r="A23" s="83">
        <v>40178</v>
      </c>
      <c r="B23" s="86">
        <v>35123</v>
      </c>
      <c r="C23" s="86">
        <v>35123</v>
      </c>
      <c r="D23" s="85">
        <v>1.1532</v>
      </c>
      <c r="E23" s="115">
        <f t="shared" ref="E23:E27" si="0">ROUND(SUM(B23*$C$30),2)</f>
        <v>43903.75</v>
      </c>
      <c r="F23" s="115">
        <f>ROUND(SUM(C23*D23),2)</f>
        <v>40503.839999999997</v>
      </c>
      <c r="G23" s="115">
        <f t="shared" ref="G23:G27" si="1">ROUND(SUM(B23-C23+E23-F23),2)</f>
        <v>3399.91</v>
      </c>
    </row>
    <row r="24" spans="1:18" x14ac:dyDescent="0.3">
      <c r="A24" s="83">
        <v>40543</v>
      </c>
      <c r="B24" s="86">
        <v>43167</v>
      </c>
      <c r="C24" s="86">
        <v>43167</v>
      </c>
      <c r="D24" s="85">
        <v>1.25</v>
      </c>
      <c r="E24" s="115">
        <f t="shared" si="0"/>
        <v>53958.75</v>
      </c>
      <c r="F24" s="115">
        <f t="shared" ref="F24:F27" si="2">ROUND(SUM(C24*D24),2)</f>
        <v>53958.75</v>
      </c>
      <c r="G24" s="115">
        <f t="shared" si="1"/>
        <v>0</v>
      </c>
      <c r="Q24" s="68">
        <v>175000</v>
      </c>
      <c r="R24" s="68">
        <v>161295</v>
      </c>
    </row>
    <row r="25" spans="1:18" x14ac:dyDescent="0.3">
      <c r="A25" s="83">
        <v>40908</v>
      </c>
      <c r="B25" s="86">
        <v>14921</v>
      </c>
      <c r="C25" s="86">
        <v>14921</v>
      </c>
      <c r="D25" s="85">
        <v>1.25</v>
      </c>
      <c r="E25" s="115">
        <f t="shared" si="0"/>
        <v>18651.25</v>
      </c>
      <c r="F25" s="115">
        <f t="shared" si="2"/>
        <v>18651.25</v>
      </c>
      <c r="G25" s="115">
        <f t="shared" si="1"/>
        <v>0</v>
      </c>
      <c r="L25" s="84"/>
      <c r="Q25" s="68">
        <v>1.25</v>
      </c>
      <c r="R25" s="68">
        <v>1.25</v>
      </c>
    </row>
    <row r="26" spans="1:18" x14ac:dyDescent="0.3">
      <c r="A26" s="83">
        <v>41274</v>
      </c>
      <c r="B26" s="86">
        <v>19432</v>
      </c>
      <c r="C26" s="86">
        <v>19432</v>
      </c>
      <c r="D26" s="85">
        <v>1.1920999999999999</v>
      </c>
      <c r="E26" s="115">
        <f t="shared" si="0"/>
        <v>24290</v>
      </c>
      <c r="F26" s="115">
        <f t="shared" si="2"/>
        <v>23164.89</v>
      </c>
      <c r="G26" s="115">
        <f t="shared" si="1"/>
        <v>1125.1099999999999</v>
      </c>
      <c r="Q26" s="86">
        <f>SUM(Q24*Q25)</f>
        <v>218750</v>
      </c>
      <c r="R26" s="86">
        <f>SUM(R24*R25)</f>
        <v>201618.75</v>
      </c>
    </row>
    <row r="27" spans="1:18" x14ac:dyDescent="0.3">
      <c r="A27" s="83"/>
      <c r="B27" s="87"/>
      <c r="C27" s="87"/>
      <c r="D27" s="88"/>
      <c r="E27" s="115">
        <f t="shared" si="0"/>
        <v>0</v>
      </c>
      <c r="F27" s="115">
        <f t="shared" si="2"/>
        <v>0</v>
      </c>
      <c r="G27" s="115">
        <f t="shared" si="1"/>
        <v>0</v>
      </c>
      <c r="Q27" s="86">
        <f>SUM(Q24+Q26)</f>
        <v>393750</v>
      </c>
      <c r="R27" s="86">
        <f>SUM(R24+R26)</f>
        <v>362913.75</v>
      </c>
    </row>
    <row r="28" spans="1:18" ht="14.4" thickBot="1" x14ac:dyDescent="0.35">
      <c r="A28" s="68" t="s">
        <v>11</v>
      </c>
      <c r="B28" s="90">
        <f>SUM(B22:B27)</f>
        <v>161295</v>
      </c>
      <c r="C28" s="90">
        <f>SUM(C22:C27)</f>
        <v>161295</v>
      </c>
      <c r="D28" s="91"/>
      <c r="E28" s="90">
        <f>SUM(E22:E27)</f>
        <v>201618.75</v>
      </c>
      <c r="F28" s="90">
        <f>SUM(F22:F27)</f>
        <v>196850.46999999997</v>
      </c>
      <c r="G28" s="90">
        <f>SUM(G22:G27)</f>
        <v>4768.28</v>
      </c>
      <c r="Q28" s="68">
        <v>0.11</v>
      </c>
      <c r="R28" s="68">
        <v>0.11</v>
      </c>
    </row>
    <row r="29" spans="1:18" ht="7.5" customHeight="1" thickTop="1" x14ac:dyDescent="0.3">
      <c r="E29" s="92"/>
    </row>
    <row r="30" spans="1:18" x14ac:dyDescent="0.3">
      <c r="A30" s="72" t="s">
        <v>104</v>
      </c>
      <c r="C30" s="117">
        <v>1.25</v>
      </c>
      <c r="D30" s="71"/>
      <c r="E30" s="121"/>
      <c r="Q30" s="86">
        <f>SUM(Q27*Q28)</f>
        <v>43312.5</v>
      </c>
      <c r="R30" s="86">
        <f>SUM(R27*R28)</f>
        <v>39920.512499999997</v>
      </c>
    </row>
    <row r="31" spans="1:18" ht="7.5" customHeight="1" x14ac:dyDescent="0.3">
      <c r="A31" s="93"/>
      <c r="D31" s="71"/>
      <c r="E31" s="121"/>
    </row>
    <row r="32" spans="1:18" ht="7.5" customHeight="1" x14ac:dyDescent="0.3">
      <c r="D32" s="71"/>
      <c r="Q32" s="86">
        <f>SUM(Q27+Q30)</f>
        <v>437062.5</v>
      </c>
      <c r="R32" s="86">
        <f>SUM(R27+R30)</f>
        <v>402834.26250000001</v>
      </c>
    </row>
    <row r="33" spans="1:7" ht="17.25" customHeight="1" thickBot="1" x14ac:dyDescent="0.35">
      <c r="A33" s="94" t="s">
        <v>99</v>
      </c>
      <c r="E33" s="76" t="s">
        <v>83</v>
      </c>
      <c r="F33" s="76" t="s">
        <v>84</v>
      </c>
      <c r="G33" s="76" t="s">
        <v>132</v>
      </c>
    </row>
    <row r="34" spans="1:7" x14ac:dyDescent="0.3">
      <c r="A34" s="72"/>
      <c r="D34" s="95" t="s">
        <v>135</v>
      </c>
      <c r="E34" s="95"/>
      <c r="F34" s="78" t="s">
        <v>37</v>
      </c>
      <c r="G34" s="78" t="s">
        <v>103</v>
      </c>
    </row>
    <row r="35" spans="1:7" ht="15" thickBot="1" x14ac:dyDescent="0.35">
      <c r="A35" s="96"/>
      <c r="D35" s="146" t="s">
        <v>134</v>
      </c>
      <c r="E35" s="97" t="s">
        <v>60</v>
      </c>
      <c r="F35" s="81" t="s">
        <v>38</v>
      </c>
      <c r="G35" s="80" t="s">
        <v>39</v>
      </c>
    </row>
    <row r="36" spans="1:7" ht="7.5" customHeight="1" x14ac:dyDescent="0.3">
      <c r="A36" s="72"/>
      <c r="E36" s="98"/>
    </row>
    <row r="37" spans="1:7" x14ac:dyDescent="0.3">
      <c r="A37" s="72" t="s">
        <v>114</v>
      </c>
      <c r="D37" s="134">
        <v>450000</v>
      </c>
      <c r="E37" s="134">
        <v>450000</v>
      </c>
      <c r="F37" s="135">
        <v>450000</v>
      </c>
      <c r="G37" s="135">
        <f>SUM(E37-F37)</f>
        <v>0</v>
      </c>
    </row>
    <row r="38" spans="1:7" ht="6" customHeight="1" x14ac:dyDescent="0.3">
      <c r="A38" s="72"/>
      <c r="E38" s="99"/>
      <c r="F38" s="84"/>
      <c r="G38" s="84"/>
    </row>
    <row r="39" spans="1:7" x14ac:dyDescent="0.3">
      <c r="A39" s="72" t="s">
        <v>49</v>
      </c>
      <c r="D39" s="84">
        <v>175000</v>
      </c>
      <c r="E39" s="99">
        <f>SUM(B28)</f>
        <v>161295</v>
      </c>
      <c r="F39" s="84">
        <f>SUM(C28)</f>
        <v>161295</v>
      </c>
      <c r="G39" s="84">
        <f>SUM(E39-F39)</f>
        <v>0</v>
      </c>
    </row>
    <row r="40" spans="1:7" x14ac:dyDescent="0.3">
      <c r="A40" s="72" t="s">
        <v>50</v>
      </c>
      <c r="D40" s="86">
        <v>218750</v>
      </c>
      <c r="E40" s="111">
        <f>SUM(E28)</f>
        <v>201618.75</v>
      </c>
      <c r="F40" s="86">
        <f>SUM(F28)</f>
        <v>196850.46999999997</v>
      </c>
      <c r="G40" s="86">
        <f>SUM(E40-F40)</f>
        <v>4768.2800000000279</v>
      </c>
    </row>
    <row r="41" spans="1:7" x14ac:dyDescent="0.3">
      <c r="A41" s="72" t="s">
        <v>110</v>
      </c>
      <c r="D41" s="86">
        <v>43313</v>
      </c>
      <c r="E41" s="118">
        <f>(E39+E40)*0.11</f>
        <v>39920.512499999997</v>
      </c>
      <c r="F41" s="119">
        <v>39921</v>
      </c>
      <c r="G41" s="119">
        <f>SUM(E41-F41)</f>
        <v>-0.48750000000291038</v>
      </c>
    </row>
    <row r="42" spans="1:7" x14ac:dyDescent="0.3">
      <c r="A42" s="72" t="s">
        <v>105</v>
      </c>
      <c r="D42" s="148">
        <f>SUM(D39:D41)</f>
        <v>437063</v>
      </c>
      <c r="E42" s="120">
        <f>SUM(E39:E41)</f>
        <v>402834.26250000001</v>
      </c>
      <c r="F42" s="120">
        <f>SUM(F39:F41)</f>
        <v>398066.47</v>
      </c>
      <c r="G42" s="120">
        <f>SUM(G39:G41)</f>
        <v>4767.792500000025</v>
      </c>
    </row>
    <row r="43" spans="1:7" ht="6" customHeight="1" x14ac:dyDescent="0.3">
      <c r="A43" s="72"/>
      <c r="E43" s="111"/>
      <c r="F43" s="86"/>
      <c r="G43" s="86"/>
    </row>
    <row r="44" spans="1:7" x14ac:dyDescent="0.3">
      <c r="A44" s="72" t="s">
        <v>108</v>
      </c>
      <c r="D44" s="84">
        <v>28000</v>
      </c>
      <c r="E44" s="99">
        <v>12451</v>
      </c>
      <c r="F44" s="84">
        <v>12451</v>
      </c>
      <c r="G44" s="84">
        <f>SUM(E44-F44)</f>
        <v>0</v>
      </c>
    </row>
    <row r="45" spans="1:7" x14ac:dyDescent="0.3">
      <c r="A45" s="72" t="s">
        <v>106</v>
      </c>
      <c r="D45" s="86">
        <v>80000</v>
      </c>
      <c r="E45" s="111">
        <v>75123</v>
      </c>
      <c r="F45" s="86">
        <v>75123</v>
      </c>
      <c r="G45" s="86">
        <f t="shared" ref="G45:G46" si="3">SUM(E45-F45)</f>
        <v>0</v>
      </c>
    </row>
    <row r="46" spans="1:7" x14ac:dyDescent="0.3">
      <c r="A46" s="72" t="s">
        <v>107</v>
      </c>
      <c r="D46" s="86">
        <v>55000</v>
      </c>
      <c r="E46" s="111">
        <v>52289</v>
      </c>
      <c r="F46" s="86">
        <v>52289</v>
      </c>
      <c r="G46" s="86">
        <f t="shared" si="3"/>
        <v>0</v>
      </c>
    </row>
    <row r="47" spans="1:7" x14ac:dyDescent="0.3">
      <c r="A47" s="72" t="s">
        <v>109</v>
      </c>
      <c r="D47" s="148">
        <f>SUM(D44:D46)</f>
        <v>163000</v>
      </c>
      <c r="E47" s="120">
        <f>SUM(E44:E46)</f>
        <v>139863</v>
      </c>
      <c r="F47" s="120">
        <f t="shared" ref="F47:G47" si="4">SUM(F44:F46)</f>
        <v>139863</v>
      </c>
      <c r="G47" s="120">
        <f t="shared" si="4"/>
        <v>0</v>
      </c>
    </row>
    <row r="48" spans="1:7" ht="6" customHeight="1" x14ac:dyDescent="0.3">
      <c r="E48" s="89"/>
      <c r="F48" s="116"/>
      <c r="G48" s="116"/>
    </row>
    <row r="49" spans="1:7" ht="14.4" thickBot="1" x14ac:dyDescent="0.35">
      <c r="A49" s="72" t="s">
        <v>11</v>
      </c>
      <c r="D49" s="100">
        <f>SUM(D42+D47)</f>
        <v>600063</v>
      </c>
      <c r="E49" s="100">
        <f>SUM(E37+E42+E47)</f>
        <v>992697.26249999995</v>
      </c>
      <c r="F49" s="100">
        <f>SUM(F37+F42+F47)</f>
        <v>987929.47</v>
      </c>
      <c r="G49" s="100">
        <f>SUM(G37+G42+G47)</f>
        <v>4767.792500000025</v>
      </c>
    </row>
    <row r="50" spans="1:7" ht="6" customHeight="1" thickTop="1" x14ac:dyDescent="0.3">
      <c r="A50" s="72"/>
      <c r="E50" s="103"/>
    </row>
    <row r="51" spans="1:7" x14ac:dyDescent="0.3">
      <c r="A51" s="72" t="s">
        <v>75</v>
      </c>
      <c r="D51" s="147">
        <v>0</v>
      </c>
      <c r="E51" s="104">
        <v>5000</v>
      </c>
      <c r="F51" s="104">
        <v>0</v>
      </c>
      <c r="G51" s="86">
        <f>SUM(F51-E51)</f>
        <v>-5000</v>
      </c>
    </row>
    <row r="52" spans="1:7" ht="6" customHeight="1" x14ac:dyDescent="0.3">
      <c r="A52" s="72"/>
      <c r="E52" s="103"/>
    </row>
    <row r="53" spans="1:7" ht="14.4" thickBot="1" x14ac:dyDescent="0.35">
      <c r="A53" s="72" t="s">
        <v>11</v>
      </c>
      <c r="D53" s="100">
        <f>+D49-D51</f>
        <v>600063</v>
      </c>
      <c r="E53" s="100">
        <f>+E49-E51</f>
        <v>987697.26249999995</v>
      </c>
      <c r="F53" s="90">
        <f>SUM(F49:F52)</f>
        <v>987929.47</v>
      </c>
      <c r="G53" s="90">
        <f>+G49+G51</f>
        <v>-232.20749999997497</v>
      </c>
    </row>
    <row r="54" spans="1:7" ht="7.5" customHeight="1" thickTop="1" x14ac:dyDescent="0.3">
      <c r="A54" s="72"/>
    </row>
    <row r="55" spans="1:7" x14ac:dyDescent="0.3">
      <c r="A55" s="105" t="s">
        <v>36</v>
      </c>
    </row>
    <row r="56" spans="1:7" ht="6" customHeight="1" x14ac:dyDescent="0.3"/>
    <row r="57" spans="1:7" x14ac:dyDescent="0.3">
      <c r="A57" s="106" t="s">
        <v>100</v>
      </c>
    </row>
    <row r="58" spans="1:7" x14ac:dyDescent="0.3">
      <c r="A58" s="106" t="s">
        <v>70</v>
      </c>
    </row>
    <row r="59" spans="1:7" x14ac:dyDescent="0.3">
      <c r="A59" s="106" t="s">
        <v>71</v>
      </c>
    </row>
    <row r="60" spans="1:7" x14ac:dyDescent="0.3">
      <c r="A60" s="106" t="s">
        <v>72</v>
      </c>
    </row>
    <row r="61" spans="1:7" ht="6" customHeight="1" x14ac:dyDescent="0.3"/>
    <row r="62" spans="1:7" x14ac:dyDescent="0.3">
      <c r="A62" s="107" t="s">
        <v>56</v>
      </c>
      <c r="B62" s="108" t="s">
        <v>55</v>
      </c>
      <c r="C62" s="108"/>
    </row>
    <row r="63" spans="1:7" ht="18.75" customHeight="1" x14ac:dyDescent="0.3">
      <c r="A63" s="107"/>
    </row>
    <row r="64" spans="1:7" x14ac:dyDescent="0.3">
      <c r="A64" s="107" t="s">
        <v>136</v>
      </c>
      <c r="F64" s="32" t="s">
        <v>24</v>
      </c>
    </row>
    <row r="65" spans="1:6" x14ac:dyDescent="0.3">
      <c r="A65" s="107"/>
    </row>
    <row r="67" spans="1:6" x14ac:dyDescent="0.3">
      <c r="F67" s="150" t="s">
        <v>140</v>
      </c>
    </row>
  </sheetData>
  <mergeCells count="9">
    <mergeCell ref="A12:G12"/>
    <mergeCell ref="A13:G13"/>
    <mergeCell ref="A14:G14"/>
    <mergeCell ref="A5:G5"/>
    <mergeCell ref="A7:G7"/>
    <mergeCell ref="A8:G8"/>
    <mergeCell ref="A9:G9"/>
    <mergeCell ref="A10:G10"/>
    <mergeCell ref="A11:G11"/>
  </mergeCells>
  <printOptions horizontalCentered="1"/>
  <pageMargins left="0.01" right="0.01" top="0.25" bottom="0.5" header="0.3" footer="0.3"/>
  <pageSetup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44"/>
  <sheetViews>
    <sheetView workbookViewId="0"/>
  </sheetViews>
  <sheetFormatPr defaultRowHeight="13.2" x14ac:dyDescent="0.25"/>
  <sheetData>
    <row r="6" ht="7.5" customHeight="1" x14ac:dyDescent="0.25"/>
    <row r="12" ht="7.5" customHeight="1" x14ac:dyDescent="0.25"/>
    <row r="13" s="123" customFormat="1" x14ac:dyDescent="0.25"/>
    <row r="14" s="123" customFormat="1" ht="9" customHeight="1" x14ac:dyDescent="0.25"/>
    <row r="15" s="123" customFormat="1" x14ac:dyDescent="0.25"/>
    <row r="16" s="123" customFormat="1" x14ac:dyDescent="0.25"/>
    <row r="17" s="123" customFormat="1" ht="9" customHeight="1" x14ac:dyDescent="0.25"/>
    <row r="22" ht="6" customHeight="1" x14ac:dyDescent="0.25"/>
    <row r="24" ht="7.5" customHeight="1" x14ac:dyDescent="0.25"/>
    <row r="26" ht="7.5" customHeight="1" x14ac:dyDescent="0.25"/>
    <row r="28" ht="7.5" customHeight="1" x14ac:dyDescent="0.25"/>
    <row r="30" ht="7.5" customHeight="1" x14ac:dyDescent="0.25"/>
    <row r="38" ht="12.75" customHeight="1" x14ac:dyDescent="0.25"/>
    <row r="39" ht="14.25" customHeight="1" x14ac:dyDescent="0.25"/>
    <row r="44" ht="20.2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Letter</vt:lpstr>
      <vt:lpstr>CFCC Form </vt:lpstr>
      <vt:lpstr>Instructions </vt:lpstr>
      <vt:lpstr>Sample Form-Cost Plus  </vt:lpstr>
      <vt:lpstr>Sample Cost Plus withSubs</vt:lpstr>
      <vt:lpstr>Sample-Billing Rate</vt:lpstr>
      <vt:lpstr>Cost Plus + Lump Sum</vt:lpstr>
      <vt:lpstr>Sheet2</vt:lpstr>
      <vt:lpstr>'CFCC Form '!Print_Area</vt:lpstr>
      <vt:lpstr>'Cost Plus + Lump Sum'!Print_Area</vt:lpstr>
      <vt:lpstr>'Sample Cost Plus withSubs'!Print_Area</vt:lpstr>
      <vt:lpstr>'Sample Form-Cost Plus  '!Print_Area</vt:lpstr>
      <vt:lpstr>'Sample-Billing Rate'!Print_Area</vt:lpstr>
    </vt:vector>
  </TitlesOfParts>
  <Company>Commonwealth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PellegriniB</dc:creator>
  <cp:lastModifiedBy>Thomas DiPaolo</cp:lastModifiedBy>
  <cp:lastPrinted>2016-09-08T18:01:55Z</cp:lastPrinted>
  <dcterms:created xsi:type="dcterms:W3CDTF">2005-08-09T15:14:05Z</dcterms:created>
  <dcterms:modified xsi:type="dcterms:W3CDTF">2016-09-08T18:08:55Z</dcterms:modified>
</cp:coreProperties>
</file>