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hidePivotFieldList="1" defaultThemeVersion="124226"/>
  <mc:AlternateContent xmlns:mc="http://schemas.openxmlformats.org/markup-compatibility/2006">
    <mc:Choice Requires="x15">
      <x15ac:absPath xmlns:x15ac="http://schemas.microsoft.com/office/spreadsheetml/2010/11/ac" url="C:\Users\VLam\Downloads\CSA Monthly Report - 2021\"/>
    </mc:Choice>
  </mc:AlternateContent>
  <bookViews>
    <workbookView xWindow="0" yWindow="0" windowWidth="25290" windowHeight="1114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externalReferences>
    <externalReference r:id="rId17"/>
  </externalReference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71027"/>
</workbook>
</file>

<file path=xl/calcChain.xml><?xml version="1.0" encoding="utf-8"?>
<calcChain xmlns="http://schemas.openxmlformats.org/spreadsheetml/2006/main">
  <c r="D182" i="5" l="1"/>
  <c r="D174" i="5" s="1"/>
  <c r="C182" i="5"/>
  <c r="C174" i="5" s="1"/>
  <c r="K104" i="5" l="1"/>
  <c r="U2" i="5" l="1"/>
  <c r="S2" i="5" s="1"/>
  <c r="W2" i="5"/>
  <c r="U25" i="5"/>
  <c r="W25" i="5" s="1"/>
  <c r="R27" i="5" s="1"/>
  <c r="R30" i="5"/>
  <c r="B35" i="5" a="1"/>
  <c r="D35" i="5" s="1"/>
  <c r="N36" i="5"/>
  <c r="N37" i="5"/>
  <c r="N38" i="5"/>
  <c r="N39" i="5"/>
  <c r="K48" i="5"/>
  <c r="L48" i="5"/>
  <c r="Q48" i="5"/>
  <c r="R48" i="5"/>
  <c r="K49" i="5"/>
  <c r="L49" i="5"/>
  <c r="Q49" i="5"/>
  <c r="R49" i="5"/>
  <c r="K50" i="5"/>
  <c r="L50" i="5"/>
  <c r="Q50" i="5"/>
  <c r="R50" i="5"/>
  <c r="K51" i="5"/>
  <c r="L51" i="5"/>
  <c r="Q51" i="5"/>
  <c r="R51" i="5"/>
  <c r="K52" i="5"/>
  <c r="L52" i="5"/>
  <c r="Q52" i="5"/>
  <c r="R52" i="5"/>
  <c r="K53" i="5"/>
  <c r="L53" i="5"/>
  <c r="Q53" i="5"/>
  <c r="R53" i="5"/>
  <c r="K54" i="5"/>
  <c r="L54" i="5"/>
  <c r="Q54" i="5"/>
  <c r="R54" i="5"/>
  <c r="K55" i="5"/>
  <c r="L55" i="5"/>
  <c r="Q55" i="5"/>
  <c r="R55" i="5"/>
  <c r="K56" i="5"/>
  <c r="L56" i="5"/>
  <c r="Q56" i="5"/>
  <c r="R56" i="5"/>
  <c r="K57" i="5"/>
  <c r="L57" i="5"/>
  <c r="Q57" i="5"/>
  <c r="R57" i="5"/>
  <c r="K58" i="5"/>
  <c r="L58" i="5"/>
  <c r="Q58" i="5"/>
  <c r="R58" i="5"/>
  <c r="Q59" i="5"/>
  <c r="R59" i="5"/>
  <c r="Q60" i="5"/>
  <c r="R60" i="5"/>
  <c r="J67" i="5"/>
  <c r="K67" i="5"/>
  <c r="L67" i="5"/>
  <c r="M67" i="5"/>
  <c r="N67" i="5"/>
  <c r="O67" i="5"/>
  <c r="P67" i="5"/>
  <c r="Q67" i="5"/>
  <c r="R67" i="5"/>
  <c r="S67" i="5"/>
  <c r="T67" i="5"/>
  <c r="U67" i="5"/>
  <c r="I68" i="5"/>
  <c r="I69" i="5"/>
  <c r="I70" i="5"/>
  <c r="I71" i="5"/>
  <c r="I72" i="5"/>
  <c r="I73" i="5"/>
  <c r="I74" i="5"/>
  <c r="I75" i="5"/>
  <c r="I76" i="5"/>
  <c r="I77" i="5"/>
  <c r="I78" i="5"/>
  <c r="I79" i="5"/>
  <c r="I80" i="5"/>
  <c r="I81" i="5"/>
  <c r="I82" i="5"/>
  <c r="I83" i="5"/>
  <c r="E90" i="5"/>
  <c r="I90" i="5"/>
  <c r="E91" i="5"/>
  <c r="I91" i="5"/>
  <c r="E92" i="5"/>
  <c r="I92" i="5"/>
  <c r="E93" i="5"/>
  <c r="I93" i="5"/>
  <c r="E94" i="5"/>
  <c r="I94" i="5"/>
  <c r="E95" i="5"/>
  <c r="I95" i="5"/>
  <c r="E96" i="5"/>
  <c r="I96" i="5"/>
  <c r="E97" i="5"/>
  <c r="I97" i="5"/>
  <c r="E98" i="5"/>
  <c r="I98" i="5"/>
  <c r="E99" i="5"/>
  <c r="I99" i="5"/>
  <c r="J104" i="5"/>
  <c r="L104" i="5"/>
  <c r="N104" i="5"/>
  <c r="O104" i="5"/>
  <c r="P104" i="5"/>
  <c r="Q104" i="5"/>
  <c r="R104" i="5"/>
  <c r="S104" i="5"/>
  <c r="T104" i="5"/>
  <c r="U104" i="5"/>
  <c r="E105" i="5"/>
  <c r="I105" i="5"/>
  <c r="E106" i="5"/>
  <c r="I106" i="5"/>
  <c r="E107" i="5"/>
  <c r="I107" i="5"/>
  <c r="E108" i="5"/>
  <c r="I108" i="5"/>
  <c r="E109" i="5"/>
  <c r="I109" i="5"/>
  <c r="E110" i="5"/>
  <c r="I110" i="5"/>
  <c r="E111" i="5"/>
  <c r="I111" i="5"/>
  <c r="E112" i="5"/>
  <c r="I112" i="5"/>
  <c r="E113" i="5"/>
  <c r="I113" i="5"/>
  <c r="E114" i="5"/>
  <c r="I114" i="5"/>
  <c r="J119" i="5"/>
  <c r="L119" i="5"/>
  <c r="N119" i="5"/>
  <c r="O119" i="5"/>
  <c r="P119" i="5"/>
  <c r="Q119" i="5"/>
  <c r="R119" i="5"/>
  <c r="S119" i="5"/>
  <c r="T119" i="5"/>
  <c r="U119" i="5"/>
  <c r="E120" i="5"/>
  <c r="I120" i="5"/>
  <c r="E121" i="5"/>
  <c r="I121" i="5"/>
  <c r="E122" i="5"/>
  <c r="I122" i="5"/>
  <c r="E123" i="5"/>
  <c r="I123" i="5"/>
  <c r="E124" i="5"/>
  <c r="I124" i="5"/>
  <c r="E125" i="5"/>
  <c r="I125" i="5"/>
  <c r="E126" i="5"/>
  <c r="I126" i="5"/>
  <c r="E127" i="5"/>
  <c r="I127" i="5"/>
  <c r="E128" i="5"/>
  <c r="I128" i="5"/>
  <c r="I129" i="5"/>
  <c r="J134" i="5"/>
  <c r="L134" i="5"/>
  <c r="N134" i="5"/>
  <c r="O134" i="5"/>
  <c r="P134" i="5"/>
  <c r="Q134" i="5"/>
  <c r="R134" i="5"/>
  <c r="S134" i="5"/>
  <c r="T134" i="5"/>
  <c r="U134" i="5"/>
  <c r="I135" i="5"/>
  <c r="I136" i="5"/>
  <c r="I137" i="5"/>
  <c r="I138" i="5"/>
  <c r="I139" i="5"/>
  <c r="I140" i="5"/>
  <c r="I141" i="5"/>
  <c r="I142" i="5"/>
  <c r="I143" i="5"/>
  <c r="I144" i="5"/>
  <c r="I145" i="5"/>
  <c r="I146" i="5"/>
  <c r="I147" i="5"/>
  <c r="I148" i="5"/>
  <c r="I149" i="5"/>
  <c r="I150" i="5"/>
  <c r="C156" i="5"/>
  <c r="J156" i="5" s="1"/>
  <c r="D156" i="5"/>
  <c r="G156" i="5"/>
  <c r="H156" i="5"/>
  <c r="C157" i="5"/>
  <c r="J157" i="5" s="1"/>
  <c r="D157" i="5"/>
  <c r="G157" i="5"/>
  <c r="H157" i="5"/>
  <c r="C158" i="5"/>
  <c r="J158" i="5" s="1"/>
  <c r="D158" i="5"/>
  <c r="G158" i="5"/>
  <c r="H158" i="5"/>
  <c r="C159" i="5"/>
  <c r="J159" i="5" s="1"/>
  <c r="D159" i="5"/>
  <c r="G159" i="5"/>
  <c r="H159" i="5"/>
  <c r="C160" i="5"/>
  <c r="J160" i="5" s="1"/>
  <c r="D160" i="5"/>
  <c r="G160" i="5"/>
  <c r="H160" i="5"/>
  <c r="C161" i="5"/>
  <c r="J161" i="5" s="1"/>
  <c r="D161" i="5"/>
  <c r="G161" i="5"/>
  <c r="H161" i="5"/>
  <c r="C162" i="5"/>
  <c r="J162" i="5" s="1"/>
  <c r="D162" i="5"/>
  <c r="G162" i="5"/>
  <c r="H162" i="5"/>
  <c r="C163" i="5"/>
  <c r="J163" i="5" s="1"/>
  <c r="D163" i="5"/>
  <c r="G163" i="5"/>
  <c r="H163" i="5"/>
  <c r="C164" i="5"/>
  <c r="J164" i="5" s="1"/>
  <c r="D164" i="5"/>
  <c r="G164" i="5"/>
  <c r="H164" i="5"/>
  <c r="C165" i="5"/>
  <c r="J165" i="5" s="1"/>
  <c r="D165" i="5"/>
  <c r="G165" i="5"/>
  <c r="H165" i="5"/>
  <c r="C166" i="5"/>
  <c r="J166" i="5" s="1"/>
  <c r="D166" i="5"/>
  <c r="G166" i="5"/>
  <c r="H166" i="5"/>
  <c r="C167" i="5"/>
  <c r="J167" i="5" s="1"/>
  <c r="D167" i="5"/>
  <c r="G167" i="5"/>
  <c r="H167" i="5"/>
  <c r="C168" i="5"/>
  <c r="J168" i="5" s="1"/>
  <c r="D168" i="5"/>
  <c r="G168" i="5"/>
  <c r="H168" i="5"/>
  <c r="C169" i="5"/>
  <c r="J169" i="5" s="1"/>
  <c r="D169" i="5"/>
  <c r="G169" i="5"/>
  <c r="H169" i="5"/>
  <c r="C170" i="5"/>
  <c r="J170" i="5" s="1"/>
  <c r="D170" i="5"/>
  <c r="G170" i="5"/>
  <c r="H170" i="5"/>
  <c r="C171" i="5"/>
  <c r="J171" i="5" s="1"/>
  <c r="D171" i="5"/>
  <c r="G171" i="5"/>
  <c r="H171" i="5"/>
  <c r="C172" i="5"/>
  <c r="J172" i="5" s="1"/>
  <c r="D172" i="5"/>
  <c r="G172" i="5"/>
  <c r="H172" i="5"/>
  <c r="C173" i="5"/>
  <c r="J173" i="5" s="1"/>
  <c r="D173" i="5"/>
  <c r="G173" i="5"/>
  <c r="H173" i="5"/>
  <c r="J174" i="5"/>
  <c r="G174" i="5"/>
  <c r="H174" i="5"/>
  <c r="G175" i="5"/>
  <c r="H175" i="5"/>
  <c r="G176" i="5"/>
  <c r="H176" i="5"/>
  <c r="G177" i="5"/>
  <c r="H177" i="5"/>
  <c r="D178" i="5"/>
  <c r="G178" i="5"/>
  <c r="H178" i="5"/>
  <c r="G179" i="5"/>
  <c r="H179" i="5"/>
  <c r="J179" i="5"/>
  <c r="G180" i="5"/>
  <c r="H180" i="5"/>
  <c r="J180" i="5"/>
  <c r="G181" i="5"/>
  <c r="H181" i="5"/>
  <c r="G182" i="5"/>
  <c r="H182" i="5"/>
  <c r="G183" i="5"/>
  <c r="H183" i="5"/>
  <c r="G184" i="5"/>
  <c r="H184" i="5"/>
  <c r="G185" i="5"/>
  <c r="H185" i="5"/>
  <c r="G35" i="5" l="1"/>
  <c r="K35" i="5"/>
  <c r="C35" i="5"/>
  <c r="R149" i="5"/>
  <c r="M148" i="5"/>
  <c r="P147" i="5"/>
  <c r="S146" i="5"/>
  <c r="N145" i="5"/>
  <c r="Q144" i="5"/>
  <c r="T143" i="5"/>
  <c r="O142" i="5"/>
  <c r="R141" i="5"/>
  <c r="M140" i="5"/>
  <c r="P139" i="5"/>
  <c r="S138" i="5"/>
  <c r="N137" i="5"/>
  <c r="Q136" i="5"/>
  <c r="T129" i="5"/>
  <c r="O128" i="5"/>
  <c r="R127" i="5"/>
  <c r="M126" i="5"/>
  <c r="P125" i="5"/>
  <c r="S124" i="5"/>
  <c r="N123" i="5"/>
  <c r="Q122" i="5"/>
  <c r="T121" i="5"/>
  <c r="O113" i="5"/>
  <c r="R112" i="5"/>
  <c r="M111" i="5"/>
  <c r="P110" i="5"/>
  <c r="S109" i="5"/>
  <c r="N108" i="5"/>
  <c r="Q107" i="5"/>
  <c r="T106" i="5"/>
  <c r="O98" i="5"/>
  <c r="R97" i="5"/>
  <c r="M96" i="5"/>
  <c r="P95" i="5"/>
  <c r="S94" i="5"/>
  <c r="N93" i="5"/>
  <c r="Q92" i="5"/>
  <c r="T91" i="5"/>
  <c r="O82" i="5"/>
  <c r="R81" i="5"/>
  <c r="M80" i="5"/>
  <c r="P79" i="5"/>
  <c r="S78" i="5"/>
  <c r="N77" i="5"/>
  <c r="Q76" i="5"/>
  <c r="T75" i="5"/>
  <c r="O74" i="5"/>
  <c r="R73" i="5"/>
  <c r="M72" i="5"/>
  <c r="P71" i="5"/>
  <c r="S70" i="5"/>
  <c r="N69" i="5"/>
  <c r="Q149" i="5"/>
  <c r="T148" i="5"/>
  <c r="O147" i="5"/>
  <c r="R146" i="5"/>
  <c r="M145" i="5"/>
  <c r="P144" i="5"/>
  <c r="S143" i="5"/>
  <c r="N142" i="5"/>
  <c r="Q141" i="5"/>
  <c r="T140" i="5"/>
  <c r="O139" i="5"/>
  <c r="R138" i="5"/>
  <c r="M137" i="5"/>
  <c r="P136" i="5"/>
  <c r="S129" i="5"/>
  <c r="N128" i="5"/>
  <c r="Q127" i="5"/>
  <c r="T126" i="5"/>
  <c r="O125" i="5"/>
  <c r="R124" i="5"/>
  <c r="M123" i="5"/>
  <c r="P122" i="5"/>
  <c r="S121" i="5"/>
  <c r="N113" i="5"/>
  <c r="Q112" i="5"/>
  <c r="T111" i="5"/>
  <c r="O110" i="5"/>
  <c r="R109" i="5"/>
  <c r="M108" i="5"/>
  <c r="P107" i="5"/>
  <c r="S106" i="5"/>
  <c r="N98" i="5"/>
  <c r="Q97" i="5"/>
  <c r="T96" i="5"/>
  <c r="O95" i="5"/>
  <c r="R94" i="5"/>
  <c r="M93" i="5"/>
  <c r="P92" i="5"/>
  <c r="S91" i="5"/>
  <c r="N82" i="5"/>
  <c r="Q81" i="5"/>
  <c r="T80" i="5"/>
  <c r="O79" i="5"/>
  <c r="R78" i="5"/>
  <c r="M77" i="5"/>
  <c r="P76" i="5"/>
  <c r="S75" i="5"/>
  <c r="N74" i="5"/>
  <c r="Q73" i="5"/>
  <c r="T72" i="5"/>
  <c r="O71" i="5"/>
  <c r="R70" i="5"/>
  <c r="M69" i="5"/>
  <c r="D37" i="5"/>
  <c r="N149" i="5"/>
  <c r="Q148" i="5"/>
  <c r="T147" i="5"/>
  <c r="O146" i="5"/>
  <c r="R145" i="5"/>
  <c r="M144" i="5"/>
  <c r="P143" i="5"/>
  <c r="S142" i="5"/>
  <c r="N141" i="5"/>
  <c r="Q140" i="5"/>
  <c r="T139" i="5"/>
  <c r="O138" i="5"/>
  <c r="R137" i="5"/>
  <c r="M136" i="5"/>
  <c r="P129" i="5"/>
  <c r="S128" i="5"/>
  <c r="N127" i="5"/>
  <c r="Q126" i="5"/>
  <c r="T125" i="5"/>
  <c r="O124" i="5"/>
  <c r="R123" i="5"/>
  <c r="M122" i="5"/>
  <c r="P121" i="5"/>
  <c r="S113" i="5"/>
  <c r="N112" i="5"/>
  <c r="Q111" i="5"/>
  <c r="T110" i="5"/>
  <c r="O109" i="5"/>
  <c r="R108" i="5"/>
  <c r="M107" i="5"/>
  <c r="P106" i="5"/>
  <c r="S98" i="5"/>
  <c r="N97" i="5"/>
  <c r="Q96" i="5"/>
  <c r="T95" i="5"/>
  <c r="O94" i="5"/>
  <c r="R93" i="5"/>
  <c r="M92" i="5"/>
  <c r="P91" i="5"/>
  <c r="S82" i="5"/>
  <c r="N81" i="5"/>
  <c r="Q80" i="5"/>
  <c r="T79" i="5"/>
  <c r="O78" i="5"/>
  <c r="R77" i="5"/>
  <c r="M76" i="5"/>
  <c r="P75" i="5"/>
  <c r="S74" i="5"/>
  <c r="N73" i="5"/>
  <c r="Q72" i="5"/>
  <c r="T71" i="5"/>
  <c r="O70" i="5"/>
  <c r="R69" i="5"/>
  <c r="D36" i="5"/>
  <c r="P149" i="5"/>
  <c r="O148" i="5"/>
  <c r="M147" i="5"/>
  <c r="T144" i="5"/>
  <c r="R143" i="5"/>
  <c r="Q142" i="5"/>
  <c r="O141" i="5"/>
  <c r="N140" i="5"/>
  <c r="T137" i="5"/>
  <c r="S136" i="5"/>
  <c r="Q129" i="5"/>
  <c r="P128" i="5"/>
  <c r="M127" i="5"/>
  <c r="S123" i="5"/>
  <c r="R122" i="5"/>
  <c r="O121" i="5"/>
  <c r="M113" i="5"/>
  <c r="T109" i="5"/>
  <c r="Q108" i="5"/>
  <c r="O107" i="5"/>
  <c r="N106" i="5"/>
  <c r="S95" i="5"/>
  <c r="Q94" i="5"/>
  <c r="P93" i="5"/>
  <c r="N92" i="5"/>
  <c r="M91" i="5"/>
  <c r="S80" i="5"/>
  <c r="R79" i="5"/>
  <c r="P78" i="5"/>
  <c r="O77" i="5"/>
  <c r="T73" i="5"/>
  <c r="R72" i="5"/>
  <c r="Q71" i="5"/>
  <c r="N70" i="5"/>
  <c r="Q146" i="5"/>
  <c r="P145" i="5"/>
  <c r="M143" i="5"/>
  <c r="R139" i="5"/>
  <c r="R126" i="5"/>
  <c r="S112" i="5"/>
  <c r="P97" i="5"/>
  <c r="T92" i="5"/>
  <c r="O81" i="5"/>
  <c r="T77" i="5"/>
  <c r="Q75" i="5"/>
  <c r="M73" i="5"/>
  <c r="O149" i="5"/>
  <c r="N148" i="5"/>
  <c r="T145" i="5"/>
  <c r="S144" i="5"/>
  <c r="Q143" i="5"/>
  <c r="P142" i="5"/>
  <c r="M141" i="5"/>
  <c r="S137" i="5"/>
  <c r="R136" i="5"/>
  <c r="O129" i="5"/>
  <c r="M128" i="5"/>
  <c r="T124" i="5"/>
  <c r="Q123" i="5"/>
  <c r="O122" i="5"/>
  <c r="N121" i="5"/>
  <c r="S110" i="5"/>
  <c r="Q109" i="5"/>
  <c r="P108" i="5"/>
  <c r="N107" i="5"/>
  <c r="M106" i="5"/>
  <c r="S96" i="5"/>
  <c r="R95" i="5"/>
  <c r="P94" i="5"/>
  <c r="O93" i="5"/>
  <c r="T81" i="5"/>
  <c r="R80" i="5"/>
  <c r="Q79" i="5"/>
  <c r="N78" i="5"/>
  <c r="T74" i="5"/>
  <c r="S73" i="5"/>
  <c r="P72" i="5"/>
  <c r="N71" i="5"/>
  <c r="M70" i="5"/>
  <c r="M149" i="5"/>
  <c r="S145" i="5"/>
  <c r="R144" i="5"/>
  <c r="O143" i="5"/>
  <c r="M142" i="5"/>
  <c r="T138" i="5"/>
  <c r="Q137" i="5"/>
  <c r="O136" i="5"/>
  <c r="N129" i="5"/>
  <c r="S125" i="5"/>
  <c r="Q124" i="5"/>
  <c r="P123" i="5"/>
  <c r="N122" i="5"/>
  <c r="M121" i="5"/>
  <c r="S111" i="5"/>
  <c r="R110" i="5"/>
  <c r="P109" i="5"/>
  <c r="O108" i="5"/>
  <c r="T97" i="5"/>
  <c r="R96" i="5"/>
  <c r="Q95" i="5"/>
  <c r="N94" i="5"/>
  <c r="T82" i="5"/>
  <c r="S81" i="5"/>
  <c r="P80" i="5"/>
  <c r="N79" i="5"/>
  <c r="M78" i="5"/>
  <c r="R74" i="5"/>
  <c r="P73" i="5"/>
  <c r="O72" i="5"/>
  <c r="M71" i="5"/>
  <c r="S147" i="5"/>
  <c r="P138" i="5"/>
  <c r="Q125" i="5"/>
  <c r="P111" i="5"/>
  <c r="M109" i="5"/>
  <c r="O96" i="5"/>
  <c r="R91" i="5"/>
  <c r="N80" i="5"/>
  <c r="T146" i="5"/>
  <c r="Q145" i="5"/>
  <c r="O144" i="5"/>
  <c r="N143" i="5"/>
  <c r="S139" i="5"/>
  <c r="Q138" i="5"/>
  <c r="P137" i="5"/>
  <c r="N136" i="5"/>
  <c r="M129" i="5"/>
  <c r="S126" i="5"/>
  <c r="R125" i="5"/>
  <c r="P124" i="5"/>
  <c r="O123" i="5"/>
  <c r="T112" i="5"/>
  <c r="R111" i="5"/>
  <c r="Q110" i="5"/>
  <c r="N109" i="5"/>
  <c r="T98" i="5"/>
  <c r="S97" i="5"/>
  <c r="P96" i="5"/>
  <c r="N95" i="5"/>
  <c r="M94" i="5"/>
  <c r="R82" i="5"/>
  <c r="P81" i="5"/>
  <c r="O80" i="5"/>
  <c r="M79" i="5"/>
  <c r="T76" i="5"/>
  <c r="R75" i="5"/>
  <c r="Q74" i="5"/>
  <c r="O73" i="5"/>
  <c r="N72" i="5"/>
  <c r="T69" i="5"/>
  <c r="N144" i="5"/>
  <c r="S140" i="5"/>
  <c r="O137" i="5"/>
  <c r="T127" i="5"/>
  <c r="N124" i="5"/>
  <c r="T113" i="5"/>
  <c r="N110" i="5"/>
  <c r="R98" i="5"/>
  <c r="M95" i="5"/>
  <c r="Q82" i="5"/>
  <c r="S76" i="5"/>
  <c r="P74" i="5"/>
  <c r="S69" i="5"/>
  <c r="D38" i="5"/>
  <c r="S148" i="5"/>
  <c r="M146" i="5"/>
  <c r="T142" i="5"/>
  <c r="Q139" i="5"/>
  <c r="T136" i="5"/>
  <c r="P127" i="5"/>
  <c r="M124" i="5"/>
  <c r="Q121" i="5"/>
  <c r="N111" i="5"/>
  <c r="T107" i="5"/>
  <c r="M98" i="5"/>
  <c r="Q91" i="5"/>
  <c r="Q77" i="5"/>
  <c r="M74" i="5"/>
  <c r="R71" i="5"/>
  <c r="T70" i="5"/>
  <c r="O76" i="5"/>
  <c r="T128" i="5"/>
  <c r="P112" i="5"/>
  <c r="Q93" i="5"/>
  <c r="S122" i="5"/>
  <c r="S72" i="5"/>
  <c r="M125" i="5"/>
  <c r="Q98" i="5"/>
  <c r="Q78" i="5"/>
  <c r="P98" i="5"/>
  <c r="S77" i="5"/>
  <c r="R148" i="5"/>
  <c r="O145" i="5"/>
  <c r="R142" i="5"/>
  <c r="N139" i="5"/>
  <c r="O127" i="5"/>
  <c r="R113" i="5"/>
  <c r="S107" i="5"/>
  <c r="O97" i="5"/>
  <c r="T94" i="5"/>
  <c r="O91" i="5"/>
  <c r="P77" i="5"/>
  <c r="S79" i="5"/>
  <c r="P141" i="5"/>
  <c r="N96" i="5"/>
  <c r="O112" i="5"/>
  <c r="P69" i="5"/>
  <c r="P140" i="5"/>
  <c r="N75" i="5"/>
  <c r="O140" i="5"/>
  <c r="R121" i="5"/>
  <c r="M75" i="5"/>
  <c r="P148" i="5"/>
  <c r="T141" i="5"/>
  <c r="M139" i="5"/>
  <c r="P126" i="5"/>
  <c r="T123" i="5"/>
  <c r="Q113" i="5"/>
  <c r="M110" i="5"/>
  <c r="R107" i="5"/>
  <c r="M97" i="5"/>
  <c r="T93" i="5"/>
  <c r="N91" i="5"/>
  <c r="R76" i="5"/>
  <c r="Q70" i="5"/>
  <c r="P70" i="5"/>
  <c r="Q147" i="5"/>
  <c r="N126" i="5"/>
  <c r="M82" i="5"/>
  <c r="N76" i="5"/>
  <c r="N147" i="5"/>
  <c r="R128" i="5"/>
  <c r="S92" i="5"/>
  <c r="O75" i="5"/>
  <c r="D39" i="5"/>
  <c r="T149" i="5"/>
  <c r="M112" i="5"/>
  <c r="R92" i="5"/>
  <c r="S149" i="5"/>
  <c r="O111" i="5"/>
  <c r="O92" i="5"/>
  <c r="S71" i="5"/>
  <c r="R147" i="5"/>
  <c r="S141" i="5"/>
  <c r="N138" i="5"/>
  <c r="R129" i="5"/>
  <c r="O126" i="5"/>
  <c r="P113" i="5"/>
  <c r="R106" i="5"/>
  <c r="S93" i="5"/>
  <c r="P82" i="5"/>
  <c r="M138" i="5"/>
  <c r="T122" i="5"/>
  <c r="Q106" i="5"/>
  <c r="Q69" i="5"/>
  <c r="R140" i="5"/>
  <c r="N125" i="5"/>
  <c r="O106" i="5"/>
  <c r="T78" i="5"/>
  <c r="P146" i="5"/>
  <c r="Q128" i="5"/>
  <c r="T108" i="5"/>
  <c r="M81" i="5"/>
  <c r="O69" i="5"/>
  <c r="N146" i="5"/>
  <c r="S127" i="5"/>
  <c r="S108" i="5"/>
  <c r="S3" i="5"/>
  <c r="T3" i="5" s="1"/>
  <c r="U13" i="5" s="1"/>
  <c r="V13" i="5" s="1"/>
  <c r="S13" i="5" s="1"/>
  <c r="L59" i="5"/>
  <c r="R61" i="5"/>
  <c r="C175" i="5"/>
  <c r="D175" i="5"/>
  <c r="T48" i="5"/>
  <c r="N41" i="5"/>
  <c r="D41" i="5" s="1"/>
  <c r="J175" i="5"/>
  <c r="R32" i="5"/>
  <c r="R34" i="5" s="1"/>
  <c r="M35" i="5"/>
  <c r="J35" i="5"/>
  <c r="F35" i="5"/>
  <c r="B35" i="5"/>
  <c r="I35" i="5"/>
  <c r="E35" i="5"/>
  <c r="L35" i="5"/>
  <c r="H35" i="5"/>
  <c r="N99" i="5" l="1"/>
  <c r="R114" i="5"/>
  <c r="Q83" i="5"/>
  <c r="O114" i="5"/>
  <c r="M150" i="5"/>
  <c r="R99" i="5"/>
  <c r="N150" i="5"/>
  <c r="P150" i="5"/>
  <c r="O150" i="5"/>
  <c r="S150" i="5"/>
  <c r="P99" i="5"/>
  <c r="S114" i="5"/>
  <c r="N114" i="5"/>
  <c r="T150" i="5"/>
  <c r="M83" i="5"/>
  <c r="P83" i="5"/>
  <c r="Q99" i="5"/>
  <c r="R150" i="5"/>
  <c r="M99" i="5"/>
  <c r="S83" i="5"/>
  <c r="T99" i="5"/>
  <c r="M114" i="5"/>
  <c r="P114" i="5"/>
  <c r="O99" i="5"/>
  <c r="Q114" i="5"/>
  <c r="O83" i="5"/>
  <c r="Q150" i="5"/>
  <c r="R83" i="5"/>
  <c r="S99" i="5"/>
  <c r="T114" i="5"/>
  <c r="T83" i="5"/>
  <c r="N83" i="5"/>
  <c r="U8" i="5"/>
  <c r="V8" i="5" s="1"/>
  <c r="S8" i="5" s="1"/>
  <c r="U14" i="5"/>
  <c r="V14" i="5" s="1"/>
  <c r="S14" i="5" s="1"/>
  <c r="U5" i="5"/>
  <c r="V5" i="5" s="1"/>
  <c r="S5" i="5" s="1"/>
  <c r="U11" i="5"/>
  <c r="V11" i="5" s="1"/>
  <c r="S11" i="5" s="1"/>
  <c r="U9" i="5"/>
  <c r="V9" i="5" s="1"/>
  <c r="S9" i="5" s="1"/>
  <c r="U7" i="5"/>
  <c r="V7" i="5" s="1"/>
  <c r="S7" i="5" s="1"/>
  <c r="U16" i="5"/>
  <c r="V16" i="5" s="1"/>
  <c r="S16" i="5" s="1"/>
  <c r="U12" i="5"/>
  <c r="V12" i="5" s="1"/>
  <c r="S12" i="5" s="1"/>
  <c r="U15" i="5"/>
  <c r="V15" i="5" s="1"/>
  <c r="S15" i="5" s="1"/>
  <c r="U6" i="5"/>
  <c r="V6" i="5" s="1"/>
  <c r="S6" i="5" s="1"/>
  <c r="U10" i="5"/>
  <c r="V10" i="5" s="1"/>
  <c r="S10" i="5" s="1"/>
  <c r="N40" i="5"/>
  <c r="D40" i="5" s="1"/>
  <c r="S48" i="5"/>
  <c r="T49" i="5"/>
  <c r="J90" i="5" l="1" a="1"/>
  <c r="U90" i="5" s="1"/>
  <c r="R19" i="5"/>
  <c r="R20" i="5" s="1"/>
  <c r="C90" i="5" s="1"/>
  <c r="S49" i="5"/>
  <c r="T50" i="5"/>
  <c r="R90" i="5" l="1"/>
  <c r="R68" i="5" s="1"/>
  <c r="T90" i="5"/>
  <c r="T105" i="5" s="1"/>
  <c r="M90" i="5"/>
  <c r="M68" i="5" s="1"/>
  <c r="S90" i="5"/>
  <c r="S120" i="5" s="1"/>
  <c r="O90" i="5"/>
  <c r="O120" i="5" s="1"/>
  <c r="N90" i="5"/>
  <c r="N120" i="5" s="1"/>
  <c r="P90" i="5"/>
  <c r="P68" i="5" s="1"/>
  <c r="J90" i="5"/>
  <c r="J68" i="5" s="1"/>
  <c r="L90" i="5"/>
  <c r="L68" i="5" s="1"/>
  <c r="R18" i="5"/>
  <c r="K90" i="5"/>
  <c r="K105" i="5" s="1"/>
  <c r="Q90" i="5"/>
  <c r="Q135" i="5" s="1"/>
  <c r="C135" i="5"/>
  <c r="R21" i="5"/>
  <c r="C105" i="5"/>
  <c r="S50" i="5"/>
  <c r="T51" i="5"/>
  <c r="U68" i="5"/>
  <c r="U135" i="5"/>
  <c r="U120" i="5"/>
  <c r="U105" i="5"/>
  <c r="S135" i="5"/>
  <c r="S105" i="5" l="1"/>
  <c r="S68" i="5"/>
  <c r="T135" i="5"/>
  <c r="T120" i="5"/>
  <c r="O105" i="5"/>
  <c r="O135" i="5"/>
  <c r="T68" i="5"/>
  <c r="R120" i="5"/>
  <c r="O68" i="5"/>
  <c r="R105" i="5"/>
  <c r="R135" i="5"/>
  <c r="L105" i="5"/>
  <c r="L135" i="5"/>
  <c r="L120" i="5"/>
  <c r="K68" i="5"/>
  <c r="P105" i="5"/>
  <c r="P120" i="5"/>
  <c r="Q120" i="5"/>
  <c r="N135" i="5"/>
  <c r="Q68" i="5"/>
  <c r="N105" i="5"/>
  <c r="Q105" i="5"/>
  <c r="N68" i="5"/>
  <c r="J120" i="5"/>
  <c r="P135" i="5"/>
  <c r="J135" i="5"/>
  <c r="J105" i="5"/>
  <c r="S51" i="5"/>
  <c r="T52" i="5"/>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S52" i="5" l="1"/>
  <c r="T53" i="5"/>
  <c r="A1" i="21"/>
  <c r="B35" i="43"/>
  <c r="C33" i="29"/>
  <c r="C33" i="57"/>
  <c r="B37" i="54"/>
  <c r="B37" i="41"/>
  <c r="C33" i="36"/>
  <c r="B35" i="50"/>
  <c r="C33" i="37"/>
  <c r="A42" i="27"/>
  <c r="C33" i="21"/>
  <c r="B37" i="49"/>
  <c r="B37" i="51"/>
  <c r="C34" i="44"/>
  <c r="B35" i="48"/>
  <c r="I35" i="51"/>
  <c r="S53" i="5" l="1"/>
  <c r="T54" i="5"/>
  <c r="A2" i="50"/>
  <c r="A1" i="41"/>
  <c r="A1" i="29"/>
  <c r="A2" i="49"/>
  <c r="A1" i="57"/>
  <c r="A1" i="51"/>
  <c r="A1" i="54"/>
  <c r="A2" i="48"/>
  <c r="A2" i="27"/>
  <c r="A1" i="43"/>
  <c r="A1" i="44"/>
  <c r="A1" i="37"/>
  <c r="A1" i="36"/>
  <c r="S54" i="5" l="1"/>
  <c r="T55" i="5"/>
  <c r="C28" i="21"/>
  <c r="C28" i="37"/>
  <c r="C28" i="36"/>
  <c r="S55" i="5" l="1"/>
  <c r="T56" i="5"/>
  <c r="C28" i="29"/>
  <c r="S56" i="5" l="1"/>
  <c r="T57" i="5"/>
  <c r="H35" i="41"/>
  <c r="H35" i="54"/>
  <c r="S57" i="5" l="1"/>
  <c r="T58" i="5"/>
  <c r="T59" i="5" l="1"/>
  <c r="S58" i="5"/>
  <c r="S59" i="5" l="1"/>
  <c r="T60" i="5"/>
  <c r="S60" i="5" s="1"/>
  <c r="L17" i="5" l="1"/>
  <c r="L21" i="5" s="1"/>
  <c r="F29" i="57" l="1"/>
  <c r="D29" i="57"/>
  <c r="E29" i="57"/>
  <c r="M17" i="5"/>
  <c r="M21" i="5" s="1"/>
  <c r="F30" i="57" l="1"/>
  <c r="D30" i="57"/>
  <c r="E30" i="57"/>
  <c r="K3" i="5"/>
  <c r="K7" i="5" s="1"/>
  <c r="B93" i="5" l="1"/>
  <c r="L93" i="5" s="1"/>
  <c r="B98" i="5"/>
  <c r="L98" i="5" s="1"/>
  <c r="U93" i="5" l="1"/>
  <c r="F30" i="29"/>
  <c r="L3" i="5"/>
  <c r="L7" i="5" s="1"/>
  <c r="U98" i="5"/>
  <c r="K30" i="29"/>
  <c r="B99" i="5"/>
  <c r="C93" i="5" s="1"/>
  <c r="F28" i="29" s="1"/>
  <c r="B97" i="5"/>
  <c r="L97" i="5" s="1"/>
  <c r="B96" i="5"/>
  <c r="L96" i="5" s="1"/>
  <c r="B95" i="5"/>
  <c r="L95" i="5" s="1"/>
  <c r="B94" i="5"/>
  <c r="L94" i="5" s="1"/>
  <c r="B92" i="5"/>
  <c r="L92" i="5" s="1"/>
  <c r="B91" i="5"/>
  <c r="L91" i="5" s="1"/>
  <c r="L99" i="5" l="1"/>
  <c r="U97" i="5"/>
  <c r="U91" i="5"/>
  <c r="U92" i="5"/>
  <c r="C98" i="5"/>
  <c r="K28" i="29" s="1"/>
  <c r="C91" i="5"/>
  <c r="D28" i="29" s="1"/>
  <c r="D30" i="29"/>
  <c r="C92" i="5"/>
  <c r="E28" i="29" s="1"/>
  <c r="E30" i="29"/>
  <c r="U94" i="5"/>
  <c r="C94" i="5"/>
  <c r="G28" i="29" s="1"/>
  <c r="G30" i="29"/>
  <c r="U95" i="5"/>
  <c r="C95" i="5"/>
  <c r="H28" i="29" s="1"/>
  <c r="H30" i="29"/>
  <c r="U96" i="5"/>
  <c r="C96" i="5"/>
  <c r="I28" i="29" s="1"/>
  <c r="I30" i="29"/>
  <c r="C97" i="5"/>
  <c r="J28" i="29" s="1"/>
  <c r="J30" i="29"/>
  <c r="C99" i="5"/>
  <c r="L30" i="29"/>
  <c r="U99" i="5" l="1"/>
  <c r="F69" i="5"/>
  <c r="D31" i="21" l="1"/>
  <c r="F82" i="5" l="1"/>
  <c r="F81" i="5"/>
  <c r="F80" i="5"/>
  <c r="F79" i="5"/>
  <c r="F78" i="5"/>
  <c r="F77" i="5"/>
  <c r="F76" i="5"/>
  <c r="F75" i="5"/>
  <c r="F74" i="5"/>
  <c r="F73" i="5"/>
  <c r="F72" i="5"/>
  <c r="F71" i="5"/>
  <c r="F70" i="5"/>
  <c r="O3" i="5"/>
  <c r="O7" i="5" s="1"/>
  <c r="P3" i="5"/>
  <c r="P7" i="5" s="1"/>
  <c r="N3" i="5"/>
  <c r="N7" i="5" s="1"/>
  <c r="M3" i="5"/>
  <c r="M7" i="5" s="1"/>
  <c r="J3" i="5"/>
  <c r="J7" i="5" s="1"/>
  <c r="F31" i="57" l="1"/>
  <c r="F28" i="57"/>
  <c r="D31" i="57"/>
  <c r="E31" i="57"/>
  <c r="D28" i="57"/>
  <c r="E28" i="57"/>
  <c r="P31" i="21"/>
  <c r="I31" i="21"/>
  <c r="Q31" i="21"/>
  <c r="J31" i="21"/>
  <c r="H31" i="21"/>
  <c r="K31" i="21"/>
  <c r="L31" i="21"/>
  <c r="J176" i="5"/>
  <c r="J177" i="5" s="1"/>
  <c r="J181" i="5" s="1"/>
  <c r="C41" i="27" s="1"/>
  <c r="E31" i="21"/>
  <c r="M31" i="21"/>
  <c r="F31" i="21"/>
  <c r="N31" i="21"/>
  <c r="G31" i="21"/>
  <c r="O31" i="21"/>
  <c r="F83" i="5"/>
  <c r="G72" i="5" s="1"/>
  <c r="G29" i="21" s="1"/>
  <c r="C63" i="5"/>
  <c r="C62" i="5"/>
  <c r="C61" i="5"/>
  <c r="C60" i="5"/>
  <c r="G48" i="5"/>
  <c r="C59" i="5"/>
  <c r="C58" i="5"/>
  <c r="C53" i="5"/>
  <c r="C48" i="5"/>
  <c r="C56" i="5"/>
  <c r="C55" i="5"/>
  <c r="C49" i="5"/>
  <c r="C50" i="5"/>
  <c r="C54" i="5"/>
  <c r="C52" i="5"/>
  <c r="C51" i="5"/>
  <c r="C57" i="5"/>
  <c r="G79" i="5" l="1"/>
  <c r="N29" i="21" s="1"/>
  <c r="G71" i="5"/>
  <c r="F29" i="21" s="1"/>
  <c r="G75" i="5"/>
  <c r="J29" i="21" s="1"/>
  <c r="G82" i="5"/>
  <c r="Q29" i="21" s="1"/>
  <c r="G77" i="5"/>
  <c r="L29" i="21" s="1"/>
  <c r="G70" i="5"/>
  <c r="E29" i="21" s="1"/>
  <c r="G73" i="5"/>
  <c r="H29" i="21" s="1"/>
  <c r="G81" i="5"/>
  <c r="P29" i="21" s="1"/>
  <c r="G80" i="5"/>
  <c r="O29" i="21" s="1"/>
  <c r="G78" i="5"/>
  <c r="M29" i="21" s="1"/>
  <c r="G76" i="5"/>
  <c r="K29" i="21" s="1"/>
  <c r="G74" i="5"/>
  <c r="I29" i="21" s="1"/>
  <c r="D63" i="5"/>
  <c r="G83" i="5"/>
  <c r="R31" i="21"/>
  <c r="G69" i="5"/>
  <c r="D29" i="21" s="1"/>
  <c r="G56" i="5"/>
  <c r="G55" i="5"/>
  <c r="G54" i="5"/>
  <c r="G52" i="5"/>
  <c r="G51" i="5"/>
  <c r="G57" i="5"/>
  <c r="G53" i="5"/>
  <c r="G50" i="5"/>
  <c r="G49" i="5"/>
  <c r="G58" i="5" l="1"/>
  <c r="D177" i="5"/>
  <c r="M38" i="27" s="1"/>
  <c r="F93" i="5" l="1"/>
  <c r="F31" i="29" s="1"/>
  <c r="F98" i="5"/>
  <c r="K31" i="29" l="1"/>
  <c r="F99" i="5"/>
  <c r="F97" i="5"/>
  <c r="F96" i="5"/>
  <c r="F95" i="5"/>
  <c r="F94" i="5"/>
  <c r="F92" i="5"/>
  <c r="F91" i="5"/>
  <c r="G94" i="5" l="1"/>
  <c r="G29" i="29" s="1"/>
  <c r="G31" i="29"/>
  <c r="G97" i="5"/>
  <c r="J29" i="29" s="1"/>
  <c r="J31" i="29"/>
  <c r="G96" i="5"/>
  <c r="I29" i="29" s="1"/>
  <c r="I31" i="29"/>
  <c r="G93" i="5"/>
  <c r="F29" i="29" s="1"/>
  <c r="G99" i="5"/>
  <c r="L31" i="29"/>
  <c r="D31" i="29"/>
  <c r="G91" i="5"/>
  <c r="D29" i="29" s="1"/>
  <c r="G98" i="5"/>
  <c r="K29" i="29" s="1"/>
  <c r="G95" i="5"/>
  <c r="H29" i="29" s="1"/>
  <c r="H31" i="29"/>
  <c r="E31" i="29"/>
  <c r="G92" i="5"/>
  <c r="E29" i="29" s="1"/>
  <c r="F129" i="5" l="1"/>
  <c r="F114" i="5"/>
  <c r="F128" i="5"/>
  <c r="K29" i="37" s="1"/>
  <c r="F113" i="5"/>
  <c r="F127" i="5"/>
  <c r="J29" i="37" s="1"/>
  <c r="F112" i="5"/>
  <c r="F126" i="5"/>
  <c r="I29" i="37" s="1"/>
  <c r="F111" i="5"/>
  <c r="F125" i="5"/>
  <c r="H29" i="37" s="1"/>
  <c r="F110" i="5"/>
  <c r="F124" i="5"/>
  <c r="G29" i="37" s="1"/>
  <c r="F109" i="5"/>
  <c r="F123" i="5"/>
  <c r="F29" i="37" s="1"/>
  <c r="F108" i="5"/>
  <c r="F122" i="5"/>
  <c r="E29" i="37" s="1"/>
  <c r="F107" i="5"/>
  <c r="F106" i="5"/>
  <c r="F121" i="5"/>
  <c r="D29" i="37" s="1"/>
  <c r="G110" i="5" l="1"/>
  <c r="H29" i="36" s="1"/>
  <c r="H31" i="37"/>
  <c r="H31" i="36"/>
  <c r="L31" i="36"/>
  <c r="G114" i="5"/>
  <c r="L31" i="37"/>
  <c r="G106" i="5"/>
  <c r="D29" i="36" s="1"/>
  <c r="D31" i="36"/>
  <c r="D31" i="37"/>
  <c r="G107" i="5"/>
  <c r="E29" i="36" s="1"/>
  <c r="E31" i="37"/>
  <c r="E31" i="36"/>
  <c r="G111" i="5"/>
  <c r="I29" i="36" s="1"/>
  <c r="I31" i="37"/>
  <c r="I31" i="36"/>
  <c r="G108" i="5"/>
  <c r="F29" i="36" s="1"/>
  <c r="F31" i="37"/>
  <c r="F31" i="36"/>
  <c r="G112" i="5"/>
  <c r="J29" i="36" s="1"/>
  <c r="J31" i="37"/>
  <c r="J31" i="36"/>
  <c r="G31" i="36"/>
  <c r="G31" i="37"/>
  <c r="G109" i="5"/>
  <c r="G29" i="36" s="1"/>
  <c r="K31" i="37"/>
  <c r="K31" i="36"/>
  <c r="G113" i="5"/>
  <c r="K29" i="36" s="1"/>
  <c r="B69" i="5" l="1"/>
  <c r="L69" i="5" s="1"/>
  <c r="U69" i="5" l="1"/>
  <c r="D30" i="21"/>
  <c r="B149" i="5"/>
  <c r="L149" i="5" s="1"/>
  <c r="B147" i="5"/>
  <c r="L147" i="5" s="1"/>
  <c r="B145" i="5"/>
  <c r="L145" i="5" s="1"/>
  <c r="B143" i="5"/>
  <c r="L143" i="5" s="1"/>
  <c r="B141" i="5"/>
  <c r="L141" i="5" s="1"/>
  <c r="B139" i="5"/>
  <c r="L139" i="5" s="1"/>
  <c r="B137" i="5"/>
  <c r="L137" i="5" s="1"/>
  <c r="B148" i="5"/>
  <c r="L148" i="5" s="1"/>
  <c r="B146" i="5"/>
  <c r="L146" i="5" s="1"/>
  <c r="B144" i="5"/>
  <c r="L144" i="5" s="1"/>
  <c r="B142" i="5"/>
  <c r="L142" i="5" s="1"/>
  <c r="B140" i="5"/>
  <c r="L140" i="5" s="1"/>
  <c r="B138" i="5"/>
  <c r="L138" i="5" s="1"/>
  <c r="B136" i="5"/>
  <c r="L136" i="5" s="1"/>
  <c r="L150" i="5" l="1"/>
  <c r="U141" i="5"/>
  <c r="U139" i="5"/>
  <c r="U140" i="5"/>
  <c r="F140" i="5" s="1"/>
  <c r="U142" i="5"/>
  <c r="F142" i="5" s="1"/>
  <c r="U145" i="5"/>
  <c r="F145" i="5" s="1"/>
  <c r="U147" i="5"/>
  <c r="F147" i="5" s="1"/>
  <c r="U146" i="5"/>
  <c r="F146" i="5" s="1"/>
  <c r="U149" i="5"/>
  <c r="U148" i="5"/>
  <c r="F148" i="5" s="1"/>
  <c r="U136" i="5"/>
  <c r="U138" i="5"/>
  <c r="F138" i="5" s="1"/>
  <c r="U143" i="5"/>
  <c r="U144" i="5"/>
  <c r="F144" i="5" s="1"/>
  <c r="U137" i="5"/>
  <c r="F137" i="5" s="1"/>
  <c r="F141" i="5"/>
  <c r="B150" i="5"/>
  <c r="C150" i="5" s="1"/>
  <c r="G150" i="5" s="1"/>
  <c r="F139" i="5"/>
  <c r="F143" i="5" l="1"/>
  <c r="U150" i="5"/>
  <c r="F150" i="5" s="1"/>
  <c r="F149" i="5"/>
  <c r="C136" i="5"/>
  <c r="G136" i="5" s="1"/>
  <c r="C142" i="5"/>
  <c r="G142" i="5" s="1"/>
  <c r="C149" i="5"/>
  <c r="G149" i="5" s="1"/>
  <c r="C146" i="5"/>
  <c r="G146" i="5" s="1"/>
  <c r="C145" i="5"/>
  <c r="G145" i="5" s="1"/>
  <c r="C148" i="5"/>
  <c r="G148" i="5" s="1"/>
  <c r="C140" i="5"/>
  <c r="G140" i="5" s="1"/>
  <c r="C138" i="5"/>
  <c r="G138" i="5" s="1"/>
  <c r="C139" i="5"/>
  <c r="G139" i="5" s="1"/>
  <c r="C147" i="5"/>
  <c r="G147" i="5" s="1"/>
  <c r="C143" i="5"/>
  <c r="G143" i="5" s="1"/>
  <c r="F136" i="5"/>
  <c r="C137" i="5"/>
  <c r="G137" i="5" s="1"/>
  <c r="C144" i="5"/>
  <c r="G144" i="5" s="1"/>
  <c r="C141" i="5"/>
  <c r="G141" i="5" s="1"/>
  <c r="B71" i="5" l="1"/>
  <c r="L71" i="5" s="1"/>
  <c r="B73" i="5"/>
  <c r="L73" i="5" s="1"/>
  <c r="B75" i="5"/>
  <c r="L75" i="5" s="1"/>
  <c r="B77" i="5"/>
  <c r="L77" i="5" s="1"/>
  <c r="B79" i="5"/>
  <c r="L79" i="5" s="1"/>
  <c r="B81" i="5"/>
  <c r="L81" i="5" s="1"/>
  <c r="B70" i="5"/>
  <c r="L70" i="5" s="1"/>
  <c r="B72" i="5"/>
  <c r="L72" i="5" s="1"/>
  <c r="B74" i="5"/>
  <c r="L74" i="5" s="1"/>
  <c r="B76" i="5"/>
  <c r="L76" i="5" s="1"/>
  <c r="B78" i="5"/>
  <c r="L78" i="5" s="1"/>
  <c r="B80" i="5"/>
  <c r="L80" i="5" s="1"/>
  <c r="B82" i="5"/>
  <c r="L82" i="5" s="1"/>
  <c r="L83" i="5" l="1"/>
  <c r="U74" i="5"/>
  <c r="U77" i="5"/>
  <c r="U72" i="5"/>
  <c r="U70" i="5"/>
  <c r="U81" i="5"/>
  <c r="U82" i="5"/>
  <c r="U79" i="5"/>
  <c r="U80" i="5"/>
  <c r="U78" i="5"/>
  <c r="U75" i="5"/>
  <c r="U76" i="5"/>
  <c r="U73" i="5"/>
  <c r="U71" i="5"/>
  <c r="E30" i="21"/>
  <c r="P30" i="21"/>
  <c r="J30" i="21"/>
  <c r="Q30" i="21"/>
  <c r="N30" i="21"/>
  <c r="L30" i="21"/>
  <c r="K30" i="21"/>
  <c r="H30" i="21"/>
  <c r="G30" i="21"/>
  <c r="O30" i="21"/>
  <c r="M30" i="21"/>
  <c r="I30" i="21"/>
  <c r="F30" i="21"/>
  <c r="B83" i="5"/>
  <c r="C79" i="5" s="1"/>
  <c r="N28" i="21" s="1"/>
  <c r="U83" i="5" l="1"/>
  <c r="C78" i="5"/>
  <c r="M28" i="21" s="1"/>
  <c r="C73" i="5"/>
  <c r="H28" i="21" s="1"/>
  <c r="C83" i="5"/>
  <c r="R30" i="21"/>
  <c r="C69" i="5"/>
  <c r="D28" i="21" s="1"/>
  <c r="C81" i="5"/>
  <c r="P28" i="21" s="1"/>
  <c r="C70" i="5"/>
  <c r="E28" i="21" s="1"/>
  <c r="C76" i="5"/>
  <c r="K28" i="21" s="1"/>
  <c r="C82" i="5"/>
  <c r="Q28" i="21" s="1"/>
  <c r="C74" i="5"/>
  <c r="I28" i="21" s="1"/>
  <c r="C77" i="5"/>
  <c r="L28" i="21" s="1"/>
  <c r="C71" i="5"/>
  <c r="F28" i="21" s="1"/>
  <c r="C80" i="5"/>
  <c r="O28" i="21" s="1"/>
  <c r="C72" i="5"/>
  <c r="G28" i="21" s="1"/>
  <c r="C75" i="5"/>
  <c r="J28" i="21" s="1"/>
  <c r="B128" i="5" l="1"/>
  <c r="L128" i="5" s="1"/>
  <c r="B127" i="5"/>
  <c r="L127" i="5" s="1"/>
  <c r="B126" i="5"/>
  <c r="L126" i="5" s="1"/>
  <c r="B125" i="5"/>
  <c r="L125" i="5" s="1"/>
  <c r="B124" i="5"/>
  <c r="L124" i="5" s="1"/>
  <c r="B123" i="5"/>
  <c r="L123" i="5" s="1"/>
  <c r="B122" i="5"/>
  <c r="L122" i="5" s="1"/>
  <c r="B121" i="5"/>
  <c r="L121" i="5" s="1"/>
  <c r="B106" i="5"/>
  <c r="L106" i="5" s="1"/>
  <c r="J17" i="5"/>
  <c r="J21" i="5" s="1"/>
  <c r="B113" i="5"/>
  <c r="L113" i="5" s="1"/>
  <c r="B112" i="5"/>
  <c r="L112" i="5" s="1"/>
  <c r="B111" i="5"/>
  <c r="L111" i="5" s="1"/>
  <c r="B110" i="5"/>
  <c r="L110" i="5" s="1"/>
  <c r="B109" i="5"/>
  <c r="L109" i="5" s="1"/>
  <c r="B108" i="5"/>
  <c r="L108" i="5" s="1"/>
  <c r="B107" i="5"/>
  <c r="L107" i="5" s="1"/>
  <c r="L114" i="5" l="1"/>
  <c r="U108" i="5"/>
  <c r="U121" i="5"/>
  <c r="U126" i="5"/>
  <c r="U109" i="5"/>
  <c r="U123" i="5"/>
  <c r="U124" i="5"/>
  <c r="U125" i="5"/>
  <c r="U127" i="5"/>
  <c r="U122" i="5"/>
  <c r="U110" i="5"/>
  <c r="U111" i="5"/>
  <c r="U112" i="5"/>
  <c r="U113" i="5"/>
  <c r="U107" i="5"/>
  <c r="U106" i="5"/>
  <c r="U128" i="5"/>
  <c r="G30" i="36"/>
  <c r="G30" i="37"/>
  <c r="E28" i="37"/>
  <c r="H30" i="36"/>
  <c r="H30" i="37"/>
  <c r="F28" i="37"/>
  <c r="I30" i="36"/>
  <c r="I30" i="37"/>
  <c r="G28" i="37"/>
  <c r="J30" i="37"/>
  <c r="J30" i="36"/>
  <c r="H28" i="37"/>
  <c r="K30" i="37"/>
  <c r="K30" i="36"/>
  <c r="I28" i="37"/>
  <c r="J28" i="37"/>
  <c r="B114" i="5"/>
  <c r="C110" i="5" s="1"/>
  <c r="H28" i="36" s="1"/>
  <c r="D30" i="37"/>
  <c r="D30" i="36"/>
  <c r="K28" i="37"/>
  <c r="E30" i="37"/>
  <c r="E30" i="36"/>
  <c r="F30" i="37"/>
  <c r="F30" i="36"/>
  <c r="D28" i="37"/>
  <c r="B129" i="5"/>
  <c r="L129" i="5" s="1"/>
  <c r="K17" i="5"/>
  <c r="K21" i="5" s="1"/>
  <c r="U114" i="5" l="1"/>
  <c r="U129" i="5"/>
  <c r="C106" i="5"/>
  <c r="D28" i="36" s="1"/>
  <c r="C112" i="5"/>
  <c r="J28" i="36" s="1"/>
  <c r="C108" i="5"/>
  <c r="F28" i="36" s="1"/>
  <c r="C113" i="5"/>
  <c r="K28" i="36" s="1"/>
  <c r="C111" i="5"/>
  <c r="I28" i="36" s="1"/>
  <c r="C107" i="5"/>
  <c r="E28" i="36" s="1"/>
  <c r="C109" i="5"/>
  <c r="G28" i="36" s="1"/>
  <c r="C114" i="5"/>
  <c r="L30" i="36"/>
  <c r="L30" i="37"/>
</calcChain>
</file>

<file path=xl/sharedStrings.xml><?xml version="1.0" encoding="utf-8"?>
<sst xmlns="http://schemas.openxmlformats.org/spreadsheetml/2006/main" count="354" uniqueCount="201">
  <si>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</si>
  <si>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</si>
  <si>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</si>
  <si>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</si>
  <si>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</si>
  <si>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</si>
  <si>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</si>
  <si>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</si>
  <si>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</si>
  <si>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</si>
  <si>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</si>
  <si>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</si>
  <si>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</si>
  <si>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</si>
  <si>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</si>
  <si>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</si>
  <si>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</si>
  <si>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</si>
  <si>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</si>
  <si>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</si>
  <si>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</si>
  <si>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</si>
  <si>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</si>
  <si>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</si>
  <si>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</si>
  <si>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</si>
  <si>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</si>
  <si>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</si>
  <si>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</si>
  <si>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</si>
  <si>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</si>
  <si>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</si>
  <si>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</si>
  <si>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</si>
  <si>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</si>
  <si>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</si>
  <si>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</si>
  <si>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</si>
  <si>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</si>
  <si>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</si>
  <si>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</si>
  <si>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</si>
  <si>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</si>
  <si>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</si>
  <si>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</si>
  <si>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</si>
  <si>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</si>
  <si>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</si>
  <si>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</si>
  <si>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</si>
  <si>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</si>
  <si>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</si>
  <si>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</si>
  <si>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</si>
  <si>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</si>
  <si>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</si>
  <si>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</si>
  <si>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</si>
  <si>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</si>
  <si>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</si>
  <si>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</si>
  <si>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</si>
  <si>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</si>
  <si>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</si>
  <si>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</si>
  <si>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</si>
  <si>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</si>
  <si>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</si>
  <si>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</si>
  <si>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</si>
  <si>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</si>
  <si>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</si>
  <si>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</si>
  <si>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</si>
  <si>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</si>
  <si>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</si>
  <si>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</si>
  <si>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</si>
  <si>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</si>
  <si>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</si>
  <si>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</si>
  <si>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</si>
  <si>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</si>
  <si>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</si>
  <si>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</si>
  <si>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</si>
  <si>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</si>
  <si>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</si>
  <si>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</si>
  <si>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</si>
  <si>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</si>
  <si>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</si>
  <si>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</si>
  <si>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</si>
  <si>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</si>
  <si>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</si>
  <si>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</si>
  <si>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</si>
  <si>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</si>
  <si>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</si>
  <si>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</si>
  <si>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</si>
  <si>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</si>
  <si>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</si>
  <si>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</si>
  <si>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</si>
  <si>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</si>
  <si>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</si>
  <si>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</si>
  <si>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</si>
  <si>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</si>
  <si>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</si>
  <si>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</si>
  <si>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</si>
  <si>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</si>
  <si>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</si>
  <si>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</si>
  <si>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</si>
  <si>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</si>
  <si>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</si>
  <si>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</si>
  <si>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</si>
  <si>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</si>
  <si>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</si>
  <si>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</si>
  <si>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</si>
  <si>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</si>
  <si>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</si>
  <si>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</si>
  <si>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</si>
  <si>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</si>
  <si>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</si>
  <si>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</si>
  <si>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</si>
  <si>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</si>
  <si>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</si>
  <si>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</si>
  <si>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</si>
  <si>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</si>
  <si>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</si>
  <si>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</si>
  <si>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</si>
  <si>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</si>
  <si>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</si>
  <si>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</si>
  <si>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</si>
  <si>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</si>
  <si>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</si>
  <si>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</si>
  <si>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</si>
  <si>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</si>
  <si>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</si>
  <si>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</si>
  <si>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</si>
  <si>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</si>
  <si>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</si>
  <si>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</si>
  <si>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</si>
  <si>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</si>
  <si>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</si>
  <si>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</si>
  <si>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</si>
  <si>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</si>
  <si>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</si>
  <si>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</si>
  <si>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</si>
  <si>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</si>
  <si>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</si>
  <si>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</si>
  <si>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</si>
  <si>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</si>
  <si>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</si>
  <si>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</si>
  <si>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</si>
  <si>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</si>
  <si>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</si>
  <si>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</si>
  <si>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</si>
  <si>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</si>
  <si>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</si>
  <si>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</si>
  <si>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</si>
  <si>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</si>
  <si>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</si>
  <si>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</si>
  <si>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</si>
  <si>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</si>
  <si>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</si>
  <si>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</si>
  <si>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</si>
  <si>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</si>
  <si>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</si>
  <si>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</si>
  <si>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</si>
  <si>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</si>
  <si>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</si>
  <si>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</si>
  <si>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</si>
  <si>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</si>
  <si>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</si>
  <si>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Aug-21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</si>
</sst>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2022</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0.16</c:v>
                </c:pt>
                <c:pt idx="1">
                  <c:v>8.5000000000000006E-2</c:v>
                </c:pt>
                <c:pt idx="2">
                  <c:v>5.0000000000000001E-3</c:v>
                </c:pt>
                <c:pt idx="3">
                  <c:v>0</c:v>
                </c:pt>
                <c:pt idx="4">
                  <c:v>5.0000000000000001E-3</c:v>
                </c:pt>
                <c:pt idx="5">
                  <c:v>0</c:v>
                </c:pt>
                <c:pt idx="6">
                  <c:v>0.10249999999999999</c:v>
                </c:pt>
                <c:pt idx="7">
                  <c:v>0.1</c:v>
                </c:pt>
                <c:pt idx="8">
                  <c:v>0.105</c:v>
                </c:pt>
                <c:pt idx="9">
                  <c:v>0.2</c:v>
                </c:pt>
                <c:pt idx="10">
                  <c:v>7.4999999999999997E-2</c:v>
                </c:pt>
                <c:pt idx="11">
                  <c:v>1.4999999999999999E-2</c:v>
                </c:pt>
                <c:pt idx="12">
                  <c:v>1.4999999999999999E-2</c:v>
                </c:pt>
                <c:pt idx="13">
                  <c:v>0.13250000000000001</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0.1490566037735849</c:v>
                </c:pt>
                <c:pt idx="1">
                  <c:v>0.10849056603773585</c:v>
                </c:pt>
                <c:pt idx="2">
                  <c:v>3.7735849056603774E-3</c:v>
                </c:pt>
                <c:pt idx="3">
                  <c:v>0</c:v>
                </c:pt>
                <c:pt idx="4">
                  <c:v>3.7735849056603774E-3</c:v>
                </c:pt>
                <c:pt idx="5">
                  <c:v>9.4339622641509435E-4</c:v>
                </c:pt>
                <c:pt idx="6">
                  <c:v>4.2452830188679243E-2</c:v>
                </c:pt>
                <c:pt idx="7">
                  <c:v>9.1509433962264145E-2</c:v>
                </c:pt>
                <c:pt idx="8">
                  <c:v>0.11509433962264151</c:v>
                </c:pt>
                <c:pt idx="9">
                  <c:v>0.20849056603773586</c:v>
                </c:pt>
                <c:pt idx="10">
                  <c:v>8.1132075471698109E-2</c:v>
                </c:pt>
                <c:pt idx="11">
                  <c:v>1.8867924528301886E-2</c:v>
                </c:pt>
                <c:pt idx="12">
                  <c:v>1.3207547169811321E-2</c:v>
                </c:pt>
                <c:pt idx="13">
                  <c:v>0.16320754716981131</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2022</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Sep-21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0.51749999999999996</c:v>
                </c:pt>
                <c:pt idx="1">
                  <c:v>2.75E-2</c:v>
                </c:pt>
                <c:pt idx="2">
                  <c:v>0.10249999999999999</c:v>
                </c:pt>
                <c:pt idx="3">
                  <c:v>7.4999999999999997E-3</c:v>
                </c:pt>
                <c:pt idx="4">
                  <c:v>1.2500000000000001E-2</c:v>
                </c:pt>
                <c:pt idx="5">
                  <c:v>0.13750000000000001</c:v>
                </c:pt>
                <c:pt idx="6">
                  <c:v>0</c:v>
                </c:pt>
                <c:pt idx="7">
                  <c:v>0.19500000000000001</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0.5811320754716981</c:v>
                </c:pt>
                <c:pt idx="1">
                  <c:v>1.7924528301886792E-2</c:v>
                </c:pt>
                <c:pt idx="2">
                  <c:v>0.10566037735849057</c:v>
                </c:pt>
                <c:pt idx="3">
                  <c:v>8.4905660377358489E-3</c:v>
                </c:pt>
                <c:pt idx="4">
                  <c:v>2.6415094339622643E-2</c:v>
                </c:pt>
                <c:pt idx="5">
                  <c:v>0.14811320754716981</c:v>
                </c:pt>
                <c:pt idx="6">
                  <c:v>9.4339622641509435E-4</c:v>
                </c:pt>
                <c:pt idx="7">
                  <c:v>0.11132075471698114</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2022</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23.883534136546185</c:v>
                </c:pt>
                <c:pt idx="1">
                  <c:v>22.03265306122449</c:v>
                </c:pt>
                <c:pt idx="2">
                  <c:v>21.520325203252032</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12</c:v>
                </c:pt>
                <c:pt idx="1">
                  <c:v>9</c:v>
                </c:pt>
                <c:pt idx="2">
                  <c:v>7</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41</c:v>
                </c:pt>
                <c:pt idx="1">
                  <c:v>36</c:v>
                </c:pt>
                <c:pt idx="2">
                  <c:v>5</c:v>
                </c:pt>
                <c:pt idx="3">
                  <c:v>6</c:v>
                </c:pt>
                <c:pt idx="4">
                  <c:v>17</c:v>
                </c:pt>
                <c:pt idx="5">
                  <c:v>4</c:v>
                </c:pt>
                <c:pt idx="6">
                  <c:v>8</c:v>
                </c:pt>
                <c:pt idx="7">
                  <c:v>7</c:v>
                </c:pt>
                <c:pt idx="8">
                  <c:v>3</c:v>
                </c:pt>
                <c:pt idx="9">
                  <c:v>5</c:v>
                </c:pt>
                <c:pt idx="10">
                  <c:v>2</c:v>
                </c:pt>
                <c:pt idx="11">
                  <c:v>2</c:v>
                </c:pt>
                <c:pt idx="12">
                  <c:v>7</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0.28671328671328672</c:v>
                </c:pt>
                <c:pt idx="1">
                  <c:v>0.53846153846153844</c:v>
                </c:pt>
                <c:pt idx="2">
                  <c:v>0.57342657342657344</c:v>
                </c:pt>
                <c:pt idx="3">
                  <c:v>0.61538461538461542</c:v>
                </c:pt>
                <c:pt idx="4">
                  <c:v>0.73426573426573427</c:v>
                </c:pt>
                <c:pt idx="5">
                  <c:v>0.76223776223776218</c:v>
                </c:pt>
                <c:pt idx="6">
                  <c:v>0.81818181818181823</c:v>
                </c:pt>
                <c:pt idx="7">
                  <c:v>0.86713286713286708</c:v>
                </c:pt>
                <c:pt idx="8">
                  <c:v>0.88811188811188813</c:v>
                </c:pt>
                <c:pt idx="9">
                  <c:v>0.92307692307692313</c:v>
                </c:pt>
                <c:pt idx="10">
                  <c:v>0.93706293706293708</c:v>
                </c:pt>
                <c:pt idx="11">
                  <c:v>0.95104895104895104</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12</c:v>
                </c:pt>
                <c:pt idx="1">
                  <c:v>13</c:v>
                </c:pt>
                <c:pt idx="2">
                  <c:v>7</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52</c:v>
                </c:pt>
                <c:pt idx="1">
                  <c:v>24</c:v>
                </c:pt>
                <c:pt idx="2">
                  <c:v>15</c:v>
                </c:pt>
                <c:pt idx="3">
                  <c:v>12</c:v>
                </c:pt>
                <c:pt idx="4">
                  <c:v>6</c:v>
                </c:pt>
                <c:pt idx="5">
                  <c:v>5</c:v>
                </c:pt>
                <c:pt idx="6">
                  <c:v>8</c:v>
                </c:pt>
                <c:pt idx="7">
                  <c:v>9</c:v>
                </c:pt>
                <c:pt idx="8">
                  <c:v>8</c:v>
                </c:pt>
                <c:pt idx="9">
                  <c:v>7</c:v>
                </c:pt>
                <c:pt idx="10">
                  <c:v>8</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2022</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2616</c:v>
                </c:pt>
                <c:pt idx="1">
                  <c:v>2454</c:v>
                </c:pt>
                <c:pt idx="2">
                  <c:v>2404</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3</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3</c:v>
                </c:pt>
                <c:pt idx="1">
                  <c:v>8</c:v>
                </c:pt>
                <c:pt idx="2">
                  <c:v>6</c:v>
                </c:pt>
                <c:pt idx="3">
                  <c:v>8</c:v>
                </c:pt>
                <c:pt idx="4">
                  <c:v>4</c:v>
                </c:pt>
                <c:pt idx="5">
                  <c:v>1</c:v>
                </c:pt>
                <c:pt idx="6">
                  <c:v>1</c:v>
                </c:pt>
                <c:pt idx="7">
                  <c:v>0</c:v>
                </c:pt>
                <c:pt idx="8">
                  <c:v>0</c:v>
                </c:pt>
                <c:pt idx="9">
                  <c:v>0</c:v>
                </c:pt>
                <c:pt idx="10">
                  <c:v>0</c:v>
                </c:pt>
                <c:pt idx="11">
                  <c:v>1</c:v>
                </c:pt>
                <c:pt idx="12">
                  <c:v>0</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2022</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Sep-21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0.32941176470588235</c:v>
                </c:pt>
                <c:pt idx="1">
                  <c:v>0.29411764705882354</c:v>
                </c:pt>
                <c:pt idx="2">
                  <c:v>2.7450980392156862E-2</c:v>
                </c:pt>
                <c:pt idx="3">
                  <c:v>6.6666666666666666E-2</c:v>
                </c:pt>
                <c:pt idx="4">
                  <c:v>0</c:v>
                </c:pt>
                <c:pt idx="5">
                  <c:v>5.0980392156862744E-2</c:v>
                </c:pt>
                <c:pt idx="6">
                  <c:v>0</c:v>
                </c:pt>
                <c:pt idx="7">
                  <c:v>0.23137254901960785</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0.41304347826086957</c:v>
                </c:pt>
                <c:pt idx="1">
                  <c:v>0.233201581027668</c:v>
                </c:pt>
                <c:pt idx="2">
                  <c:v>5.33596837944664E-2</c:v>
                </c:pt>
                <c:pt idx="3">
                  <c:v>5.1383399209486168E-2</c:v>
                </c:pt>
                <c:pt idx="4">
                  <c:v>4.940711462450593E-3</c:v>
                </c:pt>
                <c:pt idx="5">
                  <c:v>2.2727272727272728E-2</c:v>
                </c:pt>
                <c:pt idx="6">
                  <c:v>9.8814229249011851E-4</c:v>
                </c:pt>
                <c:pt idx="7">
                  <c:v>0.22035573122529645</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2022</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Sep-21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13.939110070257611</c:v>
                </c:pt>
                <c:pt idx="1">
                  <c:v>5.5724590163934442</c:v>
                </c:pt>
                <c:pt idx="2">
                  <c:v>4.0796252927400465</c:v>
                </c:pt>
                <c:pt idx="3">
                  <c:v>10.702025072324011</c:v>
                </c:pt>
                <c:pt idx="4">
                  <c:v>0</c:v>
                </c:pt>
                <c:pt idx="5">
                  <c:v>8.8121059268600259</c:v>
                </c:pt>
                <c:pt idx="6">
                  <c:v>0</c:v>
                </c:pt>
                <c:pt idx="7">
                  <c:v>8.3623228674631811</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13.815514942348427</c:v>
                </c:pt>
                <c:pt idx="1">
                  <c:v>5.5922478466240628</c:v>
                </c:pt>
                <c:pt idx="2">
                  <c:v>7.5033394049787496</c:v>
                </c:pt>
                <c:pt idx="3">
                  <c:v>11.083228247162678</c:v>
                </c:pt>
                <c:pt idx="4">
                  <c:v>5.5475409836065577</c:v>
                </c:pt>
                <c:pt idx="5">
                  <c:v>10.195295794725586</c:v>
                </c:pt>
                <c:pt idx="6">
                  <c:v>9.5081967213114762</c:v>
                </c:pt>
                <c:pt idx="7">
                  <c:v>8.1479085495846508</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2022</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105.3000001013279</c:v>
                </c:pt>
                <c:pt idx="1">
                  <c:v>100.5500001013279</c:v>
                </c:pt>
                <c:pt idx="2">
                  <c:v>102.3000001013279</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120.08000002615154</c:v>
                </c:pt>
                <c:pt idx="1">
                  <c:v>121.78000001423061</c:v>
                </c:pt>
                <c:pt idx="2">
                  <c:v>120.88000001572073</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11.300000011920929</c:v>
                </c:pt>
                <c:pt idx="1">
                  <c:v>11.300000011920929</c:v>
                </c:pt>
                <c:pt idx="2">
                  <c:v>11.300000011920929</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2022</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212.67000030353665</c:v>
                </c:pt>
                <c:pt idx="1">
                  <c:v>207.17000027373433</c:v>
                </c:pt>
                <c:pt idx="2">
                  <c:v>204.47000029310584</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2022</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0.82409177820267687</c:v>
                </c:pt>
                <c:pt idx="1">
                  <c:v>0.827150428047289</c:v>
                </c:pt>
                <c:pt idx="2">
                  <c:v>0.8081564710778194</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9</c:v>
                </c:pt>
                <c:pt idx="1">
                  <c:v>8</c:v>
                </c:pt>
                <c:pt idx="2">
                  <c:v>9</c:v>
                </c:pt>
                <c:pt idx="3">
                  <c:v>6</c:v>
                </c:pt>
                <c:pt idx="4">
                  <c:v>4</c:v>
                </c:pt>
                <c:pt idx="5">
                  <c:v>8</c:v>
                </c:pt>
                <c:pt idx="6">
                  <c:v>12</c:v>
                </c:pt>
                <c:pt idx="7">
                  <c:v>13</c:v>
                </c:pt>
                <c:pt idx="8">
                  <c:v>23</c:v>
                </c:pt>
                <c:pt idx="9">
                  <c:v>28</c:v>
                </c:pt>
                <c:pt idx="10">
                  <c:v>28</c:v>
                </c:pt>
                <c:pt idx="11">
                  <c:v>21</c:v>
                </c:pt>
                <c:pt idx="12">
                  <c:v>20</c:v>
                </c:pt>
                <c:pt idx="13">
                  <c:v>9</c:v>
                </c:pt>
                <c:pt idx="14">
                  <c:v>13</c:v>
                </c:pt>
                <c:pt idx="15">
                  <c:v>1</c:v>
                </c:pt>
                <c:pt idx="16">
                  <c:v>3</c:v>
                </c:pt>
                <c:pt idx="17">
                  <c:v>2</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a:extLst>
            <a:ext uri="{FF2B5EF4-FFF2-40B4-BE49-F238E27FC236}">
              <a16:creationId xmlns:a16="http://schemas.microsoft.com/office/drawing/2014/main" id="{00000000-0008-0000-0100-0000A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a:extLst>
            <a:ext uri="{FF2B5EF4-FFF2-40B4-BE49-F238E27FC236}">
              <a16:creationId xmlns:a16="http://schemas.microsoft.com/office/drawing/2014/main" id="{00000000-0008-0000-0200-000089B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a:extLst>
            <a:ext uri="{FF2B5EF4-FFF2-40B4-BE49-F238E27FC236}">
              <a16:creationId xmlns:a16="http://schemas.microsoft.com/office/drawing/2014/main" id="{00000000-0008-0000-0300-00002AF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a:extLst>
            <a:ext uri="{FF2B5EF4-FFF2-40B4-BE49-F238E27FC236}">
              <a16:creationId xmlns:a16="http://schemas.microsoft.com/office/drawing/2014/main" id="{00000000-0008-0000-0400-0000859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a:extLst>
            <a:ext uri="{FF2B5EF4-FFF2-40B4-BE49-F238E27FC236}">
              <a16:creationId xmlns:a16="http://schemas.microsoft.com/office/drawing/2014/main" id="{00000000-0008-0000-0500-00007599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a:extLst>
            <a:ext uri="{FF2B5EF4-FFF2-40B4-BE49-F238E27FC236}">
              <a16:creationId xmlns:a16="http://schemas.microsoft.com/office/drawing/2014/main" id="{00000000-0008-0000-0600-0000857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a:extLst>
            <a:ext uri="{FF2B5EF4-FFF2-40B4-BE49-F238E27FC236}">
              <a16:creationId xmlns:a16="http://schemas.microsoft.com/office/drawing/2014/main" id="{00000000-0008-0000-0700-0000857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a:extLst>
            <a:ext uri="{FF2B5EF4-FFF2-40B4-BE49-F238E27FC236}">
              <a16:creationId xmlns:a16="http://schemas.microsoft.com/office/drawing/2014/main" id="{00000000-0008-0000-0800-0000857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a:extLst>
            <a:ext uri="{FF2B5EF4-FFF2-40B4-BE49-F238E27FC236}">
              <a16:creationId xmlns:a16="http://schemas.microsoft.com/office/drawing/2014/main" id="{00000000-0008-0000-0900-000089C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a:extLst>
            <a:ext uri="{FF2B5EF4-FFF2-40B4-BE49-F238E27FC236}">
              <a16:creationId xmlns:a16="http://schemas.microsoft.com/office/drawing/2014/main" id="{00000000-0008-0000-0A00-000089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a:extLst>
            <a:ext uri="{FF2B5EF4-FFF2-40B4-BE49-F238E27FC236}">
              <a16:creationId xmlns:a16="http://schemas.microsoft.com/office/drawing/2014/main" id="{00000000-0008-0000-0B00-0000858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a:extLst>
            <a:ext uri="{FF2B5EF4-FFF2-40B4-BE49-F238E27FC236}">
              <a16:creationId xmlns:a16="http://schemas.microsoft.com/office/drawing/2014/main" id="{00000000-0008-0000-0C00-0000859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a:extLst>
            <a:ext uri="{FF2B5EF4-FFF2-40B4-BE49-F238E27FC236}">
              <a16:creationId xmlns:a16="http://schemas.microsoft.com/office/drawing/2014/main" id="{00000000-0008-0000-0D00-0000859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a:extLst>
            <a:ext uri="{FF2B5EF4-FFF2-40B4-BE49-F238E27FC236}">
              <a16:creationId xmlns:a16="http://schemas.microsoft.com/office/drawing/2014/main" id="{00000000-0008-0000-0E00-00008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SA%20Management\CSA%20Monthly%20Reports\Template\CSAMonthPivo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Set Month"/>
      <sheetName val="staffdata"/>
      <sheetName val="memberdata"/>
      <sheetName val="work"/>
      <sheetName val="Staff Summary"/>
      <sheetName val="FP Summary"/>
      <sheetName val="Referrals"/>
      <sheetName val="Active-Discharged"/>
      <sheetName val="Disposition"/>
      <sheetName val="court"/>
      <sheetName val="court2"/>
    </sheetNames>
    <sheetDataSet>
      <sheetData sheetId="0"/>
      <sheetData sheetId="1">
        <row r="5">
          <cell r="B5">
            <v>2021</v>
          </cell>
        </row>
        <row r="9">
          <cell r="B9">
            <v>9</v>
          </cell>
        </row>
      </sheetData>
      <sheetData sheetId="2"/>
      <sheetData sheetId="3"/>
      <sheetData sheetId="4"/>
      <sheetData sheetId="5">
        <row r="10">
          <cell r="A10">
            <v>102.3000001013279</v>
          </cell>
        </row>
        <row r="11">
          <cell r="A11">
            <v>120.88000001572073</v>
          </cell>
        </row>
        <row r="12">
          <cell r="A12">
            <v>11.300000011920929</v>
          </cell>
        </row>
        <row r="13">
          <cell r="A13">
            <v>204.47000029310584</v>
          </cell>
        </row>
        <row r="40">
          <cell r="AK40">
            <v>10.252473552873351</v>
          </cell>
        </row>
        <row r="78">
          <cell r="AK78">
            <v>10.332668299996261</v>
          </cell>
        </row>
        <row r="87">
          <cell r="I87">
            <v>1942</v>
          </cell>
          <cell r="AE87">
            <v>0</v>
          </cell>
          <cell r="AF87">
            <v>0</v>
          </cell>
        </row>
        <row r="88">
          <cell r="AE88">
            <v>0</v>
          </cell>
          <cell r="AF88">
            <v>1</v>
          </cell>
        </row>
        <row r="89">
          <cell r="I89">
            <v>0.8081564710778194</v>
          </cell>
          <cell r="AE89">
            <v>2</v>
          </cell>
          <cell r="AF89">
            <v>4</v>
          </cell>
        </row>
        <row r="90">
          <cell r="AE90">
            <v>5</v>
          </cell>
          <cell r="AF90">
            <v>3</v>
          </cell>
        </row>
        <row r="91">
          <cell r="AE91">
            <v>3</v>
          </cell>
          <cell r="AF91">
            <v>5</v>
          </cell>
        </row>
        <row r="92">
          <cell r="AE92">
            <v>1</v>
          </cell>
          <cell r="AF92">
            <v>6</v>
          </cell>
        </row>
        <row r="93">
          <cell r="AE93">
            <v>7</v>
          </cell>
          <cell r="AF93">
            <v>4</v>
          </cell>
        </row>
        <row r="94">
          <cell r="AE94">
            <v>3</v>
          </cell>
          <cell r="AF94">
            <v>2</v>
          </cell>
        </row>
        <row r="95">
          <cell r="O95">
            <v>9</v>
          </cell>
          <cell r="AE95">
            <v>5</v>
          </cell>
          <cell r="AF95">
            <v>2</v>
          </cell>
          <cell r="AN95">
            <v>5</v>
          </cell>
        </row>
        <row r="96">
          <cell r="O96">
            <v>8</v>
          </cell>
          <cell r="AE96">
            <v>3</v>
          </cell>
          <cell r="AF96">
            <v>2</v>
          </cell>
          <cell r="AN96">
            <v>4</v>
          </cell>
        </row>
        <row r="97">
          <cell r="O97">
            <v>9</v>
          </cell>
          <cell r="AE97">
            <v>0</v>
          </cell>
          <cell r="AF97">
            <v>1</v>
          </cell>
          <cell r="AN97">
            <v>4</v>
          </cell>
        </row>
        <row r="98">
          <cell r="O98">
            <v>6</v>
          </cell>
          <cell r="AE98">
            <v>1</v>
          </cell>
          <cell r="AF98">
            <v>1</v>
          </cell>
          <cell r="AN98">
            <v>4</v>
          </cell>
        </row>
        <row r="99">
          <cell r="O99">
            <v>4</v>
          </cell>
          <cell r="AE99">
            <v>0</v>
          </cell>
          <cell r="AF99">
            <v>1</v>
          </cell>
          <cell r="AN99">
            <v>3</v>
          </cell>
        </row>
        <row r="100">
          <cell r="O100">
            <v>8</v>
          </cell>
          <cell r="AE100">
            <v>0</v>
          </cell>
          <cell r="AF100">
            <v>0</v>
          </cell>
          <cell r="AN100">
            <v>8</v>
          </cell>
        </row>
        <row r="101">
          <cell r="O101">
            <v>12</v>
          </cell>
          <cell r="AE101">
            <v>2</v>
          </cell>
          <cell r="AF101">
            <v>0</v>
          </cell>
          <cell r="AN101">
            <v>8</v>
          </cell>
        </row>
        <row r="102">
          <cell r="O102">
            <v>13</v>
          </cell>
          <cell r="AE102">
            <v>0</v>
          </cell>
          <cell r="AF102">
            <v>0</v>
          </cell>
          <cell r="AN102">
            <v>12</v>
          </cell>
        </row>
        <row r="103">
          <cell r="O103">
            <v>23</v>
          </cell>
          <cell r="AE103">
            <v>0</v>
          </cell>
          <cell r="AF103">
            <v>0</v>
          </cell>
          <cell r="AN103">
            <v>23</v>
          </cell>
        </row>
        <row r="104">
          <cell r="O104">
            <v>28</v>
          </cell>
          <cell r="AE104">
            <v>0</v>
          </cell>
          <cell r="AF104">
            <v>0</v>
          </cell>
          <cell r="AN104">
            <v>28</v>
          </cell>
        </row>
        <row r="105">
          <cell r="O105">
            <v>28</v>
          </cell>
          <cell r="AE105">
            <v>0</v>
          </cell>
          <cell r="AF105">
            <v>0</v>
          </cell>
          <cell r="AN105">
            <v>27</v>
          </cell>
        </row>
        <row r="106">
          <cell r="O106">
            <v>21</v>
          </cell>
          <cell r="AE106">
            <v>0</v>
          </cell>
          <cell r="AF106">
            <v>0</v>
          </cell>
          <cell r="AN106">
            <v>21</v>
          </cell>
        </row>
        <row r="107">
          <cell r="O107">
            <v>20</v>
          </cell>
          <cell r="AE107">
            <v>0</v>
          </cell>
          <cell r="AF107">
            <v>0</v>
          </cell>
          <cell r="AN107">
            <v>20</v>
          </cell>
        </row>
        <row r="108">
          <cell r="O108">
            <v>9</v>
          </cell>
          <cell r="AE108">
            <v>0</v>
          </cell>
          <cell r="AF108">
            <v>0</v>
          </cell>
          <cell r="AN108">
            <v>9</v>
          </cell>
        </row>
        <row r="109">
          <cell r="O109">
            <v>13</v>
          </cell>
          <cell r="AE109">
            <v>0</v>
          </cell>
          <cell r="AF109">
            <v>0</v>
          </cell>
          <cell r="AN109">
            <v>13</v>
          </cell>
        </row>
        <row r="110">
          <cell r="O110">
            <v>1</v>
          </cell>
          <cell r="AE110">
            <v>0</v>
          </cell>
          <cell r="AF110">
            <v>0</v>
          </cell>
          <cell r="AN110">
            <v>1</v>
          </cell>
        </row>
        <row r="111">
          <cell r="O111">
            <v>3</v>
          </cell>
          <cell r="AE111">
            <v>0</v>
          </cell>
          <cell r="AF111">
            <v>0</v>
          </cell>
          <cell r="AN111">
            <v>3</v>
          </cell>
        </row>
        <row r="112">
          <cell r="O112">
            <v>2</v>
          </cell>
          <cell r="AE112">
            <v>0</v>
          </cell>
          <cell r="AF112">
            <v>0</v>
          </cell>
          <cell r="AN112">
            <v>2</v>
          </cell>
        </row>
        <row r="113">
          <cell r="O113" t="e">
            <v>#N/A</v>
          </cell>
          <cell r="AE113">
            <v>0</v>
          </cell>
          <cell r="AF113">
            <v>0</v>
          </cell>
          <cell r="AN113" t="e">
            <v>#N/A</v>
          </cell>
        </row>
        <row r="114">
          <cell r="AE114">
            <v>0</v>
          </cell>
          <cell r="AF114">
            <v>0</v>
          </cell>
        </row>
        <row r="115">
          <cell r="AE115">
            <v>0</v>
          </cell>
          <cell r="AF115">
            <v>0</v>
          </cell>
        </row>
        <row r="116">
          <cell r="AE116">
            <v>0</v>
          </cell>
          <cell r="AF116">
            <v>0</v>
          </cell>
        </row>
      </sheetData>
      <sheetData sheetId="6"/>
      <sheetData sheetId="7">
        <row r="26">
          <cell r="N26">
            <v>64</v>
          </cell>
          <cell r="O26">
            <v>158</v>
          </cell>
        </row>
        <row r="27">
          <cell r="N27">
            <v>34</v>
          </cell>
          <cell r="O27">
            <v>115</v>
          </cell>
        </row>
        <row r="28">
          <cell r="N28">
            <v>2</v>
          </cell>
          <cell r="O28">
            <v>4</v>
          </cell>
        </row>
        <row r="29">
          <cell r="N29">
            <v>0</v>
          </cell>
          <cell r="O29">
            <v>0</v>
          </cell>
        </row>
        <row r="30">
          <cell r="N30">
            <v>2</v>
          </cell>
          <cell r="O30">
            <v>4</v>
          </cell>
        </row>
        <row r="31">
          <cell r="N31">
            <v>0</v>
          </cell>
          <cell r="O31">
            <v>1</v>
          </cell>
        </row>
        <row r="32">
          <cell r="N32">
            <v>41</v>
          </cell>
          <cell r="O32">
            <v>45</v>
          </cell>
        </row>
        <row r="33">
          <cell r="N33">
            <v>40</v>
          </cell>
          <cell r="O33">
            <v>97</v>
          </cell>
        </row>
        <row r="34">
          <cell r="N34">
            <v>42</v>
          </cell>
          <cell r="O34">
            <v>122</v>
          </cell>
        </row>
        <row r="35">
          <cell r="N35">
            <v>80</v>
          </cell>
          <cell r="O35">
            <v>221</v>
          </cell>
        </row>
        <row r="36">
          <cell r="N36">
            <v>30</v>
          </cell>
          <cell r="O36">
            <v>86</v>
          </cell>
        </row>
        <row r="37">
          <cell r="N37">
            <v>6</v>
          </cell>
          <cell r="O37">
            <v>20</v>
          </cell>
        </row>
        <row r="38">
          <cell r="N38">
            <v>6</v>
          </cell>
          <cell r="O38">
            <v>14</v>
          </cell>
        </row>
        <row r="39">
          <cell r="N39">
            <v>53</v>
          </cell>
          <cell r="O39">
            <v>173</v>
          </cell>
        </row>
        <row r="40">
          <cell r="N40">
            <v>400</v>
          </cell>
          <cell r="O40">
            <v>1060</v>
          </cell>
        </row>
        <row r="51">
          <cell r="N51">
            <v>40</v>
          </cell>
        </row>
        <row r="52">
          <cell r="N52">
            <v>21</v>
          </cell>
        </row>
        <row r="53">
          <cell r="N53">
            <v>0</v>
          </cell>
        </row>
        <row r="54">
          <cell r="N54">
            <v>0</v>
          </cell>
        </row>
        <row r="55">
          <cell r="N55">
            <v>0</v>
          </cell>
        </row>
        <row r="56">
          <cell r="N56">
            <v>8</v>
          </cell>
        </row>
        <row r="57">
          <cell r="N57">
            <v>16</v>
          </cell>
        </row>
        <row r="58">
          <cell r="N58">
            <v>23</v>
          </cell>
        </row>
        <row r="59">
          <cell r="N59">
            <v>53</v>
          </cell>
        </row>
        <row r="60">
          <cell r="N60">
            <v>19</v>
          </cell>
        </row>
        <row r="61">
          <cell r="N61">
            <v>3</v>
          </cell>
        </row>
        <row r="62">
          <cell r="N62">
            <v>3</v>
          </cell>
        </row>
        <row r="63">
          <cell r="N63">
            <v>49</v>
          </cell>
        </row>
        <row r="64">
          <cell r="N64">
            <v>235</v>
          </cell>
        </row>
      </sheetData>
      <sheetData sheetId="8">
        <row r="4">
          <cell r="K4">
            <v>3</v>
          </cell>
        </row>
        <row r="5">
          <cell r="K5">
            <v>8</v>
          </cell>
        </row>
        <row r="6">
          <cell r="K6">
            <v>6</v>
          </cell>
        </row>
        <row r="7">
          <cell r="K7">
            <v>8</v>
          </cell>
        </row>
        <row r="8">
          <cell r="K8">
            <v>4</v>
          </cell>
        </row>
        <row r="9">
          <cell r="K9">
            <v>1</v>
          </cell>
        </row>
        <row r="10">
          <cell r="K10">
            <v>1</v>
          </cell>
        </row>
        <row r="11">
          <cell r="K11">
            <v>0</v>
          </cell>
        </row>
        <row r="12">
          <cell r="K12">
            <v>0</v>
          </cell>
        </row>
        <row r="13">
          <cell r="K13">
            <v>0</v>
          </cell>
        </row>
        <row r="14">
          <cell r="K14">
            <v>0</v>
          </cell>
        </row>
        <row r="15">
          <cell r="K15">
            <v>1</v>
          </cell>
        </row>
        <row r="16">
          <cell r="K16">
            <v>0</v>
          </cell>
        </row>
        <row r="17">
          <cell r="K17">
            <v>0</v>
          </cell>
        </row>
        <row r="18">
          <cell r="K18">
            <v>0</v>
          </cell>
        </row>
        <row r="19">
          <cell r="K19">
            <v>0</v>
          </cell>
        </row>
        <row r="42">
          <cell r="C42">
            <v>2404</v>
          </cell>
        </row>
        <row r="88">
          <cell r="C88">
            <v>84</v>
          </cell>
          <cell r="D88">
            <v>13.939110070257611</v>
          </cell>
        </row>
        <row r="89">
          <cell r="C89">
            <v>75</v>
          </cell>
          <cell r="D89">
            <v>5.5724590163934442</v>
          </cell>
        </row>
        <row r="90">
          <cell r="C90">
            <v>7</v>
          </cell>
          <cell r="D90">
            <v>4.0796252927400465</v>
          </cell>
        </row>
        <row r="91">
          <cell r="C91">
            <v>17</v>
          </cell>
          <cell r="D91">
            <v>10.702025072324011</v>
          </cell>
        </row>
        <row r="92">
          <cell r="C92">
            <v>0</v>
          </cell>
          <cell r="D92">
            <v>0</v>
          </cell>
        </row>
        <row r="93">
          <cell r="C93">
            <v>13</v>
          </cell>
          <cell r="D93">
            <v>8.8121059268600259</v>
          </cell>
        </row>
        <row r="94">
          <cell r="C94">
            <v>0</v>
          </cell>
          <cell r="D94">
            <v>0</v>
          </cell>
        </row>
        <row r="95">
          <cell r="C95">
            <v>59</v>
          </cell>
          <cell r="D95">
            <v>8.3623228674631811</v>
          </cell>
        </row>
        <row r="96">
          <cell r="C96">
            <v>255</v>
          </cell>
          <cell r="D96">
            <v>9.4401800064288022</v>
          </cell>
        </row>
        <row r="100">
          <cell r="C100">
            <v>418</v>
          </cell>
          <cell r="D100">
            <v>13.815514942348427</v>
          </cell>
        </row>
        <row r="101">
          <cell r="C101">
            <v>236</v>
          </cell>
          <cell r="D101">
            <v>5.5922478466240628</v>
          </cell>
        </row>
        <row r="102">
          <cell r="C102">
            <v>54</v>
          </cell>
          <cell r="D102">
            <v>7.5033394049787496</v>
          </cell>
        </row>
        <row r="103">
          <cell r="C103">
            <v>52</v>
          </cell>
          <cell r="D103">
            <v>11.083228247162678</v>
          </cell>
        </row>
        <row r="104">
          <cell r="C104">
            <v>5</v>
          </cell>
          <cell r="D104">
            <v>5.5475409836065577</v>
          </cell>
        </row>
        <row r="105">
          <cell r="C105">
            <v>23</v>
          </cell>
          <cell r="D105">
            <v>10.195295794725586</v>
          </cell>
        </row>
        <row r="106">
          <cell r="C106">
            <v>1</v>
          </cell>
          <cell r="D106">
            <v>9.5081967213114762</v>
          </cell>
        </row>
        <row r="107">
          <cell r="C107">
            <v>223</v>
          </cell>
          <cell r="D107">
            <v>8.1479085495846508</v>
          </cell>
        </row>
        <row r="108">
          <cell r="C108">
            <v>1012</v>
          </cell>
          <cell r="D108">
            <v>10.044353009784226</v>
          </cell>
        </row>
      </sheetData>
      <sheetData sheetId="9">
        <row r="3">
          <cell r="G3">
            <v>154</v>
          </cell>
          <cell r="H3">
            <v>36.188311688311686</v>
          </cell>
          <cell r="Q3">
            <v>12</v>
          </cell>
        </row>
        <row r="4">
          <cell r="Q4">
            <v>13</v>
          </cell>
        </row>
        <row r="5">
          <cell r="Q5">
            <v>7</v>
          </cell>
        </row>
        <row r="6">
          <cell r="Q6">
            <v>0</v>
          </cell>
        </row>
        <row r="7">
          <cell r="Q7">
            <v>0</v>
          </cell>
        </row>
        <row r="8">
          <cell r="Q8">
            <v>0</v>
          </cell>
        </row>
        <row r="9">
          <cell r="Q9">
            <v>0</v>
          </cell>
        </row>
        <row r="10">
          <cell r="Q10">
            <v>0</v>
          </cell>
        </row>
        <row r="11">
          <cell r="Q11">
            <v>0</v>
          </cell>
        </row>
        <row r="12">
          <cell r="Q12">
            <v>0</v>
          </cell>
        </row>
        <row r="28">
          <cell r="C28">
            <v>207</v>
          </cell>
        </row>
        <row r="29">
          <cell r="C29">
            <v>11</v>
          </cell>
        </row>
        <row r="30">
          <cell r="C30">
            <v>41</v>
          </cell>
        </row>
        <row r="31">
          <cell r="C31">
            <v>3</v>
          </cell>
        </row>
        <row r="32">
          <cell r="C32">
            <v>5</v>
          </cell>
        </row>
        <row r="33">
          <cell r="C33">
            <v>55</v>
          </cell>
        </row>
        <row r="34">
          <cell r="C34">
            <v>0</v>
          </cell>
        </row>
        <row r="35">
          <cell r="C35">
            <v>78</v>
          </cell>
        </row>
        <row r="36">
          <cell r="C36">
            <v>400</v>
          </cell>
        </row>
        <row r="62">
          <cell r="C62">
            <v>616</v>
          </cell>
        </row>
        <row r="63">
          <cell r="C63">
            <v>19</v>
          </cell>
        </row>
        <row r="64">
          <cell r="C64">
            <v>112</v>
          </cell>
        </row>
        <row r="65">
          <cell r="C65">
            <v>9</v>
          </cell>
        </row>
        <row r="66">
          <cell r="C66">
            <v>28</v>
          </cell>
        </row>
        <row r="67">
          <cell r="C67">
            <v>157</v>
          </cell>
        </row>
        <row r="68">
          <cell r="C68">
            <v>1</v>
          </cell>
        </row>
        <row r="69">
          <cell r="C69">
            <v>118</v>
          </cell>
        </row>
        <row r="70">
          <cell r="C70">
            <v>1060</v>
          </cell>
        </row>
        <row r="75">
          <cell r="G75">
            <v>246</v>
          </cell>
          <cell r="H75">
            <v>21.520325203252032</v>
          </cell>
        </row>
        <row r="76">
          <cell r="M76" t="str">
            <v>1 - 10</v>
          </cell>
          <cell r="N76">
            <v>52</v>
          </cell>
          <cell r="X76" t="str">
            <v>1 - 3</v>
          </cell>
          <cell r="Y76">
            <v>41</v>
          </cell>
        </row>
        <row r="77">
          <cell r="M77" t="str">
            <v>11 - 20</v>
          </cell>
          <cell r="N77">
            <v>24</v>
          </cell>
          <cell r="X77" t="str">
            <v>4 - 10</v>
          </cell>
          <cell r="Y77">
            <v>36</v>
          </cell>
        </row>
        <row r="78">
          <cell r="M78" t="str">
            <v>21 - 30</v>
          </cell>
          <cell r="N78">
            <v>15</v>
          </cell>
          <cell r="X78" t="str">
            <v>11 - 14</v>
          </cell>
          <cell r="Y78">
            <v>5</v>
          </cell>
        </row>
        <row r="79">
          <cell r="M79" t="str">
            <v>31 - 40</v>
          </cell>
          <cell r="N79">
            <v>12</v>
          </cell>
          <cell r="X79" t="str">
            <v>15 - 20</v>
          </cell>
          <cell r="Y79">
            <v>6</v>
          </cell>
        </row>
        <row r="80">
          <cell r="M80" t="str">
            <v>41 - 50</v>
          </cell>
          <cell r="N80">
            <v>6</v>
          </cell>
          <cell r="X80" t="str">
            <v>21 - 30</v>
          </cell>
          <cell r="Y80">
            <v>17</v>
          </cell>
        </row>
        <row r="81">
          <cell r="M81" t="str">
            <v>51 - 60</v>
          </cell>
          <cell r="N81">
            <v>5</v>
          </cell>
          <cell r="X81" t="str">
            <v>31 - 40</v>
          </cell>
          <cell r="Y81">
            <v>4</v>
          </cell>
        </row>
        <row r="82">
          <cell r="M82" t="str">
            <v>61 - 70</v>
          </cell>
          <cell r="N82">
            <v>8</v>
          </cell>
          <cell r="X82" t="str">
            <v>41 - 50</v>
          </cell>
          <cell r="Y82">
            <v>8</v>
          </cell>
        </row>
        <row r="83">
          <cell r="M83" t="str">
            <v>71 - 80</v>
          </cell>
          <cell r="N83">
            <v>9</v>
          </cell>
          <cell r="X83" t="str">
            <v>51 - 60</v>
          </cell>
          <cell r="Y83">
            <v>7</v>
          </cell>
        </row>
        <row r="84">
          <cell r="M84" t="str">
            <v>81 - 90</v>
          </cell>
          <cell r="N84">
            <v>8</v>
          </cell>
          <cell r="X84" t="str">
            <v>61 - 70</v>
          </cell>
          <cell r="Y84">
            <v>3</v>
          </cell>
        </row>
        <row r="85">
          <cell r="M85" t="str">
            <v>91 - 100</v>
          </cell>
          <cell r="N85">
            <v>7</v>
          </cell>
          <cell r="X85" t="str">
            <v>71 - 80</v>
          </cell>
          <cell r="Y85">
            <v>5</v>
          </cell>
        </row>
        <row r="86">
          <cell r="M86" t="str">
            <v>&gt;100</v>
          </cell>
          <cell r="N86">
            <v>8</v>
          </cell>
          <cell r="X86" t="str">
            <v>81 - 90</v>
          </cell>
          <cell r="Y86">
            <v>2</v>
          </cell>
        </row>
        <row r="87">
          <cell r="X87" t="str">
            <v>91 - 100</v>
          </cell>
          <cell r="Y87">
            <v>2</v>
          </cell>
        </row>
        <row r="88">
          <cell r="X88" t="str">
            <v>&gt;100</v>
          </cell>
          <cell r="Y88">
            <v>7</v>
          </cell>
        </row>
      </sheetData>
      <sheetData sheetId="10"/>
      <sheetData sheetId="11">
        <row r="2">
          <cell r="B2">
            <v>7</v>
          </cell>
          <cell r="C2">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50" zoomScaleNormal="5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September 2021,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Sep-21 (%)</v>
      </c>
      <c r="D28" s="70">
        <f>Data!C69</f>
        <v>0.16</v>
      </c>
      <c r="E28" s="70">
        <f>Data!C70</f>
        <v>8.5000000000000006E-2</v>
      </c>
      <c r="F28" s="70">
        <f>Data!C71</f>
        <v>5.0000000000000001E-3</v>
      </c>
      <c r="G28" s="70">
        <f>Data!C72</f>
        <v>0</v>
      </c>
      <c r="H28" s="70">
        <f>Data!C73</f>
        <v>5.0000000000000001E-3</v>
      </c>
      <c r="I28" s="70">
        <f>Data!C74</f>
        <v>0</v>
      </c>
      <c r="J28" s="70">
        <f>Data!C75</f>
        <v>0.10249999999999999</v>
      </c>
      <c r="K28" s="70">
        <f>Data!C76</f>
        <v>0.1</v>
      </c>
      <c r="L28" s="70">
        <f>Data!C77</f>
        <v>0.105</v>
      </c>
      <c r="M28" s="70">
        <f>Data!C78</f>
        <v>0.2</v>
      </c>
      <c r="N28" s="70">
        <f>Data!C79</f>
        <v>7.4999999999999997E-2</v>
      </c>
      <c r="O28" s="70">
        <f>Data!C80</f>
        <v>1.4999999999999999E-2</v>
      </c>
      <c r="P28" s="70">
        <f>Data!C81</f>
        <v>1.4999999999999999E-2</v>
      </c>
      <c r="Q28" s="70">
        <f>Data!C82</f>
        <v>0.13250000000000001</v>
      </c>
      <c r="R28" s="71"/>
    </row>
    <row r="29" spans="1:18" x14ac:dyDescent="0.25">
      <c r="A29" s="59"/>
      <c r="B29" s="72" t="s">
        <v>39</v>
      </c>
      <c r="C29" s="73" t="s">
        <v>44</v>
      </c>
      <c r="D29" s="70">
        <f>Data!G69</f>
        <v>0.1490566037735849</v>
      </c>
      <c r="E29" s="70">
        <f>Data!G70</f>
        <v>0.10849056603773585</v>
      </c>
      <c r="F29" s="70">
        <f>Data!G71</f>
        <v>3.7735849056603774E-3</v>
      </c>
      <c r="G29" s="70">
        <f>Data!G72</f>
        <v>0</v>
      </c>
      <c r="H29" s="70">
        <f>Data!G73</f>
        <v>3.7735849056603774E-3</v>
      </c>
      <c r="I29" s="70">
        <f>Data!G74</f>
        <v>9.4339622641509435E-4</v>
      </c>
      <c r="J29" s="70">
        <f>Data!G75</f>
        <v>4.2452830188679243E-2</v>
      </c>
      <c r="K29" s="70">
        <f>Data!G76</f>
        <v>9.1509433962264145E-2</v>
      </c>
      <c r="L29" s="70">
        <f>Data!G77</f>
        <v>0.11509433962264151</v>
      </c>
      <c r="M29" s="70">
        <f>Data!G78</f>
        <v>0.20849056603773586</v>
      </c>
      <c r="N29" s="70">
        <f>Data!G79</f>
        <v>8.1132075471698109E-2</v>
      </c>
      <c r="O29" s="70">
        <f>Data!G80</f>
        <v>1.8867924528301886E-2</v>
      </c>
      <c r="P29" s="70">
        <f>Data!G81</f>
        <v>1.3207547169811321E-2</v>
      </c>
      <c r="Q29" s="70">
        <f>Data!G82</f>
        <v>0.16320754716981131</v>
      </c>
      <c r="R29" s="66" t="s">
        <v>0</v>
      </c>
    </row>
    <row r="30" spans="1:18" x14ac:dyDescent="0.25">
      <c r="A30" s="59"/>
      <c r="B30" s="74"/>
      <c r="C30" s="69" t="str">
        <f>Data!C68</f>
        <v>Youth</v>
      </c>
      <c r="D30" s="75">
        <f>Data!B69</f>
        <v>64</v>
      </c>
      <c r="E30" s="75">
        <f>Data!B70</f>
        <v>34</v>
      </c>
      <c r="F30" s="75">
        <f>Data!B71</f>
        <v>2</v>
      </c>
      <c r="G30" s="75">
        <f>Data!B72</f>
        <v>0</v>
      </c>
      <c r="H30" s="76">
        <f>Data!B73</f>
        <v>2</v>
      </c>
      <c r="I30" s="75">
        <f>Data!B74</f>
        <v>0</v>
      </c>
      <c r="J30" s="75">
        <f>Data!B75</f>
        <v>41</v>
      </c>
      <c r="K30" s="75">
        <f>Data!B76</f>
        <v>40</v>
      </c>
      <c r="L30" s="75">
        <f>Data!B77</f>
        <v>42</v>
      </c>
      <c r="M30" s="75">
        <f>Data!B78</f>
        <v>80</v>
      </c>
      <c r="N30" s="75">
        <f>Data!B79</f>
        <v>30</v>
      </c>
      <c r="O30" s="75">
        <f>Data!B80</f>
        <v>6</v>
      </c>
      <c r="P30" s="75">
        <f>Data!B81</f>
        <v>6</v>
      </c>
      <c r="Q30" s="75">
        <f>Data!B82</f>
        <v>53</v>
      </c>
      <c r="R30" s="75">
        <f>Data!B83</f>
        <v>400</v>
      </c>
    </row>
    <row r="31" spans="1:18" x14ac:dyDescent="0.25">
      <c r="A31" s="59"/>
      <c r="B31" s="74"/>
      <c r="C31" s="73" t="s">
        <v>38</v>
      </c>
      <c r="D31" s="75">
        <f>Data!F69</f>
        <v>158</v>
      </c>
      <c r="E31" s="75">
        <f>Data!F70</f>
        <v>115</v>
      </c>
      <c r="F31" s="75">
        <f>Data!F71</f>
        <v>4</v>
      </c>
      <c r="G31" s="75">
        <f>Data!F72</f>
        <v>0</v>
      </c>
      <c r="H31" s="76">
        <f>Data!F73</f>
        <v>4</v>
      </c>
      <c r="I31" s="75">
        <f>Data!F74</f>
        <v>1</v>
      </c>
      <c r="J31" s="75">
        <f>Data!F75</f>
        <v>45</v>
      </c>
      <c r="K31" s="75">
        <f>Data!F76</f>
        <v>97</v>
      </c>
      <c r="L31" s="75">
        <f>Data!F77</f>
        <v>122</v>
      </c>
      <c r="M31" s="75">
        <f>Data!F78</f>
        <v>221</v>
      </c>
      <c r="N31" s="75">
        <f>Data!F79</f>
        <v>86</v>
      </c>
      <c r="O31" s="75">
        <f>Data!F80</f>
        <v>20</v>
      </c>
      <c r="P31" s="75">
        <f>Data!F81</f>
        <v>14</v>
      </c>
      <c r="Q31" s="75">
        <f>Data!F82</f>
        <v>173</v>
      </c>
      <c r="R31" s="75">
        <f>Data!F83</f>
        <v>1060</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 ca="1">Data!R27</f>
        <v>Prepared by the Massachusetts Behavioral Health Partnership on 1/13/2022.</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50" zoomScaleNormal="5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September 2021,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Sep-21 (%)</v>
      </c>
      <c r="D28" s="70">
        <f>Data!C91</f>
        <v>0.51749999999999996</v>
      </c>
      <c r="E28" s="70">
        <f>Data!C92</f>
        <v>2.75E-2</v>
      </c>
      <c r="F28" s="70">
        <f>Data!C93</f>
        <v>0.10249999999999999</v>
      </c>
      <c r="G28" s="70">
        <f>Data!C94</f>
        <v>7.4999999999999997E-3</v>
      </c>
      <c r="H28" s="70">
        <f>Data!C95</f>
        <v>1.2500000000000001E-2</v>
      </c>
      <c r="I28" s="70">
        <f>Data!C96</f>
        <v>0.13750000000000001</v>
      </c>
      <c r="J28" s="70">
        <f>Data!C97</f>
        <v>0</v>
      </c>
      <c r="K28" s="70">
        <f>Data!C98</f>
        <v>0.19500000000000001</v>
      </c>
      <c r="L28" s="82"/>
      <c r="M28" s="60"/>
    </row>
    <row r="29" spans="1:13" x14ac:dyDescent="0.25">
      <c r="A29" s="59"/>
      <c r="B29" s="72" t="s">
        <v>39</v>
      </c>
      <c r="C29" s="73" t="s">
        <v>44</v>
      </c>
      <c r="D29" s="70">
        <f>Data!G91</f>
        <v>0.5811320754716981</v>
      </c>
      <c r="E29" s="70">
        <f>Data!G92</f>
        <v>1.7924528301886792E-2</v>
      </c>
      <c r="F29" s="70">
        <f>Data!G93</f>
        <v>0.10566037735849057</v>
      </c>
      <c r="G29" s="70">
        <f>Data!G94</f>
        <v>8.4905660377358489E-3</v>
      </c>
      <c r="H29" s="70">
        <f>Data!G95</f>
        <v>2.6415094339622643E-2</v>
      </c>
      <c r="I29" s="70">
        <f>Data!G96</f>
        <v>0.14811320754716981</v>
      </c>
      <c r="J29" s="70">
        <f>Data!G97</f>
        <v>9.4339622641509435E-4</v>
      </c>
      <c r="K29" s="70">
        <f>Data!G98</f>
        <v>0.11132075471698114</v>
      </c>
      <c r="L29" s="66" t="s">
        <v>0</v>
      </c>
      <c r="M29" s="60"/>
    </row>
    <row r="30" spans="1:13" x14ac:dyDescent="0.25">
      <c r="A30" s="59"/>
      <c r="B30" s="74"/>
      <c r="C30" s="69" t="str">
        <f>Data!C68</f>
        <v>Youth</v>
      </c>
      <c r="D30" s="75">
        <f>Data!B91</f>
        <v>207</v>
      </c>
      <c r="E30" s="75">
        <f>Data!B92</f>
        <v>11</v>
      </c>
      <c r="F30" s="75">
        <f>Data!B93</f>
        <v>41</v>
      </c>
      <c r="G30" s="75">
        <f>Data!B94</f>
        <v>3</v>
      </c>
      <c r="H30" s="75">
        <f>Data!B95</f>
        <v>5</v>
      </c>
      <c r="I30" s="75">
        <f>Data!B96</f>
        <v>55</v>
      </c>
      <c r="J30" s="75">
        <f>Data!B97</f>
        <v>0</v>
      </c>
      <c r="K30" s="75">
        <f>Data!B98</f>
        <v>78</v>
      </c>
      <c r="L30" s="75">
        <f>Data!B99</f>
        <v>400</v>
      </c>
      <c r="M30" s="60"/>
    </row>
    <row r="31" spans="1:13" x14ac:dyDescent="0.25">
      <c r="A31" s="59"/>
      <c r="B31" s="74"/>
      <c r="C31" s="73" t="s">
        <v>38</v>
      </c>
      <c r="D31" s="75">
        <f>Data!F91</f>
        <v>616</v>
      </c>
      <c r="E31" s="75">
        <f>Data!F92</f>
        <v>19</v>
      </c>
      <c r="F31" s="75">
        <f>Data!F93</f>
        <v>112</v>
      </c>
      <c r="G31" s="75">
        <f>Data!F94</f>
        <v>9</v>
      </c>
      <c r="H31" s="75">
        <f>Data!F95</f>
        <v>28</v>
      </c>
      <c r="I31" s="75">
        <f>Data!F96</f>
        <v>157</v>
      </c>
      <c r="J31" s="75">
        <f>Data!F97</f>
        <v>1</v>
      </c>
      <c r="K31" s="75">
        <f>Data!F98</f>
        <v>118</v>
      </c>
      <c r="L31" s="75">
        <f>Data!F99</f>
        <v>1060</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 ca="1">Data!R27</f>
        <v>Prepared by the Massachusetts Behavioral Health Partnership on 1/13/2022.</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50" zoomScaleNormal="50"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September 2021,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23.883534136546185</v>
      </c>
      <c r="E28" s="84">
        <f>Data!O6</f>
        <v>22.03265306122449</v>
      </c>
      <c r="F28" s="84">
        <f>Data!O7</f>
        <v>21.520325203252032</v>
      </c>
      <c r="G28" s="84"/>
      <c r="H28" s="84"/>
      <c r="I28" s="84"/>
      <c r="J28" s="84"/>
      <c r="K28" s="84"/>
      <c r="L28" s="84"/>
      <c r="M28" s="84"/>
      <c r="N28" s="84"/>
      <c r="O28" s="84"/>
      <c r="P28" s="60"/>
    </row>
    <row r="29" spans="1:24" x14ac:dyDescent="0.25">
      <c r="A29" s="59"/>
      <c r="B29" s="155" t="s">
        <v>39</v>
      </c>
      <c r="C29" s="69" t="s">
        <v>180</v>
      </c>
      <c r="D29" s="157">
        <f>Data!L19</f>
        <v>12</v>
      </c>
      <c r="E29" s="157">
        <f>Data!L20</f>
        <v>9</v>
      </c>
      <c r="F29" s="157">
        <f>Data!L21</f>
        <v>7</v>
      </c>
      <c r="G29" s="157"/>
      <c r="H29" s="157"/>
      <c r="I29" s="157"/>
      <c r="J29" s="157"/>
      <c r="K29" s="157"/>
      <c r="L29" s="157"/>
      <c r="M29" s="157"/>
      <c r="N29" s="157"/>
      <c r="O29" s="157"/>
      <c r="P29" s="60"/>
    </row>
    <row r="30" spans="1:24" x14ac:dyDescent="0.25">
      <c r="A30" s="59"/>
      <c r="B30" s="156" t="s">
        <v>39</v>
      </c>
      <c r="C30" s="69" t="s">
        <v>181</v>
      </c>
      <c r="D30" s="158">
        <f>Data!M19</f>
        <v>1</v>
      </c>
      <c r="E30" s="158">
        <f>Data!M20</f>
        <v>1</v>
      </c>
      <c r="F30" s="158">
        <f>Data!M21</f>
        <v>1</v>
      </c>
      <c r="G30" s="158"/>
      <c r="H30" s="158"/>
      <c r="I30" s="158"/>
      <c r="J30" s="158"/>
      <c r="K30" s="158"/>
      <c r="L30" s="158"/>
      <c r="M30" s="158"/>
      <c r="N30" s="158"/>
      <c r="O30" s="158"/>
      <c r="P30" s="60"/>
    </row>
    <row r="31" spans="1:24" x14ac:dyDescent="0.25">
      <c r="A31" s="59"/>
      <c r="B31" s="74"/>
      <c r="C31" s="69" t="str">
        <f>Data!C68</f>
        <v>Youth</v>
      </c>
      <c r="D31" s="76">
        <f>Data!P5</f>
        <v>249</v>
      </c>
      <c r="E31" s="76">
        <f>Data!P6</f>
        <v>245</v>
      </c>
      <c r="F31" s="76">
        <f>Data!P7</f>
        <v>246</v>
      </c>
      <c r="G31" s="76"/>
      <c r="H31" s="76"/>
      <c r="I31" s="76"/>
      <c r="J31" s="76"/>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 ca="1">Data!R27</f>
        <v>Prepared by the Massachusetts Behavioral Health Partnership on 1/13/2022.</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rn7FUWh2JX3+Dq2l8r94bEQBHNlk3LYV8q3IuDdgbSEW45GNOgKWdURBuYyMFtVbGZWaERSl4RPTMjcWL7OANw==" saltValue="PKtY7Jk2EFM1YwEelRCLZA=="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60" zoomScaleNormal="6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September 2021,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143</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 ca="1">Data!R27</f>
        <v>Prepared by the Massachusetts Behavioral Health Partnership on 1/13/2022.</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60" zoomScaleNormal="6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September 2021,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154</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 ca="1">Data!R27</f>
        <v>Prepared by the Massachusetts Behavioral Health Partnership on 1/13/2022.</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60" zoomScaleNormal="6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September 2021,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154</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 ca="1">Data!R27</f>
        <v>Prepared by the Massachusetts Behavioral Health Partnership on 1/13/2022.</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60" zoomScaleNormal="60" workbookViewId="0">
      <selection sqref="A1:N1"/>
    </sheetView>
  </sheetViews>
  <sheetFormatPr defaultRowHeight="15" x14ac:dyDescent="0.25"/>
  <cols>
    <col min="5" max="5" width="14.7109375" customWidth="1"/>
  </cols>
  <sheetData>
    <row r="1" spans="1:14" ht="46.5" customHeight="1" x14ac:dyDescent="0.5">
      <c r="A1" s="184" t="str">
        <f>Data!R34&amp;"7"</f>
        <v>CSA Monthly Report for September 2021,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 ca="1">Data!R27</f>
        <v>Prepared by the Massachusetts Behavioral Health Partnership on 1/13/2022.</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60" zoomScaleNormal="6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September 2021,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 ca="1">Data!R27</f>
        <v>Prepared by the Massachusetts Behavioral Health Partnership on 1/13/2022.</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September 2021,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Sep-21 (%)</v>
      </c>
      <c r="D28" s="91">
        <f>Data!C106</f>
        <v>0.32941176470588235</v>
      </c>
      <c r="E28" s="91">
        <f>Data!C107</f>
        <v>0.29411764705882354</v>
      </c>
      <c r="F28" s="91">
        <f>Data!C108</f>
        <v>2.7450980392156862E-2</v>
      </c>
      <c r="G28" s="91">
        <f>Data!C109</f>
        <v>6.6666666666666666E-2</v>
      </c>
      <c r="H28" s="91">
        <f>Data!C110</f>
        <v>0</v>
      </c>
      <c r="I28" s="91">
        <f>Data!C111</f>
        <v>5.0980392156862744E-2</v>
      </c>
      <c r="J28" s="91">
        <f>Data!C112</f>
        <v>0</v>
      </c>
      <c r="K28" s="91">
        <f>Data!C113</f>
        <v>0.23137254901960785</v>
      </c>
      <c r="L28" s="82"/>
      <c r="M28" s="60"/>
    </row>
    <row r="29" spans="1:13" x14ac:dyDescent="0.25">
      <c r="A29" s="59"/>
      <c r="B29" s="72" t="s">
        <v>39</v>
      </c>
      <c r="C29" s="73" t="s">
        <v>44</v>
      </c>
      <c r="D29" s="91">
        <f>Data!G106</f>
        <v>0.41304347826086957</v>
      </c>
      <c r="E29" s="91">
        <f>Data!G107</f>
        <v>0.233201581027668</v>
      </c>
      <c r="F29" s="91">
        <f>Data!G108</f>
        <v>5.33596837944664E-2</v>
      </c>
      <c r="G29" s="91">
        <f>Data!G109</f>
        <v>5.1383399209486168E-2</v>
      </c>
      <c r="H29" s="91">
        <f>Data!G110</f>
        <v>4.940711462450593E-3</v>
      </c>
      <c r="I29" s="91">
        <f>Data!G111</f>
        <v>2.2727272727272728E-2</v>
      </c>
      <c r="J29" s="91">
        <f>Data!G112</f>
        <v>9.8814229249011851E-4</v>
      </c>
      <c r="K29" s="91">
        <f>Data!G113</f>
        <v>0.22035573122529645</v>
      </c>
      <c r="L29" s="66" t="s">
        <v>0</v>
      </c>
      <c r="M29" s="60"/>
    </row>
    <row r="30" spans="1:13" x14ac:dyDescent="0.25">
      <c r="A30" s="59"/>
      <c r="B30" s="74"/>
      <c r="C30" s="69" t="str">
        <f>Data!C68</f>
        <v>Youth</v>
      </c>
      <c r="D30" s="92">
        <f>Data!B106</f>
        <v>84</v>
      </c>
      <c r="E30" s="92">
        <f>Data!B107</f>
        <v>75</v>
      </c>
      <c r="F30" s="92">
        <f>Data!B108</f>
        <v>7</v>
      </c>
      <c r="G30" s="92">
        <f>Data!B109</f>
        <v>17</v>
      </c>
      <c r="H30" s="92">
        <f>Data!B110</f>
        <v>0</v>
      </c>
      <c r="I30" s="92">
        <f>Data!B111</f>
        <v>13</v>
      </c>
      <c r="J30" s="92">
        <f>Data!B112</f>
        <v>0</v>
      </c>
      <c r="K30" s="92">
        <f>Data!B113</f>
        <v>59</v>
      </c>
      <c r="L30" s="75">
        <f>Data!B114</f>
        <v>255</v>
      </c>
      <c r="M30" s="60"/>
    </row>
    <row r="31" spans="1:13" x14ac:dyDescent="0.25">
      <c r="A31" s="59"/>
      <c r="B31" s="74"/>
      <c r="C31" s="73" t="s">
        <v>38</v>
      </c>
      <c r="D31" s="92">
        <f>Data!F106</f>
        <v>418</v>
      </c>
      <c r="E31" s="92">
        <f>Data!F107</f>
        <v>236</v>
      </c>
      <c r="F31" s="92">
        <f>Data!F108</f>
        <v>54</v>
      </c>
      <c r="G31" s="92">
        <f>Data!F109</f>
        <v>52</v>
      </c>
      <c r="H31" s="92">
        <f>Data!F110</f>
        <v>5</v>
      </c>
      <c r="I31" s="92">
        <f>Data!F111</f>
        <v>23</v>
      </c>
      <c r="J31" s="92">
        <f>Data!F112</f>
        <v>1</v>
      </c>
      <c r="K31" s="92">
        <f>Data!F113</f>
        <v>223</v>
      </c>
      <c r="L31" s="75">
        <f>Data!F114</f>
        <v>1012</v>
      </c>
      <c r="M31" s="60"/>
    </row>
    <row r="32" spans="1:13" x14ac:dyDescent="0.25">
      <c r="A32" s="59"/>
      <c r="B32" s="74"/>
      <c r="C32" s="74"/>
      <c r="D32" s="74"/>
      <c r="E32" s="74"/>
      <c r="F32" s="74"/>
      <c r="G32" s="74"/>
      <c r="H32" s="74"/>
      <c r="I32" s="74"/>
      <c r="J32" s="74"/>
      <c r="K32" s="74"/>
      <c r="L32" s="74"/>
      <c r="M32" s="60"/>
    </row>
    <row r="33" spans="1:13" x14ac:dyDescent="0.25">
      <c r="A33" s="78"/>
      <c r="B33" s="79"/>
      <c r="C33" s="79" t="str">
        <f ca="1">Data!R27</f>
        <v>Prepared by the Massachusetts Behavioral Health Partnership on 1/13/2022.</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September 2021,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Sep-21 (LOS)</v>
      </c>
      <c r="D28" s="110">
        <f>Data!B121</f>
        <v>13.939110070257611</v>
      </c>
      <c r="E28" s="110">
        <f>Data!B122</f>
        <v>5.5724590163934442</v>
      </c>
      <c r="F28" s="110">
        <f>Data!B123</f>
        <v>4.0796252927400465</v>
      </c>
      <c r="G28" s="110">
        <f>Data!B124</f>
        <v>10.702025072324011</v>
      </c>
      <c r="H28" s="110">
        <f>Data!B125</f>
        <v>0</v>
      </c>
      <c r="I28" s="110">
        <f>Data!B126</f>
        <v>8.8121059268600259</v>
      </c>
      <c r="J28" s="110">
        <f>Data!B127</f>
        <v>0</v>
      </c>
      <c r="K28" s="110">
        <f>Data!B128</f>
        <v>8.3623228674631811</v>
      </c>
      <c r="L28" s="82"/>
      <c r="M28" s="60"/>
    </row>
    <row r="29" spans="1:13" x14ac:dyDescent="0.25">
      <c r="A29" s="59"/>
      <c r="B29" s="72" t="s">
        <v>39</v>
      </c>
      <c r="C29" s="73" t="s">
        <v>102</v>
      </c>
      <c r="D29" s="110">
        <f>Data!F121</f>
        <v>13.815514942348427</v>
      </c>
      <c r="E29" s="110">
        <f>Data!F122</f>
        <v>5.5922478466240628</v>
      </c>
      <c r="F29" s="110">
        <f>Data!F123</f>
        <v>7.5033394049787496</v>
      </c>
      <c r="G29" s="110">
        <f>Data!F124</f>
        <v>11.083228247162678</v>
      </c>
      <c r="H29" s="110">
        <f>Data!F125</f>
        <v>5.5475409836065577</v>
      </c>
      <c r="I29" s="110">
        <f>Data!F126</f>
        <v>10.195295794725586</v>
      </c>
      <c r="J29" s="110">
        <f>Data!F127</f>
        <v>9.5081967213114762</v>
      </c>
      <c r="K29" s="110">
        <f>Data!F128</f>
        <v>8.1479085495846508</v>
      </c>
      <c r="L29" s="66" t="s">
        <v>0</v>
      </c>
      <c r="M29" s="60"/>
    </row>
    <row r="30" spans="1:13" x14ac:dyDescent="0.25">
      <c r="A30" s="59"/>
      <c r="B30" s="74"/>
      <c r="C30" s="69" t="str">
        <f>Data!C68</f>
        <v>Youth</v>
      </c>
      <c r="D30" s="92">
        <f>Data!B106</f>
        <v>84</v>
      </c>
      <c r="E30" s="92">
        <f>Data!B107</f>
        <v>75</v>
      </c>
      <c r="F30" s="92">
        <f>Data!B108</f>
        <v>7</v>
      </c>
      <c r="G30" s="92">
        <f>Data!B109</f>
        <v>17</v>
      </c>
      <c r="H30" s="92">
        <f>Data!B110</f>
        <v>0</v>
      </c>
      <c r="I30" s="92">
        <f>Data!B111</f>
        <v>13</v>
      </c>
      <c r="J30" s="92">
        <f>Data!B112</f>
        <v>0</v>
      </c>
      <c r="K30" s="92">
        <f>Data!B113</f>
        <v>59</v>
      </c>
      <c r="L30" s="75">
        <f>Data!B114</f>
        <v>255</v>
      </c>
      <c r="M30" s="60"/>
    </row>
    <row r="31" spans="1:13" x14ac:dyDescent="0.25">
      <c r="A31" s="59"/>
      <c r="B31" s="74"/>
      <c r="C31" s="73" t="s">
        <v>38</v>
      </c>
      <c r="D31" s="92">
        <f>Data!F106</f>
        <v>418</v>
      </c>
      <c r="E31" s="92">
        <f>Data!F107</f>
        <v>236</v>
      </c>
      <c r="F31" s="92">
        <f>Data!F108</f>
        <v>54</v>
      </c>
      <c r="G31" s="92">
        <f>Data!F109</f>
        <v>52</v>
      </c>
      <c r="H31" s="92">
        <f>Data!F110</f>
        <v>5</v>
      </c>
      <c r="I31" s="92">
        <f>Data!F111</f>
        <v>23</v>
      </c>
      <c r="J31" s="92">
        <f>Data!F112</f>
        <v>1</v>
      </c>
      <c r="K31" s="92">
        <f>Data!F113</f>
        <v>223</v>
      </c>
      <c r="L31" s="75">
        <f>Data!F114</f>
        <v>1012</v>
      </c>
      <c r="M31" s="60"/>
    </row>
    <row r="32" spans="1:13" x14ac:dyDescent="0.25">
      <c r="A32" s="59"/>
      <c r="B32" s="74"/>
      <c r="C32" s="74"/>
      <c r="D32" s="74"/>
      <c r="E32" s="74"/>
      <c r="F32" s="74"/>
      <c r="G32" s="74"/>
      <c r="H32" s="74"/>
      <c r="I32" s="74"/>
      <c r="J32" s="74"/>
      <c r="K32" s="74"/>
      <c r="L32" s="74"/>
      <c r="M32" s="60"/>
    </row>
    <row r="33" spans="1:13" x14ac:dyDescent="0.25">
      <c r="A33" s="78"/>
      <c r="B33" s="79"/>
      <c r="C33" s="79" t="str">
        <f ca="1">Data!R27</f>
        <v>Prepared by the Massachusetts Behavioral Health Partnership on 1/13/2022.</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60" zoomScaleNormal="75"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September 2021,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 ca="1">Data!R27</f>
        <v>Prepared by the Massachusetts Behavioral Health Partnership on 1/13/2022.</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60" zoomScaleNormal="6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September 2021,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 ca="1">Data!R27</f>
        <v>Prepared by the Massachusetts Behavioral Health Partnership on 1/13/2022.</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60" zoomScaleNormal="6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September 2021,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 ca="1">Data!R27</f>
        <v>Prepared by the Massachusetts Behavioral Health Partnership on 1/13/2022.</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60" zoomScaleNormal="60" workbookViewId="0">
      <selection activeCell="A2" sqref="A2:M2"/>
    </sheetView>
  </sheetViews>
  <sheetFormatPr defaultColWidth="9.140625"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September 2021,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10.252473552873351</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85% of youth enrolled.</v>
      </c>
      <c r="D41" s="100"/>
      <c r="E41" s="100"/>
      <c r="F41" s="100"/>
      <c r="G41" s="100"/>
      <c r="H41" s="100"/>
      <c r="I41" s="100"/>
      <c r="J41" s="100"/>
      <c r="K41" s="100"/>
      <c r="L41" s="100"/>
      <c r="M41" s="101"/>
    </row>
    <row r="42" spans="1:13" x14ac:dyDescent="0.2">
      <c r="A42" s="106" t="str">
        <f ca="1">Data!R27</f>
        <v>Prepared by the Massachusetts Behavioral Health Partnership on 1/13/2022.</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B15" zoomScale="70" zoomScaleNormal="70" workbookViewId="0">
      <selection activeCell="E36" sqref="E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f>IF($U$2&gt;6,$U$2-6,$U$2+6)</f>
        <v>3</v>
      </c>
      <c r="T2" s="2"/>
      <c r="U2">
        <f>'[1]Set Month'!$B$9</f>
        <v>9</v>
      </c>
      <c r="W2">
        <f>'[1]Set Month'!$B$5</f>
        <v>2021</v>
      </c>
    </row>
    <row r="3" spans="1:23" x14ac:dyDescent="0.25">
      <c r="H3" s="5"/>
      <c r="I3" s="18"/>
      <c r="J3" s="48">
        <f>'[1]Active-Discharged'!C42</f>
        <v>2404</v>
      </c>
      <c r="K3" s="25">
        <f>'[1]Staff Summary'!$I$87</f>
        <v>1942</v>
      </c>
      <c r="L3" s="29">
        <f>'[1]Staff Summary'!I89</f>
        <v>0.8081564710778194</v>
      </c>
      <c r="M3" s="30">
        <f>[1]Disposition!G3</f>
        <v>154</v>
      </c>
      <c r="N3" s="31">
        <f>[1]Disposition!H3</f>
        <v>36.188311688311686</v>
      </c>
      <c r="O3" s="16">
        <f>[1]Disposition!$H$75</f>
        <v>21.520325203252032</v>
      </c>
      <c r="P3" s="148">
        <f>[1]Disposition!$G$75</f>
        <v>246</v>
      </c>
      <c r="R3" t="s">
        <v>50</v>
      </c>
      <c r="S3" s="5">
        <f>IF($U$2&gt;6,$W$2+1,$W$2)</f>
        <v>2022</v>
      </c>
      <c r="T3">
        <f>S3-2000</f>
        <v>22</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2616</v>
      </c>
      <c r="K5" s="48">
        <v>2155</v>
      </c>
      <c r="L5" s="153">
        <v>0.82409177820267687</v>
      </c>
      <c r="M5" s="48">
        <v>196</v>
      </c>
      <c r="N5" s="16">
        <v>38.852040816326529</v>
      </c>
      <c r="O5" s="120">
        <v>23.883534136546185</v>
      </c>
      <c r="P5" s="121">
        <v>249</v>
      </c>
      <c r="R5" s="126">
        <v>1</v>
      </c>
      <c r="S5" s="127" t="str">
        <f t="shared" ref="S5:S16" si="0">T5&amp;"-"&amp;V5</f>
        <v>Jul-21</v>
      </c>
      <c r="T5" s="122" t="s">
        <v>51</v>
      </c>
      <c r="U5" s="128">
        <f t="shared" ref="U5:U16" si="1">IF(R5&lt;7,$T$3-1,$T$3)</f>
        <v>21</v>
      </c>
      <c r="V5" s="128" t="str">
        <f>TEXT(U5,0)</f>
        <v>21</v>
      </c>
      <c r="W5" s="24" t="s">
        <v>155</v>
      </c>
    </row>
    <row r="6" spans="1:23" x14ac:dyDescent="0.25">
      <c r="H6" s="5">
        <v>2</v>
      </c>
      <c r="I6" s="150" t="s">
        <v>52</v>
      </c>
      <c r="J6" s="48">
        <v>2454</v>
      </c>
      <c r="K6" s="48">
        <v>2029</v>
      </c>
      <c r="L6" s="153">
        <v>0.827150428047289</v>
      </c>
      <c r="M6" s="48">
        <v>152</v>
      </c>
      <c r="N6" s="16">
        <v>44.039473684210527</v>
      </c>
      <c r="O6" s="120">
        <v>22.03265306122449</v>
      </c>
      <c r="P6" s="121">
        <v>245</v>
      </c>
      <c r="R6" s="18">
        <v>2</v>
      </c>
      <c r="S6" s="6" t="str">
        <f t="shared" si="0"/>
        <v>Aug-21</v>
      </c>
      <c r="T6" s="5" t="s">
        <v>52</v>
      </c>
      <c r="U6" s="25">
        <f t="shared" si="1"/>
        <v>21</v>
      </c>
      <c r="V6" s="25" t="str">
        <f t="shared" ref="V6:V16" si="2">TEXT(U6,0)</f>
        <v>21</v>
      </c>
      <c r="W6" s="129" t="s">
        <v>156</v>
      </c>
    </row>
    <row r="7" spans="1:23" x14ac:dyDescent="0.25">
      <c r="H7" s="5">
        <v>3</v>
      </c>
      <c r="I7" s="150" t="s">
        <v>53</v>
      </c>
      <c r="J7" s="48">
        <f t="shared" ref="J7:P7" si="3">IF($S$2=$H7,J$3," ")</f>
        <v>2404</v>
      </c>
      <c r="K7" s="48">
        <f t="shared" si="3"/>
        <v>1942</v>
      </c>
      <c r="L7" s="153">
        <f t="shared" si="3"/>
        <v>0.8081564710778194</v>
      </c>
      <c r="M7" s="48">
        <f t="shared" si="3"/>
        <v>154</v>
      </c>
      <c r="N7" s="16">
        <f t="shared" si="3"/>
        <v>36.188311688311686</v>
      </c>
      <c r="O7" s="120">
        <f t="shared" si="3"/>
        <v>21.520325203252032</v>
      </c>
      <c r="P7" s="121">
        <f t="shared" si="3"/>
        <v>246</v>
      </c>
      <c r="R7" s="18">
        <v>3</v>
      </c>
      <c r="S7" s="6" t="str">
        <f t="shared" si="0"/>
        <v>Sep-21</v>
      </c>
      <c r="T7" s="5" t="s">
        <v>53</v>
      </c>
      <c r="U7" s="25">
        <f t="shared" si="1"/>
        <v>21</v>
      </c>
      <c r="V7" s="25" t="str">
        <f t="shared" si="2"/>
        <v>21</v>
      </c>
      <c r="W7" s="129" t="s">
        <v>157</v>
      </c>
    </row>
    <row r="8" spans="1:23" x14ac:dyDescent="0.25">
      <c r="H8" s="34">
        <v>4</v>
      </c>
      <c r="I8" s="150" t="s">
        <v>54</v>
      </c>
      <c r="J8" s="48"/>
      <c r="K8" s="48"/>
      <c r="L8" s="153"/>
      <c r="M8" s="48"/>
      <c r="N8" s="16"/>
      <c r="O8" s="120"/>
      <c r="P8" s="121"/>
      <c r="R8" s="18">
        <v>4</v>
      </c>
      <c r="S8" s="6" t="str">
        <f t="shared" si="0"/>
        <v>Oct-21</v>
      </c>
      <c r="T8" s="5" t="s">
        <v>54</v>
      </c>
      <c r="U8" s="25">
        <f t="shared" si="1"/>
        <v>21</v>
      </c>
      <c r="V8" s="25" t="str">
        <f t="shared" si="2"/>
        <v>21</v>
      </c>
      <c r="W8" s="129" t="s">
        <v>158</v>
      </c>
    </row>
    <row r="9" spans="1:23" x14ac:dyDescent="0.25">
      <c r="H9" s="34">
        <v>5</v>
      </c>
      <c r="I9" s="150" t="s">
        <v>55</v>
      </c>
      <c r="J9" s="48"/>
      <c r="K9" s="48"/>
      <c r="L9" s="153"/>
      <c r="M9" s="48"/>
      <c r="N9" s="16"/>
      <c r="O9" s="120"/>
      <c r="P9" s="121"/>
      <c r="R9" s="18">
        <v>5</v>
      </c>
      <c r="S9" s="6" t="str">
        <f t="shared" si="0"/>
        <v>Nov-21</v>
      </c>
      <c r="T9" s="5" t="s">
        <v>55</v>
      </c>
      <c r="U9" s="25">
        <f t="shared" si="1"/>
        <v>21</v>
      </c>
      <c r="V9" s="25" t="str">
        <f t="shared" si="2"/>
        <v>21</v>
      </c>
      <c r="W9" s="129" t="s">
        <v>159</v>
      </c>
    </row>
    <row r="10" spans="1:23" x14ac:dyDescent="0.25">
      <c r="H10" s="34">
        <v>6</v>
      </c>
      <c r="I10" s="150" t="s">
        <v>56</v>
      </c>
      <c r="J10" s="48"/>
      <c r="K10" s="48"/>
      <c r="L10" s="153"/>
      <c r="M10" s="48"/>
      <c r="N10" s="16"/>
      <c r="O10" s="120"/>
      <c r="P10" s="121"/>
      <c r="R10" s="18">
        <v>6</v>
      </c>
      <c r="S10" s="6" t="str">
        <f t="shared" si="0"/>
        <v>Dec-21</v>
      </c>
      <c r="T10" s="5" t="s">
        <v>56</v>
      </c>
      <c r="U10" s="25">
        <f t="shared" si="1"/>
        <v>21</v>
      </c>
      <c r="V10" s="25" t="str">
        <f t="shared" si="2"/>
        <v>21</v>
      </c>
      <c r="W10" s="129" t="s">
        <v>160</v>
      </c>
    </row>
    <row r="11" spans="1:23" x14ac:dyDescent="0.25">
      <c r="H11" s="34">
        <v>7</v>
      </c>
      <c r="I11" s="150" t="s">
        <v>57</v>
      </c>
      <c r="J11" s="48"/>
      <c r="K11" s="48"/>
      <c r="L11" s="153"/>
      <c r="M11" s="48"/>
      <c r="N11" s="16"/>
      <c r="O11" s="120"/>
      <c r="P11" s="121"/>
      <c r="R11" s="18">
        <v>7</v>
      </c>
      <c r="S11" s="6" t="str">
        <f t="shared" si="0"/>
        <v>Jan-22</v>
      </c>
      <c r="T11" s="5" t="s">
        <v>57</v>
      </c>
      <c r="U11" s="25">
        <f t="shared" si="1"/>
        <v>22</v>
      </c>
      <c r="V11" s="25" t="str">
        <f t="shared" si="2"/>
        <v>22</v>
      </c>
      <c r="W11" s="129" t="s">
        <v>161</v>
      </c>
    </row>
    <row r="12" spans="1:23" x14ac:dyDescent="0.25">
      <c r="H12" s="34">
        <v>8</v>
      </c>
      <c r="I12" s="150" t="s">
        <v>58</v>
      </c>
      <c r="J12" s="48"/>
      <c r="K12" s="48"/>
      <c r="L12" s="153"/>
      <c r="M12" s="48"/>
      <c r="N12" s="16"/>
      <c r="O12" s="120"/>
      <c r="P12" s="121"/>
      <c r="R12" s="18">
        <v>8</v>
      </c>
      <c r="S12" s="6" t="str">
        <f t="shared" si="0"/>
        <v>Feb-22</v>
      </c>
      <c r="T12" s="5" t="s">
        <v>58</v>
      </c>
      <c r="U12" s="25">
        <f t="shared" si="1"/>
        <v>22</v>
      </c>
      <c r="V12" s="25" t="str">
        <f t="shared" si="2"/>
        <v>22</v>
      </c>
      <c r="W12" s="129" t="s">
        <v>162</v>
      </c>
    </row>
    <row r="13" spans="1:23" x14ac:dyDescent="0.25">
      <c r="H13" s="34">
        <v>9</v>
      </c>
      <c r="I13" s="150" t="s">
        <v>59</v>
      </c>
      <c r="J13" s="48"/>
      <c r="K13" s="48"/>
      <c r="L13" s="153"/>
      <c r="M13" s="48"/>
      <c r="N13" s="16"/>
      <c r="O13" s="120"/>
      <c r="P13" s="121"/>
      <c r="R13" s="18">
        <v>9</v>
      </c>
      <c r="S13" s="6" t="str">
        <f t="shared" si="0"/>
        <v>Mar-22</v>
      </c>
      <c r="T13" s="5" t="s">
        <v>59</v>
      </c>
      <c r="U13" s="25">
        <f t="shared" si="1"/>
        <v>22</v>
      </c>
      <c r="V13" s="25" t="str">
        <f t="shared" si="2"/>
        <v>22</v>
      </c>
      <c r="W13" s="129" t="s">
        <v>163</v>
      </c>
    </row>
    <row r="14" spans="1:23" x14ac:dyDescent="0.25">
      <c r="H14" s="34">
        <v>10</v>
      </c>
      <c r="I14" s="150" t="s">
        <v>60</v>
      </c>
      <c r="J14" s="48"/>
      <c r="K14" s="48"/>
      <c r="L14" s="153"/>
      <c r="M14" s="48"/>
      <c r="N14" s="16"/>
      <c r="O14" s="120"/>
      <c r="P14" s="121"/>
      <c r="R14" s="18">
        <v>10</v>
      </c>
      <c r="S14" s="6" t="str">
        <f t="shared" si="0"/>
        <v>Apr-22</v>
      </c>
      <c r="T14" s="5" t="s">
        <v>60</v>
      </c>
      <c r="U14" s="25">
        <f t="shared" si="1"/>
        <v>22</v>
      </c>
      <c r="V14" s="25" t="str">
        <f t="shared" si="2"/>
        <v>22</v>
      </c>
      <c r="W14" s="129" t="s">
        <v>164</v>
      </c>
    </row>
    <row r="15" spans="1:23" x14ac:dyDescent="0.25">
      <c r="H15" s="34">
        <v>11</v>
      </c>
      <c r="I15" s="150" t="s">
        <v>61</v>
      </c>
      <c r="J15" s="48"/>
      <c r="K15" s="48"/>
      <c r="L15" s="153"/>
      <c r="M15" s="48"/>
      <c r="N15" s="16"/>
      <c r="O15" s="120"/>
      <c r="P15" s="121"/>
      <c r="R15" s="18">
        <v>11</v>
      </c>
      <c r="S15" s="6" t="str">
        <f t="shared" si="0"/>
        <v>May-22</v>
      </c>
      <c r="T15" s="5" t="s">
        <v>61</v>
      </c>
      <c r="U15" s="25">
        <f t="shared" si="1"/>
        <v>22</v>
      </c>
      <c r="V15" s="25" t="str">
        <f t="shared" si="2"/>
        <v>22</v>
      </c>
      <c r="W15" s="129" t="s">
        <v>61</v>
      </c>
    </row>
    <row r="16" spans="1:23" x14ac:dyDescent="0.25">
      <c r="H16" s="34">
        <v>12</v>
      </c>
      <c r="I16" s="150" t="s">
        <v>62</v>
      </c>
      <c r="J16" s="48"/>
      <c r="K16" s="48"/>
      <c r="L16" s="153"/>
      <c r="M16" s="48"/>
      <c r="N16" s="16"/>
      <c r="O16" s="120"/>
      <c r="P16" s="121"/>
      <c r="R16" s="18">
        <v>12</v>
      </c>
      <c r="S16" s="6" t="str">
        <f t="shared" si="0"/>
        <v>Jun-22</v>
      </c>
      <c r="T16" s="5" t="s">
        <v>62</v>
      </c>
      <c r="U16" s="25">
        <f t="shared" si="1"/>
        <v>22</v>
      </c>
      <c r="V16" s="25" t="str">
        <f t="shared" si="2"/>
        <v>22</v>
      </c>
      <c r="W16" s="129" t="s">
        <v>165</v>
      </c>
    </row>
    <row r="17" spans="6:23" x14ac:dyDescent="0.25">
      <c r="H17" s="5"/>
      <c r="I17" s="130"/>
      <c r="J17" s="5">
        <f>'[1]Active-Discharged'!C96</f>
        <v>255</v>
      </c>
      <c r="K17" s="16">
        <f>'[1]Active-Discharged'!D96</f>
        <v>9.4401800064288022</v>
      </c>
      <c r="L17" s="159">
        <f>[1]court2!$B$2</f>
        <v>7</v>
      </c>
      <c r="M17" s="160">
        <f>[1]court2!$C$2</f>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tr">
        <f>R19&amp;" (LOS)"</f>
        <v>Sep-21 (LOS)</v>
      </c>
      <c r="S18" s="5"/>
      <c r="T18" s="5"/>
      <c r="U18" s="5"/>
      <c r="V18" s="5"/>
      <c r="W18" s="129"/>
    </row>
    <row r="19" spans="6:23" x14ac:dyDescent="0.25">
      <c r="H19" s="5">
        <v>1</v>
      </c>
      <c r="I19" s="150" t="s">
        <v>51</v>
      </c>
      <c r="J19" s="48">
        <v>354</v>
      </c>
      <c r="K19" s="120">
        <v>10.500138927479863</v>
      </c>
      <c r="L19" s="16">
        <v>12</v>
      </c>
      <c r="M19" s="5">
        <v>1</v>
      </c>
      <c r="N19" s="5"/>
      <c r="O19" s="5"/>
      <c r="P19" s="21"/>
      <c r="R19" s="130" t="str">
        <f>VLOOKUP(S2,$R$5:$S$16,2,FALSE)</f>
        <v>Sep-21</v>
      </c>
      <c r="S19" s="5"/>
      <c r="T19" s="5"/>
      <c r="U19" s="5"/>
      <c r="V19" s="5"/>
      <c r="W19" s="21"/>
    </row>
    <row r="20" spans="6:23" x14ac:dyDescent="0.25">
      <c r="H20" s="5">
        <v>2</v>
      </c>
      <c r="I20" s="150" t="s">
        <v>52</v>
      </c>
      <c r="J20" s="48">
        <v>341</v>
      </c>
      <c r="K20" s="120">
        <v>9.9475986731407211</v>
      </c>
      <c r="L20" s="16">
        <v>9</v>
      </c>
      <c r="M20" s="5">
        <v>1</v>
      </c>
      <c r="N20" s="5"/>
      <c r="O20" s="5"/>
      <c r="P20" s="21"/>
      <c r="R20" s="131" t="str">
        <f>R19&amp;" (N)"</f>
        <v>Sep-21 (N)</v>
      </c>
      <c r="S20" s="5"/>
      <c r="T20" s="5"/>
      <c r="U20" s="5"/>
      <c r="V20" s="5"/>
      <c r="W20" s="21"/>
    </row>
    <row r="21" spans="6:23" ht="15.75" thickBot="1" x14ac:dyDescent="0.3">
      <c r="H21" s="5">
        <v>3</v>
      </c>
      <c r="I21" s="150" t="s">
        <v>53</v>
      </c>
      <c r="J21" s="48">
        <f t="shared" ref="J21:M21" si="4">IF($S$2=$H21,J$17," ")</f>
        <v>255</v>
      </c>
      <c r="K21" s="120">
        <f t="shared" si="4"/>
        <v>9.4401800064288022</v>
      </c>
      <c r="L21" s="16">
        <f t="shared" si="4"/>
        <v>7</v>
      </c>
      <c r="M21" s="5">
        <f t="shared" si="4"/>
        <v>1</v>
      </c>
      <c r="N21" s="5"/>
      <c r="O21" s="5"/>
      <c r="P21" s="21"/>
      <c r="R21" s="132" t="str">
        <f>R19&amp;" (%)"</f>
        <v>Sep-21 (%)</v>
      </c>
      <c r="S21" s="7"/>
      <c r="T21" s="7"/>
      <c r="U21" s="7"/>
      <c r="V21" s="7"/>
      <c r="W21" s="19"/>
    </row>
    <row r="22" spans="6:23" x14ac:dyDescent="0.25">
      <c r="F22" s="5"/>
      <c r="H22" s="34">
        <v>4</v>
      </c>
      <c r="I22" s="150" t="s">
        <v>54</v>
      </c>
      <c r="J22" s="48"/>
      <c r="K22" s="120"/>
      <c r="L22" s="16"/>
      <c r="M22" s="5"/>
      <c r="N22" s="5"/>
      <c r="O22" s="5"/>
      <c r="P22" s="21"/>
      <c r="R22" s="5"/>
      <c r="S22" s="5"/>
      <c r="T22" s="5"/>
      <c r="U22" s="5"/>
      <c r="V22" s="5"/>
      <c r="W22" s="5"/>
    </row>
    <row r="23" spans="6:23" x14ac:dyDescent="0.25">
      <c r="H23" s="34">
        <v>5</v>
      </c>
      <c r="I23" s="150" t="s">
        <v>55</v>
      </c>
      <c r="J23" s="48"/>
      <c r="K23" s="120"/>
      <c r="L23" s="16"/>
      <c r="M23" s="5"/>
      <c r="N23" s="5"/>
      <c r="O23" s="5"/>
      <c r="P23" s="21"/>
      <c r="R23" s="5"/>
      <c r="S23" s="5"/>
      <c r="T23" s="5"/>
      <c r="U23" s="5"/>
      <c r="V23" s="6"/>
      <c r="W23" s="5"/>
    </row>
    <row r="24" spans="6:23" x14ac:dyDescent="0.25">
      <c r="H24" s="34">
        <v>6</v>
      </c>
      <c r="I24" s="150" t="s">
        <v>56</v>
      </c>
      <c r="J24" s="48"/>
      <c r="K24" s="120"/>
      <c r="L24" s="16"/>
      <c r="M24" s="5"/>
      <c r="N24" s="5"/>
      <c r="O24" s="5"/>
      <c r="P24" s="21"/>
      <c r="Q24" s="5"/>
      <c r="R24" s="5" t="s">
        <v>113</v>
      </c>
      <c r="S24" s="6"/>
      <c r="T24" s="5"/>
      <c r="V24" s="5"/>
      <c r="W24" s="5"/>
    </row>
    <row r="25" spans="6:23" x14ac:dyDescent="0.25">
      <c r="H25" s="34">
        <v>7</v>
      </c>
      <c r="I25" s="150" t="s">
        <v>57</v>
      </c>
      <c r="J25" s="48"/>
      <c r="K25" s="120"/>
      <c r="L25" s="16"/>
      <c r="M25" s="5"/>
      <c r="N25" s="5"/>
      <c r="O25" s="5"/>
      <c r="P25" s="21"/>
      <c r="Q25" s="5"/>
      <c r="S25" s="6"/>
      <c r="T25" s="5"/>
      <c r="U25" s="41">
        <f ca="1">TODAY()</f>
        <v>44574</v>
      </c>
      <c r="V25" s="5"/>
      <c r="W25" s="5" t="str">
        <f ca="1">TEXT(U25,"m/d/yyyy")</f>
        <v>1/13/2022</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tr">
        <f ca="1">R24&amp;W25&amp;"."</f>
        <v>Prepared by the Massachusetts Behavioral Health Partnership on 1/13/2022.</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208" t="str">
        <f>R29&amp;"CSA Monthly Report for "</f>
        <v xml:space="preserve">CSA Monthly Report for </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tr">
        <f>VLOOKUP(S2,R5:W16,6,FALSE)&amp;" "&amp;W2</f>
        <v>September 2021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tr">
        <f>R30&amp;R32&amp;", Report "</f>
        <v xml:space="preserve">CSA Monthly Report for September 2021, Report </v>
      </c>
    </row>
    <row r="35" spans="1:29" x14ac:dyDescent="0.25">
      <c r="A35" s="18" t="s">
        <v>28</v>
      </c>
      <c r="B35" s="6" t="str">
        <f t="array" ref="B35:M35">TRANSPOSE(T5:T16)</f>
        <v>Jul</v>
      </c>
      <c r="C35" s="6" t="str">
        <v>Aug</v>
      </c>
      <c r="D35" s="6" t="str">
        <v>Sep</v>
      </c>
      <c r="E35" s="6" t="str">
        <v>Oct</v>
      </c>
      <c r="F35" s="6" t="str">
        <v>Nov</v>
      </c>
      <c r="G35" s="6" t="str">
        <v>Dec</v>
      </c>
      <c r="H35" s="6" t="str">
        <v>Jan</v>
      </c>
      <c r="I35" s="6" t="str">
        <v>Feb</v>
      </c>
      <c r="J35" s="6" t="str">
        <v>Mar</v>
      </c>
      <c r="K35" s="6" t="str">
        <v>Apr</v>
      </c>
      <c r="L35" s="6" t="str">
        <v>May</v>
      </c>
      <c r="M35" s="6" t="str">
        <v>Jun</v>
      </c>
      <c r="N35" s="123" t="s">
        <v>17</v>
      </c>
      <c r="O35" s="5"/>
    </row>
    <row r="36" spans="1:29" x14ac:dyDescent="0.25">
      <c r="A36" s="18" t="s">
        <v>31</v>
      </c>
      <c r="B36" s="16">
        <v>105.3000001013279</v>
      </c>
      <c r="C36" s="16">
        <v>100.5500001013279</v>
      </c>
      <c r="D36" s="16">
        <f t="shared" ref="D36:D41" si="5">IF($S$2=D$34,$N36," ")</f>
        <v>102.3000001013279</v>
      </c>
      <c r="E36" s="16"/>
      <c r="F36" s="16"/>
      <c r="G36" s="16"/>
      <c r="H36" s="16"/>
      <c r="I36" s="16"/>
      <c r="J36" s="16"/>
      <c r="K36" s="16"/>
      <c r="L36" s="16"/>
      <c r="M36" s="16"/>
      <c r="N36" s="124">
        <f>'[1]Staff Summary'!A10</f>
        <v>102.3000001013279</v>
      </c>
      <c r="O36" s="5"/>
      <c r="R36" t="s">
        <v>118</v>
      </c>
    </row>
    <row r="37" spans="1:29" x14ac:dyDescent="0.25">
      <c r="A37" s="18" t="s">
        <v>30</v>
      </c>
      <c r="B37" s="16">
        <v>120.08000002615154</v>
      </c>
      <c r="C37" s="16">
        <v>121.78000001423061</v>
      </c>
      <c r="D37" s="16">
        <f t="shared" si="5"/>
        <v>120.88000001572073</v>
      </c>
      <c r="E37" s="16"/>
      <c r="F37" s="16"/>
      <c r="G37" s="16"/>
      <c r="H37" s="16"/>
      <c r="I37" s="16"/>
      <c r="J37" s="16"/>
      <c r="K37" s="16"/>
      <c r="L37" s="16"/>
      <c r="M37" s="16"/>
      <c r="N37" s="124">
        <f>'[1]Staff Summary'!A11</f>
        <v>120.88000001572073</v>
      </c>
      <c r="O37" s="5"/>
    </row>
    <row r="38" spans="1:29" x14ac:dyDescent="0.25">
      <c r="A38" s="18" t="s">
        <v>29</v>
      </c>
      <c r="B38" s="16">
        <v>11.300000011920929</v>
      </c>
      <c r="C38" s="16">
        <v>11.300000011920929</v>
      </c>
      <c r="D38" s="16">
        <f t="shared" si="5"/>
        <v>11.300000011920929</v>
      </c>
      <c r="E38" s="16"/>
      <c r="F38" s="16"/>
      <c r="G38" s="16"/>
      <c r="H38" s="16"/>
      <c r="I38" s="16"/>
      <c r="J38" s="16"/>
      <c r="K38" s="16"/>
      <c r="L38" s="16"/>
      <c r="M38" s="16"/>
      <c r="N38" s="124">
        <f>'[1]Staff Summary'!A12</f>
        <v>11.300000011920929</v>
      </c>
      <c r="O38" s="5"/>
      <c r="R38" t="s">
        <v>119</v>
      </c>
    </row>
    <row r="39" spans="1:29" x14ac:dyDescent="0.25">
      <c r="A39" s="18" t="s">
        <v>32</v>
      </c>
      <c r="B39" s="16">
        <v>212.67000030353665</v>
      </c>
      <c r="C39" s="16">
        <v>207.17000027373433</v>
      </c>
      <c r="D39" s="16">
        <f t="shared" si="5"/>
        <v>204.47000029310584</v>
      </c>
      <c r="E39" s="16"/>
      <c r="F39" s="16"/>
      <c r="G39" s="16"/>
      <c r="H39" s="16"/>
      <c r="I39" s="16"/>
      <c r="J39" s="16"/>
      <c r="K39" s="16"/>
      <c r="L39" s="16"/>
      <c r="M39" s="16"/>
      <c r="N39" s="124">
        <f>'[1]Staff Summary'!A13</f>
        <v>204.47000029310584</v>
      </c>
      <c r="O39" s="5"/>
      <c r="R39" s="51"/>
    </row>
    <row r="40" spans="1:29" x14ac:dyDescent="0.25">
      <c r="A40" s="18" t="s">
        <v>33</v>
      </c>
      <c r="B40" s="169">
        <v>0.44490451258791636</v>
      </c>
      <c r="C40" s="169">
        <v>0.43038137245415026</v>
      </c>
      <c r="D40" s="169">
        <f t="shared" si="5"/>
        <v>0.43628454471622513</v>
      </c>
      <c r="E40" s="169"/>
      <c r="F40" s="169"/>
      <c r="G40" s="169"/>
      <c r="H40" s="169"/>
      <c r="I40" s="169"/>
      <c r="J40" s="169"/>
      <c r="K40" s="169"/>
      <c r="L40" s="169"/>
      <c r="M40" s="169"/>
      <c r="N40" s="125">
        <f>N36/N41</f>
        <v>0.43628454471622513</v>
      </c>
      <c r="O40" s="5"/>
      <c r="R40" s="41"/>
    </row>
    <row r="41" spans="1:29" x14ac:dyDescent="0.25">
      <c r="A41" s="18" t="s">
        <v>34</v>
      </c>
      <c r="B41" s="16">
        <v>236.68000013940036</v>
      </c>
      <c r="C41" s="16">
        <v>233.63000012747943</v>
      </c>
      <c r="D41" s="16">
        <f t="shared" si="5"/>
        <v>234.48000012896955</v>
      </c>
      <c r="E41" s="16"/>
      <c r="F41" s="16"/>
      <c r="G41" s="16"/>
      <c r="H41" s="16"/>
      <c r="I41" s="16"/>
      <c r="J41" s="16"/>
      <c r="K41" s="16"/>
      <c r="L41" s="16"/>
      <c r="M41" s="16"/>
      <c r="N41" s="124">
        <f>SUM(N36:N38)</f>
        <v>234.48000012896955</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f>'[1]Active-Discharged'!K4</f>
        <v>3</v>
      </c>
      <c r="E48" s="10">
        <v>0</v>
      </c>
      <c r="F48" s="32">
        <v>0</v>
      </c>
      <c r="G48" s="3">
        <f>[1]Disposition!Q3</f>
        <v>12</v>
      </c>
      <c r="J48" s="10"/>
      <c r="K48" s="32" t="str">
        <f>[1]Disposition!M76</f>
        <v>1 - 10</v>
      </c>
      <c r="L48" s="32">
        <f>[1]Disposition!N76</f>
        <v>52</v>
      </c>
      <c r="M48" s="21"/>
      <c r="O48" s="18"/>
      <c r="P48" s="12"/>
      <c r="Q48" s="32" t="str">
        <f>[1]Disposition!X76</f>
        <v>1 - 3</v>
      </c>
      <c r="R48" s="32">
        <f>[1]Disposition!Y76</f>
        <v>41</v>
      </c>
      <c r="S48" s="146">
        <f>T48/$R$61</f>
        <v>0.28671328671328672</v>
      </c>
      <c r="T48" s="21">
        <f>R48</f>
        <v>41</v>
      </c>
      <c r="V48" s="5"/>
      <c r="W48" s="5"/>
      <c r="X48" s="12"/>
      <c r="Y48" s="32"/>
      <c r="Z48" s="32"/>
      <c r="AA48" s="146"/>
      <c r="AB48" s="5"/>
      <c r="AC48" s="5"/>
    </row>
    <row r="49" spans="1:29" x14ac:dyDescent="0.25">
      <c r="A49" s="10">
        <v>1</v>
      </c>
      <c r="B49" s="12" t="s">
        <v>21</v>
      </c>
      <c r="C49" s="3">
        <f>'[1]Active-Discharged'!K5</f>
        <v>8</v>
      </c>
      <c r="E49" s="10">
        <v>1</v>
      </c>
      <c r="F49" s="11" t="s">
        <v>84</v>
      </c>
      <c r="G49" s="3">
        <f>[1]Disposition!Q4</f>
        <v>13</v>
      </c>
      <c r="J49" s="10"/>
      <c r="K49" s="32" t="str">
        <f>[1]Disposition!M77</f>
        <v>11 - 20</v>
      </c>
      <c r="L49" s="32">
        <f>[1]Disposition!N77</f>
        <v>24</v>
      </c>
      <c r="M49" s="21"/>
      <c r="O49" s="18"/>
      <c r="P49" s="12"/>
      <c r="Q49" s="32" t="str">
        <f>[1]Disposition!X77</f>
        <v>4 - 10</v>
      </c>
      <c r="R49" s="32">
        <f>[1]Disposition!Y77</f>
        <v>36</v>
      </c>
      <c r="S49" s="146">
        <f t="shared" ref="S49:S60" si="6">T49/$R$61</f>
        <v>0.53846153846153844</v>
      </c>
      <c r="T49" s="21">
        <f>T48+R49</f>
        <v>77</v>
      </c>
      <c r="V49" s="5"/>
      <c r="W49" s="5"/>
      <c r="X49" s="12"/>
      <c r="Y49" s="32"/>
      <c r="Z49" s="32"/>
      <c r="AA49" s="146"/>
      <c r="AB49" s="5"/>
      <c r="AC49" s="5"/>
    </row>
    <row r="50" spans="1:29" x14ac:dyDescent="0.25">
      <c r="A50" s="10">
        <v>2</v>
      </c>
      <c r="B50" s="12" t="s">
        <v>22</v>
      </c>
      <c r="C50" s="3">
        <f>'[1]Active-Discharged'!K6</f>
        <v>6</v>
      </c>
      <c r="E50" s="10">
        <v>2</v>
      </c>
      <c r="F50" s="11" t="s">
        <v>85</v>
      </c>
      <c r="G50" s="3">
        <f>[1]Disposition!Q5</f>
        <v>7</v>
      </c>
      <c r="J50" s="10"/>
      <c r="K50" s="32" t="str">
        <f>[1]Disposition!M78</f>
        <v>21 - 30</v>
      </c>
      <c r="L50" s="32">
        <f>[1]Disposition!N78</f>
        <v>15</v>
      </c>
      <c r="M50" s="21"/>
      <c r="O50" s="18"/>
      <c r="P50" s="12"/>
      <c r="Q50" s="32" t="str">
        <f>[1]Disposition!X78</f>
        <v>11 - 14</v>
      </c>
      <c r="R50" s="32">
        <f>[1]Disposition!Y78</f>
        <v>5</v>
      </c>
      <c r="S50" s="146">
        <f t="shared" si="6"/>
        <v>0.57342657342657344</v>
      </c>
      <c r="T50" s="21">
        <f t="shared" ref="T50:T60" si="7">T49+R50</f>
        <v>82</v>
      </c>
      <c r="V50" s="5"/>
      <c r="W50" s="5"/>
      <c r="X50" s="12"/>
      <c r="Y50" s="32"/>
      <c r="Z50" s="32"/>
      <c r="AA50" s="146"/>
      <c r="AB50" s="5"/>
      <c r="AC50" s="5"/>
    </row>
    <row r="51" spans="1:29" x14ac:dyDescent="0.25">
      <c r="A51" s="10">
        <v>3</v>
      </c>
      <c r="B51" s="13" t="s">
        <v>23</v>
      </c>
      <c r="C51" s="3">
        <f>'[1]Active-Discharged'!K7</f>
        <v>8</v>
      </c>
      <c r="E51" s="10">
        <v>3</v>
      </c>
      <c r="F51" s="32" t="s">
        <v>86</v>
      </c>
      <c r="G51" s="3">
        <f>[1]Disposition!Q6</f>
        <v>0</v>
      </c>
      <c r="J51" s="10"/>
      <c r="K51" s="32" t="str">
        <f>[1]Disposition!M79</f>
        <v>31 - 40</v>
      </c>
      <c r="L51" s="32">
        <f>[1]Disposition!N79</f>
        <v>12</v>
      </c>
      <c r="M51" s="21"/>
      <c r="O51" s="18"/>
      <c r="P51" s="12"/>
      <c r="Q51" s="32" t="str">
        <f>[1]Disposition!X79</f>
        <v>15 - 20</v>
      </c>
      <c r="R51" s="32">
        <f>[1]Disposition!Y79</f>
        <v>6</v>
      </c>
      <c r="S51" s="146">
        <f t="shared" si="6"/>
        <v>0.61538461538461542</v>
      </c>
      <c r="T51" s="21">
        <f t="shared" si="7"/>
        <v>88</v>
      </c>
      <c r="V51" s="5"/>
      <c r="W51" s="5"/>
      <c r="X51" s="12"/>
      <c r="Y51" s="32"/>
      <c r="Z51" s="32"/>
      <c r="AA51" s="146"/>
      <c r="AB51" s="5"/>
      <c r="AC51" s="5"/>
    </row>
    <row r="52" spans="1:29" x14ac:dyDescent="0.25">
      <c r="A52" s="10">
        <v>4</v>
      </c>
      <c r="B52" s="12" t="s">
        <v>24</v>
      </c>
      <c r="C52" s="3">
        <f>'[1]Active-Discharged'!K8</f>
        <v>4</v>
      </c>
      <c r="E52" s="10">
        <v>4</v>
      </c>
      <c r="F52" s="32" t="s">
        <v>87</v>
      </c>
      <c r="G52" s="3">
        <f>[1]Disposition!Q7</f>
        <v>0</v>
      </c>
      <c r="J52" s="10"/>
      <c r="K52" s="32" t="str">
        <f>[1]Disposition!M80</f>
        <v>41 - 50</v>
      </c>
      <c r="L52" s="32">
        <f>[1]Disposition!N80</f>
        <v>6</v>
      </c>
      <c r="M52" s="21"/>
      <c r="O52" s="18"/>
      <c r="P52" s="12"/>
      <c r="Q52" s="32" t="str">
        <f>[1]Disposition!X80</f>
        <v>21 - 30</v>
      </c>
      <c r="R52" s="32">
        <f>[1]Disposition!Y80</f>
        <v>17</v>
      </c>
      <c r="S52" s="146">
        <f t="shared" si="6"/>
        <v>0.73426573426573427</v>
      </c>
      <c r="T52" s="21">
        <f t="shared" si="7"/>
        <v>105</v>
      </c>
      <c r="V52" s="5"/>
      <c r="W52" s="5"/>
      <c r="X52" s="12"/>
      <c r="Y52" s="32"/>
      <c r="Z52" s="32"/>
      <c r="AA52" s="146"/>
      <c r="AB52" s="5"/>
      <c r="AC52" s="5"/>
    </row>
    <row r="53" spans="1:29" x14ac:dyDescent="0.25">
      <c r="A53" s="10">
        <v>5</v>
      </c>
      <c r="B53" s="12" t="s">
        <v>25</v>
      </c>
      <c r="C53" s="3">
        <f>'[1]Active-Discharged'!K9</f>
        <v>1</v>
      </c>
      <c r="E53" s="10">
        <v>5</v>
      </c>
      <c r="F53" s="32" t="s">
        <v>88</v>
      </c>
      <c r="G53" s="3">
        <f>[1]Disposition!Q8</f>
        <v>0</v>
      </c>
      <c r="J53" s="10"/>
      <c r="K53" s="32" t="str">
        <f>[1]Disposition!M81</f>
        <v>51 - 60</v>
      </c>
      <c r="L53" s="32">
        <f>[1]Disposition!N81</f>
        <v>5</v>
      </c>
      <c r="M53" s="21"/>
      <c r="O53" s="18"/>
      <c r="P53" s="12"/>
      <c r="Q53" s="32" t="str">
        <f>[1]Disposition!X81</f>
        <v>31 - 40</v>
      </c>
      <c r="R53" s="32">
        <f>[1]Disposition!Y81</f>
        <v>4</v>
      </c>
      <c r="S53" s="146">
        <f t="shared" si="6"/>
        <v>0.76223776223776218</v>
      </c>
      <c r="T53" s="21">
        <f t="shared" si="7"/>
        <v>109</v>
      </c>
      <c r="V53" s="5"/>
      <c r="W53" s="5"/>
      <c r="X53" s="12"/>
      <c r="Y53" s="32"/>
      <c r="Z53" s="32"/>
      <c r="AA53" s="146"/>
      <c r="AB53" s="5"/>
      <c r="AC53" s="5"/>
    </row>
    <row r="54" spans="1:29" x14ac:dyDescent="0.25">
      <c r="A54" s="10">
        <v>6</v>
      </c>
      <c r="B54" s="12" t="s">
        <v>26</v>
      </c>
      <c r="C54" s="3">
        <f>'[1]Active-Discharged'!K10</f>
        <v>1</v>
      </c>
      <c r="E54" s="10">
        <v>6</v>
      </c>
      <c r="F54" s="32" t="s">
        <v>89</v>
      </c>
      <c r="G54" s="3">
        <f>[1]Disposition!Q9</f>
        <v>0</v>
      </c>
      <c r="J54" s="10"/>
      <c r="K54" s="32" t="str">
        <f>[1]Disposition!M82</f>
        <v>61 - 70</v>
      </c>
      <c r="L54" s="32">
        <f>[1]Disposition!N82</f>
        <v>8</v>
      </c>
      <c r="M54" s="21"/>
      <c r="O54" s="18"/>
      <c r="P54" s="12"/>
      <c r="Q54" s="32" t="str">
        <f>[1]Disposition!X82</f>
        <v>41 - 50</v>
      </c>
      <c r="R54" s="32">
        <f>[1]Disposition!Y82</f>
        <v>8</v>
      </c>
      <c r="S54" s="146">
        <f t="shared" si="6"/>
        <v>0.81818181818181823</v>
      </c>
      <c r="T54" s="21">
        <f t="shared" si="7"/>
        <v>117</v>
      </c>
      <c r="V54" s="5"/>
      <c r="W54" s="5"/>
      <c r="X54" s="12"/>
      <c r="Y54" s="32"/>
      <c r="Z54" s="32"/>
      <c r="AA54" s="146"/>
      <c r="AB54" s="5"/>
      <c r="AC54" s="5"/>
    </row>
    <row r="55" spans="1:29" x14ac:dyDescent="0.25">
      <c r="A55" s="10">
        <v>7</v>
      </c>
      <c r="B55" s="12" t="s">
        <v>27</v>
      </c>
      <c r="C55" s="3">
        <f>'[1]Active-Discharged'!K11</f>
        <v>0</v>
      </c>
      <c r="E55" s="10">
        <v>7</v>
      </c>
      <c r="F55" s="32" t="s">
        <v>90</v>
      </c>
      <c r="G55" s="3">
        <f>[1]Disposition!Q10</f>
        <v>0</v>
      </c>
      <c r="J55" s="10"/>
      <c r="K55" s="32" t="str">
        <f>[1]Disposition!M83</f>
        <v>71 - 80</v>
      </c>
      <c r="L55" s="32">
        <f>[1]Disposition!N83</f>
        <v>9</v>
      </c>
      <c r="M55" s="21"/>
      <c r="O55" s="18"/>
      <c r="P55" s="12"/>
      <c r="Q55" s="32" t="str">
        <f>[1]Disposition!X83</f>
        <v>51 - 60</v>
      </c>
      <c r="R55" s="32">
        <f>[1]Disposition!Y83</f>
        <v>7</v>
      </c>
      <c r="S55" s="146">
        <f t="shared" si="6"/>
        <v>0.86713286713286708</v>
      </c>
      <c r="T55" s="21">
        <f t="shared" si="7"/>
        <v>124</v>
      </c>
      <c r="V55" s="5"/>
      <c r="W55" s="5"/>
      <c r="X55" s="12"/>
      <c r="Y55" s="32"/>
      <c r="Z55" s="32"/>
      <c r="AA55" s="146"/>
      <c r="AB55" s="5"/>
      <c r="AC55" s="5"/>
    </row>
    <row r="56" spans="1:29" x14ac:dyDescent="0.25">
      <c r="A56" s="10">
        <v>8</v>
      </c>
      <c r="B56" s="13" t="s">
        <v>117</v>
      </c>
      <c r="C56" s="3">
        <f>'[1]Active-Discharged'!K12</f>
        <v>0</v>
      </c>
      <c r="E56" s="10">
        <v>8</v>
      </c>
      <c r="F56" s="32" t="s">
        <v>167</v>
      </c>
      <c r="G56" s="3">
        <f>[1]Disposition!Q11</f>
        <v>0</v>
      </c>
      <c r="J56" s="18"/>
      <c r="K56" s="32" t="str">
        <f>[1]Disposition!M84</f>
        <v>81 - 90</v>
      </c>
      <c r="L56" s="32">
        <f>[1]Disposition!N84</f>
        <v>8</v>
      </c>
      <c r="M56" s="21"/>
      <c r="O56" s="18"/>
      <c r="P56" s="5"/>
      <c r="Q56" s="32" t="str">
        <f>[1]Disposition!X84</f>
        <v>61 - 70</v>
      </c>
      <c r="R56" s="32">
        <f>[1]Disposition!Y84</f>
        <v>3</v>
      </c>
      <c r="S56" s="146">
        <f t="shared" si="6"/>
        <v>0.88811188811188813</v>
      </c>
      <c r="T56" s="21">
        <f t="shared" si="7"/>
        <v>127</v>
      </c>
      <c r="V56" s="5"/>
      <c r="W56" s="5"/>
      <c r="X56" s="5"/>
      <c r="Y56" s="32"/>
      <c r="Z56" s="32"/>
      <c r="AA56" s="146"/>
      <c r="AB56" s="5"/>
      <c r="AC56" s="5"/>
    </row>
    <row r="57" spans="1:29" x14ac:dyDescent="0.25">
      <c r="A57" s="10">
        <v>9</v>
      </c>
      <c r="B57" s="13" t="s">
        <v>170</v>
      </c>
      <c r="C57" s="3">
        <f>'[1]Active-Discharged'!K13</f>
        <v>0</v>
      </c>
      <c r="E57" s="10">
        <v>9</v>
      </c>
      <c r="F57" s="154" t="s">
        <v>169</v>
      </c>
      <c r="G57" s="3">
        <f>[1]Disposition!Q12</f>
        <v>0</v>
      </c>
      <c r="J57" s="18"/>
      <c r="K57" s="32" t="str">
        <f>[1]Disposition!M85</f>
        <v>91 - 100</v>
      </c>
      <c r="L57" s="32">
        <f>[1]Disposition!N85</f>
        <v>7</v>
      </c>
      <c r="M57" s="21"/>
      <c r="O57" s="18"/>
      <c r="P57" s="5"/>
      <c r="Q57" s="32" t="str">
        <f>[1]Disposition!X85</f>
        <v>71 - 80</v>
      </c>
      <c r="R57" s="32">
        <f>[1]Disposition!Y85</f>
        <v>5</v>
      </c>
      <c r="S57" s="146">
        <f t="shared" si="6"/>
        <v>0.92307692307692313</v>
      </c>
      <c r="T57" s="21">
        <f t="shared" si="7"/>
        <v>132</v>
      </c>
      <c r="V57" s="5"/>
      <c r="W57" s="5"/>
      <c r="X57" s="5"/>
      <c r="Y57" s="32"/>
      <c r="Z57" s="32"/>
      <c r="AA57" s="146"/>
      <c r="AB57" s="5"/>
      <c r="AC57" s="5"/>
    </row>
    <row r="58" spans="1:29" ht="15.75" thickBot="1" x14ac:dyDescent="0.3">
      <c r="A58" s="161">
        <v>10</v>
      </c>
      <c r="B58" s="162" t="s">
        <v>190</v>
      </c>
      <c r="C58" s="3">
        <f>'[1]Active-Discharged'!K14</f>
        <v>0</v>
      </c>
      <c r="E58" s="4"/>
      <c r="F58" s="7"/>
      <c r="G58" s="20">
        <f>SUM(G48:G57)</f>
        <v>32</v>
      </c>
      <c r="J58" s="18"/>
      <c r="K58" s="32" t="str">
        <f>[1]Disposition!M86</f>
        <v>&gt;100</v>
      </c>
      <c r="L58" s="32">
        <f>[1]Disposition!N86</f>
        <v>8</v>
      </c>
      <c r="M58" s="21"/>
      <c r="O58" s="18"/>
      <c r="P58" s="5"/>
      <c r="Q58" s="32" t="str">
        <f>[1]Disposition!X86</f>
        <v>81 - 90</v>
      </c>
      <c r="R58" s="32">
        <f>[1]Disposition!Y86</f>
        <v>2</v>
      </c>
      <c r="S58" s="146">
        <f t="shared" si="6"/>
        <v>0.93706293706293708</v>
      </c>
      <c r="T58" s="21">
        <f t="shared" si="7"/>
        <v>134</v>
      </c>
      <c r="V58" s="5"/>
      <c r="W58" s="5"/>
      <c r="X58" s="5"/>
      <c r="Y58" s="32"/>
      <c r="Z58" s="32"/>
      <c r="AA58" s="146"/>
      <c r="AB58" s="5"/>
      <c r="AC58" s="5"/>
    </row>
    <row r="59" spans="1:29" ht="15.75" thickBot="1" x14ac:dyDescent="0.3">
      <c r="A59" s="10">
        <v>11</v>
      </c>
      <c r="B59" s="13" t="s">
        <v>189</v>
      </c>
      <c r="C59" s="3">
        <f>'[1]Active-Discharged'!K15</f>
        <v>1</v>
      </c>
      <c r="J59" s="4"/>
      <c r="K59" s="46" t="s">
        <v>0</v>
      </c>
      <c r="L59" s="47">
        <f>SUM(L48:L58)</f>
        <v>154</v>
      </c>
      <c r="M59" s="19"/>
      <c r="O59" s="18"/>
      <c r="P59" s="5"/>
      <c r="Q59" s="32" t="str">
        <f>[1]Disposition!X87</f>
        <v>91 - 100</v>
      </c>
      <c r="R59" s="32">
        <f>[1]Disposition!Y87</f>
        <v>2</v>
      </c>
      <c r="S59" s="146">
        <f t="shared" si="6"/>
        <v>0.95104895104895104</v>
      </c>
      <c r="T59" s="21">
        <f t="shared" si="7"/>
        <v>136</v>
      </c>
      <c r="V59" s="5"/>
      <c r="W59" s="5"/>
      <c r="X59" s="5"/>
      <c r="Y59" s="32"/>
      <c r="Z59" s="32"/>
      <c r="AA59" s="146"/>
      <c r="AB59" s="5"/>
      <c r="AC59" s="5"/>
    </row>
    <row r="60" spans="1:29" x14ac:dyDescent="0.25">
      <c r="A60" s="134">
        <v>12</v>
      </c>
      <c r="B60" s="13" t="s">
        <v>191</v>
      </c>
      <c r="C60" s="3">
        <f>'[1]Active-Discharged'!K16</f>
        <v>0</v>
      </c>
      <c r="J60" s="5"/>
      <c r="K60" s="133"/>
      <c r="L60" s="32"/>
      <c r="M60" s="5"/>
      <c r="O60" s="18"/>
      <c r="P60" s="5"/>
      <c r="Q60" s="32" t="str">
        <f>[1]Disposition!X88</f>
        <v>&gt;100</v>
      </c>
      <c r="R60" s="32">
        <f>[1]Disposition!Y88</f>
        <v>7</v>
      </c>
      <c r="S60" s="146">
        <f t="shared" si="6"/>
        <v>1</v>
      </c>
      <c r="T60" s="21">
        <f t="shared" si="7"/>
        <v>143</v>
      </c>
      <c r="V60" s="5"/>
      <c r="W60" s="5"/>
      <c r="X60" s="5"/>
      <c r="Y60" s="32"/>
      <c r="Z60" s="32"/>
      <c r="AA60" s="5"/>
      <c r="AB60" s="5"/>
      <c r="AC60" s="5"/>
    </row>
    <row r="61" spans="1:29" ht="15.75" thickBot="1" x14ac:dyDescent="0.3">
      <c r="A61" s="161">
        <v>13</v>
      </c>
      <c r="B61" s="13" t="s">
        <v>192</v>
      </c>
      <c r="C61" s="3">
        <f>'[1]Active-Discharged'!K17</f>
        <v>0</v>
      </c>
      <c r="O61" s="4"/>
      <c r="P61" s="7"/>
      <c r="Q61" s="46" t="s">
        <v>0</v>
      </c>
      <c r="R61" s="47">
        <f>SUM(R48:R60)</f>
        <v>143</v>
      </c>
      <c r="S61" s="33"/>
      <c r="T61" s="19"/>
      <c r="V61" s="5"/>
      <c r="W61" s="5"/>
      <c r="X61" s="5"/>
      <c r="Y61" s="133"/>
      <c r="Z61" s="32"/>
      <c r="AA61" s="16"/>
      <c r="AB61" s="5"/>
      <c r="AC61" s="5"/>
    </row>
    <row r="62" spans="1:29" x14ac:dyDescent="0.25">
      <c r="A62" s="161">
        <v>14</v>
      </c>
      <c r="B62" s="13" t="s">
        <v>193</v>
      </c>
      <c r="C62" s="3">
        <f>'[1]Active-Discharged'!K18</f>
        <v>0</v>
      </c>
      <c r="O62" s="5"/>
      <c r="P62" s="5"/>
      <c r="Q62" s="133"/>
      <c r="R62" s="32"/>
      <c r="S62" s="16"/>
      <c r="T62" s="5"/>
      <c r="V62" s="5"/>
      <c r="W62" s="5"/>
      <c r="X62" s="5"/>
      <c r="Y62" s="5"/>
      <c r="Z62" s="5"/>
      <c r="AA62" s="5"/>
      <c r="AB62" s="5"/>
      <c r="AC62" s="5"/>
    </row>
    <row r="63" spans="1:29" ht="15.75" thickBot="1" x14ac:dyDescent="0.3">
      <c r="A63" s="173">
        <v>15</v>
      </c>
      <c r="B63" s="170" t="s">
        <v>194</v>
      </c>
      <c r="C63" s="171">
        <f>'[1]Active-Discharged'!K19</f>
        <v>0</v>
      </c>
      <c r="D63" s="172">
        <f>SUM(C48:C63)</f>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f>J89</f>
        <v>1</v>
      </c>
      <c r="K67" s="12">
        <f t="shared" ref="K67:U67" si="8">K89</f>
        <v>2</v>
      </c>
      <c r="L67" s="12">
        <f t="shared" si="8"/>
        <v>3</v>
      </c>
      <c r="M67" s="12">
        <f t="shared" si="8"/>
        <v>4</v>
      </c>
      <c r="N67" s="12">
        <f t="shared" si="8"/>
        <v>5</v>
      </c>
      <c r="O67" s="12">
        <f t="shared" si="8"/>
        <v>6</v>
      </c>
      <c r="P67" s="12">
        <f t="shared" si="8"/>
        <v>7</v>
      </c>
      <c r="Q67" s="12">
        <f t="shared" si="8"/>
        <v>8</v>
      </c>
      <c r="R67" s="12">
        <f t="shared" si="8"/>
        <v>9</v>
      </c>
      <c r="S67" s="12">
        <f t="shared" si="8"/>
        <v>10</v>
      </c>
      <c r="T67" s="12">
        <f t="shared" si="8"/>
        <v>11</v>
      </c>
      <c r="U67" s="3">
        <f t="shared" si="8"/>
        <v>12</v>
      </c>
    </row>
    <row r="68" spans="1:21" x14ac:dyDescent="0.25">
      <c r="A68" s="18" t="s">
        <v>2</v>
      </c>
      <c r="B68" s="5" t="s">
        <v>2</v>
      </c>
      <c r="C68" s="22" t="s">
        <v>73</v>
      </c>
      <c r="D68" s="5"/>
      <c r="E68" s="5" t="s">
        <v>2</v>
      </c>
      <c r="F68" s="17" t="s">
        <v>14</v>
      </c>
      <c r="G68" s="12" t="s">
        <v>16</v>
      </c>
      <c r="H68" s="5"/>
      <c r="I68" s="5" t="str">
        <f>A68</f>
        <v>Referral Source</v>
      </c>
      <c r="J68" s="12" t="str">
        <f t="shared" ref="J68:U68" si="9">J90</f>
        <v>Jul-21</v>
      </c>
      <c r="K68" s="12" t="str">
        <f t="shared" si="9"/>
        <v>Aug-21</v>
      </c>
      <c r="L68" s="12" t="str">
        <f t="shared" si="9"/>
        <v>Sep-21</v>
      </c>
      <c r="M68" s="12" t="str">
        <f t="shared" si="9"/>
        <v>Oct-21</v>
      </c>
      <c r="N68" s="12" t="str">
        <f t="shared" si="9"/>
        <v>Nov-21</v>
      </c>
      <c r="O68" s="12" t="str">
        <f t="shared" si="9"/>
        <v>Dec-21</v>
      </c>
      <c r="P68" s="12" t="str">
        <f t="shared" si="9"/>
        <v>Jan-22</v>
      </c>
      <c r="Q68" s="12" t="str">
        <f t="shared" si="9"/>
        <v>Feb-22</v>
      </c>
      <c r="R68" s="12" t="str">
        <f t="shared" si="9"/>
        <v>Mar-22</v>
      </c>
      <c r="S68" s="12" t="str">
        <f t="shared" si="9"/>
        <v>Apr-22</v>
      </c>
      <c r="T68" s="12" t="str">
        <f t="shared" si="9"/>
        <v>May-22</v>
      </c>
      <c r="U68" s="3" t="str">
        <f t="shared" si="9"/>
        <v>Jun-22</v>
      </c>
    </row>
    <row r="69" spans="1:21" ht="30" x14ac:dyDescent="0.25">
      <c r="A69" s="168" t="s">
        <v>106</v>
      </c>
      <c r="B69" s="5">
        <f>[1]Referrals!N26</f>
        <v>64</v>
      </c>
      <c r="C69" s="23">
        <f t="shared" ref="C69:C83" si="10">B69/$B$83</f>
        <v>0.16</v>
      </c>
      <c r="D69" s="5"/>
      <c r="E69" s="5" t="s">
        <v>3</v>
      </c>
      <c r="F69" s="5">
        <f>[1]Referrals!O26</f>
        <v>158</v>
      </c>
      <c r="G69" s="23">
        <f t="shared" ref="G69:G83" si="11">F69/$F$83</f>
        <v>0.1490566037735849</v>
      </c>
      <c r="H69" s="5"/>
      <c r="I69" s="5" t="str">
        <f t="shared" ref="I69:I83" si="12">A69</f>
        <v>Family/
Youth</v>
      </c>
      <c r="J69" s="124">
        <v>44</v>
      </c>
      <c r="K69" s="124">
        <v>45</v>
      </c>
      <c r="L69" s="124">
        <f t="shared" ref="L69:T82" si="13">IF($S$2=L$67,$B69," ")</f>
        <v>64</v>
      </c>
      <c r="M69" s="124" t="str">
        <f t="shared" si="13"/>
        <v xml:space="preserve"> </v>
      </c>
      <c r="N69" s="124" t="str">
        <f t="shared" si="13"/>
        <v xml:space="preserve"> </v>
      </c>
      <c r="O69" s="124" t="str">
        <f t="shared" si="13"/>
        <v xml:space="preserve"> </v>
      </c>
      <c r="P69" s="124" t="str">
        <f t="shared" si="13"/>
        <v xml:space="preserve"> </v>
      </c>
      <c r="Q69" s="124" t="str">
        <f t="shared" si="13"/>
        <v xml:space="preserve"> </v>
      </c>
      <c r="R69" s="124" t="str">
        <f t="shared" si="13"/>
        <v xml:space="preserve"> </v>
      </c>
      <c r="S69" s="124" t="str">
        <f t="shared" si="13"/>
        <v xml:space="preserve"> </v>
      </c>
      <c r="T69" s="124" t="str">
        <f t="shared" si="13"/>
        <v xml:space="preserve"> </v>
      </c>
      <c r="U69" s="124" t="str">
        <f t="shared" ref="U69:U82" si="14">IF($S$2=U$67,$B69," ")</f>
        <v xml:space="preserve"> </v>
      </c>
    </row>
    <row r="70" spans="1:21" x14ac:dyDescent="0.25">
      <c r="A70" s="18" t="s">
        <v>4</v>
      </c>
      <c r="B70" s="5">
        <f>[1]Referrals!N27</f>
        <v>34</v>
      </c>
      <c r="C70" s="23">
        <f t="shared" si="10"/>
        <v>8.5000000000000006E-2</v>
      </c>
      <c r="D70" s="5"/>
      <c r="E70" s="5" t="s">
        <v>4</v>
      </c>
      <c r="F70" s="5">
        <f>[1]Referrals!O27</f>
        <v>115</v>
      </c>
      <c r="G70" s="23">
        <f t="shared" si="11"/>
        <v>0.10849056603773585</v>
      </c>
      <c r="H70" s="5"/>
      <c r="I70" s="5" t="str">
        <f t="shared" si="12"/>
        <v>DCF</v>
      </c>
      <c r="J70" s="124">
        <v>44</v>
      </c>
      <c r="K70" s="124">
        <v>37</v>
      </c>
      <c r="L70" s="124">
        <f t="shared" si="13"/>
        <v>34</v>
      </c>
      <c r="M70" s="124" t="str">
        <f t="shared" si="13"/>
        <v xml:space="preserve"> </v>
      </c>
      <c r="N70" s="124" t="str">
        <f t="shared" si="13"/>
        <v xml:space="preserve"> </v>
      </c>
      <c r="O70" s="124" t="str">
        <f t="shared" si="13"/>
        <v xml:space="preserve"> </v>
      </c>
      <c r="P70" s="124" t="str">
        <f t="shared" si="13"/>
        <v xml:space="preserve"> </v>
      </c>
      <c r="Q70" s="124" t="str">
        <f t="shared" si="13"/>
        <v xml:space="preserve"> </v>
      </c>
      <c r="R70" s="124" t="str">
        <f t="shared" si="13"/>
        <v xml:space="preserve"> </v>
      </c>
      <c r="S70" s="124" t="str">
        <f t="shared" si="13"/>
        <v xml:space="preserve"> </v>
      </c>
      <c r="T70" s="124" t="str">
        <f t="shared" si="13"/>
        <v xml:space="preserve"> </v>
      </c>
      <c r="U70" s="124" t="str">
        <f t="shared" si="14"/>
        <v xml:space="preserve"> </v>
      </c>
    </row>
    <row r="71" spans="1:21" x14ac:dyDescent="0.25">
      <c r="A71" s="18" t="s">
        <v>5</v>
      </c>
      <c r="B71" s="5">
        <f>[1]Referrals!N28</f>
        <v>2</v>
      </c>
      <c r="C71" s="23">
        <f t="shared" si="10"/>
        <v>5.0000000000000001E-3</v>
      </c>
      <c r="D71" s="5"/>
      <c r="E71" s="5" t="s">
        <v>5</v>
      </c>
      <c r="F71" s="5">
        <f>[1]Referrals!O28</f>
        <v>4</v>
      </c>
      <c r="G71" s="23">
        <f t="shared" si="11"/>
        <v>3.7735849056603774E-3</v>
      </c>
      <c r="H71" s="5"/>
      <c r="I71" s="5" t="str">
        <f t="shared" si="12"/>
        <v>DMH</v>
      </c>
      <c r="J71" s="124">
        <v>2</v>
      </c>
      <c r="K71" s="124">
        <v>0</v>
      </c>
      <c r="L71" s="124">
        <f t="shared" si="13"/>
        <v>2</v>
      </c>
      <c r="M71" s="124" t="str">
        <f t="shared" si="13"/>
        <v xml:space="preserve"> </v>
      </c>
      <c r="N71" s="124" t="str">
        <f t="shared" si="13"/>
        <v xml:space="preserve"> </v>
      </c>
      <c r="O71" s="124" t="str">
        <f t="shared" si="13"/>
        <v xml:space="preserve"> </v>
      </c>
      <c r="P71" s="124" t="str">
        <f t="shared" si="13"/>
        <v xml:space="preserve"> </v>
      </c>
      <c r="Q71" s="124" t="str">
        <f t="shared" si="13"/>
        <v xml:space="preserve"> </v>
      </c>
      <c r="R71" s="124" t="str">
        <f t="shared" si="13"/>
        <v xml:space="preserve"> </v>
      </c>
      <c r="S71" s="124" t="str">
        <f t="shared" si="13"/>
        <v xml:space="preserve"> </v>
      </c>
      <c r="T71" s="124" t="str">
        <f t="shared" si="13"/>
        <v xml:space="preserve"> </v>
      </c>
      <c r="U71" s="124" t="str">
        <f t="shared" si="14"/>
        <v xml:space="preserve"> </v>
      </c>
    </row>
    <row r="72" spans="1:21" x14ac:dyDescent="0.25">
      <c r="A72" s="18" t="s">
        <v>6</v>
      </c>
      <c r="B72" s="5">
        <f>[1]Referrals!N29</f>
        <v>0</v>
      </c>
      <c r="C72" s="23">
        <f t="shared" si="10"/>
        <v>0</v>
      </c>
      <c r="D72" s="5"/>
      <c r="E72" s="5" t="s">
        <v>6</v>
      </c>
      <c r="F72" s="5">
        <f>[1]Referrals!O29</f>
        <v>0</v>
      </c>
      <c r="G72" s="23">
        <f t="shared" si="11"/>
        <v>0</v>
      </c>
      <c r="H72" s="5"/>
      <c r="I72" s="5" t="str">
        <f t="shared" si="12"/>
        <v>DYS</v>
      </c>
      <c r="J72" s="124">
        <v>0</v>
      </c>
      <c r="K72" s="124">
        <v>0</v>
      </c>
      <c r="L72" s="124">
        <f t="shared" si="13"/>
        <v>0</v>
      </c>
      <c r="M72" s="124" t="str">
        <f t="shared" si="13"/>
        <v xml:space="preserve"> </v>
      </c>
      <c r="N72" s="124" t="str">
        <f t="shared" si="13"/>
        <v xml:space="preserve"> </v>
      </c>
      <c r="O72" s="124" t="str">
        <f t="shared" si="13"/>
        <v xml:space="preserve"> </v>
      </c>
      <c r="P72" s="124" t="str">
        <f t="shared" si="13"/>
        <v xml:space="preserve"> </v>
      </c>
      <c r="Q72" s="124" t="str">
        <f t="shared" si="13"/>
        <v xml:space="preserve"> </v>
      </c>
      <c r="R72" s="124" t="str">
        <f t="shared" si="13"/>
        <v xml:space="preserve"> </v>
      </c>
      <c r="S72" s="124" t="str">
        <f t="shared" si="13"/>
        <v xml:space="preserve"> </v>
      </c>
      <c r="T72" s="124" t="str">
        <f t="shared" si="13"/>
        <v xml:space="preserve"> </v>
      </c>
      <c r="U72" s="124" t="str">
        <f t="shared" si="14"/>
        <v xml:space="preserve"> </v>
      </c>
    </row>
    <row r="73" spans="1:21" x14ac:dyDescent="0.25">
      <c r="A73" s="143" t="s">
        <v>103</v>
      </c>
      <c r="B73" s="5">
        <f>[1]Referrals!N30</f>
        <v>2</v>
      </c>
      <c r="C73" s="35">
        <f t="shared" si="10"/>
        <v>5.0000000000000001E-3</v>
      </c>
      <c r="D73" s="5"/>
      <c r="E73" s="34" t="s">
        <v>103</v>
      </c>
      <c r="F73" s="5">
        <f>[1]Referrals!O30</f>
        <v>4</v>
      </c>
      <c r="G73" s="35">
        <f t="shared" si="11"/>
        <v>3.7735849056603774E-3</v>
      </c>
      <c r="H73" s="5"/>
      <c r="I73" s="5" t="str">
        <f t="shared" si="12"/>
        <v>Probation</v>
      </c>
      <c r="J73" s="124">
        <v>1</v>
      </c>
      <c r="K73" s="124">
        <v>1</v>
      </c>
      <c r="L73" s="124">
        <f t="shared" si="13"/>
        <v>2</v>
      </c>
      <c r="M73" s="124" t="str">
        <f t="shared" si="13"/>
        <v xml:space="preserve"> </v>
      </c>
      <c r="N73" s="124" t="str">
        <f t="shared" si="13"/>
        <v xml:space="preserve"> </v>
      </c>
      <c r="O73" s="124" t="str">
        <f t="shared" si="13"/>
        <v xml:space="preserve"> </v>
      </c>
      <c r="P73" s="124" t="str">
        <f t="shared" si="13"/>
        <v xml:space="preserve"> </v>
      </c>
      <c r="Q73" s="124" t="str">
        <f t="shared" si="13"/>
        <v xml:space="preserve"> </v>
      </c>
      <c r="R73" s="124" t="str">
        <f t="shared" si="13"/>
        <v xml:space="preserve"> </v>
      </c>
      <c r="S73" s="124" t="str">
        <f t="shared" si="13"/>
        <v xml:space="preserve"> </v>
      </c>
      <c r="T73" s="124" t="str">
        <f t="shared" si="13"/>
        <v xml:space="preserve"> </v>
      </c>
      <c r="U73" s="124" t="str">
        <f t="shared" si="14"/>
        <v xml:space="preserve"> </v>
      </c>
    </row>
    <row r="74" spans="1:21" x14ac:dyDescent="0.25">
      <c r="A74" s="18" t="s">
        <v>7</v>
      </c>
      <c r="B74" s="5">
        <f>[1]Referrals!N31</f>
        <v>0</v>
      </c>
      <c r="C74" s="23">
        <f t="shared" si="10"/>
        <v>0</v>
      </c>
      <c r="D74" s="5"/>
      <c r="E74" s="5" t="s">
        <v>7</v>
      </c>
      <c r="F74" s="5">
        <f>[1]Referrals!O31</f>
        <v>1</v>
      </c>
      <c r="G74" s="23">
        <f t="shared" si="11"/>
        <v>9.4339622641509435E-4</v>
      </c>
      <c r="H74" s="5"/>
      <c r="I74" s="5" t="str">
        <f t="shared" si="12"/>
        <v>DDS</v>
      </c>
      <c r="J74" s="124">
        <v>0</v>
      </c>
      <c r="K74" s="124">
        <v>1</v>
      </c>
      <c r="L74" s="124">
        <f t="shared" si="13"/>
        <v>0</v>
      </c>
      <c r="M74" s="124" t="str">
        <f t="shared" si="13"/>
        <v xml:space="preserve"> </v>
      </c>
      <c r="N74" s="124" t="str">
        <f t="shared" si="13"/>
        <v xml:space="preserve"> </v>
      </c>
      <c r="O74" s="124" t="str">
        <f t="shared" si="13"/>
        <v xml:space="preserve"> </v>
      </c>
      <c r="P74" s="124" t="str">
        <f t="shared" si="13"/>
        <v xml:space="preserve"> </v>
      </c>
      <c r="Q74" s="124" t="str">
        <f t="shared" si="13"/>
        <v xml:space="preserve"> </v>
      </c>
      <c r="R74" s="124" t="str">
        <f t="shared" si="13"/>
        <v xml:space="preserve"> </v>
      </c>
      <c r="S74" s="124" t="str">
        <f t="shared" si="13"/>
        <v xml:space="preserve"> </v>
      </c>
      <c r="T74" s="124" t="str">
        <f t="shared" si="13"/>
        <v xml:space="preserve"> </v>
      </c>
      <c r="U74" s="124" t="str">
        <f t="shared" si="14"/>
        <v xml:space="preserve"> </v>
      </c>
    </row>
    <row r="75" spans="1:21" x14ac:dyDescent="0.25">
      <c r="A75" s="18" t="s">
        <v>8</v>
      </c>
      <c r="B75" s="5">
        <f>[1]Referrals!N32</f>
        <v>41</v>
      </c>
      <c r="C75" s="23">
        <f t="shared" si="10"/>
        <v>0.10249999999999999</v>
      </c>
      <c r="D75" s="5"/>
      <c r="E75" s="5" t="s">
        <v>8</v>
      </c>
      <c r="F75" s="5">
        <f>[1]Referrals!O32</f>
        <v>45</v>
      </c>
      <c r="G75" s="23">
        <f t="shared" si="11"/>
        <v>4.2452830188679243E-2</v>
      </c>
      <c r="H75" s="5"/>
      <c r="I75" s="5" t="str">
        <f t="shared" si="12"/>
        <v>School</v>
      </c>
      <c r="J75" s="124">
        <v>3</v>
      </c>
      <c r="K75" s="124">
        <v>1</v>
      </c>
      <c r="L75" s="124">
        <f t="shared" si="13"/>
        <v>41</v>
      </c>
      <c r="M75" s="124" t="str">
        <f t="shared" si="13"/>
        <v xml:space="preserve"> </v>
      </c>
      <c r="N75" s="124" t="str">
        <f t="shared" si="13"/>
        <v xml:space="preserve"> </v>
      </c>
      <c r="O75" s="124" t="str">
        <f t="shared" si="13"/>
        <v xml:space="preserve"> </v>
      </c>
      <c r="P75" s="124" t="str">
        <f t="shared" si="13"/>
        <v xml:space="preserve"> </v>
      </c>
      <c r="Q75" s="124" t="str">
        <f t="shared" si="13"/>
        <v xml:space="preserve"> </v>
      </c>
      <c r="R75" s="124" t="str">
        <f t="shared" si="13"/>
        <v xml:space="preserve"> </v>
      </c>
      <c r="S75" s="124" t="str">
        <f t="shared" si="13"/>
        <v xml:space="preserve"> </v>
      </c>
      <c r="T75" s="124" t="str">
        <f t="shared" si="13"/>
        <v xml:space="preserve"> </v>
      </c>
      <c r="U75" s="124" t="str">
        <f t="shared" si="14"/>
        <v xml:space="preserve"> </v>
      </c>
    </row>
    <row r="76" spans="1:21" x14ac:dyDescent="0.25">
      <c r="A76" s="18" t="s">
        <v>9</v>
      </c>
      <c r="B76" s="5">
        <f>[1]Referrals!N33</f>
        <v>40</v>
      </c>
      <c r="C76" s="23">
        <f t="shared" si="10"/>
        <v>0.1</v>
      </c>
      <c r="D76" s="5"/>
      <c r="E76" s="5" t="s">
        <v>9</v>
      </c>
      <c r="F76" s="5">
        <f>[1]Referrals!O33</f>
        <v>97</v>
      </c>
      <c r="G76" s="23">
        <f t="shared" si="11"/>
        <v>9.1509433962264145E-2</v>
      </c>
      <c r="H76" s="5"/>
      <c r="I76" s="5" t="str">
        <f t="shared" si="12"/>
        <v>MCI</v>
      </c>
      <c r="J76" s="124">
        <v>27</v>
      </c>
      <c r="K76" s="124">
        <v>27</v>
      </c>
      <c r="L76" s="124">
        <f t="shared" si="13"/>
        <v>40</v>
      </c>
      <c r="M76" s="124" t="str">
        <f t="shared" si="13"/>
        <v xml:space="preserve"> </v>
      </c>
      <c r="N76" s="124" t="str">
        <f t="shared" si="13"/>
        <v xml:space="preserve"> </v>
      </c>
      <c r="O76" s="124" t="str">
        <f t="shared" si="13"/>
        <v xml:space="preserve"> </v>
      </c>
      <c r="P76" s="124" t="str">
        <f t="shared" si="13"/>
        <v xml:space="preserve"> </v>
      </c>
      <c r="Q76" s="124" t="str">
        <f t="shared" si="13"/>
        <v xml:space="preserve"> </v>
      </c>
      <c r="R76" s="124" t="str">
        <f t="shared" si="13"/>
        <v xml:space="preserve"> </v>
      </c>
      <c r="S76" s="124" t="str">
        <f t="shared" si="13"/>
        <v xml:space="preserve"> </v>
      </c>
      <c r="T76" s="124" t="str">
        <f t="shared" si="13"/>
        <v xml:space="preserve"> </v>
      </c>
      <c r="U76" s="124" t="str">
        <f t="shared" si="14"/>
        <v xml:space="preserve"> </v>
      </c>
    </row>
    <row r="77" spans="1:21" x14ac:dyDescent="0.25">
      <c r="A77" s="18" t="s">
        <v>10</v>
      </c>
      <c r="B77" s="5">
        <f>[1]Referrals!N34</f>
        <v>42</v>
      </c>
      <c r="C77" s="23">
        <f t="shared" si="10"/>
        <v>0.105</v>
      </c>
      <c r="D77" s="5"/>
      <c r="E77" s="5" t="s">
        <v>10</v>
      </c>
      <c r="F77" s="5">
        <f>[1]Referrals!O34</f>
        <v>122</v>
      </c>
      <c r="G77" s="23">
        <f t="shared" si="11"/>
        <v>0.11509433962264151</v>
      </c>
      <c r="H77" s="5"/>
      <c r="I77" s="5" t="str">
        <f t="shared" si="12"/>
        <v>In-Home</v>
      </c>
      <c r="J77" s="124">
        <v>37</v>
      </c>
      <c r="K77" s="124">
        <v>41</v>
      </c>
      <c r="L77" s="124">
        <f t="shared" si="13"/>
        <v>42</v>
      </c>
      <c r="M77" s="124" t="str">
        <f t="shared" si="13"/>
        <v xml:space="preserve"> </v>
      </c>
      <c r="N77" s="124" t="str">
        <f t="shared" si="13"/>
        <v xml:space="preserve"> </v>
      </c>
      <c r="O77" s="124" t="str">
        <f t="shared" si="13"/>
        <v xml:space="preserve"> </v>
      </c>
      <c r="P77" s="124" t="str">
        <f t="shared" si="13"/>
        <v xml:space="preserve"> </v>
      </c>
      <c r="Q77" s="124" t="str">
        <f t="shared" si="13"/>
        <v xml:space="preserve"> </v>
      </c>
      <c r="R77" s="124" t="str">
        <f t="shared" si="13"/>
        <v xml:space="preserve"> </v>
      </c>
      <c r="S77" s="124" t="str">
        <f t="shared" si="13"/>
        <v xml:space="preserve"> </v>
      </c>
      <c r="T77" s="124" t="str">
        <f t="shared" si="13"/>
        <v xml:space="preserve"> </v>
      </c>
      <c r="U77" s="124" t="str">
        <f t="shared" si="14"/>
        <v xml:space="preserve"> </v>
      </c>
    </row>
    <row r="78" spans="1:21" ht="30" x14ac:dyDescent="0.25">
      <c r="A78" s="168" t="s">
        <v>105</v>
      </c>
      <c r="B78" s="5">
        <f>[1]Referrals!N35</f>
        <v>80</v>
      </c>
      <c r="C78" s="23">
        <f t="shared" si="10"/>
        <v>0.2</v>
      </c>
      <c r="D78" s="5"/>
      <c r="E78" s="5" t="s">
        <v>11</v>
      </c>
      <c r="F78" s="5">
        <f>[1]Referrals!O35</f>
        <v>221</v>
      </c>
      <c r="G78" s="23">
        <f t="shared" si="11"/>
        <v>0.20849056603773586</v>
      </c>
      <c r="H78" s="5"/>
      <c r="I78" s="5" t="str">
        <f t="shared" si="12"/>
        <v>Out-
patient</v>
      </c>
      <c r="J78" s="124">
        <v>57</v>
      </c>
      <c r="K78" s="124">
        <v>77</v>
      </c>
      <c r="L78" s="124">
        <f t="shared" si="13"/>
        <v>80</v>
      </c>
      <c r="M78" s="124" t="str">
        <f t="shared" si="13"/>
        <v xml:space="preserve"> </v>
      </c>
      <c r="N78" s="124" t="str">
        <f t="shared" si="13"/>
        <v xml:space="preserve"> </v>
      </c>
      <c r="O78" s="124" t="str">
        <f t="shared" si="13"/>
        <v xml:space="preserve"> </v>
      </c>
      <c r="P78" s="124" t="str">
        <f t="shared" si="13"/>
        <v xml:space="preserve"> </v>
      </c>
      <c r="Q78" s="124" t="str">
        <f t="shared" si="13"/>
        <v xml:space="preserve"> </v>
      </c>
      <c r="R78" s="124" t="str">
        <f t="shared" si="13"/>
        <v xml:space="preserve"> </v>
      </c>
      <c r="S78" s="124" t="str">
        <f t="shared" si="13"/>
        <v xml:space="preserve"> </v>
      </c>
      <c r="T78" s="124" t="str">
        <f t="shared" si="13"/>
        <v xml:space="preserve"> </v>
      </c>
      <c r="U78" s="124" t="str">
        <f t="shared" si="14"/>
        <v xml:space="preserve"> </v>
      </c>
    </row>
    <row r="79" spans="1:21" x14ac:dyDescent="0.25">
      <c r="A79" s="18" t="s">
        <v>12</v>
      </c>
      <c r="B79" s="5">
        <f>[1]Referrals!N36</f>
        <v>30</v>
      </c>
      <c r="C79" s="23">
        <f t="shared" si="10"/>
        <v>7.4999999999999997E-2</v>
      </c>
      <c r="D79" s="5"/>
      <c r="E79" s="5" t="s">
        <v>12</v>
      </c>
      <c r="F79" s="5">
        <f>[1]Referrals!O36</f>
        <v>86</v>
      </c>
      <c r="G79" s="23">
        <f t="shared" si="11"/>
        <v>8.1132075471698109E-2</v>
      </c>
      <c r="H79" s="5"/>
      <c r="I79" s="5" t="str">
        <f t="shared" si="12"/>
        <v>PCP</v>
      </c>
      <c r="J79" s="124">
        <v>27</v>
      </c>
      <c r="K79" s="124">
        <v>27</v>
      </c>
      <c r="L79" s="124">
        <f t="shared" si="13"/>
        <v>30</v>
      </c>
      <c r="M79" s="124" t="str">
        <f t="shared" si="13"/>
        <v xml:space="preserve"> </v>
      </c>
      <c r="N79" s="124" t="str">
        <f t="shared" si="13"/>
        <v xml:space="preserve"> </v>
      </c>
      <c r="O79" s="124" t="str">
        <f t="shared" si="13"/>
        <v xml:space="preserve"> </v>
      </c>
      <c r="P79" s="124" t="str">
        <f t="shared" si="13"/>
        <v xml:space="preserve"> </v>
      </c>
      <c r="Q79" s="124" t="str">
        <f t="shared" si="13"/>
        <v xml:space="preserve"> </v>
      </c>
      <c r="R79" s="124" t="str">
        <f t="shared" si="13"/>
        <v xml:space="preserve"> </v>
      </c>
      <c r="S79" s="124" t="str">
        <f t="shared" si="13"/>
        <v xml:space="preserve"> </v>
      </c>
      <c r="T79" s="124" t="str">
        <f t="shared" si="13"/>
        <v xml:space="preserve"> </v>
      </c>
      <c r="U79" s="124" t="str">
        <f t="shared" si="14"/>
        <v xml:space="preserve"> </v>
      </c>
    </row>
    <row r="80" spans="1:21" x14ac:dyDescent="0.25">
      <c r="A80" s="18" t="s">
        <v>48</v>
      </c>
      <c r="B80" s="5">
        <f>[1]Referrals!N37</f>
        <v>6</v>
      </c>
      <c r="C80" s="23">
        <f t="shared" si="10"/>
        <v>1.4999999999999999E-2</v>
      </c>
      <c r="D80" s="5"/>
      <c r="E80" s="5" t="s">
        <v>48</v>
      </c>
      <c r="F80" s="5">
        <f>[1]Referrals!O37</f>
        <v>20</v>
      </c>
      <c r="G80" s="23">
        <f t="shared" si="11"/>
        <v>1.8867924528301886E-2</v>
      </c>
      <c r="H80" s="5"/>
      <c r="I80" s="5" t="str">
        <f t="shared" si="12"/>
        <v>Hospital</v>
      </c>
      <c r="J80" s="124">
        <v>12</v>
      </c>
      <c r="K80" s="124">
        <v>1</v>
      </c>
      <c r="L80" s="124">
        <f t="shared" si="13"/>
        <v>6</v>
      </c>
      <c r="M80" s="124" t="str">
        <f t="shared" si="13"/>
        <v xml:space="preserve"> </v>
      </c>
      <c r="N80" s="124" t="str">
        <f t="shared" si="13"/>
        <v xml:space="preserve"> </v>
      </c>
      <c r="O80" s="124" t="str">
        <f t="shared" si="13"/>
        <v xml:space="preserve"> </v>
      </c>
      <c r="P80" s="124" t="str">
        <f t="shared" si="13"/>
        <v xml:space="preserve"> </v>
      </c>
      <c r="Q80" s="124" t="str">
        <f t="shared" si="13"/>
        <v xml:space="preserve"> </v>
      </c>
      <c r="R80" s="124" t="str">
        <f t="shared" si="13"/>
        <v xml:space="preserve"> </v>
      </c>
      <c r="S80" s="124" t="str">
        <f t="shared" si="13"/>
        <v xml:space="preserve"> </v>
      </c>
      <c r="T80" s="124" t="str">
        <f t="shared" si="13"/>
        <v xml:space="preserve"> </v>
      </c>
      <c r="U80" s="124" t="str">
        <f t="shared" si="14"/>
        <v xml:space="preserve"> </v>
      </c>
    </row>
    <row r="81" spans="1:21" ht="30" x14ac:dyDescent="0.25">
      <c r="A81" s="168" t="s">
        <v>104</v>
      </c>
      <c r="B81" s="5">
        <f>[1]Referrals!N38</f>
        <v>6</v>
      </c>
      <c r="C81" s="23">
        <f t="shared" si="10"/>
        <v>1.4999999999999999E-2</v>
      </c>
      <c r="D81" s="5"/>
      <c r="E81" s="5" t="s">
        <v>49</v>
      </c>
      <c r="F81" s="5">
        <f>[1]Referrals!O38</f>
        <v>14</v>
      </c>
      <c r="G81" s="23">
        <f t="shared" si="11"/>
        <v>1.3207547169811321E-2</v>
      </c>
      <c r="H81" s="5"/>
      <c r="I81" s="5" t="str">
        <f t="shared" si="12"/>
        <v>TCU/
CBAT</v>
      </c>
      <c r="J81" s="124">
        <v>3</v>
      </c>
      <c r="K81" s="124">
        <v>5</v>
      </c>
      <c r="L81" s="124">
        <f t="shared" si="13"/>
        <v>6</v>
      </c>
      <c r="M81" s="124" t="str">
        <f t="shared" si="13"/>
        <v xml:space="preserve"> </v>
      </c>
      <c r="N81" s="124" t="str">
        <f t="shared" si="13"/>
        <v xml:space="preserve"> </v>
      </c>
      <c r="O81" s="124" t="str">
        <f t="shared" si="13"/>
        <v xml:space="preserve"> </v>
      </c>
      <c r="P81" s="124" t="str">
        <f t="shared" si="13"/>
        <v xml:space="preserve"> </v>
      </c>
      <c r="Q81" s="124" t="str">
        <f t="shared" si="13"/>
        <v xml:space="preserve"> </v>
      </c>
      <c r="R81" s="124" t="str">
        <f t="shared" si="13"/>
        <v xml:space="preserve"> </v>
      </c>
      <c r="S81" s="124" t="str">
        <f t="shared" si="13"/>
        <v xml:space="preserve"> </v>
      </c>
      <c r="T81" s="124" t="str">
        <f t="shared" si="13"/>
        <v xml:space="preserve"> </v>
      </c>
      <c r="U81" s="124" t="str">
        <f t="shared" si="14"/>
        <v xml:space="preserve"> </v>
      </c>
    </row>
    <row r="82" spans="1:21" x14ac:dyDescent="0.25">
      <c r="A82" s="18" t="s">
        <v>13</v>
      </c>
      <c r="B82" s="5">
        <f>[1]Referrals!N39</f>
        <v>53</v>
      </c>
      <c r="C82" s="23">
        <f t="shared" si="10"/>
        <v>0.13250000000000001</v>
      </c>
      <c r="D82" s="5"/>
      <c r="E82" s="5" t="s">
        <v>13</v>
      </c>
      <c r="F82" s="5">
        <f>[1]Referrals!O39</f>
        <v>173</v>
      </c>
      <c r="G82" s="23">
        <f t="shared" si="11"/>
        <v>0.16320754716981131</v>
      </c>
      <c r="H82" s="5"/>
      <c r="I82" s="5" t="str">
        <f t="shared" si="12"/>
        <v>Other</v>
      </c>
      <c r="J82" s="124">
        <v>58</v>
      </c>
      <c r="K82" s="124">
        <v>57</v>
      </c>
      <c r="L82" s="124">
        <f t="shared" si="13"/>
        <v>53</v>
      </c>
      <c r="M82" s="124" t="str">
        <f t="shared" si="13"/>
        <v xml:space="preserve"> </v>
      </c>
      <c r="N82" s="124" t="str">
        <f t="shared" si="13"/>
        <v xml:space="preserve"> </v>
      </c>
      <c r="O82" s="124" t="str">
        <f t="shared" si="13"/>
        <v xml:space="preserve"> </v>
      </c>
      <c r="P82" s="124" t="str">
        <f t="shared" si="13"/>
        <v xml:space="preserve"> </v>
      </c>
      <c r="Q82" s="124" t="str">
        <f t="shared" si="13"/>
        <v xml:space="preserve"> </v>
      </c>
      <c r="R82" s="124" t="str">
        <f t="shared" si="13"/>
        <v xml:space="preserve"> </v>
      </c>
      <c r="S82" s="124" t="str">
        <f t="shared" si="13"/>
        <v xml:space="preserve"> </v>
      </c>
      <c r="T82" s="124" t="str">
        <f t="shared" si="13"/>
        <v xml:space="preserve"> </v>
      </c>
      <c r="U82" s="124" t="str">
        <f t="shared" si="14"/>
        <v xml:space="preserve"> </v>
      </c>
    </row>
    <row r="83" spans="1:21" ht="15.75" thickBot="1" x14ac:dyDescent="0.3">
      <c r="A83" s="144" t="s">
        <v>0</v>
      </c>
      <c r="B83" s="7">
        <f>[1]Referrals!N40</f>
        <v>400</v>
      </c>
      <c r="C83" s="138">
        <f t="shared" si="10"/>
        <v>1</v>
      </c>
      <c r="D83" s="7"/>
      <c r="E83" s="145" t="s">
        <v>0</v>
      </c>
      <c r="F83" s="7">
        <f>[1]Referrals!O40</f>
        <v>1060</v>
      </c>
      <c r="G83" s="138">
        <f t="shared" si="11"/>
        <v>1</v>
      </c>
      <c r="H83" s="7"/>
      <c r="I83" s="7" t="str">
        <f t="shared" si="12"/>
        <v>Total</v>
      </c>
      <c r="J83" s="19">
        <v>315</v>
      </c>
      <c r="K83" s="19">
        <v>320</v>
      </c>
      <c r="L83" s="19">
        <f t="shared" ref="L83:T83" si="15">SUM(L69:L82)</f>
        <v>400</v>
      </c>
      <c r="M83" s="19">
        <f t="shared" si="15"/>
        <v>0</v>
      </c>
      <c r="N83" s="19">
        <f t="shared" si="15"/>
        <v>0</v>
      </c>
      <c r="O83" s="19">
        <f t="shared" si="15"/>
        <v>0</v>
      </c>
      <c r="P83" s="19">
        <f t="shared" si="15"/>
        <v>0</v>
      </c>
      <c r="Q83" s="19">
        <f t="shared" si="15"/>
        <v>0</v>
      </c>
      <c r="R83" s="19">
        <f t="shared" si="15"/>
        <v>0</v>
      </c>
      <c r="S83" s="19">
        <f t="shared" si="15"/>
        <v>0</v>
      </c>
      <c r="T83" s="19">
        <f t="shared" si="15"/>
        <v>0</v>
      </c>
      <c r="U83" s="19">
        <f>SUM(U69:U82)</f>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tr">
        <f>$R$20</f>
        <v>Sep-21 (N)</v>
      </c>
      <c r="D90" s="5"/>
      <c r="E90" s="5" t="str">
        <f>A90</f>
        <v>Referral Status</v>
      </c>
      <c r="F90" s="17" t="s">
        <v>73</v>
      </c>
      <c r="G90" s="12" t="s">
        <v>16</v>
      </c>
      <c r="H90" s="5"/>
      <c r="I90" s="5" t="str">
        <f>A90</f>
        <v>Referral Status</v>
      </c>
      <c r="J90" s="22" t="str">
        <f t="array" ref="J90:U90">TRANSPOSE(S5:S16)</f>
        <v>Jul-21</v>
      </c>
      <c r="K90" s="22" t="str">
        <v>Aug-21</v>
      </c>
      <c r="L90" s="22" t="str">
        <v>Sep-21</v>
      </c>
      <c r="M90" s="22" t="str">
        <v>Oct-21</v>
      </c>
      <c r="N90" s="22" t="str">
        <v>Nov-21</v>
      </c>
      <c r="O90" s="22" t="str">
        <v>Dec-21</v>
      </c>
      <c r="P90" s="22" t="str">
        <v>Jan-22</v>
      </c>
      <c r="Q90" s="22" t="str">
        <v>Feb-22</v>
      </c>
      <c r="R90" s="22" t="str">
        <v>Mar-22</v>
      </c>
      <c r="S90" s="22" t="str">
        <v>Apr-22</v>
      </c>
      <c r="T90" s="22" t="str">
        <v>May-22</v>
      </c>
      <c r="U90" s="135" t="str">
        <v>Jun-22</v>
      </c>
    </row>
    <row r="91" spans="1:21" x14ac:dyDescent="0.25">
      <c r="A91" s="18" t="s">
        <v>77</v>
      </c>
      <c r="B91" s="5">
        <f>[1]Disposition!C28</f>
        <v>207</v>
      </c>
      <c r="C91" s="23">
        <f t="shared" ref="C91:C99" si="16">B91/$B$99</f>
        <v>0.51749999999999996</v>
      </c>
      <c r="D91" s="5"/>
      <c r="E91" s="5" t="str">
        <f t="shared" ref="E91:E99" si="17">A91</f>
        <v>Service Started</v>
      </c>
      <c r="F91" s="5">
        <f>[1]Disposition!C62</f>
        <v>616</v>
      </c>
      <c r="G91" s="23">
        <f>F91/$F$99</f>
        <v>0.5811320754716981</v>
      </c>
      <c r="H91" s="5"/>
      <c r="I91" s="5" t="str">
        <f t="shared" ref="I91:I99" si="18">A91</f>
        <v>Service Started</v>
      </c>
      <c r="J91" s="124">
        <v>146</v>
      </c>
      <c r="K91" s="124">
        <v>173</v>
      </c>
      <c r="L91" s="124">
        <f t="shared" ref="L91:T98" si="19">IF($S$2=L$89,$B91," ")</f>
        <v>207</v>
      </c>
      <c r="M91" s="124" t="str">
        <f t="shared" si="19"/>
        <v xml:space="preserve"> </v>
      </c>
      <c r="N91" s="124" t="str">
        <f t="shared" si="19"/>
        <v xml:space="preserve"> </v>
      </c>
      <c r="O91" s="124" t="str">
        <f t="shared" si="19"/>
        <v xml:space="preserve"> </v>
      </c>
      <c r="P91" s="124" t="str">
        <f t="shared" si="19"/>
        <v xml:space="preserve"> </v>
      </c>
      <c r="Q91" s="124" t="str">
        <f t="shared" si="19"/>
        <v xml:space="preserve"> </v>
      </c>
      <c r="R91" s="124" t="str">
        <f t="shared" si="19"/>
        <v xml:space="preserve"> </v>
      </c>
      <c r="S91" s="124" t="str">
        <f t="shared" si="19"/>
        <v xml:space="preserve"> </v>
      </c>
      <c r="T91" s="124" t="str">
        <f t="shared" si="19"/>
        <v xml:space="preserve"> </v>
      </c>
      <c r="U91" s="124" t="str">
        <f t="shared" ref="U91:U98" si="20">IF($S$2=U$89,$B91," ")</f>
        <v xml:space="preserve"> </v>
      </c>
    </row>
    <row r="92" spans="1:21" x14ac:dyDescent="0.25">
      <c r="A92" s="18" t="s">
        <v>79</v>
      </c>
      <c r="B92" s="5">
        <f>[1]Disposition!C29</f>
        <v>11</v>
      </c>
      <c r="C92" s="23">
        <f t="shared" si="16"/>
        <v>2.75E-2</v>
      </c>
      <c r="D92" s="5"/>
      <c r="E92" s="5" t="str">
        <f t="shared" si="17"/>
        <v>Initial Appt Offered</v>
      </c>
      <c r="F92" s="5">
        <f>[1]Disposition!C63</f>
        <v>19</v>
      </c>
      <c r="G92" s="23">
        <f t="shared" ref="G92:G99" si="21">F92/$F$99</f>
        <v>1.7924528301886792E-2</v>
      </c>
      <c r="H92" s="5"/>
      <c r="I92" s="5" t="str">
        <f t="shared" si="18"/>
        <v>Initial Appt Offered</v>
      </c>
      <c r="J92" s="124">
        <v>10</v>
      </c>
      <c r="K92" s="124">
        <v>6</v>
      </c>
      <c r="L92" s="124">
        <f t="shared" si="19"/>
        <v>11</v>
      </c>
      <c r="M92" s="124" t="str">
        <f t="shared" si="19"/>
        <v xml:space="preserve"> </v>
      </c>
      <c r="N92" s="124" t="str">
        <f t="shared" si="19"/>
        <v xml:space="preserve"> </v>
      </c>
      <c r="O92" s="124" t="str">
        <f t="shared" si="19"/>
        <v xml:space="preserve"> </v>
      </c>
      <c r="P92" s="124" t="str">
        <f t="shared" si="19"/>
        <v xml:space="preserve"> </v>
      </c>
      <c r="Q92" s="124" t="str">
        <f t="shared" si="19"/>
        <v xml:space="preserve"> </v>
      </c>
      <c r="R92" s="124" t="str">
        <f t="shared" si="19"/>
        <v xml:space="preserve"> </v>
      </c>
      <c r="S92" s="124" t="str">
        <f t="shared" si="19"/>
        <v xml:space="preserve"> </v>
      </c>
      <c r="T92" s="124" t="str">
        <f t="shared" si="19"/>
        <v xml:space="preserve"> </v>
      </c>
      <c r="U92" s="124" t="str">
        <f t="shared" si="20"/>
        <v xml:space="preserve"> </v>
      </c>
    </row>
    <row r="93" spans="1:21" x14ac:dyDescent="0.25">
      <c r="A93" s="18" t="s">
        <v>75</v>
      </c>
      <c r="B93" s="5">
        <f>[1]Disposition!C30</f>
        <v>41</v>
      </c>
      <c r="C93" s="23">
        <f t="shared" si="16"/>
        <v>0.10249999999999999</v>
      </c>
      <c r="D93" s="5"/>
      <c r="E93" s="5" t="str">
        <f t="shared" si="17"/>
        <v>Family Not Yet Reached</v>
      </c>
      <c r="F93" s="5">
        <f>[1]Disposition!C64</f>
        <v>112</v>
      </c>
      <c r="G93" s="23">
        <f t="shared" si="21"/>
        <v>0.10566037735849057</v>
      </c>
      <c r="H93" s="5"/>
      <c r="I93" s="5" t="str">
        <f t="shared" si="18"/>
        <v>Family Not Yet Reached</v>
      </c>
      <c r="J93" s="124">
        <v>32</v>
      </c>
      <c r="K93" s="124">
        <v>38</v>
      </c>
      <c r="L93" s="124">
        <f t="shared" si="19"/>
        <v>41</v>
      </c>
      <c r="M93" s="124" t="str">
        <f t="shared" si="19"/>
        <v xml:space="preserve"> </v>
      </c>
      <c r="N93" s="124" t="str">
        <f t="shared" si="19"/>
        <v xml:space="preserve"> </v>
      </c>
      <c r="O93" s="124" t="str">
        <f t="shared" si="19"/>
        <v xml:space="preserve"> </v>
      </c>
      <c r="P93" s="124" t="str">
        <f t="shared" si="19"/>
        <v xml:space="preserve"> </v>
      </c>
      <c r="Q93" s="124" t="str">
        <f t="shared" si="19"/>
        <v xml:space="preserve"> </v>
      </c>
      <c r="R93" s="124" t="str">
        <f t="shared" si="19"/>
        <v xml:space="preserve"> </v>
      </c>
      <c r="S93" s="124" t="str">
        <f t="shared" si="19"/>
        <v xml:space="preserve"> </v>
      </c>
      <c r="T93" s="124" t="str">
        <f t="shared" si="19"/>
        <v xml:space="preserve"> </v>
      </c>
      <c r="U93" s="124" t="str">
        <f t="shared" si="20"/>
        <v xml:space="preserve"> </v>
      </c>
    </row>
    <row r="94" spans="1:21" x14ac:dyDescent="0.25">
      <c r="A94" s="18" t="s">
        <v>76</v>
      </c>
      <c r="B94" s="5">
        <f>[1]Disposition!C31</f>
        <v>3</v>
      </c>
      <c r="C94" s="23">
        <f t="shared" si="16"/>
        <v>7.4999999999999997E-3</v>
      </c>
      <c r="D94" s="5"/>
      <c r="E94" s="5" t="str">
        <f t="shared" si="17"/>
        <v>Not MH Eligible</v>
      </c>
      <c r="F94" s="5">
        <f>[1]Disposition!C65</f>
        <v>9</v>
      </c>
      <c r="G94" s="23">
        <f t="shared" si="21"/>
        <v>8.4905660377358489E-3</v>
      </c>
      <c r="H94" s="5"/>
      <c r="I94" s="5" t="str">
        <f t="shared" si="18"/>
        <v>Not MH Eligible</v>
      </c>
      <c r="J94" s="124">
        <v>1</v>
      </c>
      <c r="K94" s="124">
        <v>4</v>
      </c>
      <c r="L94" s="124">
        <f t="shared" si="19"/>
        <v>3</v>
      </c>
      <c r="M94" s="124" t="str">
        <f t="shared" si="19"/>
        <v xml:space="preserve"> </v>
      </c>
      <c r="N94" s="124" t="str">
        <f t="shared" si="19"/>
        <v xml:space="preserve"> </v>
      </c>
      <c r="O94" s="124" t="str">
        <f t="shared" si="19"/>
        <v xml:space="preserve"> </v>
      </c>
      <c r="P94" s="124" t="str">
        <f t="shared" si="19"/>
        <v xml:space="preserve"> </v>
      </c>
      <c r="Q94" s="124" t="str">
        <f t="shared" si="19"/>
        <v xml:space="preserve"> </v>
      </c>
      <c r="R94" s="124" t="str">
        <f t="shared" si="19"/>
        <v xml:space="preserve"> </v>
      </c>
      <c r="S94" s="124" t="str">
        <f t="shared" si="19"/>
        <v xml:space="preserve"> </v>
      </c>
      <c r="T94" s="124" t="str">
        <f t="shared" si="19"/>
        <v xml:space="preserve"> </v>
      </c>
      <c r="U94" s="124" t="str">
        <f t="shared" si="20"/>
        <v xml:space="preserve"> </v>
      </c>
    </row>
    <row r="95" spans="1:21" x14ac:dyDescent="0.25">
      <c r="A95" s="18" t="s">
        <v>122</v>
      </c>
      <c r="B95" s="5">
        <f>[1]Disposition!C32</f>
        <v>5</v>
      </c>
      <c r="C95" s="23">
        <f t="shared" si="16"/>
        <v>1.2500000000000001E-2</v>
      </c>
      <c r="D95" s="5"/>
      <c r="E95" s="5" t="str">
        <f t="shared" si="17"/>
        <v>Referred to Other Service</v>
      </c>
      <c r="F95" s="5">
        <f>[1]Disposition!C66</f>
        <v>28</v>
      </c>
      <c r="G95" s="23">
        <f t="shared" si="21"/>
        <v>2.6415094339622643E-2</v>
      </c>
      <c r="H95" s="5"/>
      <c r="I95" s="5" t="str">
        <f t="shared" si="18"/>
        <v>Referred to Other Service</v>
      </c>
      <c r="J95" s="124">
        <v>10</v>
      </c>
      <c r="K95" s="124">
        <v>11</v>
      </c>
      <c r="L95" s="124">
        <f t="shared" si="19"/>
        <v>5</v>
      </c>
      <c r="M95" s="124" t="str">
        <f t="shared" si="19"/>
        <v xml:space="preserve"> </v>
      </c>
      <c r="N95" s="124" t="str">
        <f t="shared" si="19"/>
        <v xml:space="preserve"> </v>
      </c>
      <c r="O95" s="124" t="str">
        <f t="shared" si="19"/>
        <v xml:space="preserve"> </v>
      </c>
      <c r="P95" s="124" t="str">
        <f t="shared" si="19"/>
        <v xml:space="preserve"> </v>
      </c>
      <c r="Q95" s="124" t="str">
        <f t="shared" si="19"/>
        <v xml:space="preserve"> </v>
      </c>
      <c r="R95" s="124" t="str">
        <f t="shared" si="19"/>
        <v xml:space="preserve"> </v>
      </c>
      <c r="S95" s="124" t="str">
        <f t="shared" si="19"/>
        <v xml:space="preserve"> </v>
      </c>
      <c r="T95" s="124" t="str">
        <f t="shared" si="19"/>
        <v xml:space="preserve"> </v>
      </c>
      <c r="U95" s="124" t="str">
        <f t="shared" si="20"/>
        <v xml:space="preserve"> </v>
      </c>
    </row>
    <row r="96" spans="1:21" x14ac:dyDescent="0.25">
      <c r="A96" s="18" t="s">
        <v>74</v>
      </c>
      <c r="B96" s="5">
        <f>[1]Disposition!C33</f>
        <v>55</v>
      </c>
      <c r="C96" s="23">
        <f t="shared" si="16"/>
        <v>0.13750000000000001</v>
      </c>
      <c r="D96" s="5"/>
      <c r="E96" s="5" t="str">
        <f t="shared" si="17"/>
        <v>Family Declines Service</v>
      </c>
      <c r="F96" s="5">
        <f>[1]Disposition!C67</f>
        <v>157</v>
      </c>
      <c r="G96" s="23">
        <f t="shared" si="21"/>
        <v>0.14811320754716981</v>
      </c>
      <c r="H96" s="5"/>
      <c r="I96" s="5" t="str">
        <f t="shared" si="18"/>
        <v>Family Declines Service</v>
      </c>
      <c r="J96" s="124">
        <v>39</v>
      </c>
      <c r="K96" s="124">
        <v>37</v>
      </c>
      <c r="L96" s="124">
        <f t="shared" si="19"/>
        <v>55</v>
      </c>
      <c r="M96" s="124" t="str">
        <f t="shared" si="19"/>
        <v xml:space="preserve"> </v>
      </c>
      <c r="N96" s="124" t="str">
        <f t="shared" si="19"/>
        <v xml:space="preserve"> </v>
      </c>
      <c r="O96" s="124" t="str">
        <f t="shared" si="19"/>
        <v xml:space="preserve"> </v>
      </c>
      <c r="P96" s="124" t="str">
        <f t="shared" si="19"/>
        <v xml:space="preserve"> </v>
      </c>
      <c r="Q96" s="124" t="str">
        <f t="shared" si="19"/>
        <v xml:space="preserve"> </v>
      </c>
      <c r="R96" s="124" t="str">
        <f t="shared" si="19"/>
        <v xml:space="preserve"> </v>
      </c>
      <c r="S96" s="124" t="str">
        <f t="shared" si="19"/>
        <v xml:space="preserve"> </v>
      </c>
      <c r="T96" s="124" t="str">
        <f t="shared" si="19"/>
        <v xml:space="preserve"> </v>
      </c>
      <c r="U96" s="124" t="str">
        <f t="shared" si="20"/>
        <v xml:space="preserve"> </v>
      </c>
    </row>
    <row r="97" spans="1:21" x14ac:dyDescent="0.25">
      <c r="A97" s="18" t="s">
        <v>78</v>
      </c>
      <c r="B97" s="5">
        <f>[1]Disposition!C34</f>
        <v>0</v>
      </c>
      <c r="C97" s="23">
        <f t="shared" si="16"/>
        <v>0</v>
      </c>
      <c r="D97" s="5"/>
      <c r="E97" s="5" t="str">
        <f t="shared" si="17"/>
        <v>Waiting for Preferred Staff</v>
      </c>
      <c r="F97" s="5">
        <f>[1]Disposition!C68</f>
        <v>1</v>
      </c>
      <c r="G97" s="23">
        <f t="shared" si="21"/>
        <v>9.4339622641509435E-4</v>
      </c>
      <c r="H97" s="5"/>
      <c r="I97" s="5" t="str">
        <f t="shared" si="18"/>
        <v>Waiting for Preferred Staff</v>
      </c>
      <c r="J97" s="124">
        <v>0</v>
      </c>
      <c r="K97" s="124">
        <v>2</v>
      </c>
      <c r="L97" s="124">
        <f t="shared" si="19"/>
        <v>0</v>
      </c>
      <c r="M97" s="124" t="str">
        <f t="shared" si="19"/>
        <v xml:space="preserve"> </v>
      </c>
      <c r="N97" s="124" t="str">
        <f t="shared" si="19"/>
        <v xml:space="preserve"> </v>
      </c>
      <c r="O97" s="124" t="str">
        <f t="shared" si="19"/>
        <v xml:space="preserve"> </v>
      </c>
      <c r="P97" s="124" t="str">
        <f t="shared" si="19"/>
        <v xml:space="preserve"> </v>
      </c>
      <c r="Q97" s="124" t="str">
        <f t="shared" si="19"/>
        <v xml:space="preserve"> </v>
      </c>
      <c r="R97" s="124" t="str">
        <f t="shared" si="19"/>
        <v xml:space="preserve"> </v>
      </c>
      <c r="S97" s="124" t="str">
        <f t="shared" si="19"/>
        <v xml:space="preserve"> </v>
      </c>
      <c r="T97" s="124" t="str">
        <f t="shared" si="19"/>
        <v xml:space="preserve"> </v>
      </c>
      <c r="U97" s="124" t="str">
        <f t="shared" si="20"/>
        <v xml:space="preserve"> </v>
      </c>
    </row>
    <row r="98" spans="1:21" x14ac:dyDescent="0.25">
      <c r="A98" s="18" t="s">
        <v>120</v>
      </c>
      <c r="B98" s="5">
        <f>[1]Disposition!C35</f>
        <v>78</v>
      </c>
      <c r="C98" s="23">
        <f t="shared" si="16"/>
        <v>0.19500000000000001</v>
      </c>
      <c r="D98" s="5"/>
      <c r="E98" s="5" t="str">
        <f t="shared" si="17"/>
        <v>Waiting to Schedule 1st Appt</v>
      </c>
      <c r="F98" s="5">
        <f>[1]Disposition!C69</f>
        <v>118</v>
      </c>
      <c r="G98" s="23">
        <f t="shared" si="21"/>
        <v>0.11132075471698114</v>
      </c>
      <c r="H98" s="5"/>
      <c r="I98" s="5" t="str">
        <f t="shared" si="18"/>
        <v>Waiting to Schedule 1st Appt</v>
      </c>
      <c r="J98" s="124">
        <v>77</v>
      </c>
      <c r="K98" s="124">
        <v>49</v>
      </c>
      <c r="L98" s="124">
        <f t="shared" si="19"/>
        <v>78</v>
      </c>
      <c r="M98" s="124" t="str">
        <f t="shared" si="19"/>
        <v xml:space="preserve"> </v>
      </c>
      <c r="N98" s="124" t="str">
        <f t="shared" si="19"/>
        <v xml:space="preserve"> </v>
      </c>
      <c r="O98" s="124" t="str">
        <f t="shared" si="19"/>
        <v xml:space="preserve"> </v>
      </c>
      <c r="P98" s="124" t="str">
        <f t="shared" si="19"/>
        <v xml:space="preserve"> </v>
      </c>
      <c r="Q98" s="124" t="str">
        <f t="shared" si="19"/>
        <v xml:space="preserve"> </v>
      </c>
      <c r="R98" s="124" t="str">
        <f t="shared" si="19"/>
        <v xml:space="preserve"> </v>
      </c>
      <c r="S98" s="124" t="str">
        <f t="shared" si="19"/>
        <v xml:space="preserve"> </v>
      </c>
      <c r="T98" s="124" t="str">
        <f t="shared" si="19"/>
        <v xml:space="preserve"> </v>
      </c>
      <c r="U98" s="124" t="str">
        <f t="shared" si="20"/>
        <v xml:space="preserve"> </v>
      </c>
    </row>
    <row r="99" spans="1:21" ht="15.75" thickBot="1" x14ac:dyDescent="0.3">
      <c r="A99" s="4" t="s">
        <v>1</v>
      </c>
      <c r="B99" s="7">
        <f>[1]Disposition!C36</f>
        <v>400</v>
      </c>
      <c r="C99" s="138">
        <f t="shared" si="16"/>
        <v>1</v>
      </c>
      <c r="D99" s="7"/>
      <c r="E99" s="7" t="str">
        <f t="shared" si="17"/>
        <v>Grand Total</v>
      </c>
      <c r="F99" s="7">
        <f>[1]Disposition!C70</f>
        <v>1060</v>
      </c>
      <c r="G99" s="138">
        <f t="shared" si="21"/>
        <v>1</v>
      </c>
      <c r="H99" s="7"/>
      <c r="I99" s="7" t="str">
        <f t="shared" si="18"/>
        <v>Grand Total</v>
      </c>
      <c r="J99" s="19">
        <v>315</v>
      </c>
      <c r="K99" s="19">
        <v>320</v>
      </c>
      <c r="L99" s="19">
        <f t="shared" ref="L99:T99" si="22">SUM(L91:L98)</f>
        <v>400</v>
      </c>
      <c r="M99" s="19">
        <f t="shared" si="22"/>
        <v>0</v>
      </c>
      <c r="N99" s="19">
        <f t="shared" si="22"/>
        <v>0</v>
      </c>
      <c r="O99" s="19">
        <f t="shared" si="22"/>
        <v>0</v>
      </c>
      <c r="P99" s="19">
        <f t="shared" si="22"/>
        <v>0</v>
      </c>
      <c r="Q99" s="19">
        <f t="shared" si="22"/>
        <v>0</v>
      </c>
      <c r="R99" s="19">
        <f t="shared" si="22"/>
        <v>0</v>
      </c>
      <c r="S99" s="19">
        <f t="shared" si="22"/>
        <v>0</v>
      </c>
      <c r="T99" s="19">
        <f t="shared" si="22"/>
        <v>0</v>
      </c>
      <c r="U99" s="19">
        <f>SUM(U91:U98)</f>
        <v>0</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f>J89</f>
        <v>1</v>
      </c>
      <c r="K104" s="12">
        <f t="shared" ref="K104:U104" si="23">K89</f>
        <v>2</v>
      </c>
      <c r="L104" s="12">
        <f t="shared" si="23"/>
        <v>3</v>
      </c>
      <c r="M104" s="12">
        <v>4</v>
      </c>
      <c r="N104" s="12">
        <f t="shared" si="23"/>
        <v>5</v>
      </c>
      <c r="O104" s="12">
        <f t="shared" si="23"/>
        <v>6</v>
      </c>
      <c r="P104" s="12">
        <f t="shared" si="23"/>
        <v>7</v>
      </c>
      <c r="Q104" s="12">
        <f t="shared" si="23"/>
        <v>8</v>
      </c>
      <c r="R104" s="12">
        <f t="shared" si="23"/>
        <v>9</v>
      </c>
      <c r="S104" s="12">
        <f t="shared" si="23"/>
        <v>10</v>
      </c>
      <c r="T104" s="12">
        <f t="shared" si="23"/>
        <v>11</v>
      </c>
      <c r="U104" s="3">
        <f t="shared" si="23"/>
        <v>12</v>
      </c>
    </row>
    <row r="105" spans="1:21" x14ac:dyDescent="0.25">
      <c r="A105" s="18" t="s">
        <v>92</v>
      </c>
      <c r="B105" s="17" t="s">
        <v>73</v>
      </c>
      <c r="C105" s="22" t="str">
        <f>$R$20</f>
        <v>Sep-21 (N)</v>
      </c>
      <c r="D105" s="5"/>
      <c r="E105" s="5" t="str">
        <f>A105</f>
        <v xml:space="preserve">Discharge Reason </v>
      </c>
      <c r="F105" s="17" t="s">
        <v>73</v>
      </c>
      <c r="G105" s="12" t="s">
        <v>16</v>
      </c>
      <c r="H105" s="5"/>
      <c r="I105" s="5" t="str">
        <f>A105</f>
        <v xml:space="preserve">Discharge Reason </v>
      </c>
      <c r="J105" s="12" t="str">
        <f t="shared" ref="J105:U105" si="24">J90</f>
        <v>Jul-21</v>
      </c>
      <c r="K105" s="12" t="str">
        <f t="shared" si="24"/>
        <v>Aug-21</v>
      </c>
      <c r="L105" s="12" t="str">
        <f t="shared" si="24"/>
        <v>Sep-21</v>
      </c>
      <c r="M105" s="12" t="s">
        <v>195</v>
      </c>
      <c r="N105" s="12" t="str">
        <f t="shared" si="24"/>
        <v>Nov-21</v>
      </c>
      <c r="O105" s="12" t="str">
        <f t="shared" si="24"/>
        <v>Dec-21</v>
      </c>
      <c r="P105" s="12" t="str">
        <f t="shared" si="24"/>
        <v>Jan-22</v>
      </c>
      <c r="Q105" s="12" t="str">
        <f t="shared" si="24"/>
        <v>Feb-22</v>
      </c>
      <c r="R105" s="12" t="str">
        <f t="shared" si="24"/>
        <v>Mar-22</v>
      </c>
      <c r="S105" s="12" t="str">
        <f t="shared" si="24"/>
        <v>Apr-22</v>
      </c>
      <c r="T105" s="12" t="str">
        <f t="shared" si="24"/>
        <v>May-22</v>
      </c>
      <c r="U105" s="3" t="str">
        <f t="shared" si="24"/>
        <v>Jun-22</v>
      </c>
    </row>
    <row r="106" spans="1:21" x14ac:dyDescent="0.25">
      <c r="A106" s="18" t="s">
        <v>93</v>
      </c>
      <c r="B106" s="5">
        <f>'[1]Active-Discharged'!C88</f>
        <v>84</v>
      </c>
      <c r="C106" s="23">
        <f>B106/$B$114</f>
        <v>0.32941176470588235</v>
      </c>
      <c r="D106" s="5"/>
      <c r="E106" s="5" t="str">
        <f t="shared" ref="E106:E114" si="25">A106</f>
        <v>Goals Met</v>
      </c>
      <c r="F106" s="5">
        <f>'[1]Active-Discharged'!C100</f>
        <v>418</v>
      </c>
      <c r="G106" s="23">
        <f>F106/$F$114</f>
        <v>0.41304347826086957</v>
      </c>
      <c r="H106" s="5"/>
      <c r="I106" s="5" t="str">
        <f t="shared" ref="I106:I114" si="26">A106</f>
        <v>Goals Met</v>
      </c>
      <c r="J106" s="148">
        <v>149</v>
      </c>
      <c r="K106" s="148">
        <v>157</v>
      </c>
      <c r="L106" s="148">
        <f t="shared" ref="L106:T113" si="27">IF($S$2=L$89,$B106," ")</f>
        <v>84</v>
      </c>
      <c r="M106" s="148" t="str">
        <f t="shared" si="27"/>
        <v xml:space="preserve"> </v>
      </c>
      <c r="N106" s="148" t="str">
        <f t="shared" si="27"/>
        <v xml:space="preserve"> </v>
      </c>
      <c r="O106" s="148" t="str">
        <f t="shared" si="27"/>
        <v xml:space="preserve"> </v>
      </c>
      <c r="P106" s="148" t="str">
        <f t="shared" si="27"/>
        <v xml:space="preserve"> </v>
      </c>
      <c r="Q106" s="148" t="str">
        <f t="shared" si="27"/>
        <v xml:space="preserve"> </v>
      </c>
      <c r="R106" s="148" t="str">
        <f t="shared" si="27"/>
        <v xml:space="preserve"> </v>
      </c>
      <c r="S106" s="148" t="str">
        <f t="shared" si="27"/>
        <v xml:space="preserve"> </v>
      </c>
      <c r="T106" s="148" t="str">
        <f t="shared" si="27"/>
        <v xml:space="preserve"> </v>
      </c>
      <c r="U106" s="148" t="str">
        <f t="shared" ref="U106:U113" si="28">IF($S$2=U$89,$B106," ")</f>
        <v xml:space="preserve"> </v>
      </c>
    </row>
    <row r="107" spans="1:21" x14ac:dyDescent="0.25">
      <c r="A107" s="18" t="s">
        <v>94</v>
      </c>
      <c r="B107" s="5">
        <f>'[1]Active-Discharged'!C89</f>
        <v>75</v>
      </c>
      <c r="C107" s="23">
        <f t="shared" ref="C107:C114" si="29">B107/$B$114</f>
        <v>0.29411764705882354</v>
      </c>
      <c r="D107" s="5"/>
      <c r="E107" s="5" t="str">
        <f t="shared" si="25"/>
        <v>Consent Withdrawn</v>
      </c>
      <c r="F107" s="5">
        <f>'[1]Active-Discharged'!C101</f>
        <v>236</v>
      </c>
      <c r="G107" s="23">
        <f t="shared" ref="G107:G114" si="30">F107/$F$114</f>
        <v>0.233201581027668</v>
      </c>
      <c r="H107" s="5"/>
      <c r="I107" s="5" t="str">
        <f t="shared" si="26"/>
        <v>Consent Withdrawn</v>
      </c>
      <c r="J107" s="148">
        <v>86</v>
      </c>
      <c r="K107" s="148">
        <v>62</v>
      </c>
      <c r="L107" s="148">
        <f t="shared" si="27"/>
        <v>75</v>
      </c>
      <c r="M107" s="148" t="str">
        <f t="shared" si="27"/>
        <v xml:space="preserve"> </v>
      </c>
      <c r="N107" s="148" t="str">
        <f t="shared" si="27"/>
        <v xml:space="preserve"> </v>
      </c>
      <c r="O107" s="148" t="str">
        <f t="shared" si="27"/>
        <v xml:space="preserve"> </v>
      </c>
      <c r="P107" s="148" t="str">
        <f t="shared" si="27"/>
        <v xml:space="preserve"> </v>
      </c>
      <c r="Q107" s="148" t="str">
        <f t="shared" si="27"/>
        <v xml:space="preserve"> </v>
      </c>
      <c r="R107" s="148" t="str">
        <f t="shared" si="27"/>
        <v xml:space="preserve"> </v>
      </c>
      <c r="S107" s="148" t="str">
        <f t="shared" si="27"/>
        <v xml:space="preserve"> </v>
      </c>
      <c r="T107" s="148" t="str">
        <f t="shared" si="27"/>
        <v xml:space="preserve"> </v>
      </c>
      <c r="U107" s="148" t="str">
        <f t="shared" si="28"/>
        <v xml:space="preserve"> </v>
      </c>
    </row>
    <row r="108" spans="1:21" x14ac:dyDescent="0.25">
      <c r="A108" s="18" t="s">
        <v>95</v>
      </c>
      <c r="B108" s="5">
        <f>'[1]Active-Discharged'!C90</f>
        <v>7</v>
      </c>
      <c r="C108" s="23">
        <f t="shared" si="29"/>
        <v>2.7450980392156862E-2</v>
      </c>
      <c r="D108" s="5"/>
      <c r="E108" s="5" t="str">
        <f t="shared" si="25"/>
        <v>Not SED</v>
      </c>
      <c r="F108" s="5">
        <f>'[1]Active-Discharged'!C102</f>
        <v>54</v>
      </c>
      <c r="G108" s="23">
        <f t="shared" si="30"/>
        <v>5.33596837944664E-2</v>
      </c>
      <c r="H108" s="5"/>
      <c r="I108" s="5" t="str">
        <f t="shared" si="26"/>
        <v>Not SED</v>
      </c>
      <c r="J108" s="148">
        <v>22</v>
      </c>
      <c r="K108" s="148">
        <v>22</v>
      </c>
      <c r="L108" s="148">
        <f t="shared" si="27"/>
        <v>7</v>
      </c>
      <c r="M108" s="148" t="str">
        <f t="shared" si="27"/>
        <v xml:space="preserve"> </v>
      </c>
      <c r="N108" s="148" t="str">
        <f t="shared" si="27"/>
        <v xml:space="preserve"> </v>
      </c>
      <c r="O108" s="148" t="str">
        <f t="shared" si="27"/>
        <v xml:space="preserve"> </v>
      </c>
      <c r="P108" s="148" t="str">
        <f t="shared" si="27"/>
        <v xml:space="preserve"> </v>
      </c>
      <c r="Q108" s="148" t="str">
        <f t="shared" si="27"/>
        <v xml:space="preserve"> </v>
      </c>
      <c r="R108" s="148" t="str">
        <f t="shared" si="27"/>
        <v xml:space="preserve"> </v>
      </c>
      <c r="S108" s="148" t="str">
        <f t="shared" si="27"/>
        <v xml:space="preserve"> </v>
      </c>
      <c r="T108" s="148" t="str">
        <f t="shared" si="27"/>
        <v xml:space="preserve"> </v>
      </c>
      <c r="U108" s="148" t="str">
        <f t="shared" si="28"/>
        <v xml:space="preserve"> </v>
      </c>
    </row>
    <row r="109" spans="1:21" x14ac:dyDescent="0.25">
      <c r="A109" s="18" t="s">
        <v>96</v>
      </c>
      <c r="B109" s="5">
        <f>'[1]Active-Discharged'!C91</f>
        <v>17</v>
      </c>
      <c r="C109" s="23">
        <f t="shared" si="29"/>
        <v>6.6666666666666666E-2</v>
      </c>
      <c r="D109" s="5"/>
      <c r="E109" s="5" t="str">
        <f t="shared" si="25"/>
        <v>Family Moved</v>
      </c>
      <c r="F109" s="5">
        <f>'[1]Active-Discharged'!C103</f>
        <v>52</v>
      </c>
      <c r="G109" s="23">
        <f t="shared" si="30"/>
        <v>5.1383399209486168E-2</v>
      </c>
      <c r="H109" s="5"/>
      <c r="I109" s="5" t="str">
        <f t="shared" si="26"/>
        <v>Family Moved</v>
      </c>
      <c r="J109" s="148">
        <v>14</v>
      </c>
      <c r="K109" s="148">
        <v>15</v>
      </c>
      <c r="L109" s="148">
        <f t="shared" si="27"/>
        <v>17</v>
      </c>
      <c r="M109" s="148" t="str">
        <f t="shared" si="27"/>
        <v xml:space="preserve"> </v>
      </c>
      <c r="N109" s="148" t="str">
        <f t="shared" si="27"/>
        <v xml:space="preserve"> </v>
      </c>
      <c r="O109" s="148" t="str">
        <f t="shared" si="27"/>
        <v xml:space="preserve"> </v>
      </c>
      <c r="P109" s="148" t="str">
        <f t="shared" si="27"/>
        <v xml:space="preserve"> </v>
      </c>
      <c r="Q109" s="148" t="str">
        <f t="shared" si="27"/>
        <v xml:space="preserve"> </v>
      </c>
      <c r="R109" s="148" t="str">
        <f t="shared" si="27"/>
        <v xml:space="preserve"> </v>
      </c>
      <c r="S109" s="148" t="str">
        <f t="shared" si="27"/>
        <v xml:space="preserve"> </v>
      </c>
      <c r="T109" s="148" t="str">
        <f t="shared" si="27"/>
        <v xml:space="preserve"> </v>
      </c>
      <c r="U109" s="148" t="str">
        <f t="shared" si="28"/>
        <v xml:space="preserve"> </v>
      </c>
    </row>
    <row r="110" spans="1:21" x14ac:dyDescent="0.25">
      <c r="A110" s="18" t="s">
        <v>97</v>
      </c>
      <c r="B110" s="5">
        <f>'[1]Active-Discharged'!C92</f>
        <v>0</v>
      </c>
      <c r="C110" s="23">
        <f t="shared" si="29"/>
        <v>0</v>
      </c>
      <c r="D110" s="5"/>
      <c r="E110" s="5" t="str">
        <f t="shared" si="25"/>
        <v>Disenrolled MH</v>
      </c>
      <c r="F110" s="5">
        <f>'[1]Active-Discharged'!C104</f>
        <v>5</v>
      </c>
      <c r="G110" s="23">
        <f t="shared" si="30"/>
        <v>4.940711462450593E-3</v>
      </c>
      <c r="H110" s="5"/>
      <c r="I110" s="5" t="str">
        <f t="shared" si="26"/>
        <v>Disenrolled MH</v>
      </c>
      <c r="J110" s="148">
        <v>3</v>
      </c>
      <c r="K110" s="148">
        <v>1</v>
      </c>
      <c r="L110" s="148">
        <f t="shared" si="27"/>
        <v>0</v>
      </c>
      <c r="M110" s="148" t="str">
        <f t="shared" si="27"/>
        <v xml:space="preserve"> </v>
      </c>
      <c r="N110" s="148" t="str">
        <f t="shared" si="27"/>
        <v xml:space="preserve"> </v>
      </c>
      <c r="O110" s="148" t="str">
        <f t="shared" si="27"/>
        <v xml:space="preserve"> </v>
      </c>
      <c r="P110" s="148" t="str">
        <f t="shared" si="27"/>
        <v xml:space="preserve"> </v>
      </c>
      <c r="Q110" s="148" t="str">
        <f t="shared" si="27"/>
        <v xml:space="preserve"> </v>
      </c>
      <c r="R110" s="148" t="str">
        <f t="shared" si="27"/>
        <v xml:space="preserve"> </v>
      </c>
      <c r="S110" s="148" t="str">
        <f t="shared" si="27"/>
        <v xml:space="preserve"> </v>
      </c>
      <c r="T110" s="148" t="str">
        <f t="shared" si="27"/>
        <v xml:space="preserve"> </v>
      </c>
      <c r="U110" s="148" t="str">
        <f t="shared" si="28"/>
        <v xml:space="preserve"> </v>
      </c>
    </row>
    <row r="111" spans="1:21" x14ac:dyDescent="0.25">
      <c r="A111" s="18" t="s">
        <v>98</v>
      </c>
      <c r="B111" s="5">
        <f>'[1]Active-Discharged'!C93</f>
        <v>13</v>
      </c>
      <c r="C111" s="23">
        <f t="shared" si="29"/>
        <v>5.0980392156862744E-2</v>
      </c>
      <c r="D111" s="5"/>
      <c r="E111" s="5" t="str">
        <f t="shared" si="25"/>
        <v>Out of Home</v>
      </c>
      <c r="F111" s="5">
        <f>'[1]Active-Discharged'!C105</f>
        <v>23</v>
      </c>
      <c r="G111" s="23">
        <f t="shared" si="30"/>
        <v>2.2727272727272728E-2</v>
      </c>
      <c r="H111" s="5"/>
      <c r="I111" s="5" t="str">
        <f t="shared" si="26"/>
        <v>Out of Home</v>
      </c>
      <c r="J111" s="148">
        <v>3</v>
      </c>
      <c r="K111" s="148">
        <v>5</v>
      </c>
      <c r="L111" s="148">
        <f t="shared" si="27"/>
        <v>13</v>
      </c>
      <c r="M111" s="148" t="str">
        <f t="shared" si="27"/>
        <v xml:space="preserve"> </v>
      </c>
      <c r="N111" s="148" t="str">
        <f t="shared" si="27"/>
        <v xml:space="preserve"> </v>
      </c>
      <c r="O111" s="148" t="str">
        <f t="shared" si="27"/>
        <v xml:space="preserve"> </v>
      </c>
      <c r="P111" s="148" t="str">
        <f t="shared" si="27"/>
        <v xml:space="preserve"> </v>
      </c>
      <c r="Q111" s="148" t="str">
        <f t="shared" si="27"/>
        <v xml:space="preserve"> </v>
      </c>
      <c r="R111" s="148" t="str">
        <f t="shared" si="27"/>
        <v xml:space="preserve"> </v>
      </c>
      <c r="S111" s="148" t="str">
        <f t="shared" si="27"/>
        <v xml:space="preserve"> </v>
      </c>
      <c r="T111" s="148" t="str">
        <f t="shared" si="27"/>
        <v xml:space="preserve"> </v>
      </c>
      <c r="U111" s="148" t="str">
        <f t="shared" si="28"/>
        <v xml:space="preserve"> </v>
      </c>
    </row>
    <row r="112" spans="1:21" x14ac:dyDescent="0.25">
      <c r="A112" s="18" t="s">
        <v>99</v>
      </c>
      <c r="B112" s="5">
        <f>'[1]Active-Discharged'!C94</f>
        <v>0</v>
      </c>
      <c r="C112" s="23">
        <f t="shared" si="29"/>
        <v>0</v>
      </c>
      <c r="D112" s="5"/>
      <c r="E112" s="5" t="str">
        <f t="shared" si="25"/>
        <v>Youth 21</v>
      </c>
      <c r="F112" s="5">
        <f>'[1]Active-Discharged'!C106</f>
        <v>1</v>
      </c>
      <c r="G112" s="23">
        <f t="shared" si="30"/>
        <v>9.8814229249011851E-4</v>
      </c>
      <c r="H112" s="5"/>
      <c r="I112" s="5" t="str">
        <f t="shared" si="26"/>
        <v>Youth 21</v>
      </c>
      <c r="J112" s="148">
        <v>1</v>
      </c>
      <c r="K112" s="148">
        <v>0</v>
      </c>
      <c r="L112" s="148">
        <f t="shared" si="27"/>
        <v>0</v>
      </c>
      <c r="M112" s="148" t="str">
        <f t="shared" si="27"/>
        <v xml:space="preserve"> </v>
      </c>
      <c r="N112" s="148" t="str">
        <f t="shared" si="27"/>
        <v xml:space="preserve"> </v>
      </c>
      <c r="O112" s="148" t="str">
        <f t="shared" si="27"/>
        <v xml:space="preserve"> </v>
      </c>
      <c r="P112" s="148" t="str">
        <f t="shared" si="27"/>
        <v xml:space="preserve"> </v>
      </c>
      <c r="Q112" s="148" t="str">
        <f t="shared" si="27"/>
        <v xml:space="preserve"> </v>
      </c>
      <c r="R112" s="148" t="str">
        <f t="shared" si="27"/>
        <v xml:space="preserve"> </v>
      </c>
      <c r="S112" s="148" t="str">
        <f t="shared" si="27"/>
        <v xml:space="preserve"> </v>
      </c>
      <c r="T112" s="148" t="str">
        <f t="shared" si="27"/>
        <v xml:space="preserve"> </v>
      </c>
      <c r="U112" s="148" t="str">
        <f t="shared" si="28"/>
        <v xml:space="preserve"> </v>
      </c>
    </row>
    <row r="113" spans="1:21" x14ac:dyDescent="0.25">
      <c r="A113" s="18" t="s">
        <v>13</v>
      </c>
      <c r="B113" s="5">
        <f>'[1]Active-Discharged'!C95</f>
        <v>59</v>
      </c>
      <c r="C113" s="23">
        <f t="shared" si="29"/>
        <v>0.23137254901960785</v>
      </c>
      <c r="D113" s="5"/>
      <c r="E113" s="5" t="str">
        <f t="shared" si="25"/>
        <v>Other</v>
      </c>
      <c r="F113" s="5">
        <f>'[1]Active-Discharged'!C107</f>
        <v>223</v>
      </c>
      <c r="G113" s="23">
        <f t="shared" si="30"/>
        <v>0.22035573122529645</v>
      </c>
      <c r="H113" s="5"/>
      <c r="I113" s="5" t="str">
        <f t="shared" si="26"/>
        <v>Other</v>
      </c>
      <c r="J113" s="148">
        <v>76</v>
      </c>
      <c r="K113" s="148">
        <v>79</v>
      </c>
      <c r="L113" s="148">
        <f t="shared" si="27"/>
        <v>59</v>
      </c>
      <c r="M113" s="148" t="str">
        <f t="shared" si="27"/>
        <v xml:space="preserve"> </v>
      </c>
      <c r="N113" s="148" t="str">
        <f t="shared" si="27"/>
        <v xml:space="preserve"> </v>
      </c>
      <c r="O113" s="148" t="str">
        <f t="shared" si="27"/>
        <v xml:space="preserve"> </v>
      </c>
      <c r="P113" s="148" t="str">
        <f t="shared" si="27"/>
        <v xml:space="preserve"> </v>
      </c>
      <c r="Q113" s="148" t="str">
        <f t="shared" si="27"/>
        <v xml:space="preserve"> </v>
      </c>
      <c r="R113" s="148" t="str">
        <f t="shared" si="27"/>
        <v xml:space="preserve"> </v>
      </c>
      <c r="S113" s="148" t="str">
        <f t="shared" si="27"/>
        <v xml:space="preserve"> </v>
      </c>
      <c r="T113" s="148" t="str">
        <f t="shared" si="27"/>
        <v xml:space="preserve"> </v>
      </c>
      <c r="U113" s="148" t="str">
        <f t="shared" si="28"/>
        <v xml:space="preserve"> </v>
      </c>
    </row>
    <row r="114" spans="1:21" x14ac:dyDescent="0.25">
      <c r="A114" s="18" t="s">
        <v>1</v>
      </c>
      <c r="B114" s="5">
        <f>SUM(B106:B113)</f>
        <v>255</v>
      </c>
      <c r="C114" s="23">
        <f t="shared" si="29"/>
        <v>1</v>
      </c>
      <c r="D114" s="5"/>
      <c r="E114" s="5" t="str">
        <f t="shared" si="25"/>
        <v>Grand Total</v>
      </c>
      <c r="F114" s="5">
        <f>'[1]Active-Discharged'!C108</f>
        <v>1012</v>
      </c>
      <c r="G114" s="23">
        <f t="shared" si="30"/>
        <v>1</v>
      </c>
      <c r="H114" s="5"/>
      <c r="I114" s="5" t="str">
        <f t="shared" si="26"/>
        <v>Grand Total</v>
      </c>
      <c r="J114" s="21">
        <v>354</v>
      </c>
      <c r="K114" s="21">
        <v>341</v>
      </c>
      <c r="L114" s="21">
        <f t="shared" ref="L114:T114" si="31">SUM(L106:L113)</f>
        <v>255</v>
      </c>
      <c r="M114" s="21">
        <f t="shared" si="31"/>
        <v>0</v>
      </c>
      <c r="N114" s="21">
        <f t="shared" si="31"/>
        <v>0</v>
      </c>
      <c r="O114" s="21">
        <f t="shared" si="31"/>
        <v>0</v>
      </c>
      <c r="P114" s="21">
        <f t="shared" si="31"/>
        <v>0</v>
      </c>
      <c r="Q114" s="21">
        <f t="shared" si="31"/>
        <v>0</v>
      </c>
      <c r="R114" s="21">
        <f t="shared" si="31"/>
        <v>0</v>
      </c>
      <c r="S114" s="21">
        <f t="shared" si="31"/>
        <v>0</v>
      </c>
      <c r="T114" s="21">
        <f t="shared" si="31"/>
        <v>0</v>
      </c>
      <c r="U114" s="21">
        <f>SUM(U106:U113)</f>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f>J89</f>
        <v>1</v>
      </c>
      <c r="K119" s="12">
        <v>2</v>
      </c>
      <c r="L119" s="12">
        <f t="shared" ref="L119:U119" si="32">L89</f>
        <v>3</v>
      </c>
      <c r="M119" s="12">
        <v>4</v>
      </c>
      <c r="N119" s="12">
        <f t="shared" si="32"/>
        <v>5</v>
      </c>
      <c r="O119" s="12">
        <f t="shared" si="32"/>
        <v>6</v>
      </c>
      <c r="P119" s="12">
        <f t="shared" si="32"/>
        <v>7</v>
      </c>
      <c r="Q119" s="12">
        <f t="shared" si="32"/>
        <v>8</v>
      </c>
      <c r="R119" s="12">
        <f t="shared" si="32"/>
        <v>9</v>
      </c>
      <c r="S119" s="12">
        <f t="shared" si="32"/>
        <v>10</v>
      </c>
      <c r="T119" s="12">
        <f t="shared" si="32"/>
        <v>11</v>
      </c>
      <c r="U119" s="3">
        <f t="shared" si="32"/>
        <v>12</v>
      </c>
    </row>
    <row r="120" spans="1:21" x14ac:dyDescent="0.25">
      <c r="A120" s="18" t="s">
        <v>92</v>
      </c>
      <c r="B120" s="17" t="s">
        <v>101</v>
      </c>
      <c r="C120" s="22"/>
      <c r="D120" s="5"/>
      <c r="E120" s="5" t="str">
        <f>A120</f>
        <v xml:space="preserve">Discharge Reason </v>
      </c>
      <c r="F120" s="17" t="s">
        <v>101</v>
      </c>
      <c r="G120" s="12"/>
      <c r="H120" s="5"/>
      <c r="I120" s="5" t="str">
        <f>A120</f>
        <v xml:space="preserve">Discharge Reason </v>
      </c>
      <c r="J120" s="12" t="str">
        <f t="shared" ref="J120:U120" si="33">J90</f>
        <v>Jul-21</v>
      </c>
      <c r="K120" s="12" t="s">
        <v>200</v>
      </c>
      <c r="L120" s="12" t="str">
        <f t="shared" si="33"/>
        <v>Sep-21</v>
      </c>
      <c r="M120" s="12" t="s">
        <v>195</v>
      </c>
      <c r="N120" s="12" t="str">
        <f t="shared" si="33"/>
        <v>Nov-21</v>
      </c>
      <c r="O120" s="12" t="str">
        <f t="shared" si="33"/>
        <v>Dec-21</v>
      </c>
      <c r="P120" s="12" t="str">
        <f t="shared" si="33"/>
        <v>Jan-22</v>
      </c>
      <c r="Q120" s="12" t="str">
        <f t="shared" si="33"/>
        <v>Feb-22</v>
      </c>
      <c r="R120" s="12" t="str">
        <f t="shared" si="33"/>
        <v>Mar-22</v>
      </c>
      <c r="S120" s="12" t="str">
        <f t="shared" si="33"/>
        <v>Apr-22</v>
      </c>
      <c r="T120" s="12" t="str">
        <f t="shared" si="33"/>
        <v>May-22</v>
      </c>
      <c r="U120" s="3" t="str">
        <f t="shared" si="33"/>
        <v>Jun-22</v>
      </c>
    </row>
    <row r="121" spans="1:21" x14ac:dyDescent="0.25">
      <c r="A121" s="18" t="s">
        <v>93</v>
      </c>
      <c r="B121" s="16">
        <f>'[1]Active-Discharged'!D88</f>
        <v>13.939110070257611</v>
      </c>
      <c r="C121" s="23"/>
      <c r="D121" s="5"/>
      <c r="E121" s="5" t="str">
        <f t="shared" ref="E121:E128" si="34">A121</f>
        <v>Goals Met</v>
      </c>
      <c r="F121" s="16">
        <f>'[1]Active-Discharged'!D100</f>
        <v>13.815514942348427</v>
      </c>
      <c r="G121" s="23"/>
      <c r="H121" s="5"/>
      <c r="I121" s="5" t="str">
        <f t="shared" ref="I121:I129" si="35">A121</f>
        <v>Goals Met</v>
      </c>
      <c r="J121" s="124">
        <v>14.175816921553539</v>
      </c>
      <c r="K121" s="124">
        <v>13.500052208415999</v>
      </c>
      <c r="L121" s="124">
        <f t="shared" ref="L121:T129" si="36">IF($S$2=L$119,$B121," ")</f>
        <v>13.939110070257611</v>
      </c>
      <c r="M121" s="124" t="str">
        <f t="shared" si="36"/>
        <v xml:space="preserve"> </v>
      </c>
      <c r="N121" s="124" t="str">
        <f t="shared" si="36"/>
        <v xml:space="preserve"> </v>
      </c>
      <c r="O121" s="124" t="str">
        <f t="shared" si="36"/>
        <v xml:space="preserve"> </v>
      </c>
      <c r="P121" s="124" t="str">
        <f t="shared" si="36"/>
        <v xml:space="preserve"> </v>
      </c>
      <c r="Q121" s="124" t="str">
        <f t="shared" si="36"/>
        <v xml:space="preserve"> </v>
      </c>
      <c r="R121" s="124" t="str">
        <f t="shared" si="36"/>
        <v xml:space="preserve"> </v>
      </c>
      <c r="S121" s="124" t="str">
        <f t="shared" si="36"/>
        <v xml:space="preserve"> </v>
      </c>
      <c r="T121" s="124" t="str">
        <f t="shared" si="36"/>
        <v xml:space="preserve"> </v>
      </c>
      <c r="U121" s="124" t="str">
        <f t="shared" ref="U121:U129" si="37">IF($S$2=U$119,$B121," ")</f>
        <v xml:space="preserve"> </v>
      </c>
    </row>
    <row r="122" spans="1:21" x14ac:dyDescent="0.25">
      <c r="A122" s="18" t="s">
        <v>94</v>
      </c>
      <c r="B122" s="16">
        <f>'[1]Active-Discharged'!D89</f>
        <v>5.5724590163934442</v>
      </c>
      <c r="C122" s="23"/>
      <c r="D122" s="5"/>
      <c r="E122" s="5" t="str">
        <f t="shared" si="34"/>
        <v>Consent Withdrawn</v>
      </c>
      <c r="F122" s="16">
        <f>'[1]Active-Discharged'!D101</f>
        <v>5.5922478466240628</v>
      </c>
      <c r="G122" s="23"/>
      <c r="H122" s="5"/>
      <c r="I122" s="5" t="str">
        <f t="shared" si="35"/>
        <v>Consent Withdrawn</v>
      </c>
      <c r="J122" s="124">
        <v>5.6542127335112475</v>
      </c>
      <c r="K122" s="124">
        <v>5.1776837652035956</v>
      </c>
      <c r="L122" s="124">
        <f t="shared" si="36"/>
        <v>5.5724590163934442</v>
      </c>
      <c r="M122" s="124" t="str">
        <f t="shared" si="36"/>
        <v xml:space="preserve"> </v>
      </c>
      <c r="N122" s="124" t="str">
        <f t="shared" si="36"/>
        <v xml:space="preserve"> </v>
      </c>
      <c r="O122" s="124" t="str">
        <f t="shared" si="36"/>
        <v xml:space="preserve"> </v>
      </c>
      <c r="P122" s="124" t="str">
        <f t="shared" si="36"/>
        <v xml:space="preserve"> </v>
      </c>
      <c r="Q122" s="124" t="str">
        <f t="shared" si="36"/>
        <v xml:space="preserve"> </v>
      </c>
      <c r="R122" s="124" t="str">
        <f t="shared" si="36"/>
        <v xml:space="preserve"> </v>
      </c>
      <c r="S122" s="124" t="str">
        <f t="shared" si="36"/>
        <v xml:space="preserve"> </v>
      </c>
      <c r="T122" s="124" t="str">
        <f t="shared" si="36"/>
        <v xml:space="preserve"> </v>
      </c>
      <c r="U122" s="124" t="str">
        <f t="shared" si="37"/>
        <v xml:space="preserve"> </v>
      </c>
    </row>
    <row r="123" spans="1:21" x14ac:dyDescent="0.25">
      <c r="A123" s="18" t="s">
        <v>95</v>
      </c>
      <c r="B123" s="16">
        <f>'[1]Active-Discharged'!D90</f>
        <v>4.0796252927400465</v>
      </c>
      <c r="C123" s="23"/>
      <c r="D123" s="5"/>
      <c r="E123" s="5" t="str">
        <f t="shared" si="34"/>
        <v>Not SED</v>
      </c>
      <c r="F123" s="16">
        <f>'[1]Active-Discharged'!D102</f>
        <v>7.5033394049787496</v>
      </c>
      <c r="G123" s="23"/>
      <c r="H123" s="5"/>
      <c r="I123" s="5" t="str">
        <f t="shared" si="35"/>
        <v>Not SED</v>
      </c>
      <c r="J123" s="124">
        <v>8.2011922503725785</v>
      </c>
      <c r="K123" s="124">
        <v>6.4873323397913563</v>
      </c>
      <c r="L123" s="124">
        <f t="shared" si="36"/>
        <v>4.0796252927400465</v>
      </c>
      <c r="M123" s="124" t="str">
        <f t="shared" si="36"/>
        <v xml:space="preserve"> </v>
      </c>
      <c r="N123" s="124" t="str">
        <f t="shared" si="36"/>
        <v xml:space="preserve"> </v>
      </c>
      <c r="O123" s="124" t="str">
        <f t="shared" si="36"/>
        <v xml:space="preserve"> </v>
      </c>
      <c r="P123" s="124" t="str">
        <f t="shared" si="36"/>
        <v xml:space="preserve"> </v>
      </c>
      <c r="Q123" s="124" t="str">
        <f t="shared" si="36"/>
        <v xml:space="preserve"> </v>
      </c>
      <c r="R123" s="124" t="str">
        <f t="shared" si="36"/>
        <v xml:space="preserve"> </v>
      </c>
      <c r="S123" s="124" t="str">
        <f t="shared" si="36"/>
        <v xml:space="preserve"> </v>
      </c>
      <c r="T123" s="124" t="str">
        <f t="shared" si="36"/>
        <v xml:space="preserve"> </v>
      </c>
      <c r="U123" s="124" t="str">
        <f t="shared" si="37"/>
        <v xml:space="preserve"> </v>
      </c>
    </row>
    <row r="124" spans="1:21" x14ac:dyDescent="0.25">
      <c r="A124" s="18" t="s">
        <v>96</v>
      </c>
      <c r="B124" s="16">
        <f>'[1]Active-Discharged'!D91</f>
        <v>10.702025072324011</v>
      </c>
      <c r="C124" s="23"/>
      <c r="D124" s="5"/>
      <c r="E124" s="5" t="str">
        <f t="shared" si="34"/>
        <v>Family Moved</v>
      </c>
      <c r="F124" s="16">
        <f>'[1]Active-Discharged'!D103</f>
        <v>11.083228247162678</v>
      </c>
      <c r="G124" s="23"/>
      <c r="H124" s="5"/>
      <c r="I124" s="5" t="str">
        <f t="shared" si="35"/>
        <v>Family Moved</v>
      </c>
      <c r="J124" s="124">
        <v>13.255269320843089</v>
      </c>
      <c r="K124" s="124">
        <v>9.6568306010928957</v>
      </c>
      <c r="L124" s="124">
        <f t="shared" si="36"/>
        <v>10.702025072324011</v>
      </c>
      <c r="M124" s="124" t="str">
        <f t="shared" si="36"/>
        <v xml:space="preserve"> </v>
      </c>
      <c r="N124" s="124" t="str">
        <f t="shared" si="36"/>
        <v xml:space="preserve"> </v>
      </c>
      <c r="O124" s="124" t="str">
        <f t="shared" si="36"/>
        <v xml:space="preserve"> </v>
      </c>
      <c r="P124" s="124" t="str">
        <f t="shared" si="36"/>
        <v xml:space="preserve"> </v>
      </c>
      <c r="Q124" s="124" t="str">
        <f t="shared" si="36"/>
        <v xml:space="preserve"> </v>
      </c>
      <c r="R124" s="124" t="str">
        <f t="shared" si="36"/>
        <v xml:space="preserve"> </v>
      </c>
      <c r="S124" s="124" t="str">
        <f t="shared" si="36"/>
        <v xml:space="preserve"> </v>
      </c>
      <c r="T124" s="124" t="str">
        <f t="shared" si="36"/>
        <v xml:space="preserve"> </v>
      </c>
      <c r="U124" s="124" t="str">
        <f t="shared" si="37"/>
        <v xml:space="preserve"> </v>
      </c>
    </row>
    <row r="125" spans="1:21" x14ac:dyDescent="0.25">
      <c r="A125" s="18" t="s">
        <v>97</v>
      </c>
      <c r="B125" s="16">
        <f>'[1]Active-Discharged'!D92</f>
        <v>0</v>
      </c>
      <c r="C125" s="23"/>
      <c r="D125" s="5"/>
      <c r="E125" s="5" t="str">
        <f t="shared" si="34"/>
        <v>Disenrolled MH</v>
      </c>
      <c r="F125" s="16">
        <f>'[1]Active-Discharged'!D104</f>
        <v>5.5475409836065577</v>
      </c>
      <c r="G125" s="23"/>
      <c r="H125" s="5"/>
      <c r="I125" s="5" t="str">
        <f t="shared" si="35"/>
        <v>Disenrolled MH</v>
      </c>
      <c r="J125" s="124">
        <v>6.142076502732241</v>
      </c>
      <c r="K125" s="124">
        <v>6.2950819672131146</v>
      </c>
      <c r="L125" s="124">
        <f t="shared" si="36"/>
        <v>0</v>
      </c>
      <c r="M125" s="124" t="str">
        <f t="shared" si="36"/>
        <v xml:space="preserve"> </v>
      </c>
      <c r="N125" s="124" t="str">
        <f t="shared" si="36"/>
        <v xml:space="preserve"> </v>
      </c>
      <c r="O125" s="124" t="str">
        <f t="shared" si="36"/>
        <v xml:space="preserve"> </v>
      </c>
      <c r="P125" s="124" t="str">
        <f t="shared" si="36"/>
        <v xml:space="preserve"> </v>
      </c>
      <c r="Q125" s="124" t="str">
        <f t="shared" si="36"/>
        <v xml:space="preserve"> </v>
      </c>
      <c r="R125" s="124" t="str">
        <f t="shared" si="36"/>
        <v xml:space="preserve"> </v>
      </c>
      <c r="S125" s="124" t="str">
        <f t="shared" si="36"/>
        <v xml:space="preserve"> </v>
      </c>
      <c r="T125" s="124" t="str">
        <f t="shared" si="36"/>
        <v xml:space="preserve"> </v>
      </c>
      <c r="U125" s="124" t="str">
        <f t="shared" si="37"/>
        <v xml:space="preserve"> </v>
      </c>
    </row>
    <row r="126" spans="1:21" x14ac:dyDescent="0.25">
      <c r="A126" s="18" t="s">
        <v>98</v>
      </c>
      <c r="B126" s="16">
        <f>'[1]Active-Discharged'!D93</f>
        <v>8.8121059268600259</v>
      </c>
      <c r="C126" s="23"/>
      <c r="D126" s="5"/>
      <c r="E126" s="5" t="str">
        <f t="shared" si="34"/>
        <v>Out of Home</v>
      </c>
      <c r="F126" s="16">
        <f>'[1]Active-Discharged'!D105</f>
        <v>10.195295794725586</v>
      </c>
      <c r="G126" s="23"/>
      <c r="H126" s="5"/>
      <c r="I126" s="5" t="str">
        <f t="shared" si="35"/>
        <v>Out of Home</v>
      </c>
      <c r="J126" s="124">
        <v>6.3825136612021858</v>
      </c>
      <c r="K126" s="124">
        <v>11.495081967213114</v>
      </c>
      <c r="L126" s="124">
        <f t="shared" si="36"/>
        <v>8.8121059268600259</v>
      </c>
      <c r="M126" s="124" t="str">
        <f t="shared" si="36"/>
        <v xml:space="preserve"> </v>
      </c>
      <c r="N126" s="124" t="str">
        <f t="shared" si="36"/>
        <v xml:space="preserve"> </v>
      </c>
      <c r="O126" s="124" t="str">
        <f t="shared" si="36"/>
        <v xml:space="preserve"> </v>
      </c>
      <c r="P126" s="124" t="str">
        <f t="shared" si="36"/>
        <v xml:space="preserve"> </v>
      </c>
      <c r="Q126" s="124" t="str">
        <f t="shared" si="36"/>
        <v xml:space="preserve"> </v>
      </c>
      <c r="R126" s="124" t="str">
        <f t="shared" si="36"/>
        <v xml:space="preserve"> </v>
      </c>
      <c r="S126" s="124" t="str">
        <f t="shared" si="36"/>
        <v xml:space="preserve"> </v>
      </c>
      <c r="T126" s="124" t="str">
        <f t="shared" si="36"/>
        <v xml:space="preserve"> </v>
      </c>
      <c r="U126" s="124" t="str">
        <f t="shared" si="37"/>
        <v xml:space="preserve"> </v>
      </c>
    </row>
    <row r="127" spans="1:21" x14ac:dyDescent="0.25">
      <c r="A127" s="18" t="s">
        <v>99</v>
      </c>
      <c r="B127" s="16">
        <f>'[1]Active-Discharged'!D94</f>
        <v>0</v>
      </c>
      <c r="C127" s="23"/>
      <c r="D127" s="5"/>
      <c r="E127" s="5" t="str">
        <f t="shared" si="34"/>
        <v>Youth 21</v>
      </c>
      <c r="F127" s="16">
        <f>'[1]Active-Discharged'!D106</f>
        <v>9.5081967213114762</v>
      </c>
      <c r="G127" s="23"/>
      <c r="H127" s="5"/>
      <c r="I127" s="5" t="str">
        <f t="shared" si="35"/>
        <v>Youth 21</v>
      </c>
      <c r="J127" s="124">
        <v>9.5081967213114762</v>
      </c>
      <c r="K127" s="124">
        <v>0</v>
      </c>
      <c r="L127" s="124">
        <f t="shared" si="36"/>
        <v>0</v>
      </c>
      <c r="M127" s="124" t="str">
        <f t="shared" si="36"/>
        <v xml:space="preserve"> </v>
      </c>
      <c r="N127" s="124" t="str">
        <f t="shared" si="36"/>
        <v xml:space="preserve"> </v>
      </c>
      <c r="O127" s="124" t="str">
        <f t="shared" si="36"/>
        <v xml:space="preserve"> </v>
      </c>
      <c r="P127" s="124" t="str">
        <f t="shared" si="36"/>
        <v xml:space="preserve"> </v>
      </c>
      <c r="Q127" s="124" t="str">
        <f t="shared" si="36"/>
        <v xml:space="preserve"> </v>
      </c>
      <c r="R127" s="124" t="str">
        <f t="shared" si="36"/>
        <v xml:space="preserve"> </v>
      </c>
      <c r="S127" s="124" t="str">
        <f t="shared" si="36"/>
        <v xml:space="preserve"> </v>
      </c>
      <c r="T127" s="124" t="str">
        <f t="shared" si="36"/>
        <v xml:space="preserve"> </v>
      </c>
      <c r="U127" s="124" t="str">
        <f t="shared" si="37"/>
        <v xml:space="preserve"> </v>
      </c>
    </row>
    <row r="128" spans="1:21" x14ac:dyDescent="0.25">
      <c r="A128" s="18" t="s">
        <v>13</v>
      </c>
      <c r="B128" s="16">
        <f>'[1]Active-Discharged'!D95</f>
        <v>8.3623228674631811</v>
      </c>
      <c r="C128" s="23"/>
      <c r="D128" s="5"/>
      <c r="E128" s="5" t="str">
        <f t="shared" si="34"/>
        <v>Other</v>
      </c>
      <c r="F128" s="16">
        <f>'[1]Active-Discharged'!D107</f>
        <v>8.1479085495846508</v>
      </c>
      <c r="G128" s="23"/>
      <c r="H128" s="5"/>
      <c r="I128" s="5" t="str">
        <f t="shared" si="35"/>
        <v>Other</v>
      </c>
      <c r="J128" s="124">
        <v>9.2830025884383058</v>
      </c>
      <c r="K128" s="124">
        <v>7.5982568997717364</v>
      </c>
      <c r="L128" s="124">
        <f t="shared" si="36"/>
        <v>8.3623228674631811</v>
      </c>
      <c r="M128" s="124" t="str">
        <f t="shared" si="36"/>
        <v xml:space="preserve"> </v>
      </c>
      <c r="N128" s="124" t="str">
        <f t="shared" si="36"/>
        <v xml:space="preserve"> </v>
      </c>
      <c r="O128" s="124" t="str">
        <f t="shared" si="36"/>
        <v xml:space="preserve"> </v>
      </c>
      <c r="P128" s="124" t="str">
        <f t="shared" si="36"/>
        <v xml:space="preserve"> </v>
      </c>
      <c r="Q128" s="124" t="str">
        <f t="shared" si="36"/>
        <v xml:space="preserve"> </v>
      </c>
      <c r="R128" s="124" t="str">
        <f t="shared" si="36"/>
        <v xml:space="preserve"> </v>
      </c>
      <c r="S128" s="124" t="str">
        <f t="shared" si="36"/>
        <v xml:space="preserve"> </v>
      </c>
      <c r="T128" s="124" t="str">
        <f t="shared" si="36"/>
        <v xml:space="preserve"> </v>
      </c>
      <c r="U128" s="124" t="str">
        <f t="shared" si="37"/>
        <v xml:space="preserve"> </v>
      </c>
    </row>
    <row r="129" spans="1:21" x14ac:dyDescent="0.25">
      <c r="A129" s="18" t="s">
        <v>178</v>
      </c>
      <c r="B129" s="16">
        <f>'[1]Active-Discharged'!D96</f>
        <v>9.4401800064288022</v>
      </c>
      <c r="C129" s="23"/>
      <c r="D129" s="5"/>
      <c r="E129" s="18" t="s">
        <v>178</v>
      </c>
      <c r="F129" s="16">
        <f>'[1]Active-Discharged'!D108</f>
        <v>10.044353009784226</v>
      </c>
      <c r="G129" s="23"/>
      <c r="H129" s="5"/>
      <c r="I129" s="5" t="str">
        <f t="shared" si="35"/>
        <v>All Reasons</v>
      </c>
      <c r="J129" s="124">
        <v>10.500138927479863</v>
      </c>
      <c r="K129" s="124">
        <v>9.9475986731407211</v>
      </c>
      <c r="L129" s="124">
        <f t="shared" si="36"/>
        <v>9.4401800064288022</v>
      </c>
      <c r="M129" s="124" t="str">
        <f t="shared" si="36"/>
        <v xml:space="preserve"> </v>
      </c>
      <c r="N129" s="124" t="str">
        <f t="shared" si="36"/>
        <v xml:space="preserve"> </v>
      </c>
      <c r="O129" s="124" t="str">
        <f t="shared" si="36"/>
        <v xml:space="preserve"> </v>
      </c>
      <c r="P129" s="124" t="str">
        <f t="shared" si="36"/>
        <v xml:space="preserve"> </v>
      </c>
      <c r="Q129" s="124" t="str">
        <f t="shared" si="36"/>
        <v xml:space="preserve"> </v>
      </c>
      <c r="R129" s="124" t="str">
        <f t="shared" si="36"/>
        <v xml:space="preserve"> </v>
      </c>
      <c r="S129" s="124" t="str">
        <f t="shared" si="36"/>
        <v xml:space="preserve"> </v>
      </c>
      <c r="T129" s="124" t="str">
        <f t="shared" si="36"/>
        <v xml:space="preserve"> </v>
      </c>
      <c r="U129" s="124" t="str">
        <f t="shared" si="37"/>
        <v xml:space="preserve"> </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f>J89</f>
        <v>1</v>
      </c>
      <c r="K134" s="12">
        <v>2</v>
      </c>
      <c r="L134" s="12">
        <f t="shared" ref="L134:U134" si="38">L89</f>
        <v>3</v>
      </c>
      <c r="M134" s="12">
        <v>4</v>
      </c>
      <c r="N134" s="12">
        <f t="shared" si="38"/>
        <v>5</v>
      </c>
      <c r="O134" s="12">
        <f t="shared" si="38"/>
        <v>6</v>
      </c>
      <c r="P134" s="12">
        <f t="shared" si="38"/>
        <v>7</v>
      </c>
      <c r="Q134" s="12">
        <f t="shared" si="38"/>
        <v>8</v>
      </c>
      <c r="R134" s="12">
        <f t="shared" si="38"/>
        <v>9</v>
      </c>
      <c r="S134" s="12">
        <f t="shared" si="38"/>
        <v>10</v>
      </c>
      <c r="T134" s="12">
        <f t="shared" si="38"/>
        <v>11</v>
      </c>
      <c r="U134" s="3">
        <f t="shared" si="38"/>
        <v>12</v>
      </c>
    </row>
    <row r="135" spans="1:21" x14ac:dyDescent="0.25">
      <c r="A135" s="18" t="s">
        <v>2</v>
      </c>
      <c r="B135" s="5" t="s">
        <v>2</v>
      </c>
      <c r="C135" s="22" t="str">
        <f>$R$20</f>
        <v>Sep-21 (N)</v>
      </c>
      <c r="D135" s="5"/>
      <c r="E135" s="5" t="s">
        <v>2</v>
      </c>
      <c r="F135" s="17" t="s">
        <v>14</v>
      </c>
      <c r="G135" s="12" t="s">
        <v>16</v>
      </c>
      <c r="H135" s="5"/>
      <c r="I135" s="5" t="str">
        <f>A135</f>
        <v>Referral Source</v>
      </c>
      <c r="J135" s="12" t="str">
        <f t="shared" ref="J135:U135" si="39">J90</f>
        <v>Jul-21</v>
      </c>
      <c r="K135" s="12" t="s">
        <v>200</v>
      </c>
      <c r="L135" s="12" t="str">
        <f t="shared" si="39"/>
        <v>Sep-21</v>
      </c>
      <c r="M135" s="12" t="s">
        <v>195</v>
      </c>
      <c r="N135" s="12" t="str">
        <f t="shared" si="39"/>
        <v>Nov-21</v>
      </c>
      <c r="O135" s="12" t="str">
        <f t="shared" si="39"/>
        <v>Dec-21</v>
      </c>
      <c r="P135" s="12" t="str">
        <f t="shared" si="39"/>
        <v>Jan-22</v>
      </c>
      <c r="Q135" s="12" t="str">
        <f t="shared" si="39"/>
        <v>Feb-22</v>
      </c>
      <c r="R135" s="12" t="str">
        <f t="shared" si="39"/>
        <v>Mar-22</v>
      </c>
      <c r="S135" s="12" t="str">
        <f t="shared" si="39"/>
        <v>Apr-22</v>
      </c>
      <c r="T135" s="12" t="str">
        <f t="shared" si="39"/>
        <v>May-22</v>
      </c>
      <c r="U135" s="3" t="str">
        <f t="shared" si="39"/>
        <v>Jun-22</v>
      </c>
    </row>
    <row r="136" spans="1:21" ht="30" x14ac:dyDescent="0.25">
      <c r="A136" s="142" t="s">
        <v>106</v>
      </c>
      <c r="B136" s="5">
        <f>[1]Referrals!N51</f>
        <v>40</v>
      </c>
      <c r="C136" s="23">
        <f>B136/$B$150</f>
        <v>8.5106382978723402E-2</v>
      </c>
      <c r="D136" s="5"/>
      <c r="E136" s="43" t="s">
        <v>106</v>
      </c>
      <c r="F136" s="5">
        <f>SUM(J136:U136)</f>
        <v>115</v>
      </c>
      <c r="G136" s="29">
        <f t="shared" ref="G136:G150" si="40">C136</f>
        <v>8.5106382978723402E-2</v>
      </c>
      <c r="H136" s="5"/>
      <c r="I136" s="5" t="str">
        <f t="shared" ref="I136:I150" si="41">A136</f>
        <v>Family/
Youth</v>
      </c>
      <c r="J136" s="148">
        <v>38</v>
      </c>
      <c r="K136" s="148">
        <v>37</v>
      </c>
      <c r="L136" s="148">
        <f t="shared" ref="L136:T149" si="42">IF($S$2=L$134,$B136," ")</f>
        <v>40</v>
      </c>
      <c r="M136" s="148" t="str">
        <f t="shared" si="42"/>
        <v xml:space="preserve"> </v>
      </c>
      <c r="N136" s="148" t="str">
        <f t="shared" si="42"/>
        <v xml:space="preserve"> </v>
      </c>
      <c r="O136" s="148" t="str">
        <f t="shared" si="42"/>
        <v xml:space="preserve"> </v>
      </c>
      <c r="P136" s="148" t="str">
        <f t="shared" si="42"/>
        <v xml:space="preserve"> </v>
      </c>
      <c r="Q136" s="148" t="str">
        <f t="shared" si="42"/>
        <v xml:space="preserve"> </v>
      </c>
      <c r="R136" s="148" t="str">
        <f t="shared" si="42"/>
        <v xml:space="preserve"> </v>
      </c>
      <c r="S136" s="148" t="str">
        <f t="shared" si="42"/>
        <v xml:space="preserve"> </v>
      </c>
      <c r="T136" s="148" t="str">
        <f t="shared" si="42"/>
        <v xml:space="preserve"> </v>
      </c>
      <c r="U136" s="148" t="str">
        <f t="shared" ref="U136:U149" si="43">IF($S$2=U$134,$B136," ")</f>
        <v xml:space="preserve"> </v>
      </c>
    </row>
    <row r="137" spans="1:21" x14ac:dyDescent="0.25">
      <c r="A137" s="18" t="s">
        <v>4</v>
      </c>
      <c r="B137" s="5">
        <f>[1]Referrals!N52</f>
        <v>21</v>
      </c>
      <c r="C137" s="23">
        <f t="shared" ref="C137:C150" si="44">B137/$B$150</f>
        <v>4.4680851063829789E-2</v>
      </c>
      <c r="D137" s="5"/>
      <c r="E137" s="5" t="s">
        <v>4</v>
      </c>
      <c r="F137" s="5">
        <f t="shared" ref="F137:F150" si="45">SUM(J137:U137)</f>
        <v>81</v>
      </c>
      <c r="G137" s="29">
        <f t="shared" si="40"/>
        <v>4.4680851063829789E-2</v>
      </c>
      <c r="H137" s="5"/>
      <c r="I137" s="5" t="str">
        <f t="shared" si="41"/>
        <v>DCF</v>
      </c>
      <c r="J137" s="148">
        <v>29</v>
      </c>
      <c r="K137" s="148">
        <v>31</v>
      </c>
      <c r="L137" s="148">
        <f t="shared" si="42"/>
        <v>21</v>
      </c>
      <c r="M137" s="148" t="str">
        <f t="shared" si="42"/>
        <v xml:space="preserve"> </v>
      </c>
      <c r="N137" s="148" t="str">
        <f t="shared" si="42"/>
        <v xml:space="preserve"> </v>
      </c>
      <c r="O137" s="148" t="str">
        <f t="shared" si="42"/>
        <v xml:space="preserve"> </v>
      </c>
      <c r="P137" s="148" t="str">
        <f t="shared" si="42"/>
        <v xml:space="preserve"> </v>
      </c>
      <c r="Q137" s="148" t="str">
        <f t="shared" si="42"/>
        <v xml:space="preserve"> </v>
      </c>
      <c r="R137" s="148" t="str">
        <f t="shared" si="42"/>
        <v xml:space="preserve"> </v>
      </c>
      <c r="S137" s="148" t="str">
        <f t="shared" si="42"/>
        <v xml:space="preserve"> </v>
      </c>
      <c r="T137" s="148" t="str">
        <f t="shared" si="42"/>
        <v xml:space="preserve"> </v>
      </c>
      <c r="U137" s="148" t="str">
        <f t="shared" si="43"/>
        <v xml:space="preserve"> </v>
      </c>
    </row>
    <row r="138" spans="1:21" x14ac:dyDescent="0.25">
      <c r="A138" s="18" t="s">
        <v>5</v>
      </c>
      <c r="B138" s="5">
        <f>[1]Referrals!N53</f>
        <v>0</v>
      </c>
      <c r="C138" s="23">
        <f t="shared" si="44"/>
        <v>0</v>
      </c>
      <c r="D138" s="5"/>
      <c r="E138" s="5" t="s">
        <v>5</v>
      </c>
      <c r="F138" s="5">
        <f t="shared" si="45"/>
        <v>1</v>
      </c>
      <c r="G138" s="29">
        <f t="shared" si="40"/>
        <v>0</v>
      </c>
      <c r="H138" s="5"/>
      <c r="I138" s="5" t="str">
        <f t="shared" si="41"/>
        <v>DMH</v>
      </c>
      <c r="J138" s="148">
        <v>1</v>
      </c>
      <c r="K138" s="148">
        <v>0</v>
      </c>
      <c r="L138" s="148">
        <f t="shared" si="42"/>
        <v>0</v>
      </c>
      <c r="M138" s="148" t="str">
        <f t="shared" si="42"/>
        <v xml:space="preserve"> </v>
      </c>
      <c r="N138" s="148" t="str">
        <f t="shared" si="42"/>
        <v xml:space="preserve"> </v>
      </c>
      <c r="O138" s="148" t="str">
        <f t="shared" si="42"/>
        <v xml:space="preserve"> </v>
      </c>
      <c r="P138" s="148" t="str">
        <f t="shared" si="42"/>
        <v xml:space="preserve"> </v>
      </c>
      <c r="Q138" s="148" t="str">
        <f t="shared" si="42"/>
        <v xml:space="preserve"> </v>
      </c>
      <c r="R138" s="148" t="str">
        <f t="shared" si="42"/>
        <v xml:space="preserve"> </v>
      </c>
      <c r="S138" s="148" t="str">
        <f t="shared" si="42"/>
        <v xml:space="preserve"> </v>
      </c>
      <c r="T138" s="148" t="str">
        <f t="shared" si="42"/>
        <v xml:space="preserve"> </v>
      </c>
      <c r="U138" s="148" t="str">
        <f t="shared" si="43"/>
        <v xml:space="preserve"> </v>
      </c>
    </row>
    <row r="139" spans="1:21" x14ac:dyDescent="0.25">
      <c r="A139" s="18" t="s">
        <v>6</v>
      </c>
      <c r="B139" s="5">
        <f>[1]Referrals!N54</f>
        <v>0</v>
      </c>
      <c r="C139" s="23">
        <f t="shared" si="44"/>
        <v>0</v>
      </c>
      <c r="D139" s="5"/>
      <c r="E139" s="5" t="s">
        <v>6</v>
      </c>
      <c r="F139" s="5">
        <f t="shared" si="45"/>
        <v>1</v>
      </c>
      <c r="G139" s="29">
        <f t="shared" si="40"/>
        <v>0</v>
      </c>
      <c r="H139" s="5"/>
      <c r="I139" s="5" t="str">
        <f t="shared" si="41"/>
        <v>DYS</v>
      </c>
      <c r="J139" s="148">
        <v>1</v>
      </c>
      <c r="K139" s="148">
        <v>0</v>
      </c>
      <c r="L139" s="148">
        <f t="shared" si="42"/>
        <v>0</v>
      </c>
      <c r="M139" s="148" t="str">
        <f t="shared" si="42"/>
        <v xml:space="preserve"> </v>
      </c>
      <c r="N139" s="148" t="str">
        <f t="shared" si="42"/>
        <v xml:space="preserve"> </v>
      </c>
      <c r="O139" s="148" t="str">
        <f t="shared" si="42"/>
        <v xml:space="preserve"> </v>
      </c>
      <c r="P139" s="148" t="str">
        <f t="shared" si="42"/>
        <v xml:space="preserve"> </v>
      </c>
      <c r="Q139" s="148" t="str">
        <f t="shared" si="42"/>
        <v xml:space="preserve"> </v>
      </c>
      <c r="R139" s="148" t="str">
        <f t="shared" si="42"/>
        <v xml:space="preserve"> </v>
      </c>
      <c r="S139" s="148" t="str">
        <f t="shared" si="42"/>
        <v xml:space="preserve"> </v>
      </c>
      <c r="T139" s="148" t="str">
        <f t="shared" si="42"/>
        <v xml:space="preserve"> </v>
      </c>
      <c r="U139" s="148" t="str">
        <f t="shared" si="43"/>
        <v xml:space="preserve"> </v>
      </c>
    </row>
    <row r="140" spans="1:21" x14ac:dyDescent="0.25">
      <c r="A140" s="143" t="s">
        <v>103</v>
      </c>
      <c r="B140" s="5">
        <f>[1]Referrals!N55</f>
        <v>0</v>
      </c>
      <c r="C140" s="23">
        <f t="shared" si="44"/>
        <v>0</v>
      </c>
      <c r="D140" s="5"/>
      <c r="E140" s="34" t="s">
        <v>103</v>
      </c>
      <c r="F140" s="5">
        <f t="shared" si="45"/>
        <v>15</v>
      </c>
      <c r="G140" s="29">
        <f t="shared" si="40"/>
        <v>0</v>
      </c>
      <c r="H140" s="5"/>
      <c r="I140" s="5" t="str">
        <f t="shared" si="41"/>
        <v>Probation</v>
      </c>
      <c r="J140" s="148">
        <v>14</v>
      </c>
      <c r="K140" s="148">
        <v>1</v>
      </c>
      <c r="L140" s="148">
        <f t="shared" si="42"/>
        <v>0</v>
      </c>
      <c r="M140" s="148" t="str">
        <f t="shared" si="42"/>
        <v xml:space="preserve"> </v>
      </c>
      <c r="N140" s="148" t="str">
        <f t="shared" si="42"/>
        <v xml:space="preserve"> </v>
      </c>
      <c r="O140" s="148" t="str">
        <f t="shared" si="42"/>
        <v xml:space="preserve"> </v>
      </c>
      <c r="P140" s="148" t="str">
        <f t="shared" si="42"/>
        <v xml:space="preserve"> </v>
      </c>
      <c r="Q140" s="148" t="str">
        <f t="shared" si="42"/>
        <v xml:space="preserve"> </v>
      </c>
      <c r="R140" s="148" t="str">
        <f t="shared" si="42"/>
        <v xml:space="preserve"> </v>
      </c>
      <c r="S140" s="148" t="str">
        <f t="shared" si="42"/>
        <v xml:space="preserve"> </v>
      </c>
      <c r="T140" s="148" t="str">
        <f t="shared" si="42"/>
        <v xml:space="preserve"> </v>
      </c>
      <c r="U140" s="148" t="str">
        <f t="shared" si="43"/>
        <v xml:space="preserve"> </v>
      </c>
    </row>
    <row r="141" spans="1:21" x14ac:dyDescent="0.25">
      <c r="A141" s="18" t="s">
        <v>7</v>
      </c>
      <c r="B141" s="5">
        <f>[1]Referrals!N56</f>
        <v>8</v>
      </c>
      <c r="C141" s="23">
        <f t="shared" si="44"/>
        <v>1.7021276595744681E-2</v>
      </c>
      <c r="D141" s="5"/>
      <c r="E141" s="5" t="s">
        <v>7</v>
      </c>
      <c r="F141" s="5">
        <f t="shared" si="45"/>
        <v>31</v>
      </c>
      <c r="G141" s="29">
        <f t="shared" si="40"/>
        <v>1.7021276595744681E-2</v>
      </c>
      <c r="H141" s="5"/>
      <c r="I141" s="5" t="str">
        <f t="shared" si="41"/>
        <v>DDS</v>
      </c>
      <c r="J141" s="148">
        <v>19</v>
      </c>
      <c r="K141" s="148">
        <v>4</v>
      </c>
      <c r="L141" s="148">
        <f t="shared" si="42"/>
        <v>8</v>
      </c>
      <c r="M141" s="148" t="str">
        <f t="shared" si="42"/>
        <v xml:space="preserve"> </v>
      </c>
      <c r="N141" s="148" t="str">
        <f t="shared" si="42"/>
        <v xml:space="preserve"> </v>
      </c>
      <c r="O141" s="148" t="str">
        <f t="shared" si="42"/>
        <v xml:space="preserve"> </v>
      </c>
      <c r="P141" s="148" t="str">
        <f t="shared" si="42"/>
        <v xml:space="preserve"> </v>
      </c>
      <c r="Q141" s="148" t="str">
        <f t="shared" si="42"/>
        <v xml:space="preserve"> </v>
      </c>
      <c r="R141" s="148" t="str">
        <f t="shared" si="42"/>
        <v xml:space="preserve"> </v>
      </c>
      <c r="S141" s="148" t="str">
        <f t="shared" si="42"/>
        <v xml:space="preserve"> </v>
      </c>
      <c r="T141" s="148" t="str">
        <f t="shared" si="42"/>
        <v xml:space="preserve"> </v>
      </c>
      <c r="U141" s="148" t="str">
        <f t="shared" si="43"/>
        <v xml:space="preserve"> </v>
      </c>
    </row>
    <row r="142" spans="1:21" x14ac:dyDescent="0.25">
      <c r="A142" s="18" t="s">
        <v>8</v>
      </c>
      <c r="B142" s="5">
        <f>[1]Referrals!N57</f>
        <v>16</v>
      </c>
      <c r="C142" s="23">
        <f t="shared" si="44"/>
        <v>3.4042553191489362E-2</v>
      </c>
      <c r="D142" s="5"/>
      <c r="E142" s="5" t="s">
        <v>8</v>
      </c>
      <c r="F142" s="5">
        <f t="shared" si="45"/>
        <v>68</v>
      </c>
      <c r="G142" s="29">
        <f t="shared" si="40"/>
        <v>3.4042553191489362E-2</v>
      </c>
      <c r="H142" s="5"/>
      <c r="I142" s="5" t="str">
        <f t="shared" si="41"/>
        <v>School</v>
      </c>
      <c r="J142" s="148">
        <v>32</v>
      </c>
      <c r="K142" s="148">
        <v>20</v>
      </c>
      <c r="L142" s="148">
        <f t="shared" si="42"/>
        <v>16</v>
      </c>
      <c r="M142" s="148" t="str">
        <f t="shared" si="42"/>
        <v xml:space="preserve"> </v>
      </c>
      <c r="N142" s="148" t="str">
        <f t="shared" si="42"/>
        <v xml:space="preserve"> </v>
      </c>
      <c r="O142" s="148" t="str">
        <f t="shared" si="42"/>
        <v xml:space="preserve"> </v>
      </c>
      <c r="P142" s="148" t="str">
        <f t="shared" si="42"/>
        <v xml:space="preserve"> </v>
      </c>
      <c r="Q142" s="148" t="str">
        <f t="shared" si="42"/>
        <v xml:space="preserve"> </v>
      </c>
      <c r="R142" s="148" t="str">
        <f t="shared" si="42"/>
        <v xml:space="preserve"> </v>
      </c>
      <c r="S142" s="148" t="str">
        <f t="shared" si="42"/>
        <v xml:space="preserve"> </v>
      </c>
      <c r="T142" s="148" t="str">
        <f t="shared" si="42"/>
        <v xml:space="preserve"> </v>
      </c>
      <c r="U142" s="148" t="str">
        <f t="shared" si="43"/>
        <v xml:space="preserve"> </v>
      </c>
    </row>
    <row r="143" spans="1:21" x14ac:dyDescent="0.25">
      <c r="A143" s="18" t="s">
        <v>9</v>
      </c>
      <c r="B143" s="5">
        <f>[1]Referrals!N58</f>
        <v>23</v>
      </c>
      <c r="C143" s="23">
        <f t="shared" si="44"/>
        <v>4.8936170212765959E-2</v>
      </c>
      <c r="D143" s="5"/>
      <c r="E143" s="5" t="s">
        <v>9</v>
      </c>
      <c r="F143" s="5">
        <f t="shared" si="45"/>
        <v>102</v>
      </c>
      <c r="G143" s="29">
        <f t="shared" si="40"/>
        <v>4.8936170212765959E-2</v>
      </c>
      <c r="H143" s="5"/>
      <c r="I143" s="5" t="str">
        <f t="shared" si="41"/>
        <v>MCI</v>
      </c>
      <c r="J143" s="148">
        <v>48</v>
      </c>
      <c r="K143" s="148">
        <v>31</v>
      </c>
      <c r="L143" s="148">
        <f t="shared" si="42"/>
        <v>23</v>
      </c>
      <c r="M143" s="148" t="str">
        <f t="shared" si="42"/>
        <v xml:space="preserve"> </v>
      </c>
      <c r="N143" s="148" t="str">
        <f t="shared" si="42"/>
        <v xml:space="preserve"> </v>
      </c>
      <c r="O143" s="148" t="str">
        <f t="shared" si="42"/>
        <v xml:space="preserve"> </v>
      </c>
      <c r="P143" s="148" t="str">
        <f t="shared" si="42"/>
        <v xml:space="preserve"> </v>
      </c>
      <c r="Q143" s="148" t="str">
        <f t="shared" si="42"/>
        <v xml:space="preserve"> </v>
      </c>
      <c r="R143" s="148" t="str">
        <f t="shared" si="42"/>
        <v xml:space="preserve"> </v>
      </c>
      <c r="S143" s="148" t="str">
        <f t="shared" si="42"/>
        <v xml:space="preserve"> </v>
      </c>
      <c r="T143" s="148" t="str">
        <f t="shared" si="42"/>
        <v xml:space="preserve"> </v>
      </c>
      <c r="U143" s="148" t="str">
        <f t="shared" si="43"/>
        <v xml:space="preserve"> </v>
      </c>
    </row>
    <row r="144" spans="1:21" x14ac:dyDescent="0.25">
      <c r="A144" s="18" t="s">
        <v>10</v>
      </c>
      <c r="B144" s="5">
        <f>[1]Referrals!N59</f>
        <v>53</v>
      </c>
      <c r="C144" s="23">
        <f t="shared" si="44"/>
        <v>0.11276595744680851</v>
      </c>
      <c r="D144" s="5"/>
      <c r="E144" s="5" t="s">
        <v>10</v>
      </c>
      <c r="F144" s="5">
        <f t="shared" si="45"/>
        <v>112</v>
      </c>
      <c r="G144" s="29">
        <f t="shared" si="40"/>
        <v>0.11276595744680851</v>
      </c>
      <c r="H144" s="5"/>
      <c r="I144" s="5" t="str">
        <f t="shared" si="41"/>
        <v>In-Home</v>
      </c>
      <c r="J144" s="148">
        <v>15</v>
      </c>
      <c r="K144" s="148">
        <v>44</v>
      </c>
      <c r="L144" s="148">
        <f t="shared" si="42"/>
        <v>53</v>
      </c>
      <c r="M144" s="148" t="str">
        <f t="shared" si="42"/>
        <v xml:space="preserve"> </v>
      </c>
      <c r="N144" s="148" t="str">
        <f t="shared" si="42"/>
        <v xml:space="preserve"> </v>
      </c>
      <c r="O144" s="148" t="str">
        <f t="shared" si="42"/>
        <v xml:space="preserve"> </v>
      </c>
      <c r="P144" s="148" t="str">
        <f t="shared" si="42"/>
        <v xml:space="preserve"> </v>
      </c>
      <c r="Q144" s="148" t="str">
        <f t="shared" si="42"/>
        <v xml:space="preserve"> </v>
      </c>
      <c r="R144" s="148" t="str">
        <f t="shared" si="42"/>
        <v xml:space="preserve"> </v>
      </c>
      <c r="S144" s="148" t="str">
        <f t="shared" si="42"/>
        <v xml:space="preserve"> </v>
      </c>
      <c r="T144" s="148" t="str">
        <f t="shared" si="42"/>
        <v xml:space="preserve"> </v>
      </c>
      <c r="U144" s="148" t="str">
        <f t="shared" si="43"/>
        <v xml:space="preserve"> </v>
      </c>
    </row>
    <row r="145" spans="1:21" ht="30" x14ac:dyDescent="0.25">
      <c r="A145" s="142" t="s">
        <v>105</v>
      </c>
      <c r="B145" s="5">
        <f>[1]Referrals!N60</f>
        <v>19</v>
      </c>
      <c r="C145" s="23">
        <f t="shared" si="44"/>
        <v>4.042553191489362E-2</v>
      </c>
      <c r="D145" s="5"/>
      <c r="E145" s="43" t="s">
        <v>105</v>
      </c>
      <c r="F145" s="5">
        <f t="shared" si="45"/>
        <v>40</v>
      </c>
      <c r="G145" s="29">
        <f t="shared" si="40"/>
        <v>4.042553191489362E-2</v>
      </c>
      <c r="H145" s="5"/>
      <c r="I145" s="5" t="str">
        <f t="shared" si="41"/>
        <v>Out-
patient</v>
      </c>
      <c r="J145" s="148">
        <v>6</v>
      </c>
      <c r="K145" s="148">
        <v>15</v>
      </c>
      <c r="L145" s="148">
        <f t="shared" si="42"/>
        <v>19</v>
      </c>
      <c r="M145" s="148" t="str">
        <f t="shared" si="42"/>
        <v xml:space="preserve"> </v>
      </c>
      <c r="N145" s="148" t="str">
        <f t="shared" si="42"/>
        <v xml:space="preserve"> </v>
      </c>
      <c r="O145" s="148" t="str">
        <f t="shared" si="42"/>
        <v xml:space="preserve"> </v>
      </c>
      <c r="P145" s="148" t="str">
        <f t="shared" si="42"/>
        <v xml:space="preserve"> </v>
      </c>
      <c r="Q145" s="148" t="str">
        <f t="shared" si="42"/>
        <v xml:space="preserve"> </v>
      </c>
      <c r="R145" s="148" t="str">
        <f t="shared" si="42"/>
        <v xml:space="preserve"> </v>
      </c>
      <c r="S145" s="148" t="str">
        <f t="shared" si="42"/>
        <v xml:space="preserve"> </v>
      </c>
      <c r="T145" s="148" t="str">
        <f t="shared" si="42"/>
        <v xml:space="preserve"> </v>
      </c>
      <c r="U145" s="148" t="str">
        <f t="shared" si="43"/>
        <v xml:space="preserve"> </v>
      </c>
    </row>
    <row r="146" spans="1:21" x14ac:dyDescent="0.25">
      <c r="A146" s="18" t="s">
        <v>12</v>
      </c>
      <c r="B146" s="5">
        <f>[1]Referrals!N61</f>
        <v>3</v>
      </c>
      <c r="C146" s="23">
        <f t="shared" si="44"/>
        <v>6.382978723404255E-3</v>
      </c>
      <c r="D146" s="5"/>
      <c r="E146" s="5" t="s">
        <v>12</v>
      </c>
      <c r="F146" s="5">
        <f t="shared" si="45"/>
        <v>9</v>
      </c>
      <c r="G146" s="29">
        <f t="shared" si="40"/>
        <v>6.382978723404255E-3</v>
      </c>
      <c r="H146" s="5"/>
      <c r="I146" s="5" t="str">
        <f t="shared" si="41"/>
        <v>PCP</v>
      </c>
      <c r="J146" s="148">
        <v>3</v>
      </c>
      <c r="K146" s="148">
        <v>3</v>
      </c>
      <c r="L146" s="148">
        <f t="shared" si="42"/>
        <v>3</v>
      </c>
      <c r="M146" s="148" t="str">
        <f t="shared" si="42"/>
        <v xml:space="preserve"> </v>
      </c>
      <c r="N146" s="148" t="str">
        <f t="shared" si="42"/>
        <v xml:space="preserve"> </v>
      </c>
      <c r="O146" s="148" t="str">
        <f t="shared" si="42"/>
        <v xml:space="preserve"> </v>
      </c>
      <c r="P146" s="148" t="str">
        <f t="shared" si="42"/>
        <v xml:space="preserve"> </v>
      </c>
      <c r="Q146" s="148" t="str">
        <f t="shared" si="42"/>
        <v xml:space="preserve"> </v>
      </c>
      <c r="R146" s="148" t="str">
        <f t="shared" si="42"/>
        <v xml:space="preserve"> </v>
      </c>
      <c r="S146" s="148" t="str">
        <f t="shared" si="42"/>
        <v xml:space="preserve"> </v>
      </c>
      <c r="T146" s="148" t="str">
        <f t="shared" si="42"/>
        <v xml:space="preserve"> </v>
      </c>
      <c r="U146" s="148" t="str">
        <f t="shared" si="43"/>
        <v xml:space="preserve"> </v>
      </c>
    </row>
    <row r="147" spans="1:21" x14ac:dyDescent="0.25">
      <c r="A147" s="18" t="s">
        <v>48</v>
      </c>
      <c r="B147" s="5">
        <f>[1]Referrals!N62</f>
        <v>3</v>
      </c>
      <c r="C147" s="23">
        <f t="shared" si="44"/>
        <v>6.382978723404255E-3</v>
      </c>
      <c r="D147" s="5"/>
      <c r="E147" s="5" t="s">
        <v>48</v>
      </c>
      <c r="F147" s="5">
        <f t="shared" si="45"/>
        <v>40</v>
      </c>
      <c r="G147" s="29">
        <f t="shared" si="40"/>
        <v>6.382978723404255E-3</v>
      </c>
      <c r="H147" s="5"/>
      <c r="I147" s="5" t="str">
        <f t="shared" si="41"/>
        <v>Hospital</v>
      </c>
      <c r="J147" s="148">
        <v>32</v>
      </c>
      <c r="K147" s="148">
        <v>5</v>
      </c>
      <c r="L147" s="148">
        <f t="shared" si="42"/>
        <v>3</v>
      </c>
      <c r="M147" s="148" t="str">
        <f t="shared" si="42"/>
        <v xml:space="preserve"> </v>
      </c>
      <c r="N147" s="148" t="str">
        <f t="shared" si="42"/>
        <v xml:space="preserve"> </v>
      </c>
      <c r="O147" s="148" t="str">
        <f t="shared" si="42"/>
        <v xml:space="preserve"> </v>
      </c>
      <c r="P147" s="148" t="str">
        <f t="shared" si="42"/>
        <v xml:space="preserve"> </v>
      </c>
      <c r="Q147" s="148" t="str">
        <f t="shared" si="42"/>
        <v xml:space="preserve"> </v>
      </c>
      <c r="R147" s="148" t="str">
        <f t="shared" si="42"/>
        <v xml:space="preserve"> </v>
      </c>
      <c r="S147" s="148" t="str">
        <f t="shared" si="42"/>
        <v xml:space="preserve"> </v>
      </c>
      <c r="T147" s="148" t="str">
        <f t="shared" si="42"/>
        <v xml:space="preserve"> </v>
      </c>
      <c r="U147" s="148" t="str">
        <f t="shared" si="43"/>
        <v xml:space="preserve"> </v>
      </c>
    </row>
    <row r="148" spans="1:21" ht="30" x14ac:dyDescent="0.25">
      <c r="A148" s="142" t="s">
        <v>104</v>
      </c>
      <c r="B148" s="5">
        <f>[1]Referrals!N63</f>
        <v>49</v>
      </c>
      <c r="C148" s="23">
        <f t="shared" si="44"/>
        <v>0.10425531914893617</v>
      </c>
      <c r="D148" s="5"/>
      <c r="E148" s="43" t="s">
        <v>104</v>
      </c>
      <c r="F148" s="5">
        <f t="shared" si="45"/>
        <v>331</v>
      </c>
      <c r="G148" s="29">
        <f t="shared" si="40"/>
        <v>0.10425531914893617</v>
      </c>
      <c r="H148" s="5"/>
      <c r="I148" s="5" t="str">
        <f t="shared" si="41"/>
        <v>TCU/
CBAT</v>
      </c>
      <c r="J148" s="148">
        <v>238</v>
      </c>
      <c r="K148" s="148">
        <v>44</v>
      </c>
      <c r="L148" s="148">
        <f t="shared" si="42"/>
        <v>49</v>
      </c>
      <c r="M148" s="148" t="str">
        <f t="shared" si="42"/>
        <v xml:space="preserve"> </v>
      </c>
      <c r="N148" s="148" t="str">
        <f t="shared" si="42"/>
        <v xml:space="preserve"> </v>
      </c>
      <c r="O148" s="148" t="str">
        <f t="shared" si="42"/>
        <v xml:space="preserve"> </v>
      </c>
      <c r="P148" s="148" t="str">
        <f t="shared" si="42"/>
        <v xml:space="preserve"> </v>
      </c>
      <c r="Q148" s="148" t="str">
        <f t="shared" si="42"/>
        <v xml:space="preserve"> </v>
      </c>
      <c r="R148" s="148" t="str">
        <f t="shared" si="42"/>
        <v xml:space="preserve"> </v>
      </c>
      <c r="S148" s="148" t="str">
        <f t="shared" si="42"/>
        <v xml:space="preserve"> </v>
      </c>
      <c r="T148" s="148" t="str">
        <f t="shared" si="42"/>
        <v xml:space="preserve"> </v>
      </c>
      <c r="U148" s="148" t="str">
        <f t="shared" si="43"/>
        <v xml:space="preserve"> </v>
      </c>
    </row>
    <row r="149" spans="1:21" x14ac:dyDescent="0.25">
      <c r="A149" s="18" t="s">
        <v>13</v>
      </c>
      <c r="B149" s="5">
        <f>[1]Referrals!N64</f>
        <v>235</v>
      </c>
      <c r="C149" s="23">
        <f t="shared" si="44"/>
        <v>0.5</v>
      </c>
      <c r="D149" s="5"/>
      <c r="E149" s="5" t="s">
        <v>13</v>
      </c>
      <c r="F149" s="5">
        <f>SUM(J149:U149)</f>
        <v>470</v>
      </c>
      <c r="G149" s="29">
        <f t="shared" si="40"/>
        <v>0.5</v>
      </c>
      <c r="H149" s="5"/>
      <c r="I149" s="5" t="str">
        <f t="shared" si="41"/>
        <v>Other</v>
      </c>
      <c r="J149" s="148">
        <v>0</v>
      </c>
      <c r="K149" s="148">
        <v>235</v>
      </c>
      <c r="L149" s="148">
        <f t="shared" si="42"/>
        <v>235</v>
      </c>
      <c r="M149" s="148" t="str">
        <f t="shared" si="42"/>
        <v xml:space="preserve"> </v>
      </c>
      <c r="N149" s="148" t="str">
        <f t="shared" si="42"/>
        <v xml:space="preserve"> </v>
      </c>
      <c r="O149" s="148" t="str">
        <f t="shared" si="42"/>
        <v xml:space="preserve"> </v>
      </c>
      <c r="P149" s="148" t="str">
        <f t="shared" si="42"/>
        <v xml:space="preserve"> </v>
      </c>
      <c r="Q149" s="148" t="str">
        <f t="shared" si="42"/>
        <v xml:space="preserve"> </v>
      </c>
      <c r="R149" s="148" t="str">
        <f t="shared" si="42"/>
        <v xml:space="preserve"> </v>
      </c>
      <c r="S149" s="148" t="str">
        <f t="shared" si="42"/>
        <v xml:space="preserve"> </v>
      </c>
      <c r="T149" s="148" t="str">
        <f t="shared" si="42"/>
        <v xml:space="preserve"> </v>
      </c>
      <c r="U149" s="148" t="str">
        <f t="shared" si="43"/>
        <v xml:space="preserve"> </v>
      </c>
    </row>
    <row r="150" spans="1:21" x14ac:dyDescent="0.25">
      <c r="A150" s="143" t="s">
        <v>0</v>
      </c>
      <c r="B150" s="5">
        <f>SUM(B136:B149)</f>
        <v>470</v>
      </c>
      <c r="C150" s="23">
        <f t="shared" si="44"/>
        <v>1</v>
      </c>
      <c r="D150" s="5"/>
      <c r="E150" s="34" t="s">
        <v>0</v>
      </c>
      <c r="F150" s="5">
        <f t="shared" si="45"/>
        <v>1416</v>
      </c>
      <c r="G150" s="29">
        <f t="shared" si="40"/>
        <v>1</v>
      </c>
      <c r="H150" s="5"/>
      <c r="I150" s="5" t="str">
        <f t="shared" si="41"/>
        <v>Total</v>
      </c>
      <c r="J150" s="21">
        <v>476</v>
      </c>
      <c r="K150" s="21">
        <v>470</v>
      </c>
      <c r="L150" s="21">
        <f t="shared" ref="L150:T150" si="46">SUM(L136:L149)</f>
        <v>470</v>
      </c>
      <c r="M150" s="21">
        <f t="shared" si="46"/>
        <v>0</v>
      </c>
      <c r="N150" s="21">
        <f t="shared" si="46"/>
        <v>0</v>
      </c>
      <c r="O150" s="21">
        <f t="shared" si="46"/>
        <v>0</v>
      </c>
      <c r="P150" s="21">
        <f t="shared" si="46"/>
        <v>0</v>
      </c>
      <c r="Q150" s="21">
        <f t="shared" si="46"/>
        <v>0</v>
      </c>
      <c r="R150" s="21">
        <f t="shared" si="46"/>
        <v>0</v>
      </c>
      <c r="S150" s="21">
        <f t="shared" si="46"/>
        <v>0</v>
      </c>
      <c r="T150" s="21">
        <f t="shared" si="46"/>
        <v>0</v>
      </c>
      <c r="U150" s="21">
        <f>SUM(U136:U149)</f>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f>'[1]Staff Summary'!O95</f>
        <v>9</v>
      </c>
      <c r="D156" s="177">
        <f>'[1]Staff Summary'!AN95</f>
        <v>5</v>
      </c>
      <c r="F156" s="38">
        <v>1</v>
      </c>
      <c r="G156" s="38">
        <f>'[1]Staff Summary'!AE87</f>
        <v>0</v>
      </c>
      <c r="H156" s="38">
        <f>'[1]Staff Summary'!AF87</f>
        <v>0</v>
      </c>
      <c r="J156" s="165">
        <f>B156*C156</f>
        <v>9</v>
      </c>
    </row>
    <row r="157" spans="1:21" s="39" customFormat="1" x14ac:dyDescent="0.25">
      <c r="A157" s="37"/>
      <c r="B157" s="38">
        <v>2</v>
      </c>
      <c r="C157" s="176">
        <f>'[1]Staff Summary'!O96</f>
        <v>8</v>
      </c>
      <c r="D157" s="177">
        <f>'[1]Staff Summary'!AN96</f>
        <v>4</v>
      </c>
      <c r="F157" s="38">
        <v>2</v>
      </c>
      <c r="G157" s="38">
        <f>'[1]Staff Summary'!AE88</f>
        <v>0</v>
      </c>
      <c r="H157" s="38">
        <f>'[1]Staff Summary'!AF88</f>
        <v>1</v>
      </c>
      <c r="J157" s="165">
        <f t="shared" ref="J157:J173" si="47">B157*C157</f>
        <v>16</v>
      </c>
    </row>
    <row r="158" spans="1:21" s="39" customFormat="1" x14ac:dyDescent="0.25">
      <c r="A158" s="37"/>
      <c r="B158" s="38">
        <v>3</v>
      </c>
      <c r="C158" s="176">
        <f>'[1]Staff Summary'!O97</f>
        <v>9</v>
      </c>
      <c r="D158" s="177">
        <f>'[1]Staff Summary'!AN97</f>
        <v>4</v>
      </c>
      <c r="F158" s="38">
        <v>3</v>
      </c>
      <c r="G158" s="38">
        <f>'[1]Staff Summary'!AE89</f>
        <v>2</v>
      </c>
      <c r="H158" s="38">
        <f>'[1]Staff Summary'!AF89</f>
        <v>4</v>
      </c>
      <c r="J158" s="165">
        <f t="shared" si="47"/>
        <v>27</v>
      </c>
    </row>
    <row r="159" spans="1:21" s="39" customFormat="1" x14ac:dyDescent="0.25">
      <c r="A159" s="37"/>
      <c r="B159" s="38">
        <v>4</v>
      </c>
      <c r="C159" s="176">
        <f>'[1]Staff Summary'!O98</f>
        <v>6</v>
      </c>
      <c r="D159" s="177">
        <f>'[1]Staff Summary'!AN98</f>
        <v>4</v>
      </c>
      <c r="F159" s="38">
        <v>4</v>
      </c>
      <c r="G159" s="38">
        <f>'[1]Staff Summary'!AE90</f>
        <v>5</v>
      </c>
      <c r="H159" s="38">
        <f>'[1]Staff Summary'!AF90</f>
        <v>3</v>
      </c>
      <c r="J159" s="165">
        <f t="shared" si="47"/>
        <v>24</v>
      </c>
    </row>
    <row r="160" spans="1:21" s="39" customFormat="1" x14ac:dyDescent="0.25">
      <c r="A160" s="37"/>
      <c r="B160" s="38">
        <v>5</v>
      </c>
      <c r="C160" s="176">
        <f>'[1]Staff Summary'!O99</f>
        <v>4</v>
      </c>
      <c r="D160" s="177">
        <f>'[1]Staff Summary'!AN99</f>
        <v>3</v>
      </c>
      <c r="F160" s="38">
        <v>5</v>
      </c>
      <c r="G160" s="38">
        <f>'[1]Staff Summary'!AE91</f>
        <v>3</v>
      </c>
      <c r="H160" s="38">
        <f>'[1]Staff Summary'!AF91</f>
        <v>5</v>
      </c>
      <c r="J160" s="165">
        <f t="shared" si="47"/>
        <v>20</v>
      </c>
    </row>
    <row r="161" spans="1:10" s="39" customFormat="1" x14ac:dyDescent="0.25">
      <c r="A161" s="37"/>
      <c r="B161" s="38">
        <v>6</v>
      </c>
      <c r="C161" s="176">
        <f>'[1]Staff Summary'!O100</f>
        <v>8</v>
      </c>
      <c r="D161" s="177">
        <f>'[1]Staff Summary'!AN100</f>
        <v>8</v>
      </c>
      <c r="F161" s="38">
        <v>6</v>
      </c>
      <c r="G161" s="38">
        <f>'[1]Staff Summary'!AE92</f>
        <v>1</v>
      </c>
      <c r="H161" s="38">
        <f>'[1]Staff Summary'!AF92</f>
        <v>6</v>
      </c>
      <c r="J161" s="165">
        <f t="shared" si="47"/>
        <v>48</v>
      </c>
    </row>
    <row r="162" spans="1:10" s="39" customFormat="1" x14ac:dyDescent="0.25">
      <c r="A162" s="37"/>
      <c r="B162" s="38">
        <v>7</v>
      </c>
      <c r="C162" s="176">
        <f>'[1]Staff Summary'!O101</f>
        <v>12</v>
      </c>
      <c r="D162" s="177">
        <f>'[1]Staff Summary'!AN101</f>
        <v>8</v>
      </c>
      <c r="F162" s="38">
        <v>7</v>
      </c>
      <c r="G162" s="38">
        <f>'[1]Staff Summary'!AE93</f>
        <v>7</v>
      </c>
      <c r="H162" s="38">
        <f>'[1]Staff Summary'!AF93</f>
        <v>4</v>
      </c>
      <c r="J162" s="165">
        <f t="shared" si="47"/>
        <v>84</v>
      </c>
    </row>
    <row r="163" spans="1:10" s="39" customFormat="1" x14ac:dyDescent="0.25">
      <c r="A163" s="37"/>
      <c r="B163" s="38">
        <v>8</v>
      </c>
      <c r="C163" s="176">
        <f>'[1]Staff Summary'!O102</f>
        <v>13</v>
      </c>
      <c r="D163" s="177">
        <f>'[1]Staff Summary'!AN102</f>
        <v>12</v>
      </c>
      <c r="F163" s="38">
        <v>8</v>
      </c>
      <c r="G163" s="38">
        <f>'[1]Staff Summary'!AE94</f>
        <v>3</v>
      </c>
      <c r="H163" s="38">
        <f>'[1]Staff Summary'!AF94</f>
        <v>2</v>
      </c>
      <c r="J163" s="165">
        <f t="shared" si="47"/>
        <v>104</v>
      </c>
    </row>
    <row r="164" spans="1:10" s="39" customFormat="1" x14ac:dyDescent="0.25">
      <c r="A164" s="37"/>
      <c r="B164" s="38">
        <v>9</v>
      </c>
      <c r="C164" s="176">
        <f>'[1]Staff Summary'!O103</f>
        <v>23</v>
      </c>
      <c r="D164" s="177">
        <f>'[1]Staff Summary'!AN103</f>
        <v>23</v>
      </c>
      <c r="F164" s="38">
        <v>9</v>
      </c>
      <c r="G164" s="38">
        <f>'[1]Staff Summary'!AE95</f>
        <v>5</v>
      </c>
      <c r="H164" s="38">
        <f>'[1]Staff Summary'!AF95</f>
        <v>2</v>
      </c>
      <c r="J164" s="165">
        <f t="shared" si="47"/>
        <v>207</v>
      </c>
    </row>
    <row r="165" spans="1:10" s="39" customFormat="1" x14ac:dyDescent="0.25">
      <c r="A165" s="37"/>
      <c r="B165" s="38">
        <v>10</v>
      </c>
      <c r="C165" s="176">
        <f>'[1]Staff Summary'!O104</f>
        <v>28</v>
      </c>
      <c r="D165" s="177">
        <f>'[1]Staff Summary'!AN104</f>
        <v>28</v>
      </c>
      <c r="F165" s="38">
        <v>10</v>
      </c>
      <c r="G165" s="38">
        <f>'[1]Staff Summary'!AE96</f>
        <v>3</v>
      </c>
      <c r="H165" s="38">
        <f>'[1]Staff Summary'!AF96</f>
        <v>2</v>
      </c>
      <c r="J165" s="165">
        <f t="shared" si="47"/>
        <v>280</v>
      </c>
    </row>
    <row r="166" spans="1:10" s="39" customFormat="1" x14ac:dyDescent="0.25">
      <c r="A166" s="37"/>
      <c r="B166" s="38">
        <v>11</v>
      </c>
      <c r="C166" s="176">
        <f>'[1]Staff Summary'!O105</f>
        <v>28</v>
      </c>
      <c r="D166" s="177">
        <f>'[1]Staff Summary'!AN105</f>
        <v>27</v>
      </c>
      <c r="F166" s="38">
        <v>11</v>
      </c>
      <c r="G166" s="38">
        <f>'[1]Staff Summary'!AE97</f>
        <v>0</v>
      </c>
      <c r="H166" s="38">
        <f>'[1]Staff Summary'!AF97</f>
        <v>1</v>
      </c>
      <c r="J166" s="165">
        <f t="shared" si="47"/>
        <v>308</v>
      </c>
    </row>
    <row r="167" spans="1:10" s="39" customFormat="1" x14ac:dyDescent="0.25">
      <c r="A167" s="37"/>
      <c r="B167" s="38">
        <v>12</v>
      </c>
      <c r="C167" s="176">
        <f>'[1]Staff Summary'!O106</f>
        <v>21</v>
      </c>
      <c r="D167" s="177">
        <f>'[1]Staff Summary'!AN106</f>
        <v>21</v>
      </c>
      <c r="F167" s="38">
        <v>12</v>
      </c>
      <c r="G167" s="38">
        <f>'[1]Staff Summary'!AE98</f>
        <v>1</v>
      </c>
      <c r="H167" s="38">
        <f>'[1]Staff Summary'!AF98</f>
        <v>1</v>
      </c>
      <c r="J167" s="165">
        <f t="shared" si="47"/>
        <v>252</v>
      </c>
    </row>
    <row r="168" spans="1:10" s="39" customFormat="1" x14ac:dyDescent="0.25">
      <c r="A168" s="37"/>
      <c r="B168" s="38">
        <v>13</v>
      </c>
      <c r="C168" s="176">
        <f>'[1]Staff Summary'!O107</f>
        <v>20</v>
      </c>
      <c r="D168" s="177">
        <f>'[1]Staff Summary'!AN107</f>
        <v>20</v>
      </c>
      <c r="F168" s="38">
        <v>13</v>
      </c>
      <c r="G168" s="38">
        <f>'[1]Staff Summary'!AE99</f>
        <v>0</v>
      </c>
      <c r="H168" s="38">
        <f>'[1]Staff Summary'!AF99</f>
        <v>1</v>
      </c>
      <c r="J168" s="165">
        <f t="shared" si="47"/>
        <v>260</v>
      </c>
    </row>
    <row r="169" spans="1:10" s="39" customFormat="1" x14ac:dyDescent="0.25">
      <c r="A169" s="37"/>
      <c r="B169" s="38">
        <v>14</v>
      </c>
      <c r="C169" s="176">
        <f>'[1]Staff Summary'!O108</f>
        <v>9</v>
      </c>
      <c r="D169" s="177">
        <f>'[1]Staff Summary'!AN108</f>
        <v>9</v>
      </c>
      <c r="F169" s="38">
        <v>14</v>
      </c>
      <c r="G169" s="38">
        <f>'[1]Staff Summary'!AE100</f>
        <v>0</v>
      </c>
      <c r="H169" s="38">
        <f>'[1]Staff Summary'!AF100</f>
        <v>0</v>
      </c>
      <c r="J169" s="165">
        <f t="shared" si="47"/>
        <v>126</v>
      </c>
    </row>
    <row r="170" spans="1:10" s="39" customFormat="1" x14ac:dyDescent="0.25">
      <c r="A170" s="37"/>
      <c r="B170" s="38">
        <v>15</v>
      </c>
      <c r="C170" s="176">
        <f>'[1]Staff Summary'!O109</f>
        <v>13</v>
      </c>
      <c r="D170" s="177">
        <f>'[1]Staff Summary'!AN109</f>
        <v>13</v>
      </c>
      <c r="F170" s="38">
        <v>15</v>
      </c>
      <c r="G170" s="38">
        <f>'[1]Staff Summary'!AE101</f>
        <v>2</v>
      </c>
      <c r="H170" s="38">
        <f>'[1]Staff Summary'!AF101</f>
        <v>0</v>
      </c>
      <c r="J170" s="165">
        <f t="shared" si="47"/>
        <v>195</v>
      </c>
    </row>
    <row r="171" spans="1:10" s="39" customFormat="1" x14ac:dyDescent="0.25">
      <c r="A171" s="37"/>
      <c r="B171" s="38">
        <v>16</v>
      </c>
      <c r="C171" s="176">
        <f>'[1]Staff Summary'!O110</f>
        <v>1</v>
      </c>
      <c r="D171" s="177">
        <f>'[1]Staff Summary'!AN110</f>
        <v>1</v>
      </c>
      <c r="F171" s="38">
        <v>16</v>
      </c>
      <c r="G171" s="38">
        <f>'[1]Staff Summary'!AE102</f>
        <v>0</v>
      </c>
      <c r="H171" s="38">
        <f>'[1]Staff Summary'!AF102</f>
        <v>0</v>
      </c>
      <c r="J171" s="165">
        <f t="shared" si="47"/>
        <v>16</v>
      </c>
    </row>
    <row r="172" spans="1:10" s="39" customFormat="1" x14ac:dyDescent="0.25">
      <c r="A172" s="37"/>
      <c r="B172" s="38">
        <v>17</v>
      </c>
      <c r="C172" s="176">
        <f>'[1]Staff Summary'!O111</f>
        <v>3</v>
      </c>
      <c r="D172" s="177">
        <f>'[1]Staff Summary'!AN111</f>
        <v>3</v>
      </c>
      <c r="F172" s="38">
        <v>17</v>
      </c>
      <c r="G172" s="38">
        <f>'[1]Staff Summary'!AE103</f>
        <v>0</v>
      </c>
      <c r="H172" s="38">
        <f>'[1]Staff Summary'!AF103</f>
        <v>0</v>
      </c>
      <c r="J172" s="165">
        <f t="shared" si="47"/>
        <v>51</v>
      </c>
    </row>
    <row r="173" spans="1:10" s="39" customFormat="1" x14ac:dyDescent="0.25">
      <c r="A173" s="37"/>
      <c r="B173" s="38">
        <v>18</v>
      </c>
      <c r="C173" s="176">
        <f>'[1]Staff Summary'!O112</f>
        <v>2</v>
      </c>
      <c r="D173" s="177">
        <f>'[1]Staff Summary'!AN112</f>
        <v>2</v>
      </c>
      <c r="F173" s="38">
        <v>18</v>
      </c>
      <c r="G173" s="38">
        <f>'[1]Staff Summary'!AE104</f>
        <v>0</v>
      </c>
      <c r="H173" s="38">
        <f>'[1]Staff Summary'!AF104</f>
        <v>0</v>
      </c>
      <c r="J173" s="165">
        <f t="shared" si="47"/>
        <v>36</v>
      </c>
    </row>
    <row r="174" spans="1:10" s="39" customFormat="1" x14ac:dyDescent="0.25">
      <c r="A174" s="37"/>
      <c r="B174" s="38" t="s">
        <v>66</v>
      </c>
      <c r="C174" s="176">
        <f>IF(ISNA(C182),0,C182)</f>
        <v>0</v>
      </c>
      <c r="D174" s="176">
        <f>IF(ISNA(D182),0,D182)</f>
        <v>0</v>
      </c>
      <c r="F174" s="38">
        <v>19</v>
      </c>
      <c r="G174" s="38">
        <f>'[1]Staff Summary'!AE105</f>
        <v>0</v>
      </c>
      <c r="H174" s="38">
        <f>'[1]Staff Summary'!AF105</f>
        <v>0</v>
      </c>
      <c r="J174" s="165">
        <f>19*C174</f>
        <v>0</v>
      </c>
    </row>
    <row r="175" spans="1:10" s="39" customFormat="1" x14ac:dyDescent="0.25">
      <c r="A175" s="37"/>
      <c r="B175" s="37"/>
      <c r="C175" s="37">
        <f>SUM(C156:C174)</f>
        <v>217</v>
      </c>
      <c r="D175" s="37">
        <f>SUM(D156:D174)</f>
        <v>195</v>
      </c>
      <c r="F175" s="38">
        <v>20</v>
      </c>
      <c r="G175" s="38">
        <f>'[1]Staff Summary'!AE106</f>
        <v>0</v>
      </c>
      <c r="H175" s="38">
        <f>'[1]Staff Summary'!AF106</f>
        <v>0</v>
      </c>
      <c r="J175" s="165">
        <f>SUM(J156:J174)</f>
        <v>2063</v>
      </c>
    </row>
    <row r="176" spans="1:10" s="39" customFormat="1" x14ac:dyDescent="0.25">
      <c r="A176" s="37"/>
      <c r="B176" s="37"/>
      <c r="C176" s="37"/>
      <c r="D176" s="37"/>
      <c r="F176" s="38">
        <v>21</v>
      </c>
      <c r="G176" s="38">
        <f>'[1]Staff Summary'!AE107</f>
        <v>0</v>
      </c>
      <c r="H176" s="38">
        <f>'[1]Staff Summary'!AF107</f>
        <v>0</v>
      </c>
      <c r="J176" s="166">
        <f>J3</f>
        <v>2404</v>
      </c>
    </row>
    <row r="177" spans="1:10" s="39" customFormat="1" x14ac:dyDescent="0.25">
      <c r="B177" s="210" t="s">
        <v>68</v>
      </c>
      <c r="C177" s="211"/>
      <c r="D177" s="42">
        <f>'[1]Staff Summary'!$AK$40</f>
        <v>10.252473552873351</v>
      </c>
      <c r="F177" s="38">
        <v>22</v>
      </c>
      <c r="G177" s="38">
        <f>'[1]Staff Summary'!AE108</f>
        <v>0</v>
      </c>
      <c r="H177" s="38">
        <f>'[1]Staff Summary'!AF108</f>
        <v>0</v>
      </c>
      <c r="J177" s="178">
        <f>TRUNC((J175/J176)*100)</f>
        <v>85</v>
      </c>
    </row>
    <row r="178" spans="1:10" s="39" customFormat="1" x14ac:dyDescent="0.25">
      <c r="A178" s="37"/>
      <c r="B178" s="37" t="s">
        <v>182</v>
      </c>
      <c r="C178" s="37"/>
      <c r="D178" s="42">
        <f>'[1]Staff Summary'!$AK$78</f>
        <v>10.332668299996261</v>
      </c>
      <c r="F178" s="38">
        <v>23</v>
      </c>
      <c r="G178" s="38">
        <f>'[1]Staff Summary'!AE109</f>
        <v>0</v>
      </c>
      <c r="H178" s="38">
        <f>'[1]Staff Summary'!AF109</f>
        <v>0</v>
      </c>
    </row>
    <row r="179" spans="1:10" s="39" customFormat="1" x14ac:dyDescent="0.25">
      <c r="A179" s="37"/>
      <c r="B179" s="37"/>
      <c r="C179" s="37"/>
      <c r="D179" s="37"/>
      <c r="F179" s="38">
        <v>24</v>
      </c>
      <c r="G179" s="38">
        <f>'[1]Staff Summary'!AE110</f>
        <v>0</v>
      </c>
      <c r="H179" s="38">
        <f>'[1]Staff Summary'!AF110</f>
        <v>0</v>
      </c>
      <c r="J179" s="167" t="str">
        <f>"Graph shows "</f>
        <v xml:space="preserve">Graph shows </v>
      </c>
    </row>
    <row r="180" spans="1:10" s="39" customFormat="1" x14ac:dyDescent="0.25">
      <c r="A180" s="37"/>
      <c r="B180" s="37"/>
      <c r="C180" s="37"/>
      <c r="D180" s="37"/>
      <c r="F180" s="38">
        <v>25</v>
      </c>
      <c r="G180" s="38">
        <f>'[1]Staff Summary'!AE111</f>
        <v>0</v>
      </c>
      <c r="H180" s="38">
        <f>'[1]Staff Summary'!AF111</f>
        <v>0</v>
      </c>
      <c r="J180" s="36" t="str">
        <f>"% of youth enrolled."</f>
        <v>% of youth enrolled.</v>
      </c>
    </row>
    <row r="181" spans="1:10" s="39" customFormat="1" x14ac:dyDescent="0.25">
      <c r="F181" s="38">
        <v>26</v>
      </c>
      <c r="G181" s="38">
        <f>'[1]Staff Summary'!AE112</f>
        <v>0</v>
      </c>
      <c r="H181" s="38">
        <f>'[1]Staff Summary'!AF112</f>
        <v>0</v>
      </c>
      <c r="J181" s="36" t="str">
        <f>J179&amp;J177&amp;J180</f>
        <v>Graph shows 85% of youth enrolled.</v>
      </c>
    </row>
    <row r="182" spans="1:10" x14ac:dyDescent="0.25">
      <c r="B182" t="s">
        <v>66</v>
      </c>
      <c r="C182" s="176" t="e">
        <f>'[1]Staff Summary'!O113</f>
        <v>#N/A</v>
      </c>
      <c r="D182" s="177" t="e">
        <f>'[1]Staff Summary'!AN113</f>
        <v>#N/A</v>
      </c>
      <c r="F182" s="38">
        <v>27</v>
      </c>
      <c r="G182" s="38">
        <f>'[1]Staff Summary'!AE113</f>
        <v>0</v>
      </c>
      <c r="H182" s="38">
        <f>'[1]Staff Summary'!AF113</f>
        <v>0</v>
      </c>
    </row>
    <row r="183" spans="1:10" x14ac:dyDescent="0.25">
      <c r="F183" s="38">
        <v>28</v>
      </c>
      <c r="G183" s="38">
        <f>'[1]Staff Summary'!AE114</f>
        <v>0</v>
      </c>
      <c r="H183" s="38">
        <f>'[1]Staff Summary'!AF114</f>
        <v>0</v>
      </c>
    </row>
    <row r="184" spans="1:10" x14ac:dyDescent="0.25">
      <c r="F184" s="38">
        <v>29</v>
      </c>
      <c r="G184" s="38">
        <f>'[1]Staff Summary'!AE115</f>
        <v>0</v>
      </c>
      <c r="H184" s="38">
        <f>'[1]Staff Summary'!AF115</f>
        <v>0</v>
      </c>
    </row>
    <row r="185" spans="1:10" x14ac:dyDescent="0.25">
      <c r="F185" s="38">
        <v>30</v>
      </c>
      <c r="G185" s="38">
        <f>'[1]Staff Summary'!AE116</f>
        <v>0</v>
      </c>
      <c r="H185" s="38">
        <f>'[1]Staff Summary'!AF116</f>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Lam, Vivian (EHS)</cp:lastModifiedBy>
  <cp:lastPrinted>2012-03-30T20:12:01Z</cp:lastPrinted>
  <dcterms:created xsi:type="dcterms:W3CDTF">2009-09-01T19:00:46Z</dcterms:created>
  <dcterms:modified xsi:type="dcterms:W3CDTF">2022-01-13T20:57:40Z</dcterms:modified>
</cp:coreProperties>
</file>