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https://massgov.sharepoint.com/sites/ENV-TEAMS-DOERRENEWABLES/Shared Documents/RPS/"/>
    </mc:Choice>
  </mc:AlternateContent>
  <xr:revisionPtr revIDLastSave="28" documentId="8_{91627101-E604-4A0B-9F8C-65EE685D9C7A}" xr6:coauthVersionLast="47" xr6:coauthVersionMax="47" xr10:uidLastSave="{236DBAED-830D-4EDE-B7BD-ED3FFEFAFB21}"/>
  <bookViews>
    <workbookView xWindow="-28920" yWindow="-60" windowWidth="29040" windowHeight="15720" xr2:uid="{35A492C6-3027-4C51-9585-2AB764C86AA0}"/>
  </bookViews>
  <sheets>
    <sheet name="COVER" sheetId="3" r:id="rId1"/>
    <sheet name="1. INDEX" sheetId="4" r:id="rId2"/>
    <sheet name="2. MIN STD" sheetId="5" r:id="rId3"/>
    <sheet name="3. RPS CLASS I" sheetId="6" r:id="rId4"/>
    <sheet name="4. SREC" sheetId="7" r:id="rId5"/>
    <sheet name="5. SREC II" sheetId="8" r:id="rId6"/>
    <sheet name="6. CLASS I COMBINED" sheetId="9" r:id="rId7"/>
    <sheet name="6a. CLASS I GRAPHICS" sheetId="10" r:id="rId8"/>
    <sheet name="7. RPS CLASS II" sheetId="11" r:id="rId9"/>
    <sheet name="7a. CLASS II GRAPHICS" sheetId="12" r:id="rId10"/>
    <sheet name="8. CLASS II WTE" sheetId="13" r:id="rId11"/>
    <sheet name="9. APS" sheetId="14" r:id="rId12"/>
    <sheet name="9a. APS GRAPHICS" sheetId="15" r:id="rId13"/>
    <sheet name="10. CPS" sheetId="16" r:id="rId14"/>
    <sheet name="10a. CPS GRAPHICS" sheetId="17" r:id="rId15"/>
    <sheet name="11. CES" sheetId="18" r:id="rId16"/>
    <sheet name="12. CES-E" sheetId="19" r:id="rId17"/>
    <sheet name="13. Est. Costs" sheetId="21" r:id="rId18"/>
    <sheet name="14. Suppliers" sheetId="1" r:id="rId19"/>
    <sheet name="15. Non-Compliance" sheetId="22" r:id="rId20"/>
    <sheet name="16. EDC_Report Tables" sheetId="26" r:id="rId21"/>
  </sheets>
  <externalReferences>
    <externalReference r:id="rId22"/>
    <externalReference r:id="rId23"/>
    <externalReference r:id="rId24"/>
    <externalReference r:id="rId25"/>
    <externalReference r:id="rId26"/>
    <externalReference r:id="rId27"/>
    <externalReference r:id="rId28"/>
  </externalReferences>
  <definedNames>
    <definedName name="_Hlk51755206" localSheetId="18">'14. Suppliers'!$B$3</definedName>
    <definedName name="LKUP_LSE">[1]LSE_List!$R$2:$T$271</definedName>
    <definedName name="LSE_2013">[2]LSE_List!$N$2:$O$602</definedName>
    <definedName name="VLKUP_FUELS">'[3]LKUP FUEL&amp;STATE'!$B$2:$C$13</definedName>
    <definedName name="VLKUP_LSEKEY">[4]LSEKEY!$A$3:$C$49</definedName>
    <definedName name="VLKUP_STATE">'[3]LKUP FUEL&amp;STATE'!$F$1:$G$10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9" l="1"/>
  <c r="F3" i="21"/>
  <c r="H10" i="21"/>
  <c r="J3" i="21"/>
  <c r="F12" i="21"/>
  <c r="F13" i="21"/>
  <c r="F14" i="21"/>
  <c r="F15" i="21"/>
  <c r="F16" i="21"/>
  <c r="F17" i="21"/>
  <c r="F11" i="21"/>
  <c r="F4" i="21"/>
  <c r="F5" i="21"/>
  <c r="F6" i="21"/>
  <c r="F7" i="21"/>
  <c r="F8" i="21"/>
  <c r="F9" i="21"/>
  <c r="F56" i="9" l="1"/>
  <c r="C56" i="9"/>
  <c r="D56" i="9"/>
  <c r="E56" i="9"/>
  <c r="B56" i="9"/>
  <c r="C43" i="9"/>
  <c r="D43" i="9"/>
  <c r="E43" i="9"/>
  <c r="F43" i="9"/>
  <c r="G10" i="21"/>
  <c r="B45" i="26" l="1"/>
  <c r="C45" i="26"/>
  <c r="D45" i="26"/>
  <c r="E45" i="26"/>
  <c r="F45" i="26"/>
  <c r="G45" i="26"/>
  <c r="H45" i="26"/>
  <c r="I45" i="26"/>
  <c r="J45" i="26"/>
  <c r="K45" i="26"/>
  <c r="K103" i="26"/>
  <c r="K105" i="26" s="1"/>
  <c r="J103" i="26"/>
  <c r="J105" i="26" s="1"/>
  <c r="E103" i="26"/>
  <c r="E105" i="26" s="1"/>
  <c r="D103" i="26"/>
  <c r="D105" i="26" s="1"/>
  <c r="K91" i="26"/>
  <c r="I91" i="26"/>
  <c r="E91" i="26"/>
  <c r="D91" i="26"/>
  <c r="H57" i="26"/>
  <c r="E57" i="26"/>
  <c r="D57" i="26"/>
  <c r="F57" i="26"/>
  <c r="C57" i="26"/>
  <c r="D43" i="26"/>
  <c r="K31" i="26"/>
  <c r="D31" i="26"/>
  <c r="K19" i="26"/>
  <c r="D19" i="26"/>
  <c r="F7" i="26"/>
  <c r="E31" i="26" l="1"/>
  <c r="I69" i="26"/>
  <c r="J69" i="26"/>
  <c r="H81" i="26"/>
  <c r="I93" i="26"/>
  <c r="G31" i="26"/>
  <c r="G33" i="26" s="1"/>
  <c r="K33" i="26"/>
  <c r="K69" i="26"/>
  <c r="I81" i="26"/>
  <c r="I7" i="26"/>
  <c r="J81" i="26"/>
  <c r="K93" i="26"/>
  <c r="C103" i="26"/>
  <c r="C105" i="26" s="1"/>
  <c r="I31" i="26"/>
  <c r="B9" i="26"/>
  <c r="C43" i="26"/>
  <c r="F81" i="26"/>
  <c r="I21" i="26"/>
  <c r="E43" i="26"/>
  <c r="C69" i="26"/>
  <c r="G81" i="26"/>
  <c r="F91" i="26"/>
  <c r="F93" i="26" s="1"/>
  <c r="F103" i="26"/>
  <c r="F105" i="26" s="1"/>
  <c r="I9" i="26"/>
  <c r="I33" i="26"/>
  <c r="I57" i="26"/>
  <c r="F19" i="26"/>
  <c r="F21" i="26" s="1"/>
  <c r="C7" i="26"/>
  <c r="C9" i="26" s="1"/>
  <c r="G19" i="26"/>
  <c r="G21" i="26" s="1"/>
  <c r="D33" i="26"/>
  <c r="F43" i="26"/>
  <c r="D69" i="26"/>
  <c r="G91" i="26"/>
  <c r="G103" i="26"/>
  <c r="G105" i="26" s="1"/>
  <c r="D21" i="26"/>
  <c r="C19" i="26"/>
  <c r="C21" i="26" s="1"/>
  <c r="K81" i="26"/>
  <c r="C81" i="26"/>
  <c r="H91" i="26"/>
  <c r="H93" i="26" s="1"/>
  <c r="D93" i="26"/>
  <c r="H103" i="26"/>
  <c r="K43" i="26"/>
  <c r="H69" i="26"/>
  <c r="F31" i="26"/>
  <c r="J31" i="26"/>
  <c r="D7" i="26"/>
  <c r="D9" i="26" s="1"/>
  <c r="H19" i="26"/>
  <c r="K21" i="26"/>
  <c r="G43" i="26"/>
  <c r="E69" i="26"/>
  <c r="E7" i="26"/>
  <c r="E9" i="26" s="1"/>
  <c r="F9" i="26"/>
  <c r="I19" i="26"/>
  <c r="F33" i="26"/>
  <c r="H43" i="26"/>
  <c r="K57" i="26"/>
  <c r="F69" i="26"/>
  <c r="D81" i="26"/>
  <c r="J91" i="26"/>
  <c r="J93" i="26" s="1"/>
  <c r="E93" i="26"/>
  <c r="I103" i="26"/>
  <c r="I105" i="26" s="1"/>
  <c r="J7" i="26"/>
  <c r="J9" i="26" s="1"/>
  <c r="J33" i="26"/>
  <c r="E19" i="26"/>
  <c r="E21" i="26" s="1"/>
  <c r="E33" i="26"/>
  <c r="G7" i="26"/>
  <c r="G9" i="26"/>
  <c r="J19" i="26"/>
  <c r="J21" i="26" s="1"/>
  <c r="I43" i="26"/>
  <c r="E81" i="26"/>
  <c r="H105" i="26"/>
  <c r="H31" i="26"/>
  <c r="H33" i="26" s="1"/>
  <c r="H21" i="26"/>
  <c r="H7" i="26"/>
  <c r="H9" i="26" s="1"/>
  <c r="C31" i="26"/>
  <c r="C33" i="26" s="1"/>
  <c r="J43" i="26"/>
  <c r="G69" i="26"/>
  <c r="C91" i="26"/>
  <c r="C93" i="26" s="1"/>
  <c r="G93" i="26"/>
  <c r="J57" i="26"/>
  <c r="G57" i="26"/>
  <c r="B31" i="26"/>
  <c r="B33" i="26" s="1"/>
  <c r="B19" i="26"/>
  <c r="B7" i="26"/>
  <c r="B43" i="26"/>
  <c r="B103" i="26"/>
  <c r="B91" i="26" l="1"/>
  <c r="B93" i="26"/>
  <c r="B57" i="26"/>
  <c r="B105" i="26"/>
  <c r="K7" i="26"/>
  <c r="K9" i="26" s="1"/>
  <c r="B81" i="26"/>
  <c r="B21" i="26"/>
  <c r="B69" i="26"/>
  <c r="C5" i="22" l="1"/>
  <c r="B5" i="22"/>
  <c r="D4" i="22"/>
  <c r="D3" i="22"/>
  <c r="D5" i="22" l="1"/>
  <c r="I12" i="21"/>
  <c r="I6" i="21"/>
  <c r="I8" i="21"/>
  <c r="G17" i="21"/>
  <c r="C17" i="21"/>
  <c r="C16" i="21"/>
  <c r="G15" i="21"/>
  <c r="D14" i="21"/>
  <c r="C14" i="21"/>
  <c r="G12" i="21"/>
  <c r="D12" i="21"/>
  <c r="C12" i="21"/>
  <c r="H12" i="21" s="1"/>
  <c r="H9" i="21"/>
  <c r="I9" i="21" s="1"/>
  <c r="D17" i="21"/>
  <c r="G16" i="21"/>
  <c r="H8" i="21"/>
  <c r="D16" i="21"/>
  <c r="D15" i="21"/>
  <c r="C15" i="21"/>
  <c r="H15" i="21" s="1"/>
  <c r="I15" i="21" s="1"/>
  <c r="H6" i="21"/>
  <c r="G13" i="21"/>
  <c r="D13" i="21"/>
  <c r="C13" i="21"/>
  <c r="H4" i="21"/>
  <c r="I4" i="21" s="1"/>
  <c r="G11" i="21"/>
  <c r="D11" i="21"/>
  <c r="C29" i="19"/>
  <c r="B28" i="19"/>
  <c r="B29" i="19" s="1"/>
  <c r="D27" i="19"/>
  <c r="D26" i="19"/>
  <c r="D25" i="19"/>
  <c r="D24" i="19"/>
  <c r="D18" i="19"/>
  <c r="D13" i="19"/>
  <c r="D15" i="19" s="1"/>
  <c r="D17" i="19" s="1"/>
  <c r="D5" i="19"/>
  <c r="F6" i="18"/>
  <c r="F13" i="18"/>
  <c r="F15" i="18" s="1"/>
  <c r="F17" i="18" s="1"/>
  <c r="F5" i="18"/>
  <c r="F32" i="16"/>
  <c r="F31" i="16"/>
  <c r="F30" i="16"/>
  <c r="F29" i="16"/>
  <c r="F28" i="16"/>
  <c r="F27" i="16"/>
  <c r="F26" i="16"/>
  <c r="F25" i="16"/>
  <c r="F13" i="16"/>
  <c r="F15" i="16" s="1"/>
  <c r="F17" i="16" s="1"/>
  <c r="F9" i="16"/>
  <c r="F6" i="16"/>
  <c r="F5" i="16"/>
  <c r="H17" i="21" l="1"/>
  <c r="I17" i="21" s="1"/>
  <c r="H16" i="21"/>
  <c r="I16" i="21" s="1"/>
  <c r="H13" i="21"/>
  <c r="I13" i="21" s="1"/>
  <c r="H3" i="21"/>
  <c r="H5" i="21"/>
  <c r="I5" i="21" s="1"/>
  <c r="H7" i="21"/>
  <c r="I7" i="21" s="1"/>
  <c r="C11" i="21"/>
  <c r="G14" i="21"/>
  <c r="G18" i="21" s="1"/>
  <c r="D6" i="19"/>
  <c r="D9" i="19"/>
  <c r="D28" i="19"/>
  <c r="D29" i="19" s="1"/>
  <c r="F9" i="18"/>
  <c r="I3" i="21" l="1"/>
  <c r="H14" i="21"/>
  <c r="I14" i="21" s="1"/>
  <c r="H11" i="21"/>
  <c r="I11" i="21" s="1"/>
  <c r="F18" i="21"/>
  <c r="F10" i="21"/>
  <c r="I10" i="21" l="1"/>
  <c r="H18" i="21"/>
  <c r="I18" i="21" l="1"/>
  <c r="J11" i="21" s="1"/>
  <c r="J9" i="21"/>
  <c r="J4" i="21"/>
  <c r="J8" i="21"/>
  <c r="J6" i="21"/>
  <c r="J7" i="21"/>
  <c r="J5" i="21"/>
  <c r="J10" i="21" l="1"/>
  <c r="J12" i="21"/>
  <c r="J15" i="21"/>
  <c r="J16" i="21"/>
  <c r="J13" i="21"/>
  <c r="J17" i="21"/>
  <c r="J14" i="21"/>
  <c r="J18" i="21" l="1"/>
  <c r="F11" i="13" l="1"/>
  <c r="F13" i="13" s="1"/>
  <c r="F15" i="13" s="1"/>
  <c r="F4" i="13"/>
  <c r="A37" i="11"/>
  <c r="A36" i="11"/>
  <c r="A35" i="11"/>
  <c r="A34" i="11"/>
  <c r="A33" i="11"/>
  <c r="A32" i="11"/>
  <c r="A31" i="11"/>
  <c r="A30" i="11"/>
  <c r="F11" i="11"/>
  <c r="F13" i="11" s="1"/>
  <c r="F15" i="11" s="1"/>
  <c r="F7" i="11"/>
  <c r="F4" i="11"/>
  <c r="F7" i="13" l="1"/>
  <c r="F18" i="9" l="1"/>
  <c r="G42" i="9"/>
  <c r="B43" i="9"/>
  <c r="E31" i="9"/>
  <c r="I29" i="9"/>
  <c r="I28" i="9"/>
  <c r="I27" i="9"/>
  <c r="I26" i="9"/>
  <c r="I25" i="9"/>
  <c r="H31" i="9"/>
  <c r="F31" i="9"/>
  <c r="D31" i="9"/>
  <c r="C31" i="9"/>
  <c r="I23" i="9"/>
  <c r="F11" i="8"/>
  <c r="F13" i="8" s="1"/>
  <c r="F15" i="8" s="1"/>
  <c r="F7" i="8"/>
  <c r="F3" i="8"/>
  <c r="F4" i="8" s="1"/>
  <c r="F16" i="9"/>
  <c r="F14" i="9"/>
  <c r="F12" i="9"/>
  <c r="F10" i="7"/>
  <c r="F10" i="9" s="1"/>
  <c r="F9" i="7"/>
  <c r="F6" i="7"/>
  <c r="F5" i="7"/>
  <c r="F4" i="7"/>
  <c r="F3" i="7"/>
  <c r="F4" i="6"/>
  <c r="F6" i="6"/>
  <c r="F11" i="6"/>
  <c r="F13" i="6" s="1"/>
  <c r="B26" i="6"/>
  <c r="C26" i="6"/>
  <c r="D26" i="6"/>
  <c r="E26" i="6"/>
  <c r="F26" i="6"/>
  <c r="F6" i="9" l="1"/>
  <c r="F7" i="9" s="1"/>
  <c r="F11" i="7"/>
  <c r="F13" i="7" s="1"/>
  <c r="F15" i="7" s="1"/>
  <c r="G37" i="9"/>
  <c r="G41" i="9"/>
  <c r="G36" i="9"/>
  <c r="G40" i="9"/>
  <c r="F7" i="6"/>
  <c r="F7" i="7"/>
  <c r="F9" i="9"/>
  <c r="F11" i="9" s="1"/>
  <c r="F13" i="9" s="1"/>
  <c r="F15" i="9" s="1"/>
  <c r="I30" i="9"/>
  <c r="F4" i="9"/>
  <c r="G39" i="9"/>
  <c r="G38" i="9"/>
  <c r="I24" i="9"/>
  <c r="F15" i="6"/>
  <c r="I31" i="9" l="1"/>
  <c r="B31" i="9"/>
</calcChain>
</file>

<file path=xl/sharedStrings.xml><?xml version="1.0" encoding="utf-8"?>
<sst xmlns="http://schemas.openxmlformats.org/spreadsheetml/2006/main" count="778" uniqueCount="422">
  <si>
    <t>2023 Annual Compliance Report</t>
  </si>
  <si>
    <t>Renewable Energy Portfolio Standard (RPS)</t>
  </si>
  <si>
    <t>Alternative Energy Portfolio Standard (APS)</t>
  </si>
  <si>
    <t>Clean Peak Energy Standard (CPS)</t>
  </si>
  <si>
    <t>Clean Energy Standard (CES)</t>
  </si>
  <si>
    <t>This represents the 2023 Annual Compliance Report for the Renewable Energy Portfolio Standard (RPS), the Alternative Energy Portfolio Standard (APS), the Clean Peak Energy Portfolio Standard (CPS), and the Clean Energy Standard (CES), including the Clean Energy Standard for Existing Clean Energy Generation Units (CES-E). The report details to what extent compliance was achieved through renewable generation certificates, banked energy certificates, and alternative compliance payments.</t>
  </si>
  <si>
    <t>Renewable and Alternative Energy Division</t>
  </si>
  <si>
    <t>Department of Energy Resources</t>
  </si>
  <si>
    <t>Executive Office of Energy and Environmental Affairs</t>
  </si>
  <si>
    <t xml:space="preserve">Commonwealth of Massachusetts </t>
  </si>
  <si>
    <t>Tab</t>
  </si>
  <si>
    <t>Table</t>
  </si>
  <si>
    <t>Title</t>
  </si>
  <si>
    <t>2. Min.Std.</t>
  </si>
  <si>
    <t>Table 2</t>
  </si>
  <si>
    <t>Minimum Standards, 2023</t>
  </si>
  <si>
    <t>3. RPS Class I</t>
  </si>
  <si>
    <t>Table 3a</t>
  </si>
  <si>
    <t>Compliance Analysis for Renewable Energy Portfolio Standard (RPS) Class I</t>
  </si>
  <si>
    <t>Table 3b</t>
  </si>
  <si>
    <t>SMART Class I RECS</t>
  </si>
  <si>
    <t>4. SREC</t>
  </si>
  <si>
    <t>Table 4</t>
  </si>
  <si>
    <t>Compliance Analysis for Solar Carve Out (SCO)</t>
  </si>
  <si>
    <t>5. SRECII</t>
  </si>
  <si>
    <t>Table 5</t>
  </si>
  <si>
    <t>Compliance Analysis for Solar Carve Out II (SCO II)</t>
  </si>
  <si>
    <t>6. Class I Combined</t>
  </si>
  <si>
    <t>Table 6a</t>
  </si>
  <si>
    <t>Compliance Analysis for RPS Class I (combined)</t>
  </si>
  <si>
    <t>Table 6b</t>
  </si>
  <si>
    <t>Settled RPS Class I RECS (combined) by Location and Fuel Type, 2023</t>
  </si>
  <si>
    <t>Table 6c</t>
  </si>
  <si>
    <t>Settled RPS Class I RECS (combined) by Fuel Type, 2014 - 2023</t>
  </si>
  <si>
    <t>Table 6d</t>
  </si>
  <si>
    <t>Settled RPS Class I RECS (combined) by Location, 2014 - 2023</t>
  </si>
  <si>
    <t>7. RPS Class II</t>
  </si>
  <si>
    <t>Table 7a</t>
  </si>
  <si>
    <t>Compliance Analysis for Renewable Energy Portfolio Standard Class II - Renewable</t>
  </si>
  <si>
    <t>Table 7b</t>
  </si>
  <si>
    <t>Settled RPS Class II - Renewable Generation Certificates by Fuel Type, 2023</t>
  </si>
  <si>
    <t>Table 7c</t>
  </si>
  <si>
    <t>Settled RPS Class II - Renewable Generation Certificates by Location, 2014 - 2023</t>
  </si>
  <si>
    <t>8. Class II Waste-to-Energy</t>
  </si>
  <si>
    <t>Table 8</t>
  </si>
  <si>
    <t>Compliance Analysis for Renewable Energy Portfolio Standard (RPS) Class II - Waste-to-Energy</t>
  </si>
  <si>
    <t>9. APS</t>
  </si>
  <si>
    <t>Table 9a</t>
  </si>
  <si>
    <t>Compliance Analysis for Alternative Energy Portfolio Standard (APS)</t>
  </si>
  <si>
    <t>Table 9b</t>
  </si>
  <si>
    <t>Settled APS AECs by Location and Fuel Type, 2023</t>
  </si>
  <si>
    <t>10. CPS</t>
  </si>
  <si>
    <t>Table 10a</t>
  </si>
  <si>
    <t>Compliance Analysis for Clean Energy Peak Standard (CPS)</t>
  </si>
  <si>
    <t>Table 10b</t>
  </si>
  <si>
    <t>Settled CPS CPECs by Fuel Type, 2023</t>
  </si>
  <si>
    <t>11. CES</t>
  </si>
  <si>
    <t>Table 11a</t>
  </si>
  <si>
    <t>Compliance Analysis for Clean Energy Standard (CES)</t>
  </si>
  <si>
    <t>Table 11b</t>
  </si>
  <si>
    <t>Settled CECS by Location and Fuel Type, 2023</t>
  </si>
  <si>
    <t>12. CES-E</t>
  </si>
  <si>
    <t>Table 12a</t>
  </si>
  <si>
    <t xml:space="preserve">Compliance Analysis for Clean Energy Standard Existing Clean Generation Unit (CES-E) </t>
  </si>
  <si>
    <t>Table 12b</t>
  </si>
  <si>
    <t>Settled CES-E by Location and Fuel Type, 2023</t>
  </si>
  <si>
    <t>13. Est. Costs</t>
  </si>
  <si>
    <t>Table 13</t>
  </si>
  <si>
    <t>Projected Low and High Costs of Renewables Standards, 2023</t>
  </si>
  <si>
    <t>14. Suppliers</t>
  </si>
  <si>
    <t>Table 14</t>
  </si>
  <si>
    <t>Retail Electricity Suppliers, 2023</t>
  </si>
  <si>
    <t>15. Non-Compliance</t>
  </si>
  <si>
    <t>Table 15</t>
  </si>
  <si>
    <t>Non-Compliant Retail Electricity Suppliers, 2023</t>
  </si>
  <si>
    <t>16. EDC Report Tables</t>
  </si>
  <si>
    <t>EDC Report Table A</t>
  </si>
  <si>
    <t>RPS Class I</t>
  </si>
  <si>
    <t>EDC Report Table B</t>
  </si>
  <si>
    <t>SCO</t>
  </si>
  <si>
    <t>EDC Report Table C</t>
  </si>
  <si>
    <t>SCO II</t>
  </si>
  <si>
    <t>EDC Report Table D</t>
  </si>
  <si>
    <t>RPS CLASS II Renewable</t>
  </si>
  <si>
    <t>EDC Report Table E</t>
  </si>
  <si>
    <t>RPS CLASS II Waste-to-Energy</t>
  </si>
  <si>
    <t>EDC Report Table F</t>
  </si>
  <si>
    <t>APS</t>
  </si>
  <si>
    <t>EDC Report Table G</t>
  </si>
  <si>
    <t>CPS</t>
  </si>
  <si>
    <t>EDC Report Table H</t>
  </si>
  <si>
    <t>CES</t>
  </si>
  <si>
    <t>EDC Report Table I</t>
  </si>
  <si>
    <t xml:space="preserve">CES-E  </t>
  </si>
  <si>
    <t>Figure</t>
  </si>
  <si>
    <t>6a. Class I Graphics</t>
  </si>
  <si>
    <t>Figure 6a</t>
  </si>
  <si>
    <t>RPS Class I RECS by Fuel Type, 2023</t>
  </si>
  <si>
    <t>6b. Class I Graphics</t>
  </si>
  <si>
    <t>Figure 6b</t>
  </si>
  <si>
    <t>RPS Class I RECS by Location, 2023</t>
  </si>
  <si>
    <t>7a. Class II Graphics</t>
  </si>
  <si>
    <t>Figure 7</t>
  </si>
  <si>
    <t>RPS Class II - Renewable Generation Certificates by Location, 2023</t>
  </si>
  <si>
    <t>9a. APS Graphics</t>
  </si>
  <si>
    <t>Figure 9</t>
  </si>
  <si>
    <t>APS Generation Certificates by Fuel Type, 2023</t>
  </si>
  <si>
    <t>10a. CPS Graphics</t>
  </si>
  <si>
    <t>Figure 10</t>
  </si>
  <si>
    <t>CPS Generation Certificates by Fuel Type, 2023</t>
  </si>
  <si>
    <t>Table 2: Minimum Standards, 2023</t>
  </si>
  <si>
    <t>Class</t>
  </si>
  <si>
    <t>Load Exemption</t>
  </si>
  <si>
    <t>Minimum Standard</t>
  </si>
  <si>
    <t>Load Under Contract After 2018</t>
  </si>
  <si>
    <t>Load Under Contract Before 2019</t>
  </si>
  <si>
    <t>Solar Carve Out</t>
  </si>
  <si>
    <t>Load Under Contract After 6/28/2013</t>
  </si>
  <si>
    <t>Load Under Contract Before 6/28/2013</t>
  </si>
  <si>
    <t>Solar Carve Out II</t>
  </si>
  <si>
    <t>Load Under Contract After 5/8/2016</t>
  </si>
  <si>
    <t>On or after 4/25/2014 and before 5/8/2016</t>
  </si>
  <si>
    <t>Before 4/25/2014</t>
  </si>
  <si>
    <t>RPS Class II Renewable</t>
  </si>
  <si>
    <t>N/A</t>
  </si>
  <si>
    <t>RPS Class II Waste-to-Energy</t>
  </si>
  <si>
    <t>Alternative Energy Portfolio Standard</t>
  </si>
  <si>
    <t>Clean Peak Energy Portfolio Standard</t>
  </si>
  <si>
    <t>Load Under Contract after 2019</t>
  </si>
  <si>
    <t>Load Under Contract Before 2020</t>
  </si>
  <si>
    <t>CES*</t>
  </si>
  <si>
    <t>CES-E</t>
  </si>
  <si>
    <t>*RPS Class I counts towards meeting CES Minimum Standard</t>
  </si>
  <si>
    <t>Table 3a: Compliance Analysis for Renewable Energy Portfolio Standard (RPS) Class I [MWh unless otherwise noted]</t>
  </si>
  <si>
    <t>RPS Class I Compliance Analysis</t>
  </si>
  <si>
    <t>Retail Sales (Retail Load Obligation)</t>
  </si>
  <si>
    <t>Average Net Minimum Standard *</t>
  </si>
  <si>
    <t>Aggregated Compliance Obligation</t>
  </si>
  <si>
    <t>Non-Compliance</t>
  </si>
  <si>
    <t>Net Compliance Obligation</t>
  </si>
  <si>
    <t>Class I RECs Settled by LSEs</t>
  </si>
  <si>
    <t>minus Surplus Class I RECs</t>
  </si>
  <si>
    <t>Net Class I RECs for Compliance</t>
  </si>
  <si>
    <t>plus Banked from Prior Year Surpluses</t>
  </si>
  <si>
    <t>Total Class I RECs used for Compliance</t>
  </si>
  <si>
    <t>plus ACP Credits</t>
  </si>
  <si>
    <t>Total Credits used for Compliance</t>
  </si>
  <si>
    <t>Surplus Attributes Banked Forward</t>
  </si>
  <si>
    <t>ACP Receipts</t>
  </si>
  <si>
    <t>*Average Net Minimum Standard equals Minimum Standard less Solar Carve-out and Solar Carve-out II Minimum Standards</t>
  </si>
  <si>
    <t>Table 3b: SMART Class I RECS</t>
  </si>
  <si>
    <t>Electric Distribution Companies</t>
  </si>
  <si>
    <t>Eversource</t>
  </si>
  <si>
    <t xml:space="preserve">Fitchburg Gas &amp; Electric </t>
  </si>
  <si>
    <t>National Grid</t>
  </si>
  <si>
    <t>Total</t>
  </si>
  <si>
    <t>Table 4: Compliance Analysis for Solar Carve Out (SCO) [MWh unless otherwise noted]</t>
  </si>
  <si>
    <t>SCO Compliance Analysis</t>
  </si>
  <si>
    <t>SRECs Settled by LSEs</t>
  </si>
  <si>
    <t>minus Total Surplus SRECs</t>
  </si>
  <si>
    <t>Net SRECs for Compliance</t>
  </si>
  <si>
    <t>Total SRECs Used for Compliance</t>
  </si>
  <si>
    <t>Plus Total ACP Credits</t>
  </si>
  <si>
    <t>Total Credits Used for Compliance</t>
  </si>
  <si>
    <t>Reminted Auction SRECs Used</t>
  </si>
  <si>
    <t>SRECs Placed in Auction</t>
  </si>
  <si>
    <t>*Average Net Minimum Standard may be less than Minimum Standard due to exempt load</t>
  </si>
  <si>
    <t>Table 5: Compliance Analysis for Solar Carve Out II (SCO II) [MWh unless otherwise noted]</t>
  </si>
  <si>
    <t>SCO II Compliance Analysis</t>
  </si>
  <si>
    <t>SREC IIs Settled by LSEs</t>
  </si>
  <si>
    <t>minus Total Surplus SREC IIs</t>
  </si>
  <si>
    <t>Net SREC IIs for Compliance</t>
  </si>
  <si>
    <t>Total SREC IIs Used for Compliance</t>
  </si>
  <si>
    <t>plus Total ACP Credits</t>
  </si>
  <si>
    <t>Reminted Auction SREC IIs Used</t>
  </si>
  <si>
    <t>SREC IIs Placed in Auction</t>
  </si>
  <si>
    <t>Table 6a: Compliance Analysis for RPS Class I Combined [MWh unless otherwise noted]</t>
  </si>
  <si>
    <t>Class I Renewable Compliance Analysis (Combined)</t>
  </si>
  <si>
    <t>Class I RECs Reported by LSEs</t>
  </si>
  <si>
    <t>Table 6b: Settled RPS Class I RECs Combined by Location and Fuel Type, 2023*</t>
  </si>
  <si>
    <t>Location</t>
  </si>
  <si>
    <t>Anaerobic Digester</t>
  </si>
  <si>
    <t>Hydro</t>
  </si>
  <si>
    <t>Landfill Gas</t>
  </si>
  <si>
    <t>Marine/Hydrokinetic</t>
  </si>
  <si>
    <t>Solar</t>
  </si>
  <si>
    <t>Wind</t>
  </si>
  <si>
    <t>Woody Biomass</t>
  </si>
  <si>
    <t>CT</t>
  </si>
  <si>
    <t>MA</t>
  </si>
  <si>
    <t>ME</t>
  </si>
  <si>
    <t>NH</t>
  </si>
  <si>
    <t>RI</t>
  </si>
  <si>
    <t>VT</t>
  </si>
  <si>
    <t>NY</t>
  </si>
  <si>
    <t>CANADA</t>
  </si>
  <si>
    <t>TOTAL</t>
  </si>
  <si>
    <t>*Suppliers may settle additional certificates on top of their MA Compliance Obligation resulting in a higher total of Settled Certificates compared to Certificates for Compliance</t>
  </si>
  <si>
    <t>Table 6c: Settled RPS Class I RECS Combined by Fuel Type, 2019 - 2023*</t>
  </si>
  <si>
    <t>Fuel Type</t>
  </si>
  <si>
    <t>% of Total</t>
  </si>
  <si>
    <t>Table 6d: Settled RPS Class I RECS Combined by Location, 2019 - 2023*</t>
  </si>
  <si>
    <t>Figure 6a: RPS Class I RECS Combined by Fuel Type, 2023</t>
  </si>
  <si>
    <t>Figure 6b: RPS Class I RECS Combined by Location, 2023</t>
  </si>
  <si>
    <t>Table 7a: Compliance Analysis for Renewable Energy Portfolio Standard Class II - Renewable [MWh unless otherwise noted]</t>
  </si>
  <si>
    <t>RPS Class II Renewable Compliance Analysis</t>
  </si>
  <si>
    <t>Class II RECs Settled by LSEs</t>
  </si>
  <si>
    <t>minus total surplus Class II RECs</t>
  </si>
  <si>
    <t>Net RECs for Compliance</t>
  </si>
  <si>
    <t>Total RECs used for Compliance</t>
  </si>
  <si>
    <t>plus total ACP Credits</t>
  </si>
  <si>
    <t>Table 7b: Settled RPS Class II - Renewable Generation Certificates by Fuel Type, 2023*</t>
  </si>
  <si>
    <t>Hydroelectric/Hydropower</t>
  </si>
  <si>
    <t>Landfill gas</t>
  </si>
  <si>
    <t>Grand Total</t>
  </si>
  <si>
    <t>Table 7b: Settled RPS Class II - Renewable Generation Certificates by Location, 2014 - 2023*</t>
  </si>
  <si>
    <t>Figure 7a: RPS Class II Renewable RECS by Location, 2023</t>
  </si>
  <si>
    <t>Table 8. Compliance Analysis for Renewable Energy Portfolio Standard (RPS) Class II - Waste-to-Energy</t>
  </si>
  <si>
    <t>RPS Class II Waste-to-Energy Compliance Analysis</t>
  </si>
  <si>
    <t>WECs Settled by LSEs</t>
  </si>
  <si>
    <t>minus total surplus WECs</t>
  </si>
  <si>
    <t>Net WECs for Compliance</t>
  </si>
  <si>
    <t>Total WECs used for Compliance</t>
  </si>
  <si>
    <t>Table 9a: Compliance Analysis for Alternative Energy Portfolio Standard (APS) [MWh unless otherwise noted]</t>
  </si>
  <si>
    <t>APS Compliance Analysis</t>
  </si>
  <si>
    <t>AECs Reported by LSEs</t>
  </si>
  <si>
    <t>minus Surplus AECs</t>
  </si>
  <si>
    <t>Net AECs for Compliance</t>
  </si>
  <si>
    <t>Total AECs used for Compliance</t>
  </si>
  <si>
    <t>Table 9b: Settled APS AECs by Location and Fuel Type, 2023*</t>
  </si>
  <si>
    <t>Air-Source Heat Pump</t>
  </si>
  <si>
    <t>Biomass**</t>
  </si>
  <si>
    <t>Digester Gas</t>
  </si>
  <si>
    <t>Fuel Cell</t>
  </si>
  <si>
    <t>Ground- and Water-Source Heat Pump</t>
  </si>
  <si>
    <t>Liquid Biofuels***</t>
  </si>
  <si>
    <t>Municipal Solid Waste</t>
  </si>
  <si>
    <t>Natural Gas</t>
  </si>
  <si>
    <t>Solar Thermal</t>
  </si>
  <si>
    <t>**Biomass Fuel Type includes all biogenic fuels with the exception of Woody Biomass</t>
  </si>
  <si>
    <t xml:space="preserve">***Liquid Biofuel aggregations are coded with the location of the biofuel distributor. All APS Eligible Liquid Biofuel is consumed in MA. </t>
  </si>
  <si>
    <t>Figure 9: APS Generation Certificates by Fuel Type, 2023</t>
  </si>
  <si>
    <t>Table 10a: Compliance Analysis for Clean Energy Peak Standard (CPS) [MWh unless otherwise noted]</t>
  </si>
  <si>
    <t>CPS Compliance Analysis</t>
  </si>
  <si>
    <t>Exempt Load</t>
  </si>
  <si>
    <t>Net Load</t>
  </si>
  <si>
    <t>-</t>
  </si>
  <si>
    <t>CPECs Settled by LSEs</t>
  </si>
  <si>
    <t>minus Surplus CPECs</t>
  </si>
  <si>
    <t>Net CPECs for Obligation</t>
  </si>
  <si>
    <t>Total CPECs used for Compliance</t>
  </si>
  <si>
    <t>Table 10b: Settled CPS CPECs by Fuel Type*</t>
  </si>
  <si>
    <t>Biogas</t>
  </si>
  <si>
    <t>Biomass</t>
  </si>
  <si>
    <t>Demand Response</t>
  </si>
  <si>
    <t>Energy Storage</t>
  </si>
  <si>
    <t>Hydropower</t>
  </si>
  <si>
    <t>Solar Energy</t>
  </si>
  <si>
    <t>Wind Energy</t>
  </si>
  <si>
    <t>Figure 10: CPS Generation Certificates by Fuel Type, 2023</t>
  </si>
  <si>
    <t>Table 11a: Compliance Analysis for Clean Energy Standard (CES)</t>
  </si>
  <si>
    <t>CES Compliance Analysis</t>
  </si>
  <si>
    <t>Incremental Minimum Standard</t>
  </si>
  <si>
    <t>CESs Settled by LSEs</t>
  </si>
  <si>
    <t>minus Surplus CECs</t>
  </si>
  <si>
    <t>Net CECs for Obligation</t>
  </si>
  <si>
    <t>Total CECs used for Compliance</t>
  </si>
  <si>
    <t>Table 11b: Settled CES CECs by Location and Fuel Type, 2023*</t>
  </si>
  <si>
    <t>Table 12a: Compliance Analysis for Clean Energy Standard Existing Clean Generation Unit (CES-E) [MWh unless otherwise noted]</t>
  </si>
  <si>
    <t>CES-E Compliance Analysis</t>
  </si>
  <si>
    <t>ECECs Reported by LSEs</t>
  </si>
  <si>
    <t>minus Surplus ECECs</t>
  </si>
  <si>
    <t>Net ECECs for Obligation</t>
  </si>
  <si>
    <t>Total ECECs used for Compliance</t>
  </si>
  <si>
    <t>Table 12b: Settled CES-E ECECs by Location and Fuel Type, 2023*</t>
  </si>
  <si>
    <t>Nuclear</t>
  </si>
  <si>
    <t>NF</t>
  </si>
  <si>
    <t>QC</t>
  </si>
  <si>
    <t>Table 13: Projected Low and High Costs of Renewable Standards, 2023</t>
  </si>
  <si>
    <t>Scenario</t>
  </si>
  <si>
    <t>RPS/APS Class</t>
  </si>
  <si>
    <t>Obligation</t>
  </si>
  <si>
    <t>Settled Certificates</t>
  </si>
  <si>
    <t>Estimated Certificate Value ($/MWh)</t>
  </si>
  <si>
    <t>Estimated Total Value of Certificates</t>
  </si>
  <si>
    <t>ACP Collected</t>
  </si>
  <si>
    <t>Estimated Total Cost Impact</t>
  </si>
  <si>
    <t>Estimated Average Ratepayer Impact (Cents/kWh)</t>
  </si>
  <si>
    <t>% of Total Cost</t>
  </si>
  <si>
    <t>Low Certificate Cost</t>
  </si>
  <si>
    <t>SREC</t>
  </si>
  <si>
    <t>SREC II</t>
  </si>
  <si>
    <t>RPS Class II Waste</t>
  </si>
  <si>
    <t>High Certificate Cost</t>
  </si>
  <si>
    <t>SREC I</t>
  </si>
  <si>
    <t>SRECII</t>
  </si>
  <si>
    <t>Table 14: Retail Electricity Suppliers, 2023</t>
  </si>
  <si>
    <t>New Supplier as of 2023</t>
  </si>
  <si>
    <t>Fitchburg Gas and Electric Co. d/b/a Unitil</t>
  </si>
  <si>
    <t>NSTAR Electric Company and Western Massachusetts Electric Company d/b/a Eversource</t>
  </si>
  <si>
    <t>Massachusetts Electric Company and Nantucket Electric Company d/b/a National Grid</t>
  </si>
  <si>
    <t>Competitive Retail Suppliers</t>
  </si>
  <si>
    <t>Actual Energy LLC</t>
  </si>
  <si>
    <t xml:space="preserve">Alpha Gas &amp; Electric, LLC </t>
  </si>
  <si>
    <t xml:space="preserve">Ambit Northeast, LLC </t>
  </si>
  <si>
    <t>American Power &amp; Gas</t>
  </si>
  <si>
    <t>Astral Energy LLC</t>
  </si>
  <si>
    <t>Atlantic Energy MA LLC</t>
  </si>
  <si>
    <t>BP Energy Retail Company LLC</t>
  </si>
  <si>
    <t>Calpine Energy Solutions, LLC</t>
  </si>
  <si>
    <t xml:space="preserve">Catalyst Power &amp; Gas LLC </t>
  </si>
  <si>
    <t>Champion Energy Services, LLC</t>
  </si>
  <si>
    <t>Clean Choice Energy, Inc</t>
  </si>
  <si>
    <t>Clearview Electric, Inc.</t>
  </si>
  <si>
    <t>Constellation New Energy, Inc.</t>
  </si>
  <si>
    <t>David Energy Supply</t>
  </si>
  <si>
    <t xml:space="preserve">Devonshire Energy LLC </t>
  </si>
  <si>
    <t>Direct Energy Business, LLC</t>
  </si>
  <si>
    <t xml:space="preserve">Direct Energy Services, LLC </t>
  </si>
  <si>
    <t>Discount Power, Inc.</t>
  </si>
  <si>
    <t xml:space="preserve">Dynegy Energy Services, LLC </t>
  </si>
  <si>
    <t>Eligo Energy MA, LLC</t>
  </si>
  <si>
    <t>Energy Plus Holdings</t>
  </si>
  <si>
    <t>ENGIE Resources LLC</t>
  </si>
  <si>
    <t>Everyday Energy, LLC</t>
  </si>
  <si>
    <t>First Point Power, LLC</t>
  </si>
  <si>
    <t>Great American Gas &amp; Electric</t>
  </si>
  <si>
    <t>Green Mountain Energy Company</t>
  </si>
  <si>
    <t>Grid Power Direct, LLC</t>
  </si>
  <si>
    <t>Hampshire Power Corporation</t>
  </si>
  <si>
    <t>Harborside Energy of Massachusetts, LLC</t>
  </si>
  <si>
    <t xml:space="preserve">Harvard Dedicated Energy Limited  </t>
  </si>
  <si>
    <t>Hudson Energy Services, LLC</t>
  </si>
  <si>
    <t>Inspire Energy Holdings, LLC</t>
  </si>
  <si>
    <t>Interstate Gas Supply, Inc.</t>
  </si>
  <si>
    <t>Just Energy Massachusetts Corp.</t>
  </si>
  <si>
    <t>Major Energy Electric Services, LLC</t>
  </si>
  <si>
    <t>Massachusetts Gas and Electric Company Inc</t>
  </si>
  <si>
    <t>Mega Energy Holdings, LLC</t>
  </si>
  <si>
    <t>MidAmerican Energy Services LLC</t>
  </si>
  <si>
    <t>MP2 Energy NE LLC</t>
  </si>
  <si>
    <t>National Gas &amp; Electric, LLC</t>
  </si>
  <si>
    <t>NextEra Energy Services Massachusetts, LLC</t>
  </si>
  <si>
    <t>Nordic Energy Services, LLC</t>
  </si>
  <si>
    <t>Palmco Power MA, LLC d/b/a Indra Energy</t>
  </si>
  <si>
    <t>Provider Power MASS, LLC</t>
  </si>
  <si>
    <t>Public Power, LLC</t>
  </si>
  <si>
    <t>Reliant Energy Northeast LLC</t>
  </si>
  <si>
    <r>
      <t>Renaissance Power and Gas, Inc</t>
    </r>
    <r>
      <rPr>
        <b/>
        <sz val="12"/>
        <color theme="1"/>
        <rFont val="Times New Roman"/>
        <family val="1"/>
      </rPr>
      <t>.</t>
    </r>
  </si>
  <si>
    <t>Residents Energy, LLC</t>
  </si>
  <si>
    <t>SFE Energy Massachusetts Inc.</t>
  </si>
  <si>
    <t>Smart Energy Holdings, LLC</t>
  </si>
  <si>
    <t>Smartest Energy, LLC</t>
  </si>
  <si>
    <t>Summer Energy Northeast, LLC</t>
  </si>
  <si>
    <t>Texas Retail Energy, LLC.</t>
  </si>
  <si>
    <t>Think Energy, LLC (formerly ENGIE Retail, LLC, d/b/a Think Energy)</t>
  </si>
  <si>
    <t>Titan Gas, LLC</t>
  </si>
  <si>
    <t>Town Square Energy, LLC</t>
  </si>
  <si>
    <t>Verde Energy USA Massachusetts, LLC</t>
  </si>
  <si>
    <t>Viridian Energy, LLC</t>
  </si>
  <si>
    <t>Xoom Energy Massachusetts, LLC</t>
  </si>
  <si>
    <t>Table 15: Non-Compliant Retail Electricity Suppliers, 2023</t>
  </si>
  <si>
    <t>Retail Electricity Supplier</t>
  </si>
  <si>
    <t>RPS/APS/CPS *</t>
  </si>
  <si>
    <t>CES/CES-E **</t>
  </si>
  <si>
    <t>Astral Energy, LLC</t>
  </si>
  <si>
    <t>*Owed to DOER</t>
  </si>
  <si>
    <t>** Owed to DEP</t>
  </si>
  <si>
    <t>Report Table A</t>
  </si>
  <si>
    <t>RPS CLASS I</t>
  </si>
  <si>
    <t>Net Load Obligation from Filing</t>
  </si>
  <si>
    <t>Class I RECs</t>
  </si>
  <si>
    <t>2021 Banked Attributes</t>
  </si>
  <si>
    <t>2022 Banked Attributes</t>
  </si>
  <si>
    <t>Alternative Compliance Credits</t>
  </si>
  <si>
    <t>Total RPS Class I Attributes</t>
  </si>
  <si>
    <t>RPS Class I Net Obligation</t>
  </si>
  <si>
    <t>Excess Attributes</t>
  </si>
  <si>
    <t>Banking Limit (30%)</t>
  </si>
  <si>
    <t>Banked Attributes</t>
  </si>
  <si>
    <t>Distribution Companies</t>
  </si>
  <si>
    <t>Fitchburg Gas &amp; Electric</t>
  </si>
  <si>
    <t>Subtotal</t>
  </si>
  <si>
    <t>Competitive Suppliers</t>
  </si>
  <si>
    <t>Report Table B</t>
  </si>
  <si>
    <t>RPS CLASS I                          SOLAR CARVE-OUT (SCO)</t>
  </si>
  <si>
    <t>SRECs</t>
  </si>
  <si>
    <t>Total RPS SCO Attributes</t>
  </si>
  <si>
    <t>SCO  Net Obligation</t>
  </si>
  <si>
    <t>Banking Limit (10%)</t>
  </si>
  <si>
    <t>Report Table C</t>
  </si>
  <si>
    <t>SCOII</t>
  </si>
  <si>
    <t>RPS Class I
Solar Carve-Out II (SCO II)</t>
  </si>
  <si>
    <t>SREC IIs</t>
  </si>
  <si>
    <t>Total RPS SCOII Attributes</t>
  </si>
  <si>
    <t>SCOII  Net Obligation</t>
  </si>
  <si>
    <t>Report Table D</t>
  </si>
  <si>
    <t>RPS Class II Renewables RECs</t>
  </si>
  <si>
    <t>Total RPS Class II Renewable Attributes</t>
  </si>
  <si>
    <t>RPS Class II Renewable Net Obligation</t>
  </si>
  <si>
    <t>Report Table E</t>
  </si>
  <si>
    <t>RPS Class II  Waste-to-Energy</t>
  </si>
  <si>
    <t>RPS Class II Waste-to-Energy WECs</t>
  </si>
  <si>
    <t>Total RPS Class II Waste-to-Energy Attributes</t>
  </si>
  <si>
    <t>RPS Class II Waste-to-Energy Net Obligation</t>
  </si>
  <si>
    <t>Report Table F</t>
  </si>
  <si>
    <t>APS AECs</t>
  </si>
  <si>
    <t>Total APS Attributes</t>
  </si>
  <si>
    <t>APS Net Obligation</t>
  </si>
  <si>
    <t>Report Table G</t>
  </si>
  <si>
    <t>CPS CPECS</t>
  </si>
  <si>
    <t>Total CPS Attributes</t>
  </si>
  <si>
    <t>CPS Net Obligation</t>
  </si>
  <si>
    <t>Report Table H</t>
  </si>
  <si>
    <t>CES CECS</t>
  </si>
  <si>
    <t>Total RPS CES Attributes</t>
  </si>
  <si>
    <t>CES Net Obligation</t>
  </si>
  <si>
    <t>Report Table I</t>
  </si>
  <si>
    <t>CES-E ECECs</t>
  </si>
  <si>
    <t>Total CES-E Attributes</t>
  </si>
  <si>
    <t>CES-E Net Obligation</t>
  </si>
  <si>
    <t>Banking Limit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</si>
</sst>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7" formatCode="&quot;$&quot;#,##0.00_);\(&quot;$&quot;#,##0.00\)"/>
    <numFmt numFmtId="44" formatCode="_(&quot;$&quot;* #,##0.00_);_(&quot;$&quot;* \(#,##0.00\);_(&quot;$&quot;* &quot;-&quot;??_);_(@_)"/>
    <numFmt numFmtId="43" formatCode="_(* #,##0.00_);_(* \(#,##0.00\);_(* &quot;-&quot;??_);_(@_)"/>
    <numFmt numFmtId="164" formatCode="&quot;$&quot;#,##0.00"/>
    <numFmt numFmtId="165" formatCode="_(* #,##0_);_(* \(#,##0\);_(* &quot;-&quot;??_);_(@_)"/>
    <numFmt numFmtId="166" formatCode="[$-409]mmmm\ d\,\ yyyy;@"/>
    <numFmt numFmtId="167" formatCode="&quot;$&quot;#,##0"/>
    <numFmt numFmtId="168" formatCode="_(&quot;$&quot;* #,##0_);_(&quot;$&quot;* \(#,##0\);_(&quot;$&quot;* &quot;-&quot;??_);_(@_)"/>
    <numFmt numFmtId="169" formatCode="0.0%"/>
  </numFmts>
  <fonts count="45">
    <font>
      <sz val="11"/>
      <color theme="1"/>
      <name val="Calibri"/>
      <family val="2"/>
      <scheme val="minor"/>
    </font>
    <font>
      <sz val="11"/>
      <color theme="1"/>
      <name val="Calibri"/>
      <family val="2"/>
      <scheme val="minor"/>
    </font>
    <font>
      <b/>
      <sz val="12"/>
      <color rgb="FF000000"/>
      <name val="Times New Roman"/>
      <family val="1"/>
    </font>
    <font>
      <b/>
      <sz val="12"/>
      <color theme="1"/>
      <name val="Times New Roman"/>
      <family val="1"/>
    </font>
    <font>
      <sz val="12"/>
      <color theme="1"/>
      <name val="Times New Roman"/>
      <family val="1"/>
    </font>
    <font>
      <b/>
      <sz val="12"/>
      <color theme="0"/>
      <name val="Times New Roman"/>
      <family val="1"/>
    </font>
    <font>
      <sz val="12"/>
      <color rgb="FF000000"/>
      <name val="Times New Roman"/>
      <family val="1"/>
    </font>
    <font>
      <sz val="9"/>
      <color rgb="FF000000"/>
      <name val="Times New Roman"/>
      <family val="1"/>
    </font>
    <font>
      <i/>
      <sz val="12"/>
      <color theme="1"/>
      <name val="Times New Roman"/>
      <family val="1"/>
    </font>
    <font>
      <b/>
      <sz val="18"/>
      <color theme="1"/>
      <name val="Times New Roman"/>
      <family val="1"/>
    </font>
    <font>
      <b/>
      <sz val="14"/>
      <color theme="1"/>
      <name val="Arial"/>
      <family val="2"/>
    </font>
    <font>
      <sz val="11"/>
      <color theme="1"/>
      <name val="Arial"/>
      <family val="2"/>
    </font>
    <font>
      <b/>
      <sz val="16"/>
      <color theme="1"/>
      <name val="Times New Roman"/>
      <family val="1"/>
    </font>
    <font>
      <sz val="16"/>
      <color theme="1"/>
      <name val="Calibri"/>
      <family val="2"/>
      <scheme val="minor"/>
    </font>
    <font>
      <b/>
      <sz val="16"/>
      <color theme="1"/>
      <name val="Arial"/>
      <family val="2"/>
    </font>
    <font>
      <b/>
      <sz val="11"/>
      <color theme="1"/>
      <name val="Arial"/>
      <family val="2"/>
    </font>
    <font>
      <b/>
      <sz val="12"/>
      <color theme="1"/>
      <name val="Arial"/>
      <family val="2"/>
    </font>
    <font>
      <b/>
      <sz val="11"/>
      <color theme="0"/>
      <name val="Times New Roman"/>
      <family val="1"/>
    </font>
    <font>
      <sz val="11"/>
      <color theme="1"/>
      <name val="Times New Roman"/>
      <family val="1"/>
    </font>
    <font>
      <sz val="11"/>
      <color rgb="FF000000"/>
      <name val="Times New Roman"/>
      <family val="1"/>
    </font>
    <font>
      <sz val="11"/>
      <color indexed="8"/>
      <name val="Times New Roman"/>
      <family val="1"/>
    </font>
    <font>
      <b/>
      <sz val="12"/>
      <color rgb="FF222222"/>
      <name val="Times New Roman"/>
      <family val="1"/>
    </font>
    <font>
      <i/>
      <sz val="9"/>
      <color rgb="FF222222"/>
      <name val="Times New Roman"/>
      <family val="1"/>
    </font>
    <font>
      <i/>
      <sz val="9"/>
      <color theme="1"/>
      <name val="Times New Roman"/>
      <family val="1"/>
    </font>
    <font>
      <sz val="12"/>
      <color theme="1"/>
      <name val="Calibri"/>
      <family val="2"/>
      <scheme val="minor"/>
    </font>
    <font>
      <sz val="12"/>
      <color indexed="8"/>
      <name val="Times New Roman"/>
      <family val="1"/>
    </font>
    <font>
      <b/>
      <sz val="12"/>
      <color indexed="8"/>
      <name val="Times New Roman"/>
      <family val="1"/>
    </font>
    <font>
      <sz val="9"/>
      <color theme="1"/>
      <name val="Calibri"/>
      <family val="2"/>
      <scheme val="minor"/>
    </font>
    <font>
      <b/>
      <sz val="11"/>
      <color theme="1"/>
      <name val="Times New Roman"/>
      <family val="1"/>
    </font>
    <font>
      <b/>
      <sz val="11"/>
      <color rgb="FF000000"/>
      <name val="Times New Roman"/>
      <family val="1"/>
    </font>
    <font>
      <b/>
      <sz val="11"/>
      <color indexed="8"/>
      <name val="Times New Roman"/>
      <family val="1"/>
    </font>
    <font>
      <sz val="12"/>
      <name val="Times New Roman"/>
      <family val="1"/>
    </font>
    <font>
      <b/>
      <sz val="12"/>
      <name val="Times New Roman"/>
      <family val="1"/>
    </font>
    <font>
      <sz val="10"/>
      <color theme="1"/>
      <name val="Times New Roman"/>
      <family val="1"/>
    </font>
    <font>
      <b/>
      <sz val="10"/>
      <name val="Times New Roman"/>
      <family val="1"/>
    </font>
    <font>
      <b/>
      <sz val="10"/>
      <color rgb="FF000000"/>
      <name val="Times New Roman"/>
      <family val="1"/>
    </font>
    <font>
      <sz val="10"/>
      <color rgb="FF000000"/>
      <name val="Times New Roman"/>
      <family val="1"/>
    </font>
    <font>
      <sz val="10"/>
      <name val="Times New Roman"/>
      <family val="1"/>
    </font>
    <font>
      <b/>
      <sz val="10"/>
      <color theme="1"/>
      <name val="Times New Roman"/>
      <family val="1"/>
    </font>
    <font>
      <sz val="10"/>
      <color indexed="8"/>
      <name val="Times New Roman"/>
      <family val="1"/>
    </font>
    <font>
      <b/>
      <sz val="10"/>
      <color theme="0"/>
      <name val="Times New Roman"/>
      <family val="1"/>
    </font>
    <font>
      <i/>
      <sz val="9"/>
      <color rgb="FF000000"/>
      <name val="Times New Roman"/>
      <family val="1"/>
    </font>
    <font>
      <b/>
      <i/>
      <sz val="12"/>
      <color theme="0"/>
      <name val="Times New Roman"/>
      <family val="1"/>
    </font>
    <font>
      <b/>
      <sz val="12"/>
      <color rgb="FFFFFFFF"/>
      <name val="Times New Roman"/>
      <family val="1"/>
    </font>
    <font>
      <sz val="12"/>
      <color rgb="FF222222"/>
      <name val="Times New Roman"/>
      <family val="1"/>
    </font>
  </fonts>
  <fills count="9">
    <fill>
      <patternFill patternType="none"/>
    </fill>
    <fill>
      <patternFill patternType="gray125"/>
    </fill>
    <fill>
      <patternFill patternType="solid">
        <fgColor theme="0"/>
        <bgColor rgb="FF000000"/>
      </patternFill>
    </fill>
    <fill>
      <patternFill patternType="solid">
        <fgColor rgb="FF2CB34B"/>
        <bgColor rgb="FF000000"/>
      </patternFill>
    </fill>
    <fill>
      <patternFill patternType="solid">
        <fgColor rgb="FFFFFFFF"/>
        <bgColor indexed="64"/>
      </patternFill>
    </fill>
    <fill>
      <patternFill patternType="solid">
        <fgColor theme="0"/>
        <bgColor indexed="64"/>
      </patternFill>
    </fill>
    <fill>
      <patternFill patternType="solid">
        <fgColor rgb="FF2CB34B"/>
        <bgColor indexed="64"/>
      </patternFill>
    </fill>
    <fill>
      <patternFill patternType="solid">
        <fgColor rgb="FFFFFFFF"/>
        <bgColor rgb="FF000000"/>
      </patternFill>
    </fill>
    <fill>
      <patternFill patternType="solid">
        <fgColor rgb="FFFEF168"/>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43">
    <xf numFmtId="0" fontId="0" fillId="0" borderId="0" xfId="0"/>
    <xf numFmtId="0" fontId="2" fillId="2" borderId="1" xfId="0" applyFont="1" applyFill="1" applyBorder="1" applyAlignment="1">
      <alignment horizontal="left" vertical="center"/>
    </xf>
    <xf numFmtId="0" fontId="3" fillId="0" borderId="1" xfId="0" applyFont="1" applyBorder="1" applyAlignment="1">
      <alignment vertical="top"/>
    </xf>
    <xf numFmtId="0" fontId="4" fillId="0" borderId="0" xfId="0" applyFont="1" applyAlignment="1">
      <alignment horizontal="center" vertical="center"/>
    </xf>
    <xf numFmtId="0" fontId="4" fillId="0" borderId="0" xfId="0" applyFont="1" applyAlignment="1">
      <alignment vertical="center"/>
    </xf>
    <xf numFmtId="0" fontId="2" fillId="4" borderId="0" xfId="0" applyFont="1" applyFill="1" applyAlignment="1">
      <alignment vertical="center"/>
    </xf>
    <xf numFmtId="0" fontId="4" fillId="0" borderId="0" xfId="0" applyFont="1"/>
    <xf numFmtId="0" fontId="4" fillId="0" borderId="0" xfId="0" applyFont="1" applyAlignment="1">
      <alignment vertical="top"/>
    </xf>
    <xf numFmtId="3" fontId="6" fillId="0" borderId="1" xfId="0" applyNumberFormat="1" applyFont="1" applyBorder="1" applyAlignment="1">
      <alignment horizontal="right" vertical="center" wrapText="1"/>
    </xf>
    <xf numFmtId="164" fontId="6" fillId="0" borderId="1" xfId="0" applyNumberFormat="1" applyFont="1" applyBorder="1" applyAlignment="1">
      <alignment vertical="center" wrapText="1"/>
    </xf>
    <xf numFmtId="10" fontId="6" fillId="0" borderId="1" xfId="0" applyNumberFormat="1" applyFont="1" applyBorder="1" applyAlignment="1">
      <alignment vertical="center"/>
    </xf>
    <xf numFmtId="0" fontId="8" fillId="0" borderId="0" xfId="0" applyFont="1"/>
    <xf numFmtId="0" fontId="0" fillId="0" borderId="0" xfId="0" applyAlignment="1">
      <alignment horizontal="left"/>
    </xf>
    <xf numFmtId="0" fontId="9" fillId="0" borderId="0" xfId="0" applyFont="1" applyAlignment="1">
      <alignment horizontal="center"/>
    </xf>
    <xf numFmtId="0" fontId="10" fillId="0" borderId="0" xfId="0" applyFont="1" applyAlignment="1">
      <alignment horizontal="left"/>
    </xf>
    <xf numFmtId="0" fontId="11" fillId="0" borderId="0" xfId="0" applyFont="1" applyAlignment="1">
      <alignment horizontal="left"/>
    </xf>
    <xf numFmtId="0" fontId="12" fillId="0" borderId="0" xfId="0" applyFont="1" applyAlignment="1">
      <alignment horizontal="center"/>
    </xf>
    <xf numFmtId="0" fontId="13" fillId="0" borderId="0" xfId="0" applyFont="1" applyAlignment="1">
      <alignment horizontal="left"/>
    </xf>
    <xf numFmtId="0" fontId="14" fillId="0" borderId="0" xfId="0" applyFont="1" applyAlignment="1">
      <alignment horizontal="left"/>
    </xf>
    <xf numFmtId="0" fontId="13" fillId="0" borderId="0" xfId="0" applyFont="1"/>
    <xf numFmtId="166" fontId="12" fillId="0" borderId="0" xfId="0" applyNumberFormat="1" applyFont="1" applyAlignment="1">
      <alignment horizontal="center"/>
    </xf>
    <xf numFmtId="166" fontId="15" fillId="0" borderId="0" xfId="0" applyNumberFormat="1" applyFont="1" applyAlignment="1">
      <alignment horizontal="left"/>
    </xf>
    <xf numFmtId="0" fontId="16" fillId="0" borderId="0" xfId="0" applyFont="1" applyAlignment="1">
      <alignment horizontal="left"/>
    </xf>
    <xf numFmtId="0" fontId="3" fillId="0" borderId="0" xfId="0" applyFont="1" applyAlignment="1">
      <alignment horizontal="center"/>
    </xf>
    <xf numFmtId="0" fontId="17" fillId="3" borderId="1" xfId="0" applyFont="1" applyFill="1" applyBorder="1" applyAlignment="1">
      <alignment horizontal="center" vertical="center" wrapText="1"/>
    </xf>
    <xf numFmtId="0" fontId="18" fillId="0" borderId="0" xfId="0" applyFont="1"/>
    <xf numFmtId="0" fontId="18" fillId="0" borderId="1" xfId="0" applyFont="1" applyBorder="1" applyAlignment="1">
      <alignment horizontal="left"/>
    </xf>
    <xf numFmtId="0" fontId="18" fillId="0" borderId="1" xfId="0" applyFont="1" applyBorder="1"/>
    <xf numFmtId="0" fontId="19" fillId="0" borderId="1" xfId="0" applyFont="1" applyBorder="1" applyAlignment="1">
      <alignment horizontal="left"/>
    </xf>
    <xf numFmtId="0" fontId="20" fillId="0" borderId="1" xfId="0" applyFont="1" applyBorder="1"/>
    <xf numFmtId="0" fontId="20" fillId="0" borderId="1" xfId="0" applyFont="1" applyBorder="1" applyAlignment="1">
      <alignment horizontal="left"/>
    </xf>
    <xf numFmtId="0" fontId="18" fillId="0" borderId="0" xfId="0" applyFont="1" applyAlignment="1">
      <alignment horizontal="center"/>
    </xf>
    <xf numFmtId="0" fontId="3" fillId="0" borderId="0" xfId="0" applyFont="1"/>
    <xf numFmtId="0" fontId="3" fillId="5" borderId="0" xfId="0" applyFont="1" applyFill="1"/>
    <xf numFmtId="0" fontId="5" fillId="3" borderId="1" xfId="0" applyFont="1" applyFill="1" applyBorder="1" applyAlignment="1">
      <alignment vertical="center" wrapText="1"/>
    </xf>
    <xf numFmtId="0" fontId="23" fillId="0" borderId="0" xfId="0" applyFont="1"/>
    <xf numFmtId="0" fontId="2" fillId="0" borderId="0" xfId="0" applyFont="1" applyAlignment="1">
      <alignment horizontal="left"/>
    </xf>
    <xf numFmtId="38" fontId="6" fillId="0" borderId="0" xfId="0" applyNumberFormat="1" applyFont="1"/>
    <xf numFmtId="0" fontId="6" fillId="0" borderId="0" xfId="0" quotePrefix="1" applyFont="1"/>
    <xf numFmtId="0" fontId="6" fillId="0" borderId="0" xfId="0" applyFont="1"/>
    <xf numFmtId="0" fontId="5" fillId="3" borderId="1" xfId="0" applyFont="1" applyFill="1" applyBorder="1" applyAlignment="1">
      <alignment horizontal="left" vertical="center" wrapText="1"/>
    </xf>
    <xf numFmtId="3" fontId="6" fillId="2" borderId="1" xfId="0" applyNumberFormat="1" applyFont="1" applyFill="1" applyBorder="1" applyAlignment="1">
      <alignment horizontal="right" vertical="center" wrapText="1"/>
    </xf>
    <xf numFmtId="3" fontId="2" fillId="2" borderId="1" xfId="0" applyNumberFormat="1" applyFont="1" applyFill="1" applyBorder="1" applyAlignment="1">
      <alignment horizontal="right" vertical="center" wrapText="1"/>
    </xf>
    <xf numFmtId="10" fontId="6" fillId="0" borderId="1" xfId="3" applyNumberFormat="1" applyFont="1" applyBorder="1" applyAlignment="1">
      <alignment horizontal="right" vertical="center" wrapText="1"/>
    </xf>
    <xf numFmtId="10" fontId="6" fillId="2" borderId="1" xfId="3" applyNumberFormat="1" applyFont="1" applyFill="1" applyBorder="1" applyAlignment="1">
      <alignment horizontal="right" vertical="center" wrapText="1"/>
    </xf>
    <xf numFmtId="10" fontId="2" fillId="2" borderId="1" xfId="3" applyNumberFormat="1" applyFont="1" applyFill="1" applyBorder="1" applyAlignment="1">
      <alignment horizontal="right" vertical="center" wrapText="1"/>
    </xf>
    <xf numFmtId="37" fontId="6" fillId="0" borderId="1" xfId="0" applyNumberFormat="1" applyFont="1" applyBorder="1" applyAlignment="1">
      <alignment horizontal="right" vertical="center" wrapText="1"/>
    </xf>
    <xf numFmtId="37" fontId="6" fillId="2" borderId="1" xfId="0" applyNumberFormat="1" applyFont="1" applyFill="1" applyBorder="1" applyAlignment="1">
      <alignment horizontal="right" vertical="center" wrapText="1"/>
    </xf>
    <xf numFmtId="37" fontId="2" fillId="2" borderId="1" xfId="0" applyNumberFormat="1" applyFont="1" applyFill="1" applyBorder="1" applyAlignment="1">
      <alignment horizontal="right" vertical="center" wrapText="1"/>
    </xf>
    <xf numFmtId="0" fontId="6" fillId="5" borderId="0" xfId="0" applyFont="1" applyFill="1"/>
    <xf numFmtId="0" fontId="24" fillId="0" borderId="0" xfId="0" applyFont="1"/>
    <xf numFmtId="3" fontId="0" fillId="0" borderId="0" xfId="0" applyNumberFormat="1"/>
    <xf numFmtId="3" fontId="24" fillId="0" borderId="0" xfId="0" applyNumberFormat="1" applyFont="1"/>
    <xf numFmtId="6" fontId="6" fillId="0" borderId="1" xfId="0" applyNumberFormat="1" applyFont="1" applyBorder="1" applyAlignment="1">
      <alignment horizontal="right" vertical="center" wrapText="1"/>
    </xf>
    <xf numFmtId="6" fontId="6" fillId="2" borderId="1" xfId="0" applyNumberFormat="1" applyFont="1" applyFill="1" applyBorder="1" applyAlignment="1">
      <alignment horizontal="right" vertical="center" wrapText="1"/>
    </xf>
    <xf numFmtId="0" fontId="7" fillId="0" borderId="0" xfId="0" applyFont="1"/>
    <xf numFmtId="167" fontId="2" fillId="0" borderId="0" xfId="0" applyNumberFormat="1" applyFont="1" applyAlignment="1">
      <alignment horizontal="right" vertical="center" wrapText="1"/>
    </xf>
    <xf numFmtId="6" fontId="6" fillId="0" borderId="0" xfId="0" applyNumberFormat="1" applyFont="1" applyAlignment="1">
      <alignment horizontal="right" vertical="center" wrapText="1"/>
    </xf>
    <xf numFmtId="3" fontId="4" fillId="0" borderId="0" xfId="0" applyNumberFormat="1" applyFont="1"/>
    <xf numFmtId="0" fontId="5" fillId="3" borderId="1" xfId="0" applyFont="1" applyFill="1" applyBorder="1" applyAlignment="1">
      <alignment horizontal="center" vertical="center" wrapText="1"/>
    </xf>
    <xf numFmtId="0" fontId="25" fillId="0" borderId="0" xfId="0" applyFont="1"/>
    <xf numFmtId="3" fontId="6" fillId="0" borderId="0" xfId="0" applyNumberFormat="1" applyFont="1" applyAlignment="1">
      <alignment horizontal="right" vertical="center" wrapText="1"/>
    </xf>
    <xf numFmtId="3" fontId="2" fillId="2" borderId="0" xfId="0" applyNumberFormat="1" applyFont="1" applyFill="1" applyAlignment="1">
      <alignment horizontal="right" vertical="center" wrapText="1"/>
    </xf>
    <xf numFmtId="3" fontId="3" fillId="0" borderId="1" xfId="0" applyNumberFormat="1" applyFont="1" applyBorder="1"/>
    <xf numFmtId="0" fontId="2" fillId="5" borderId="0" xfId="0" applyFont="1" applyFill="1"/>
    <xf numFmtId="3" fontId="6" fillId="5" borderId="1" xfId="0" applyNumberFormat="1" applyFont="1" applyFill="1" applyBorder="1" applyAlignment="1">
      <alignment horizontal="right" vertical="center" wrapText="1"/>
    </xf>
    <xf numFmtId="3" fontId="2" fillId="2" borderId="2" xfId="0" applyNumberFormat="1" applyFont="1" applyFill="1" applyBorder="1" applyAlignment="1">
      <alignment horizontal="right" vertical="center" wrapText="1"/>
    </xf>
    <xf numFmtId="3" fontId="6" fillId="2" borderId="0" xfId="0" applyNumberFormat="1" applyFont="1" applyFill="1" applyAlignment="1">
      <alignment horizontal="right" vertical="center" wrapText="1"/>
    </xf>
    <xf numFmtId="167" fontId="6" fillId="0" borderId="1" xfId="3" applyNumberFormat="1" applyFont="1" applyBorder="1" applyAlignment="1">
      <alignment horizontal="right" vertical="center" wrapText="1"/>
    </xf>
    <xf numFmtId="167" fontId="6" fillId="2" borderId="2" xfId="3" applyNumberFormat="1" applyFont="1" applyFill="1" applyBorder="1" applyAlignment="1">
      <alignment horizontal="right" vertical="center" wrapText="1"/>
    </xf>
    <xf numFmtId="167" fontId="3" fillId="0" borderId="1" xfId="0" applyNumberFormat="1" applyFont="1" applyBorder="1"/>
    <xf numFmtId="3" fontId="2" fillId="2" borderId="5" xfId="0" applyNumberFormat="1" applyFont="1" applyFill="1" applyBorder="1" applyAlignment="1">
      <alignment horizontal="right" vertical="center" wrapText="1"/>
    </xf>
    <xf numFmtId="167" fontId="6" fillId="2" borderId="1" xfId="3" applyNumberFormat="1" applyFont="1" applyFill="1" applyBorder="1" applyAlignment="1">
      <alignment horizontal="right" vertical="center" wrapText="1"/>
    </xf>
    <xf numFmtId="167" fontId="2" fillId="2" borderId="1" xfId="3" applyNumberFormat="1" applyFont="1" applyFill="1" applyBorder="1" applyAlignment="1">
      <alignment horizontal="right" vertical="center" wrapText="1"/>
    </xf>
    <xf numFmtId="167" fontId="0" fillId="0" borderId="0" xfId="0" applyNumberFormat="1"/>
    <xf numFmtId="3" fontId="4" fillId="0" borderId="1" xfId="0" applyNumberFormat="1" applyFont="1" applyBorder="1"/>
    <xf numFmtId="10" fontId="4" fillId="0" borderId="1" xfId="0" applyNumberFormat="1" applyFont="1" applyBorder="1"/>
    <xf numFmtId="10" fontId="3" fillId="0" borderId="1" xfId="0" applyNumberFormat="1" applyFont="1" applyBorder="1"/>
    <xf numFmtId="37" fontId="3" fillId="0" borderId="1" xfId="0" applyNumberFormat="1" applyFont="1" applyBorder="1"/>
    <xf numFmtId="37" fontId="4" fillId="0" borderId="1" xfId="0" applyNumberFormat="1" applyFont="1" applyBorder="1"/>
    <xf numFmtId="168" fontId="6" fillId="5" borderId="1" xfId="2" applyNumberFormat="1" applyFont="1" applyFill="1" applyBorder="1" applyAlignment="1">
      <alignment horizontal="right" vertical="center" wrapText="1"/>
    </xf>
    <xf numFmtId="167" fontId="4" fillId="0" borderId="1" xfId="0" applyNumberFormat="1" applyFont="1" applyBorder="1"/>
    <xf numFmtId="165" fontId="6" fillId="0" borderId="1" xfId="1" applyNumberFormat="1" applyFont="1" applyFill="1" applyBorder="1" applyAlignment="1">
      <alignment horizontal="left" vertical="center" wrapText="1"/>
    </xf>
    <xf numFmtId="165" fontId="2" fillId="0" borderId="1" xfId="1" applyNumberFormat="1" applyFont="1" applyFill="1" applyBorder="1" applyAlignment="1">
      <alignment horizontal="left" vertical="center" wrapText="1"/>
    </xf>
    <xf numFmtId="10" fontId="2" fillId="0" borderId="1" xfId="0" applyNumberFormat="1" applyFont="1" applyBorder="1"/>
    <xf numFmtId="3" fontId="6" fillId="0" borderId="1" xfId="0" applyNumberFormat="1" applyFont="1" applyBorder="1"/>
    <xf numFmtId="3" fontId="2" fillId="0" borderId="1" xfId="0" applyNumberFormat="1" applyFont="1" applyBorder="1"/>
    <xf numFmtId="168" fontId="3" fillId="0" borderId="1" xfId="2" applyNumberFormat="1" applyFont="1" applyBorder="1"/>
    <xf numFmtId="0" fontId="26" fillId="0" borderId="0" xfId="0" applyFont="1"/>
    <xf numFmtId="165" fontId="2" fillId="0" borderId="0" xfId="1" applyNumberFormat="1" applyFont="1" applyFill="1" applyBorder="1" applyAlignment="1">
      <alignment horizontal="left" vertical="center" wrapText="1"/>
    </xf>
    <xf numFmtId="10" fontId="2" fillId="0" borderId="0" xfId="0" applyNumberFormat="1" applyFont="1"/>
    <xf numFmtId="0" fontId="27" fillId="0" borderId="0" xfId="0" applyFont="1"/>
    <xf numFmtId="37" fontId="2" fillId="0" borderId="1" xfId="0" applyNumberFormat="1" applyFont="1" applyBorder="1" applyAlignment="1">
      <alignment horizontal="right" vertical="center" wrapText="1"/>
    </xf>
    <xf numFmtId="165" fontId="2" fillId="2" borderId="1" xfId="1" applyNumberFormat="1" applyFont="1" applyFill="1" applyBorder="1" applyAlignment="1">
      <alignment horizontal="right" vertical="center" wrapText="1"/>
    </xf>
    <xf numFmtId="165" fontId="6" fillId="0" borderId="1" xfId="1" applyNumberFormat="1" applyFont="1" applyBorder="1" applyAlignment="1">
      <alignment horizontal="right" vertical="center" wrapText="1"/>
    </xf>
    <xf numFmtId="165" fontId="6" fillId="2" borderId="1" xfId="1" applyNumberFormat="1" applyFont="1" applyFill="1" applyBorder="1" applyAlignment="1">
      <alignment horizontal="right" vertical="center" wrapText="1"/>
    </xf>
    <xf numFmtId="0" fontId="2" fillId="0" borderId="0" xfId="0" applyFont="1"/>
    <xf numFmtId="6" fontId="2" fillId="0" borderId="0" xfId="0" applyNumberFormat="1" applyFont="1" applyAlignment="1">
      <alignment horizontal="right" vertical="center" wrapText="1"/>
    </xf>
    <xf numFmtId="165" fontId="18" fillId="0" borderId="1" xfId="1" applyNumberFormat="1" applyFont="1" applyBorder="1"/>
    <xf numFmtId="165" fontId="28" fillId="0" borderId="1" xfId="1" applyNumberFormat="1" applyFont="1" applyBorder="1"/>
    <xf numFmtId="165" fontId="28" fillId="0" borderId="0" xfId="1" applyNumberFormat="1" applyFont="1" applyBorder="1"/>
    <xf numFmtId="0" fontId="2" fillId="0" borderId="1" xfId="0" applyFont="1" applyBorder="1" applyAlignment="1">
      <alignment horizontal="left"/>
    </xf>
    <xf numFmtId="0" fontId="29" fillId="0" borderId="0" xfId="0" applyFont="1" applyAlignment="1">
      <alignment horizontal="left"/>
    </xf>
    <xf numFmtId="167" fontId="6" fillId="0" borderId="1" xfId="0" applyNumberFormat="1" applyFont="1" applyBorder="1" applyAlignment="1">
      <alignment horizontal="right" vertical="center" wrapText="1"/>
    </xf>
    <xf numFmtId="167" fontId="2" fillId="0" borderId="1" xfId="0" applyNumberFormat="1" applyFont="1" applyBorder="1" applyAlignment="1">
      <alignment horizontal="right" vertical="center" wrapText="1"/>
    </xf>
    <xf numFmtId="167" fontId="6" fillId="0" borderId="0" xfId="0" applyNumberFormat="1" applyFont="1" applyAlignment="1">
      <alignment horizontal="right" vertical="center" wrapText="1"/>
    </xf>
    <xf numFmtId="167" fontId="4" fillId="0" borderId="0" xfId="0" applyNumberFormat="1" applyFont="1"/>
    <xf numFmtId="0" fontId="30" fillId="0" borderId="0" xfId="0" applyFont="1"/>
    <xf numFmtId="169" fontId="6" fillId="0" borderId="1" xfId="3" applyNumberFormat="1" applyFont="1" applyBorder="1" applyAlignment="1">
      <alignment horizontal="right" vertical="center" wrapText="1"/>
    </xf>
    <xf numFmtId="169" fontId="2" fillId="0" borderId="1" xfId="3" applyNumberFormat="1" applyFont="1" applyBorder="1" applyAlignment="1">
      <alignment horizontal="right" vertical="center" wrapText="1"/>
    </xf>
    <xf numFmtId="0" fontId="19" fillId="0" borderId="0" xfId="0" applyFont="1"/>
    <xf numFmtId="3" fontId="2" fillId="0" borderId="1" xfId="0" applyNumberFormat="1" applyFont="1" applyBorder="1" applyAlignment="1">
      <alignment horizontal="right" vertical="center" wrapText="1"/>
    </xf>
    <xf numFmtId="37" fontId="0" fillId="0" borderId="0" xfId="0" applyNumberFormat="1"/>
    <xf numFmtId="6" fontId="2" fillId="0" borderId="1" xfId="0" applyNumberFormat="1" applyFont="1" applyBorder="1" applyAlignment="1">
      <alignment horizontal="right" vertical="center" wrapText="1"/>
    </xf>
    <xf numFmtId="10" fontId="6" fillId="0" borderId="1" xfId="3" applyNumberFormat="1" applyFont="1" applyFill="1" applyBorder="1" applyAlignment="1">
      <alignment horizontal="right" vertical="center" wrapText="1"/>
    </xf>
    <xf numFmtId="165" fontId="6" fillId="0" borderId="1" xfId="1" applyNumberFormat="1" applyFont="1" applyFill="1" applyBorder="1" applyAlignment="1">
      <alignment horizontal="right" vertical="center" wrapText="1"/>
    </xf>
    <xf numFmtId="167" fontId="3" fillId="0" borderId="0" xfId="0" applyNumberFormat="1" applyFont="1"/>
    <xf numFmtId="0" fontId="5" fillId="6" borderId="1" xfId="0" applyFont="1" applyFill="1" applyBorder="1" applyAlignment="1">
      <alignment horizontal="center" vertical="center" wrapText="1"/>
    </xf>
    <xf numFmtId="3" fontId="32" fillId="7" borderId="1" xfId="0" applyNumberFormat="1" applyFont="1" applyFill="1" applyBorder="1"/>
    <xf numFmtId="0" fontId="5" fillId="3" borderId="0" xfId="0" applyFont="1" applyFill="1" applyAlignment="1">
      <alignment horizontal="left" vertical="center" wrapText="1"/>
    </xf>
    <xf numFmtId="3" fontId="5" fillId="3" borderId="1" xfId="0" applyNumberFormat="1" applyFont="1" applyFill="1" applyBorder="1" applyAlignment="1">
      <alignment horizontal="right" vertical="center" wrapText="1"/>
    </xf>
    <xf numFmtId="3" fontId="6" fillId="0" borderId="1" xfId="0" applyNumberFormat="1" applyFont="1" applyBorder="1" applyAlignment="1">
      <alignment horizontal="center" vertical="center" wrapText="1"/>
    </xf>
    <xf numFmtId="0" fontId="5" fillId="3" borderId="3" xfId="0" applyFont="1" applyFill="1" applyBorder="1" applyAlignment="1">
      <alignment horizontal="left" vertical="center" wrapText="1"/>
    </xf>
    <xf numFmtId="167" fontId="6" fillId="0" borderId="1" xfId="2" applyNumberFormat="1" applyFont="1" applyFill="1" applyBorder="1" applyAlignment="1">
      <alignment vertical="center"/>
    </xf>
    <xf numFmtId="10" fontId="5" fillId="3" borderId="1" xfId="3" applyNumberFormat="1" applyFont="1" applyFill="1" applyBorder="1" applyAlignment="1">
      <alignment horizontal="right" vertical="center" wrapText="1"/>
    </xf>
    <xf numFmtId="0" fontId="5" fillId="3" borderId="1" xfId="0" applyFont="1" applyFill="1" applyBorder="1" applyAlignment="1">
      <alignment horizontal="right" vertical="center" wrapText="1"/>
    </xf>
    <xf numFmtId="167" fontId="5" fillId="3" borderId="1" xfId="2" applyNumberFormat="1" applyFont="1" applyFill="1" applyBorder="1" applyAlignment="1">
      <alignment horizontal="right" vertical="center" wrapText="1"/>
    </xf>
    <xf numFmtId="2" fontId="6" fillId="0" borderId="1" xfId="0" applyNumberFormat="1" applyFont="1" applyBorder="1" applyAlignment="1">
      <alignment vertical="center"/>
    </xf>
    <xf numFmtId="2" fontId="5" fillId="3" borderId="1" xfId="2" applyNumberFormat="1" applyFont="1" applyFill="1" applyBorder="1" applyAlignment="1">
      <alignment horizontal="right" vertical="center" wrapText="1"/>
    </xf>
    <xf numFmtId="0" fontId="3" fillId="0" borderId="0" xfId="0" applyFont="1" applyAlignment="1">
      <alignment vertical="top"/>
    </xf>
    <xf numFmtId="0" fontId="33" fillId="0" borderId="0" xfId="0" applyFont="1"/>
    <xf numFmtId="3" fontId="5" fillId="3" borderId="1" xfId="0" applyNumberFormat="1" applyFont="1" applyFill="1" applyBorder="1" applyAlignment="1">
      <alignment horizontal="left" vertical="center"/>
    </xf>
    <xf numFmtId="3" fontId="5" fillId="3" borderId="1" xfId="0" applyNumberFormat="1" applyFont="1" applyFill="1" applyBorder="1" applyAlignment="1">
      <alignment horizontal="center" vertical="center"/>
    </xf>
    <xf numFmtId="7" fontId="6" fillId="0" borderId="1" xfId="0" applyNumberFormat="1" applyFont="1" applyBorder="1" applyAlignment="1">
      <alignment horizontal="right" vertical="center"/>
    </xf>
    <xf numFmtId="7" fontId="5" fillId="3" borderId="1" xfId="0" applyNumberFormat="1" applyFont="1" applyFill="1" applyBorder="1" applyAlignment="1">
      <alignment horizontal="right" vertical="center"/>
    </xf>
    <xf numFmtId="165" fontId="36" fillId="0" borderId="1" xfId="0" applyNumberFormat="1" applyFont="1" applyBorder="1" applyAlignment="1">
      <alignment horizontal="left" vertical="center"/>
    </xf>
    <xf numFmtId="3" fontId="35" fillId="0" borderId="1" xfId="0" applyNumberFormat="1" applyFont="1" applyBorder="1" applyAlignment="1">
      <alignment horizontal="center" vertical="center"/>
    </xf>
    <xf numFmtId="0" fontId="36" fillId="0" borderId="0" xfId="0" applyFont="1" applyAlignment="1">
      <alignment horizontal="center" vertical="center"/>
    </xf>
    <xf numFmtId="165" fontId="36" fillId="0" borderId="0" xfId="0" applyNumberFormat="1" applyFont="1" applyAlignment="1">
      <alignment horizontal="center" vertical="center"/>
    </xf>
    <xf numFmtId="165" fontId="36" fillId="0" borderId="1" xfId="0" applyNumberFormat="1" applyFont="1" applyBorder="1" applyAlignment="1">
      <alignment horizontal="center" vertical="center"/>
    </xf>
    <xf numFmtId="0" fontId="34" fillId="2" borderId="1" xfId="0" applyFont="1" applyFill="1" applyBorder="1" applyAlignment="1">
      <alignment horizontal="center" vertical="center"/>
    </xf>
    <xf numFmtId="0" fontId="39" fillId="0" borderId="0" xfId="0" applyFont="1"/>
    <xf numFmtId="165" fontId="39" fillId="0" borderId="0" xfId="0" applyNumberFormat="1" applyFont="1"/>
    <xf numFmtId="1" fontId="39" fillId="0" borderId="0" xfId="0" applyNumberFormat="1" applyFont="1"/>
    <xf numFmtId="3" fontId="40" fillId="6" borderId="1" xfId="0" applyNumberFormat="1" applyFont="1" applyFill="1" applyBorder="1" applyAlignment="1">
      <alignment horizontal="center" vertical="center" wrapText="1"/>
    </xf>
    <xf numFmtId="0" fontId="33" fillId="0" borderId="0" xfId="0" applyFont="1" applyAlignment="1">
      <alignment horizontal="center" vertical="center"/>
    </xf>
    <xf numFmtId="165" fontId="40" fillId="3" borderId="1" xfId="0" applyNumberFormat="1" applyFont="1" applyFill="1" applyBorder="1" applyAlignment="1">
      <alignment horizontal="left" vertical="center"/>
    </xf>
    <xf numFmtId="165" fontId="33" fillId="0" borderId="1" xfId="1" applyNumberFormat="1" applyFont="1" applyBorder="1"/>
    <xf numFmtId="3" fontId="38" fillId="0" borderId="1" xfId="0" applyNumberFormat="1" applyFont="1" applyBorder="1"/>
    <xf numFmtId="3" fontId="33" fillId="0" borderId="1" xfId="0" applyNumberFormat="1" applyFont="1" applyBorder="1"/>
    <xf numFmtId="165" fontId="33" fillId="0" borderId="0" xfId="0" applyNumberFormat="1" applyFont="1"/>
    <xf numFmtId="3" fontId="33" fillId="0" borderId="0" xfId="0" applyNumberFormat="1" applyFont="1"/>
    <xf numFmtId="1" fontId="39" fillId="0" borderId="0" xfId="0" applyNumberFormat="1" applyFont="1" applyAlignment="1">
      <alignment horizontal="center" vertical="center"/>
    </xf>
    <xf numFmtId="165" fontId="33" fillId="0" borderId="1" xfId="0" applyNumberFormat="1" applyFont="1" applyBorder="1"/>
    <xf numFmtId="3" fontId="35" fillId="2" borderId="1" xfId="0" applyNumberFormat="1" applyFont="1" applyFill="1" applyBorder="1" applyAlignment="1">
      <alignment horizontal="center" vertical="center"/>
    </xf>
    <xf numFmtId="165" fontId="39" fillId="0" borderId="1" xfId="1" applyNumberFormat="1" applyFont="1" applyFill="1" applyBorder="1"/>
    <xf numFmtId="165" fontId="39" fillId="0" borderId="1" xfId="1" applyNumberFormat="1" applyFont="1" applyBorder="1"/>
    <xf numFmtId="0" fontId="39" fillId="0" borderId="0" xfId="0" applyFont="1" applyAlignment="1">
      <alignment horizontal="right"/>
    </xf>
    <xf numFmtId="165" fontId="39" fillId="0" borderId="0" xfId="1" applyNumberFormat="1" applyFont="1"/>
    <xf numFmtId="165" fontId="37" fillId="0" borderId="0" xfId="1" applyNumberFormat="1" applyFont="1"/>
    <xf numFmtId="3" fontId="40" fillId="6" borderId="1" xfId="0" applyNumberFormat="1" applyFont="1" applyFill="1" applyBorder="1" applyAlignment="1">
      <alignment horizontal="center" vertical="center"/>
    </xf>
    <xf numFmtId="3" fontId="39" fillId="0" borderId="1" xfId="0" applyNumberFormat="1" applyFont="1" applyBorder="1"/>
    <xf numFmtId="2" fontId="40" fillId="3" borderId="1" xfId="0" applyNumberFormat="1" applyFont="1" applyFill="1" applyBorder="1" applyAlignment="1">
      <alignment horizontal="left" vertical="center"/>
    </xf>
    <xf numFmtId="165" fontId="40" fillId="3" borderId="1" xfId="0" applyNumberFormat="1" applyFont="1" applyFill="1" applyBorder="1" applyAlignment="1">
      <alignment horizontal="center" vertical="center"/>
    </xf>
    <xf numFmtId="3" fontId="35" fillId="2" borderId="1" xfId="0" applyNumberFormat="1" applyFont="1" applyFill="1" applyBorder="1" applyAlignment="1">
      <alignment horizontal="right" vertical="center"/>
    </xf>
    <xf numFmtId="165" fontId="40" fillId="3" borderId="1" xfId="0" applyNumberFormat="1" applyFont="1" applyFill="1" applyBorder="1" applyAlignment="1">
      <alignment horizontal="left"/>
    </xf>
    <xf numFmtId="165" fontId="6" fillId="0" borderId="1" xfId="1" applyNumberFormat="1"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165" fontId="6" fillId="0" borderId="1" xfId="1" applyNumberFormat="1" applyFont="1" applyBorder="1"/>
    <xf numFmtId="165" fontId="2" fillId="0" borderId="1" xfId="1" applyNumberFormat="1" applyFont="1" applyBorder="1"/>
    <xf numFmtId="0" fontId="41" fillId="0" borderId="0" xfId="0" applyFont="1"/>
    <xf numFmtId="165" fontId="23" fillId="0" borderId="0" xfId="1" applyNumberFormat="1" applyFont="1" applyBorder="1"/>
    <xf numFmtId="2" fontId="6" fillId="0" borderId="1" xfId="0" applyNumberFormat="1" applyFont="1" applyBorder="1" applyAlignment="1">
      <alignment horizontal="right" vertical="center" wrapText="1"/>
    </xf>
    <xf numFmtId="9" fontId="5" fillId="3" borderId="1" xfId="0" applyNumberFormat="1" applyFont="1" applyFill="1" applyBorder="1" applyAlignment="1">
      <alignment horizontal="center" vertical="center" wrapText="1"/>
    </xf>
    <xf numFmtId="0" fontId="42" fillId="3" borderId="1" xfId="0" applyFont="1" applyFill="1" applyBorder="1" applyAlignment="1">
      <alignment vertical="center" wrapText="1"/>
    </xf>
    <xf numFmtId="0" fontId="0" fillId="0" borderId="0" xfId="0" applyAlignment="1">
      <alignment horizontal="right"/>
    </xf>
    <xf numFmtId="3" fontId="4" fillId="0" borderId="1" xfId="0" applyNumberFormat="1" applyFont="1" applyBorder="1" applyAlignment="1">
      <alignment horizontal="right"/>
    </xf>
    <xf numFmtId="10" fontId="4" fillId="0" borderId="1" xfId="0" applyNumberFormat="1" applyFont="1" applyBorder="1" applyAlignment="1">
      <alignment horizontal="right"/>
    </xf>
    <xf numFmtId="37" fontId="4" fillId="0" borderId="1" xfId="0" applyNumberFormat="1" applyFont="1" applyBorder="1" applyAlignment="1">
      <alignment horizontal="right"/>
    </xf>
    <xf numFmtId="0" fontId="6" fillId="0" borderId="0" xfId="0" applyFont="1" applyAlignment="1">
      <alignment horizontal="right"/>
    </xf>
    <xf numFmtId="167" fontId="4" fillId="0" borderId="1" xfId="0" applyNumberFormat="1" applyFont="1" applyBorder="1" applyAlignment="1">
      <alignment horizontal="right"/>
    </xf>
    <xf numFmtId="0" fontId="2" fillId="0" borderId="0" xfId="0" applyFont="1" applyAlignment="1">
      <alignment horizontal="right"/>
    </xf>
    <xf numFmtId="0" fontId="25" fillId="0" borderId="0" xfId="0" applyFont="1" applyAlignment="1">
      <alignment horizontal="right"/>
    </xf>
    <xf numFmtId="3" fontId="31" fillId="7" borderId="1" xfId="0" applyNumberFormat="1" applyFont="1" applyFill="1" applyBorder="1" applyAlignment="1">
      <alignment horizontal="right"/>
    </xf>
    <xf numFmtId="0" fontId="4" fillId="0" borderId="0" xfId="0" applyFont="1" applyAlignment="1">
      <alignment horizontal="left"/>
    </xf>
    <xf numFmtId="0" fontId="33" fillId="0" borderId="0" xfId="0" applyFont="1" applyAlignment="1">
      <alignment vertical="center"/>
    </xf>
    <xf numFmtId="10" fontId="2" fillId="0" borderId="1" xfId="3" applyNumberFormat="1" applyFont="1" applyFill="1" applyBorder="1"/>
    <xf numFmtId="10" fontId="28" fillId="0" borderId="1" xfId="3" applyNumberFormat="1" applyFont="1" applyBorder="1"/>
    <xf numFmtId="10" fontId="2" fillId="0" borderId="1" xfId="3" applyNumberFormat="1" applyFont="1" applyBorder="1" applyAlignment="1">
      <alignment horizontal="right" vertical="center" wrapText="1"/>
    </xf>
    <xf numFmtId="0" fontId="4" fillId="0" borderId="0" xfId="0" applyFont="1" applyAlignment="1">
      <alignment horizontal="left" vertical="center"/>
    </xf>
    <xf numFmtId="0" fontId="4" fillId="0" borderId="1" xfId="0" applyFont="1" applyBorder="1" applyAlignment="1">
      <alignment horizontal="center" vertical="center"/>
    </xf>
    <xf numFmtId="0" fontId="6" fillId="4" borderId="4" xfId="0" applyFont="1" applyFill="1" applyBorder="1" applyAlignment="1">
      <alignment horizontal="left" vertical="top"/>
    </xf>
    <xf numFmtId="0" fontId="4" fillId="4" borderId="1" xfId="0" applyFont="1" applyFill="1" applyBorder="1" applyAlignment="1">
      <alignment vertical="top"/>
    </xf>
    <xf numFmtId="0" fontId="31" fillId="8" borderId="1" xfId="0" applyFont="1" applyFill="1" applyBorder="1" applyAlignment="1">
      <alignment horizontal="left" vertical="center"/>
    </xf>
    <xf numFmtId="0" fontId="31" fillId="8" borderId="1" xfId="0" applyFont="1" applyFill="1" applyBorder="1" applyAlignment="1">
      <alignment horizontal="center" vertical="center"/>
    </xf>
    <xf numFmtId="0" fontId="4" fillId="0" borderId="1" xfId="0" applyFont="1" applyBorder="1" applyAlignment="1">
      <alignment vertical="top"/>
    </xf>
    <xf numFmtId="165" fontId="0" fillId="0" borderId="0" xfId="0" applyNumberFormat="1"/>
    <xf numFmtId="165" fontId="4" fillId="0" borderId="1" xfId="1" applyNumberFormat="1" applyFont="1" applyBorder="1"/>
    <xf numFmtId="165" fontId="3" fillId="0" borderId="1" xfId="1" applyNumberFormat="1" applyFont="1" applyBorder="1"/>
    <xf numFmtId="0" fontId="22" fillId="4" borderId="1" xfId="0" applyFont="1" applyFill="1" applyBorder="1" applyAlignment="1">
      <alignment horizontal="center" vertical="center"/>
    </xf>
    <xf numFmtId="0" fontId="22" fillId="4" borderId="10" xfId="0" applyFont="1" applyFill="1" applyBorder="1" applyAlignment="1">
      <alignment horizontal="center" vertical="center"/>
    </xf>
    <xf numFmtId="10" fontId="21" fillId="4" borderId="11" xfId="0" applyNumberFormat="1" applyFont="1" applyFill="1" applyBorder="1" applyAlignment="1">
      <alignment horizontal="center" vertical="center" wrapText="1"/>
    </xf>
    <xf numFmtId="0" fontId="22" fillId="4" borderId="13" xfId="0" applyFont="1" applyFill="1" applyBorder="1" applyAlignment="1">
      <alignment horizontal="center" vertical="center" wrapText="1"/>
    </xf>
    <xf numFmtId="10" fontId="21" fillId="4" borderId="11" xfId="0" applyNumberFormat="1" applyFont="1" applyFill="1" applyBorder="1" applyAlignment="1">
      <alignment horizontal="center" vertical="center"/>
    </xf>
    <xf numFmtId="0" fontId="22" fillId="4" borderId="13" xfId="0" applyFont="1" applyFill="1" applyBorder="1" applyAlignment="1">
      <alignment horizontal="center" vertical="center"/>
    </xf>
    <xf numFmtId="0" fontId="43" fillId="6" borderId="17" xfId="0" applyFont="1" applyFill="1" applyBorder="1" applyAlignment="1">
      <alignment vertical="center" wrapText="1"/>
    </xf>
    <xf numFmtId="0" fontId="22" fillId="4" borderId="18" xfId="0" applyFont="1" applyFill="1" applyBorder="1" applyAlignment="1">
      <alignment horizontal="center" vertical="center"/>
    </xf>
    <xf numFmtId="10" fontId="21" fillId="4" borderId="19" xfId="0" applyNumberFormat="1" applyFont="1" applyFill="1" applyBorder="1" applyAlignment="1">
      <alignment horizontal="center" vertical="center" wrapText="1"/>
    </xf>
    <xf numFmtId="0" fontId="21" fillId="4" borderId="17"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19" xfId="0" applyFont="1" applyFill="1" applyBorder="1" applyAlignment="1">
      <alignment horizontal="center" vertical="center" wrapText="1"/>
    </xf>
    <xf numFmtId="10" fontId="44" fillId="4" borderId="14" xfId="0" applyNumberFormat="1" applyFont="1" applyFill="1" applyBorder="1" applyAlignment="1">
      <alignment horizontal="center" vertical="center" wrapText="1"/>
    </xf>
    <xf numFmtId="10" fontId="44" fillId="4" borderId="16" xfId="0" applyNumberFormat="1" applyFont="1" applyFill="1" applyBorder="1" applyAlignment="1">
      <alignment horizontal="center" vertical="center" wrapText="1"/>
    </xf>
    <xf numFmtId="168" fontId="2" fillId="0" borderId="1" xfId="0" applyNumberFormat="1" applyFont="1" applyBorder="1" applyAlignment="1">
      <alignment horizontal="right" vertical="center" wrapText="1"/>
    </xf>
    <xf numFmtId="168" fontId="2" fillId="2" borderId="1" xfId="0" applyNumberFormat="1" applyFont="1" applyFill="1" applyBorder="1" applyAlignment="1">
      <alignment horizontal="right" vertical="center" wrapText="1"/>
    </xf>
    <xf numFmtId="0" fontId="5" fillId="3" borderId="4" xfId="0" applyFont="1" applyFill="1" applyBorder="1" applyAlignment="1">
      <alignment horizontal="center" vertical="center" wrapText="1"/>
    </xf>
    <xf numFmtId="0" fontId="5" fillId="3" borderId="1" xfId="0" applyFont="1" applyFill="1" applyBorder="1" applyAlignment="1">
      <alignment horizontal="center" vertical="center"/>
    </xf>
    <xf numFmtId="0" fontId="19" fillId="0" borderId="0" xfId="0" applyFont="1" applyBorder="1"/>
    <xf numFmtId="3" fontId="6" fillId="0" borderId="0" xfId="0" applyNumberFormat="1" applyFont="1" applyBorder="1" applyAlignment="1">
      <alignment horizontal="right" vertical="center" wrapText="1"/>
    </xf>
    <xf numFmtId="3" fontId="6" fillId="2" borderId="0" xfId="0" applyNumberFormat="1" applyFont="1" applyFill="1" applyBorder="1" applyAlignment="1">
      <alignment horizontal="right" vertical="center" wrapText="1"/>
    </xf>
    <xf numFmtId="3" fontId="4" fillId="0" borderId="0" xfId="0" applyNumberFormat="1" applyFont="1" applyBorder="1"/>
    <xf numFmtId="3" fontId="3" fillId="0" borderId="0" xfId="0" applyNumberFormat="1" applyFont="1" applyBorder="1"/>
    <xf numFmtId="0" fontId="0" fillId="0" borderId="0" xfId="0" applyBorder="1"/>
    <xf numFmtId="0" fontId="31" fillId="8" borderId="0" xfId="0" applyFont="1" applyFill="1" applyAlignment="1">
      <alignment horizontal="center" vertical="center"/>
    </xf>
    <xf numFmtId="10" fontId="4" fillId="0" borderId="0" xfId="3" applyNumberFormat="1" applyFont="1"/>
    <xf numFmtId="7" fontId="6" fillId="0" borderId="1" xfId="0" applyNumberFormat="1" applyFont="1" applyFill="1" applyBorder="1" applyAlignment="1">
      <alignment horizontal="right" vertical="center"/>
    </xf>
    <xf numFmtId="0" fontId="4" fillId="0" borderId="0" xfId="0" applyFont="1" applyAlignment="1">
      <alignment horizontal="center" vertical="center" wrapText="1"/>
    </xf>
    <xf numFmtId="0" fontId="43" fillId="6" borderId="9" xfId="0" applyFont="1" applyFill="1" applyBorder="1" applyAlignment="1">
      <alignment vertical="center" wrapText="1"/>
    </xf>
    <xf numFmtId="0" fontId="43" fillId="6" borderId="12" xfId="0" applyFont="1" applyFill="1" applyBorder="1" applyAlignment="1">
      <alignment vertical="center" wrapText="1"/>
    </xf>
    <xf numFmtId="0" fontId="43" fillId="6" borderId="9" xfId="0" applyFont="1" applyFill="1" applyBorder="1" applyAlignment="1">
      <alignment horizontal="left" vertical="center" wrapText="1"/>
    </xf>
    <xf numFmtId="0" fontId="43" fillId="6" borderId="12" xfId="0" applyFont="1" applyFill="1" applyBorder="1" applyAlignment="1">
      <alignment horizontal="left" vertical="center" wrapText="1"/>
    </xf>
    <xf numFmtId="0" fontId="43" fillId="6" borderId="15" xfId="0" applyFont="1" applyFill="1" applyBorder="1" applyAlignment="1">
      <alignment horizontal="left" vertical="center" wrapText="1"/>
    </xf>
    <xf numFmtId="0" fontId="2" fillId="0" borderId="0" xfId="0" applyFont="1" applyAlignment="1">
      <alignment horizontal="center" vertical="center" wrapText="1" readingOrder="1"/>
    </xf>
    <xf numFmtId="0" fontId="5" fillId="3"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 xfId="0" applyFont="1" applyFill="1" applyBorder="1" applyAlignment="1">
      <alignment horizontal="center" vertical="center"/>
    </xf>
    <xf numFmtId="0" fontId="38" fillId="5" borderId="1" xfId="0" applyFont="1" applyFill="1" applyBorder="1" applyAlignment="1">
      <alignment horizontal="center" vertical="center"/>
    </xf>
    <xf numFmtId="0" fontId="38" fillId="5" borderId="2"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3" xfId="0" applyFont="1" applyFill="1" applyBorder="1" applyAlignment="1">
      <alignment horizontal="center" vertic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spPr>
              <a:solidFill>
                <a:schemeClr val="accent1">
                  <a:shade val="47000"/>
                </a:schemeClr>
              </a:solidFill>
              <a:ln w="19050">
                <a:solidFill>
                  <a:schemeClr val="lt1"/>
                </a:solidFill>
              </a:ln>
              <a:effectLst/>
            </c:spPr>
            <c:extLst>
              <c:ext xmlns:c16="http://schemas.microsoft.com/office/drawing/2014/chart" uri="{C3380CC4-5D6E-409C-BE32-E72D297353CC}">
                <c16:uniqueId val="{00000001-9109-42AD-87DF-BE534655A40B}"/>
              </c:ext>
            </c:extLst>
          </c:dPt>
          <c:dPt>
            <c:idx val="1"/>
            <c:bubble3D val="0"/>
            <c:spPr>
              <a:solidFill>
                <a:schemeClr val="accent1">
                  <a:shade val="65000"/>
                </a:schemeClr>
              </a:solidFill>
              <a:ln w="19050">
                <a:solidFill>
                  <a:schemeClr val="lt1"/>
                </a:solidFill>
              </a:ln>
              <a:effectLst/>
            </c:spPr>
            <c:extLst>
              <c:ext xmlns:c16="http://schemas.microsoft.com/office/drawing/2014/chart" uri="{C3380CC4-5D6E-409C-BE32-E72D297353CC}">
                <c16:uniqueId val="{00000003-9109-42AD-87DF-BE534655A40B}"/>
              </c:ext>
            </c:extLst>
          </c:dPt>
          <c:dPt>
            <c:idx val="2"/>
            <c:bubble3D val="0"/>
            <c:spPr>
              <a:solidFill>
                <a:schemeClr val="accent1">
                  <a:shade val="82000"/>
                </a:schemeClr>
              </a:solidFill>
              <a:ln w="19050">
                <a:solidFill>
                  <a:schemeClr val="lt1"/>
                </a:solidFill>
              </a:ln>
              <a:effectLst/>
            </c:spPr>
            <c:extLst>
              <c:ext xmlns:c16="http://schemas.microsoft.com/office/drawing/2014/chart" uri="{C3380CC4-5D6E-409C-BE32-E72D297353CC}">
                <c16:uniqueId val="{00000005-9109-42AD-87DF-BE534655A40B}"/>
              </c:ext>
            </c:extLst>
          </c:dPt>
          <c:dPt>
            <c:idx val="3"/>
            <c:bubble3D val="0"/>
            <c:spPr>
              <a:solidFill>
                <a:schemeClr val="accent1"/>
              </a:solidFill>
              <a:ln w="19050">
                <a:solidFill>
                  <a:schemeClr val="lt1"/>
                </a:solidFill>
              </a:ln>
              <a:effectLst/>
            </c:spPr>
            <c:extLst>
              <c:ext xmlns:c16="http://schemas.microsoft.com/office/drawing/2014/chart" uri="{C3380CC4-5D6E-409C-BE32-E72D297353CC}">
                <c16:uniqueId val="{00000007-9109-42AD-87DF-BE534655A40B}"/>
              </c:ext>
            </c:extLst>
          </c:dPt>
          <c:dPt>
            <c:idx val="4"/>
            <c:bubble3D val="0"/>
            <c:spPr>
              <a:solidFill>
                <a:schemeClr val="accent1">
                  <a:tint val="83000"/>
                </a:schemeClr>
              </a:solidFill>
              <a:ln w="19050">
                <a:solidFill>
                  <a:schemeClr val="lt1"/>
                </a:solidFill>
              </a:ln>
              <a:effectLst/>
            </c:spPr>
            <c:extLst>
              <c:ext xmlns:c16="http://schemas.microsoft.com/office/drawing/2014/chart" uri="{C3380CC4-5D6E-409C-BE32-E72D297353CC}">
                <c16:uniqueId val="{00000009-9109-42AD-87DF-BE534655A40B}"/>
              </c:ext>
            </c:extLst>
          </c:dPt>
          <c:dPt>
            <c:idx val="5"/>
            <c:bubble3D val="0"/>
            <c:spPr>
              <a:solidFill>
                <a:schemeClr val="accent1">
                  <a:tint val="65000"/>
                </a:schemeClr>
              </a:solidFill>
              <a:ln w="19050">
                <a:solidFill>
                  <a:schemeClr val="lt1"/>
                </a:solidFill>
              </a:ln>
              <a:effectLst/>
            </c:spPr>
            <c:extLst>
              <c:ext xmlns:c16="http://schemas.microsoft.com/office/drawing/2014/chart" uri="{C3380CC4-5D6E-409C-BE32-E72D297353CC}">
                <c16:uniqueId val="{0000000B-9109-42AD-87DF-BE534655A40B}"/>
              </c:ext>
            </c:extLst>
          </c:dPt>
          <c:dPt>
            <c:idx val="6"/>
            <c:bubble3D val="0"/>
            <c:spPr>
              <a:solidFill>
                <a:schemeClr val="accent1">
                  <a:tint val="48000"/>
                </a:schemeClr>
              </a:solidFill>
              <a:ln w="19050">
                <a:solidFill>
                  <a:schemeClr val="lt1"/>
                </a:solidFill>
              </a:ln>
              <a:effectLst/>
            </c:spPr>
            <c:extLst>
              <c:ext xmlns:c16="http://schemas.microsoft.com/office/drawing/2014/chart" uri="{C3380CC4-5D6E-409C-BE32-E72D297353CC}">
                <c16:uniqueId val="{0000000D-9109-42AD-87DF-BE534655A40B}"/>
              </c:ext>
            </c:extLst>
          </c:dPt>
          <c:dLbls>
            <c:dLbl>
              <c:idx val="4"/>
              <c:layout>
                <c:manualLayout>
                  <c:x val="1.9686925851380804E-2"/>
                  <c:y val="1.623550360169736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109-42AD-87DF-BE534655A40B}"/>
                </c:ext>
              </c:extLst>
            </c:dLbl>
            <c:dLbl>
              <c:idx val="5"/>
              <c:layout>
                <c:manualLayout>
                  <c:x val="-3.6968823852795346E-2"/>
                  <c:y val="2.000786245331668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9109-42AD-87DF-BE534655A40B}"/>
                </c:ext>
              </c:extLst>
            </c:dLbl>
            <c:spPr>
              <a:no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'6. CLASS I COMBINED'!$B$22:$H$22</c:f>
              <c:strCache>
                <c:ptCount val="7"/>
                <c:pt idx="0">
                  <c:v>Anaerobic Digester</c:v>
                </c:pt>
                <c:pt idx="1">
                  <c:v>Hydro</c:v>
                </c:pt>
                <c:pt idx="2">
                  <c:v>Landfill Gas</c:v>
                </c:pt>
                <c:pt idx="3">
                  <c:v>Marine/Hydrokinetic</c:v>
                </c:pt>
                <c:pt idx="4">
                  <c:v>Solar</c:v>
                </c:pt>
                <c:pt idx="5">
                  <c:v>Wind</c:v>
                </c:pt>
                <c:pt idx="6">
                  <c:v>Woody Biomass</c:v>
                </c:pt>
              </c:strCache>
            </c:strRef>
          </c:cat>
          <c:val>
            <c:numRef>
              <c:f>'6. CLASS I COMBINED'!$B$31:$H$31</c:f>
              <c:numCache>
                <c:formatCode>_(* #,##0_);_(* \(#,##0\);_(* "-"??_);_(@_)</c:formatCode>
                <c:ptCount val="7"/>
                <c:pt idx="0">
                  <c:v>70271</c:v>
                </c:pt>
                <c:pt idx="1">
                  <c:v>411731</c:v>
                </c:pt>
                <c:pt idx="2">
                  <c:v>423543</c:v>
                </c:pt>
                <c:pt idx="3">
                  <c:v>0</c:v>
                </c:pt>
                <c:pt idx="4">
                  <c:v>4624994</c:v>
                </c:pt>
                <c:pt idx="5">
                  <c:v>4018204</c:v>
                </c:pt>
                <c:pt idx="6">
                  <c:v>500</c:v>
                </c:pt>
              </c:numCache>
            </c:numRef>
          </c:val>
          <c:extLst>
            <c:ext xmlns:c16="http://schemas.microsoft.com/office/drawing/2014/chart" uri="{C3380CC4-5D6E-409C-BE32-E72D297353CC}">
              <c16:uniqueId val="{0000000E-9109-42AD-87DF-BE534655A40B}"/>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5755833836765202"/>
          <c:y val="0.11239576341938547"/>
          <c:w val="0.49008488373283637"/>
          <c:h val="0.78352448147723741"/>
        </c:manualLayout>
      </c:layout>
      <c:pieChart>
        <c:varyColors val="1"/>
        <c:ser>
          <c:idx val="0"/>
          <c:order val="0"/>
          <c:dPt>
            <c:idx val="0"/>
            <c:bubble3D val="0"/>
            <c:spPr>
              <a:solidFill>
                <a:schemeClr val="accent1">
                  <a:shade val="45000"/>
                </a:schemeClr>
              </a:solidFill>
              <a:ln w="19050">
                <a:solidFill>
                  <a:schemeClr val="lt1"/>
                </a:solidFill>
              </a:ln>
              <a:effectLst/>
            </c:spPr>
            <c:extLst>
              <c:ext xmlns:c16="http://schemas.microsoft.com/office/drawing/2014/chart" uri="{C3380CC4-5D6E-409C-BE32-E72D297353CC}">
                <c16:uniqueId val="{00000001-8612-44B1-83A7-E01FC1EB7650}"/>
              </c:ext>
            </c:extLst>
          </c:dPt>
          <c:dPt>
            <c:idx val="1"/>
            <c:bubble3D val="0"/>
            <c:spPr>
              <a:solidFill>
                <a:schemeClr val="accent1">
                  <a:shade val="61000"/>
                </a:schemeClr>
              </a:solidFill>
              <a:ln w="19050">
                <a:solidFill>
                  <a:schemeClr val="lt1"/>
                </a:solidFill>
              </a:ln>
              <a:effectLst/>
            </c:spPr>
            <c:extLst>
              <c:ext xmlns:c16="http://schemas.microsoft.com/office/drawing/2014/chart" uri="{C3380CC4-5D6E-409C-BE32-E72D297353CC}">
                <c16:uniqueId val="{00000003-8612-44B1-83A7-E01FC1EB7650}"/>
              </c:ext>
            </c:extLst>
          </c:dPt>
          <c:dPt>
            <c:idx val="2"/>
            <c:bubble3D val="0"/>
            <c:spPr>
              <a:solidFill>
                <a:schemeClr val="accent1">
                  <a:shade val="76000"/>
                </a:schemeClr>
              </a:solidFill>
              <a:ln w="19050">
                <a:solidFill>
                  <a:schemeClr val="lt1"/>
                </a:solidFill>
              </a:ln>
              <a:effectLst/>
            </c:spPr>
            <c:extLst>
              <c:ext xmlns:c16="http://schemas.microsoft.com/office/drawing/2014/chart" uri="{C3380CC4-5D6E-409C-BE32-E72D297353CC}">
                <c16:uniqueId val="{00000005-8612-44B1-83A7-E01FC1EB7650}"/>
              </c:ext>
            </c:extLst>
          </c:dPt>
          <c:dPt>
            <c:idx val="3"/>
            <c:bubble3D val="0"/>
            <c:spPr>
              <a:solidFill>
                <a:schemeClr val="accent1">
                  <a:shade val="92000"/>
                </a:schemeClr>
              </a:solidFill>
              <a:ln w="19050">
                <a:solidFill>
                  <a:schemeClr val="lt1"/>
                </a:solidFill>
              </a:ln>
              <a:effectLst/>
            </c:spPr>
            <c:extLst>
              <c:ext xmlns:c16="http://schemas.microsoft.com/office/drawing/2014/chart" uri="{C3380CC4-5D6E-409C-BE32-E72D297353CC}">
                <c16:uniqueId val="{00000007-8612-44B1-83A7-E01FC1EB7650}"/>
              </c:ext>
            </c:extLst>
          </c:dPt>
          <c:dPt>
            <c:idx val="4"/>
            <c:bubble3D val="0"/>
            <c:spPr>
              <a:solidFill>
                <a:schemeClr val="accent1">
                  <a:tint val="93000"/>
                </a:schemeClr>
              </a:solidFill>
              <a:ln w="19050">
                <a:solidFill>
                  <a:schemeClr val="lt1"/>
                </a:solidFill>
              </a:ln>
              <a:effectLst/>
            </c:spPr>
            <c:extLst>
              <c:ext xmlns:c16="http://schemas.microsoft.com/office/drawing/2014/chart" uri="{C3380CC4-5D6E-409C-BE32-E72D297353CC}">
                <c16:uniqueId val="{00000009-8612-44B1-83A7-E01FC1EB7650}"/>
              </c:ext>
            </c:extLst>
          </c:dPt>
          <c:dPt>
            <c:idx val="5"/>
            <c:bubble3D val="0"/>
            <c:spPr>
              <a:solidFill>
                <a:schemeClr val="accent1">
                  <a:tint val="77000"/>
                </a:schemeClr>
              </a:solidFill>
              <a:ln w="19050">
                <a:solidFill>
                  <a:schemeClr val="lt1"/>
                </a:solidFill>
              </a:ln>
              <a:effectLst/>
            </c:spPr>
            <c:extLst>
              <c:ext xmlns:c16="http://schemas.microsoft.com/office/drawing/2014/chart" uri="{C3380CC4-5D6E-409C-BE32-E72D297353CC}">
                <c16:uniqueId val="{0000000B-8612-44B1-83A7-E01FC1EB7650}"/>
              </c:ext>
            </c:extLst>
          </c:dPt>
          <c:dPt>
            <c:idx val="6"/>
            <c:bubble3D val="0"/>
            <c:spPr>
              <a:solidFill>
                <a:schemeClr val="accent1">
                  <a:tint val="62000"/>
                </a:schemeClr>
              </a:solidFill>
              <a:ln w="19050">
                <a:solidFill>
                  <a:schemeClr val="lt1"/>
                </a:solidFill>
              </a:ln>
              <a:effectLst/>
            </c:spPr>
            <c:extLst>
              <c:ext xmlns:c16="http://schemas.microsoft.com/office/drawing/2014/chart" uri="{C3380CC4-5D6E-409C-BE32-E72D297353CC}">
                <c16:uniqueId val="{0000000D-8612-44B1-83A7-E01FC1EB7650}"/>
              </c:ext>
            </c:extLst>
          </c:dPt>
          <c:dPt>
            <c:idx val="7"/>
            <c:bubble3D val="0"/>
            <c:spPr>
              <a:solidFill>
                <a:schemeClr val="accent1">
                  <a:tint val="46000"/>
                </a:schemeClr>
              </a:solidFill>
              <a:ln w="19050">
                <a:solidFill>
                  <a:schemeClr val="lt1"/>
                </a:solidFill>
              </a:ln>
              <a:effectLst/>
            </c:spPr>
            <c:extLst>
              <c:ext xmlns:c16="http://schemas.microsoft.com/office/drawing/2014/chart" uri="{C3380CC4-5D6E-409C-BE32-E72D297353CC}">
                <c16:uniqueId val="{0000000F-8612-44B1-83A7-E01FC1EB7650}"/>
              </c:ext>
            </c:extLst>
          </c:dPt>
          <c:dLbls>
            <c:numFmt formatCode="0.0%" sourceLinked="0"/>
            <c:spPr>
              <a:noFill/>
              <a:ln>
                <a:solidFill>
                  <a:schemeClr val="tx1"/>
                </a:solidFill>
              </a:ln>
              <a:effectLst/>
            </c:spPr>
            <c:txPr>
              <a:bodyPr rot="0" spcFirstLastPara="1" vertOverflow="ellipsis" vert="horz" wrap="square" anchor="ctr" anchorCtr="1"/>
              <a:lstStyle/>
              <a:p>
                <a:pPr>
                  <a:defRPr lang="en-US" sz="9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'6. CLASS I COMBINED'!$A$48:$A$55</c:f>
              <c:strCache>
                <c:ptCount val="8"/>
                <c:pt idx="0">
                  <c:v>CT</c:v>
                </c:pt>
                <c:pt idx="1">
                  <c:v>MA</c:v>
                </c:pt>
                <c:pt idx="2">
                  <c:v>ME</c:v>
                </c:pt>
                <c:pt idx="3">
                  <c:v>NH</c:v>
                </c:pt>
                <c:pt idx="4">
                  <c:v>RI</c:v>
                </c:pt>
                <c:pt idx="5">
                  <c:v>VT</c:v>
                </c:pt>
                <c:pt idx="6">
                  <c:v>NY</c:v>
                </c:pt>
                <c:pt idx="7">
                  <c:v>CANADA</c:v>
                </c:pt>
              </c:strCache>
            </c:strRef>
          </c:cat>
          <c:val>
            <c:numRef>
              <c:f>'6. CLASS I COMBINED'!$F$48:$F$55</c:f>
              <c:numCache>
                <c:formatCode>_(* #,##0_);_(* \(#,##0\);_(* "-"??_);_(@_)</c:formatCode>
                <c:ptCount val="8"/>
                <c:pt idx="0">
                  <c:v>120201</c:v>
                </c:pt>
                <c:pt idx="1">
                  <c:v>3707909</c:v>
                </c:pt>
                <c:pt idx="2">
                  <c:v>2347673</c:v>
                </c:pt>
                <c:pt idx="3">
                  <c:v>426392</c:v>
                </c:pt>
                <c:pt idx="4">
                  <c:v>202931</c:v>
                </c:pt>
                <c:pt idx="5">
                  <c:v>534170</c:v>
                </c:pt>
                <c:pt idx="6">
                  <c:v>1739531</c:v>
                </c:pt>
                <c:pt idx="7">
                  <c:v>470436</c:v>
                </c:pt>
              </c:numCache>
            </c:numRef>
          </c:val>
          <c:extLst>
            <c:ext xmlns:c16="http://schemas.microsoft.com/office/drawing/2014/chart" uri="{C3380CC4-5D6E-409C-BE32-E72D297353CC}">
              <c16:uniqueId val="{00000010-8612-44B1-83A7-E01FC1EB7650}"/>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lang="en-US" sz="9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pieChart>
        <c:varyColors val="1"/>
        <c:ser>
          <c:idx val="0"/>
          <c:order val="0"/>
          <c:dPt>
            <c:idx val="0"/>
            <c:bubble3D val="0"/>
            <c:spPr>
              <a:solidFill>
                <a:schemeClr val="accent1">
                  <a:shade val="47000"/>
                </a:schemeClr>
              </a:solidFill>
              <a:ln w="19050">
                <a:solidFill>
                  <a:schemeClr val="lt1"/>
                </a:solidFill>
              </a:ln>
              <a:effectLst/>
            </c:spPr>
            <c:extLst>
              <c:ext xmlns:c16="http://schemas.microsoft.com/office/drawing/2014/chart" uri="{C3380CC4-5D6E-409C-BE32-E72D297353CC}">
                <c16:uniqueId val="{00000001-AFFA-42B8-B807-448633C3F98D}"/>
              </c:ext>
            </c:extLst>
          </c:dPt>
          <c:dPt>
            <c:idx val="1"/>
            <c:bubble3D val="0"/>
            <c:spPr>
              <a:solidFill>
                <a:schemeClr val="accent1">
                  <a:shade val="65000"/>
                </a:schemeClr>
              </a:solidFill>
              <a:ln w="19050">
                <a:solidFill>
                  <a:schemeClr val="lt1"/>
                </a:solidFill>
              </a:ln>
              <a:effectLst/>
            </c:spPr>
            <c:extLst>
              <c:ext xmlns:c16="http://schemas.microsoft.com/office/drawing/2014/chart" uri="{C3380CC4-5D6E-409C-BE32-E72D297353CC}">
                <c16:uniqueId val="{00000003-AFFA-42B8-B807-448633C3F98D}"/>
              </c:ext>
            </c:extLst>
          </c:dPt>
          <c:dPt>
            <c:idx val="2"/>
            <c:bubble3D val="0"/>
            <c:spPr>
              <a:solidFill>
                <a:schemeClr val="accent1">
                  <a:shade val="82000"/>
                </a:schemeClr>
              </a:solidFill>
              <a:ln w="19050">
                <a:solidFill>
                  <a:schemeClr val="lt1"/>
                </a:solidFill>
              </a:ln>
              <a:effectLst/>
            </c:spPr>
            <c:extLst>
              <c:ext xmlns:c16="http://schemas.microsoft.com/office/drawing/2014/chart" uri="{C3380CC4-5D6E-409C-BE32-E72D297353CC}">
                <c16:uniqueId val="{00000005-AFFA-42B8-B807-448633C3F98D}"/>
              </c:ext>
            </c:extLst>
          </c:dPt>
          <c:dPt>
            <c:idx val="3"/>
            <c:bubble3D val="0"/>
            <c:spPr>
              <a:solidFill>
                <a:schemeClr val="accent1"/>
              </a:solidFill>
              <a:ln w="19050">
                <a:solidFill>
                  <a:schemeClr val="lt1"/>
                </a:solidFill>
              </a:ln>
              <a:effectLst/>
            </c:spPr>
            <c:extLst>
              <c:ext xmlns:c16="http://schemas.microsoft.com/office/drawing/2014/chart" uri="{C3380CC4-5D6E-409C-BE32-E72D297353CC}">
                <c16:uniqueId val="{00000007-AFFA-42B8-B807-448633C3F98D}"/>
              </c:ext>
            </c:extLst>
          </c:dPt>
          <c:dPt>
            <c:idx val="4"/>
            <c:bubble3D val="0"/>
            <c:spPr>
              <a:solidFill>
                <a:schemeClr val="accent1">
                  <a:tint val="83000"/>
                </a:schemeClr>
              </a:solidFill>
              <a:ln w="19050">
                <a:solidFill>
                  <a:schemeClr val="lt1"/>
                </a:solidFill>
              </a:ln>
              <a:effectLst/>
            </c:spPr>
            <c:extLst>
              <c:ext xmlns:c16="http://schemas.microsoft.com/office/drawing/2014/chart" uri="{C3380CC4-5D6E-409C-BE32-E72D297353CC}">
                <c16:uniqueId val="{00000009-AFFA-42B8-B807-448633C3F98D}"/>
              </c:ext>
            </c:extLst>
          </c:dPt>
          <c:dPt>
            <c:idx val="5"/>
            <c:bubble3D val="0"/>
            <c:spPr>
              <a:solidFill>
                <a:schemeClr val="accent1">
                  <a:tint val="65000"/>
                </a:schemeClr>
              </a:solidFill>
              <a:ln w="19050">
                <a:solidFill>
                  <a:schemeClr val="lt1"/>
                </a:solidFill>
              </a:ln>
              <a:effectLst/>
            </c:spPr>
            <c:extLst>
              <c:ext xmlns:c16="http://schemas.microsoft.com/office/drawing/2014/chart" uri="{C3380CC4-5D6E-409C-BE32-E72D297353CC}">
                <c16:uniqueId val="{0000000B-AFFA-42B8-B807-448633C3F98D}"/>
              </c:ext>
            </c:extLst>
          </c:dPt>
          <c:dPt>
            <c:idx val="6"/>
            <c:bubble3D val="0"/>
            <c:spPr>
              <a:solidFill>
                <a:schemeClr val="accent1">
                  <a:tint val="48000"/>
                </a:schemeClr>
              </a:solidFill>
              <a:ln w="19050">
                <a:solidFill>
                  <a:schemeClr val="lt1"/>
                </a:solidFill>
              </a:ln>
              <a:effectLst/>
            </c:spPr>
            <c:extLst>
              <c:ext xmlns:c16="http://schemas.microsoft.com/office/drawing/2014/chart" uri="{C3380CC4-5D6E-409C-BE32-E72D297353CC}">
                <c16:uniqueId val="{0000000D-AFFA-42B8-B807-448633C3F98D}"/>
              </c:ext>
            </c:extLst>
          </c:dPt>
          <c:dLbls>
            <c:dLbl>
              <c:idx val="1"/>
              <c:layout>
                <c:manualLayout>
                  <c:x val="9.7300216505194909E-2"/>
                  <c:y val="1.760832712812306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FA-42B8-B807-448633C3F98D}"/>
                </c:ext>
              </c:extLst>
            </c:dLbl>
            <c:dLbl>
              <c:idx val="2"/>
              <c:layout>
                <c:manualLayout>
                  <c:x val="2.3168716813624105E-2"/>
                  <c:y val="-6.977835517039239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FFA-42B8-B807-448633C3F98D}"/>
                </c:ext>
              </c:extLst>
            </c:dLbl>
            <c:dLbl>
              <c:idx val="3"/>
              <c:layout>
                <c:manualLayout>
                  <c:x val="7.3304183751224647E-2"/>
                  <c:y val="3.2858568735246124E-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FFA-42B8-B807-448633C3F98D}"/>
                </c:ext>
              </c:extLst>
            </c:dLbl>
            <c:dLbl>
              <c:idx val="4"/>
              <c:layout>
                <c:manualLayout>
                  <c:x val="-7.4943575601436913E-2"/>
                  <c:y val="3.0440913195709692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FFA-42B8-B807-448633C3F98D}"/>
                </c:ext>
              </c:extLst>
            </c:dLbl>
            <c:dLbl>
              <c:idx val="5"/>
              <c:layout>
                <c:manualLayout>
                  <c:x val="-7.3579713826094323E-2"/>
                  <c:y val="-1.5172610465945278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FFA-42B8-B807-448633C3F98D}"/>
                </c:ext>
              </c:extLst>
            </c:dLbl>
            <c:dLbl>
              <c:idx val="6"/>
              <c:layout>
                <c:manualLayout>
                  <c:x val="-7.0642016522128287E-2"/>
                  <c:y val="6.8676626689269478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FFA-42B8-B807-448633C3F98D}"/>
                </c:ext>
              </c:extLst>
            </c:dLbl>
            <c:numFmt formatCode="0.0%" sourceLinked="0"/>
            <c:spPr>
              <a:noFill/>
              <a:ln>
                <a:solidFill>
                  <a:sysClr val="windowText" lastClr="000000"/>
                </a:solidFill>
              </a:ln>
              <a:effectLst/>
            </c:spPr>
            <c:txPr>
              <a:bodyPr rot="0" spcFirstLastPara="1" vertOverflow="ellipsis" vert="horz" wrap="square" anchor="ctr" anchorCtr="1"/>
              <a:lstStyle/>
              <a:p>
                <a:pPr>
                  <a:defRPr lang="en-US" sz="9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[5]CLASSII!$A$32:$A$38</c:f>
              <c:strCache>
                <c:ptCount val="7"/>
                <c:pt idx="0">
                  <c:v>CT</c:v>
                </c:pt>
                <c:pt idx="1">
                  <c:v>ME</c:v>
                </c:pt>
                <c:pt idx="2">
                  <c:v>MA</c:v>
                </c:pt>
                <c:pt idx="3">
                  <c:v>NH</c:v>
                </c:pt>
                <c:pt idx="4">
                  <c:v>NY</c:v>
                </c:pt>
                <c:pt idx="5">
                  <c:v>RI</c:v>
                </c:pt>
                <c:pt idx="6">
                  <c:v>VT</c:v>
                </c:pt>
              </c:strCache>
            </c:strRef>
          </c:cat>
          <c:val>
            <c:numRef>
              <c:f>[5]CLASSII!$L$32:$L$38</c:f>
              <c:numCache>
                <c:formatCode>General</c:formatCode>
                <c:ptCount val="7"/>
                <c:pt idx="0">
                  <c:v>1.6083293620318982E-2</c:v>
                </c:pt>
                <c:pt idx="1">
                  <c:v>9.8843094675614127E-2</c:v>
                </c:pt>
                <c:pt idx="2">
                  <c:v>0.19510426018312738</c:v>
                </c:pt>
                <c:pt idx="3">
                  <c:v>0.13353307547975335</c:v>
                </c:pt>
                <c:pt idx="4">
                  <c:v>0.3752367669767569</c:v>
                </c:pt>
                <c:pt idx="5">
                  <c:v>2.1639086004709572E-3</c:v>
                </c:pt>
                <c:pt idx="6">
                  <c:v>0.17903560046395831</c:v>
                </c:pt>
              </c:numCache>
            </c:numRef>
          </c:val>
          <c:extLst>
            <c:ext xmlns:c16="http://schemas.microsoft.com/office/drawing/2014/chart" uri="{C3380CC4-5D6E-409C-BE32-E72D297353CC}">
              <c16:uniqueId val="{0000000E-AFFA-42B8-B807-448633C3F98D}"/>
            </c:ext>
          </c:extLst>
        </c:ser>
        <c:dLbls>
          <c:showLegendKey val="0"/>
          <c:showVal val="1"/>
          <c:showCatName val="1"/>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lang="en-US" sz="9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pieChart>
        <c:varyColors val="1"/>
        <c:ser>
          <c:idx val="0"/>
          <c:order val="0"/>
          <c:dPt>
            <c:idx val="0"/>
            <c:bubble3D val="0"/>
            <c:spPr>
              <a:solidFill>
                <a:schemeClr val="accent1">
                  <a:shade val="42000"/>
                </a:schemeClr>
              </a:solidFill>
              <a:ln w="19050">
                <a:solidFill>
                  <a:schemeClr val="lt1"/>
                </a:solidFill>
              </a:ln>
              <a:effectLst/>
            </c:spPr>
            <c:extLst>
              <c:ext xmlns:c16="http://schemas.microsoft.com/office/drawing/2014/chart" uri="{C3380CC4-5D6E-409C-BE32-E72D297353CC}">
                <c16:uniqueId val="{00000003-7203-4E03-9A26-34B8679053AD}"/>
              </c:ext>
            </c:extLst>
          </c:dPt>
          <c:dPt>
            <c:idx val="1"/>
            <c:bubble3D val="0"/>
            <c:spPr>
              <a:solidFill>
                <a:schemeClr val="accent1">
                  <a:shade val="55000"/>
                </a:schemeClr>
              </a:solidFill>
              <a:ln w="19050">
                <a:solidFill>
                  <a:schemeClr val="lt1"/>
                </a:solidFill>
              </a:ln>
              <a:effectLst/>
            </c:spPr>
            <c:extLst>
              <c:ext xmlns:c16="http://schemas.microsoft.com/office/drawing/2014/chart" uri="{C3380CC4-5D6E-409C-BE32-E72D297353CC}">
                <c16:uniqueId val="{00000007-7203-4E03-9A26-34B8679053AD}"/>
              </c:ext>
            </c:extLst>
          </c:dPt>
          <c:dPt>
            <c:idx val="2"/>
            <c:bubble3D val="0"/>
            <c:spPr>
              <a:solidFill>
                <a:schemeClr val="accent1">
                  <a:shade val="68000"/>
                </a:schemeClr>
              </a:solidFill>
              <a:ln w="19050">
                <a:solidFill>
                  <a:schemeClr val="lt1"/>
                </a:solidFill>
              </a:ln>
              <a:effectLst/>
            </c:spPr>
            <c:extLst>
              <c:ext xmlns:c16="http://schemas.microsoft.com/office/drawing/2014/chart" uri="{C3380CC4-5D6E-409C-BE32-E72D297353CC}">
                <c16:uniqueId val="{00000004-7203-4E03-9A26-34B8679053AD}"/>
              </c:ext>
            </c:extLst>
          </c:dPt>
          <c:dPt>
            <c:idx val="3"/>
            <c:bubble3D val="0"/>
            <c:spPr>
              <a:solidFill>
                <a:schemeClr val="accent1">
                  <a:shade val="80000"/>
                </a:schemeClr>
              </a:solidFill>
              <a:ln w="19050">
                <a:solidFill>
                  <a:schemeClr val="lt1"/>
                </a:solidFill>
              </a:ln>
              <a:effectLst/>
            </c:spPr>
            <c:extLst>
              <c:ext xmlns:c16="http://schemas.microsoft.com/office/drawing/2014/chart" uri="{C3380CC4-5D6E-409C-BE32-E72D297353CC}">
                <c16:uniqueId val="{00000006-7203-4E03-9A26-34B8679053AD}"/>
              </c:ext>
            </c:extLst>
          </c:dPt>
          <c:dPt>
            <c:idx val="4"/>
            <c:bubble3D val="0"/>
            <c:spPr>
              <a:solidFill>
                <a:schemeClr val="accent1">
                  <a:shade val="93000"/>
                </a:schemeClr>
              </a:solidFill>
              <a:ln w="19050">
                <a:solidFill>
                  <a:schemeClr val="lt1"/>
                </a:solidFill>
              </a:ln>
              <a:effectLst/>
            </c:spPr>
            <c:extLst>
              <c:ext xmlns:c16="http://schemas.microsoft.com/office/drawing/2014/chart" uri="{C3380CC4-5D6E-409C-BE32-E72D297353CC}">
                <c16:uniqueId val="{00000005-7203-4E03-9A26-34B8679053AD}"/>
              </c:ext>
            </c:extLst>
          </c:dPt>
          <c:dPt>
            <c:idx val="5"/>
            <c:bubble3D val="0"/>
            <c:spPr>
              <a:solidFill>
                <a:schemeClr val="accent1">
                  <a:tint val="94000"/>
                </a:schemeClr>
              </a:solidFill>
              <a:ln w="19050">
                <a:solidFill>
                  <a:schemeClr val="lt1"/>
                </a:solidFill>
              </a:ln>
              <a:effectLst/>
            </c:spPr>
            <c:extLst>
              <c:ext xmlns:c16="http://schemas.microsoft.com/office/drawing/2014/chart" uri="{C3380CC4-5D6E-409C-BE32-E72D297353CC}">
                <c16:uniqueId val="{0000000B-585D-41CA-8182-137C0F9AEF28}"/>
              </c:ext>
            </c:extLst>
          </c:dPt>
          <c:dPt>
            <c:idx val="6"/>
            <c:bubble3D val="0"/>
            <c:spPr>
              <a:solidFill>
                <a:schemeClr val="accent1">
                  <a:tint val="81000"/>
                </a:schemeClr>
              </a:solidFill>
              <a:ln w="19050">
                <a:solidFill>
                  <a:schemeClr val="lt1"/>
                </a:solidFill>
              </a:ln>
              <a:effectLst/>
            </c:spPr>
            <c:extLst>
              <c:ext xmlns:c16="http://schemas.microsoft.com/office/drawing/2014/chart" uri="{C3380CC4-5D6E-409C-BE32-E72D297353CC}">
                <c16:uniqueId val="{0000000D-585D-41CA-8182-137C0F9AEF28}"/>
              </c:ext>
            </c:extLst>
          </c:dPt>
          <c:dPt>
            <c:idx val="7"/>
            <c:bubble3D val="0"/>
            <c:spPr>
              <a:solidFill>
                <a:schemeClr val="accent1">
                  <a:tint val="69000"/>
                </a:schemeClr>
              </a:solidFill>
              <a:ln w="19050">
                <a:solidFill>
                  <a:schemeClr val="lt1"/>
                </a:solidFill>
              </a:ln>
              <a:effectLst/>
            </c:spPr>
            <c:extLst>
              <c:ext xmlns:c16="http://schemas.microsoft.com/office/drawing/2014/chart" uri="{C3380CC4-5D6E-409C-BE32-E72D297353CC}">
                <c16:uniqueId val="{0000000F-585D-41CA-8182-137C0F9AEF28}"/>
              </c:ext>
            </c:extLst>
          </c:dPt>
          <c:dPt>
            <c:idx val="8"/>
            <c:bubble3D val="0"/>
            <c:spPr>
              <a:solidFill>
                <a:schemeClr val="accent1">
                  <a:tint val="56000"/>
                </a:schemeClr>
              </a:solidFill>
              <a:ln w="19050">
                <a:solidFill>
                  <a:schemeClr val="lt1"/>
                </a:solidFill>
              </a:ln>
              <a:effectLst/>
            </c:spPr>
            <c:extLst>
              <c:ext xmlns:c16="http://schemas.microsoft.com/office/drawing/2014/chart" uri="{C3380CC4-5D6E-409C-BE32-E72D297353CC}">
                <c16:uniqueId val="{00000001-7203-4E03-9A26-34B8679053AD}"/>
              </c:ext>
            </c:extLst>
          </c:dPt>
          <c:dPt>
            <c:idx val="9"/>
            <c:bubble3D val="0"/>
            <c:spPr>
              <a:solidFill>
                <a:schemeClr val="accent1">
                  <a:tint val="43000"/>
                </a:schemeClr>
              </a:solidFill>
              <a:ln w="19050">
                <a:solidFill>
                  <a:schemeClr val="lt1"/>
                </a:solidFill>
              </a:ln>
              <a:effectLst/>
            </c:spPr>
            <c:extLst>
              <c:ext xmlns:c16="http://schemas.microsoft.com/office/drawing/2014/chart" uri="{C3380CC4-5D6E-409C-BE32-E72D297353CC}">
                <c16:uniqueId val="{00000002-7203-4E03-9A26-34B8679053AD}"/>
              </c:ext>
            </c:extLst>
          </c:dPt>
          <c:dLbls>
            <c:dLbl>
              <c:idx val="0"/>
              <c:layout>
                <c:manualLayout>
                  <c:x val="-1.0548205298212833E-2"/>
                  <c:y val="-3.910493156636976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203-4E03-9A26-34B8679053AD}"/>
                </c:ext>
              </c:extLst>
            </c:dLbl>
            <c:dLbl>
              <c:idx val="1"/>
              <c:layout>
                <c:manualLayout>
                  <c:x val="5.4247912962237424E-2"/>
                  <c:y val="6.5174885943949596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203-4E03-9A26-34B8679053AD}"/>
                </c:ext>
              </c:extLst>
            </c:dLbl>
            <c:dLbl>
              <c:idx val="2"/>
              <c:layout>
                <c:manualLayout>
                  <c:x val="0.10397516651095506"/>
                  <c:y val="-5.648490115142298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203-4E03-9A26-34B8679053AD}"/>
                </c:ext>
              </c:extLst>
            </c:dLbl>
            <c:dLbl>
              <c:idx val="3"/>
              <c:layout>
                <c:manualLayout>
                  <c:x val="6.9316777673970043E-2"/>
                  <c:y val="1.303497718878991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203-4E03-9A26-34B8679053AD}"/>
                </c:ext>
              </c:extLst>
            </c:dLbl>
            <c:dLbl>
              <c:idx val="4"/>
              <c:layout>
                <c:manualLayout>
                  <c:x val="4.972725354871764E-2"/>
                  <c:y val="1.95524657831848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203-4E03-9A26-34B8679053AD}"/>
                </c:ext>
              </c:extLst>
            </c:dLbl>
            <c:dLbl>
              <c:idx val="8"/>
              <c:layout>
                <c:manualLayout>
                  <c:x val="-0.17027817124257857"/>
                  <c:y val="-1.520747338692157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203-4E03-9A26-34B8679053AD}"/>
                </c:ext>
              </c:extLst>
            </c:dLbl>
            <c:dLbl>
              <c:idx val="9"/>
              <c:layout>
                <c:manualLayout>
                  <c:x val="0"/>
                  <c:y val="-1.95524657831848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203-4E03-9A26-34B8679053AD}"/>
                </c:ext>
              </c:extLst>
            </c:dLbl>
            <c:numFmt formatCode="0.0%" sourceLinked="0"/>
            <c:spPr>
              <a:no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'9. APS'!$B$21:$K$21</c:f>
              <c:strCache>
                <c:ptCount val="10"/>
                <c:pt idx="0">
                  <c:v>Air-Source Heat Pump</c:v>
                </c:pt>
                <c:pt idx="1">
                  <c:v>Biomass**</c:v>
                </c:pt>
                <c:pt idx="2">
                  <c:v>Digester Gas</c:v>
                </c:pt>
                <c:pt idx="3">
                  <c:v>Fuel Cell</c:v>
                </c:pt>
                <c:pt idx="4">
                  <c:v>Ground- and Water-Source Heat Pump</c:v>
                </c:pt>
                <c:pt idx="5">
                  <c:v>Liquid Biofuels***</c:v>
                </c:pt>
                <c:pt idx="6">
                  <c:v>Municipal Solid Waste</c:v>
                </c:pt>
                <c:pt idx="7">
                  <c:v>Natural Gas</c:v>
                </c:pt>
                <c:pt idx="8">
                  <c:v>Solar Thermal</c:v>
                </c:pt>
                <c:pt idx="9">
                  <c:v>Woody Biomass</c:v>
                </c:pt>
              </c:strCache>
            </c:strRef>
          </c:cat>
          <c:val>
            <c:numRef>
              <c:f>'9. APS'!$B$25:$K$25</c:f>
              <c:numCache>
                <c:formatCode>_(* #,##0_);_(* \(#,##0\);_(* "-"??_);_(@_)</c:formatCode>
                <c:ptCount val="10"/>
                <c:pt idx="0">
                  <c:v>211511</c:v>
                </c:pt>
                <c:pt idx="1">
                  <c:v>2564</c:v>
                </c:pt>
                <c:pt idx="2">
                  <c:v>3877</c:v>
                </c:pt>
                <c:pt idx="3">
                  <c:v>93716</c:v>
                </c:pt>
                <c:pt idx="4">
                  <c:v>66334</c:v>
                </c:pt>
                <c:pt idx="5">
                  <c:v>363796</c:v>
                </c:pt>
                <c:pt idx="6">
                  <c:v>26986</c:v>
                </c:pt>
                <c:pt idx="7">
                  <c:v>1579958</c:v>
                </c:pt>
                <c:pt idx="8">
                  <c:v>25662</c:v>
                </c:pt>
                <c:pt idx="9">
                  <c:v>2675</c:v>
                </c:pt>
              </c:numCache>
            </c:numRef>
          </c:val>
          <c:extLst>
            <c:ext xmlns:c16="http://schemas.microsoft.com/office/drawing/2014/chart" uri="{C3380CC4-5D6E-409C-BE32-E72D297353CC}">
              <c16:uniqueId val="{00000000-7203-4E03-9A26-34B8679053AD}"/>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25549780942774125"/>
          <c:y val="0.17998165974210933"/>
          <c:w val="0.54166666666666663"/>
          <c:h val="0.90277777777777779"/>
        </c:manualLayout>
      </c:layout>
      <c:pieChart>
        <c:varyColors val="1"/>
        <c:ser>
          <c:idx val="0"/>
          <c:order val="0"/>
          <c:dPt>
            <c:idx val="0"/>
            <c:bubble3D val="0"/>
            <c:spPr>
              <a:solidFill>
                <a:schemeClr val="accent1">
                  <a:shade val="47000"/>
                </a:schemeClr>
              </a:solidFill>
              <a:ln w="19050">
                <a:solidFill>
                  <a:schemeClr val="lt1"/>
                </a:solidFill>
              </a:ln>
              <a:effectLst/>
            </c:spPr>
            <c:extLst>
              <c:ext xmlns:c16="http://schemas.microsoft.com/office/drawing/2014/chart" uri="{C3380CC4-5D6E-409C-BE32-E72D297353CC}">
                <c16:uniqueId val="{00000001-45F3-4FA3-9ED2-ADCBF0C191E3}"/>
              </c:ext>
            </c:extLst>
          </c:dPt>
          <c:dPt>
            <c:idx val="1"/>
            <c:bubble3D val="0"/>
            <c:spPr>
              <a:solidFill>
                <a:schemeClr val="accent1">
                  <a:shade val="65000"/>
                </a:schemeClr>
              </a:solidFill>
              <a:ln w="19050">
                <a:solidFill>
                  <a:schemeClr val="lt1"/>
                </a:solidFill>
              </a:ln>
              <a:effectLst/>
            </c:spPr>
            <c:extLst>
              <c:ext xmlns:c16="http://schemas.microsoft.com/office/drawing/2014/chart" uri="{C3380CC4-5D6E-409C-BE32-E72D297353CC}">
                <c16:uniqueId val="{00000003-45F3-4FA3-9ED2-ADCBF0C191E3}"/>
              </c:ext>
            </c:extLst>
          </c:dPt>
          <c:dPt>
            <c:idx val="2"/>
            <c:bubble3D val="0"/>
            <c:spPr>
              <a:solidFill>
                <a:schemeClr val="accent1">
                  <a:shade val="82000"/>
                </a:schemeClr>
              </a:solidFill>
              <a:ln w="19050">
                <a:solidFill>
                  <a:schemeClr val="lt1"/>
                </a:solidFill>
              </a:ln>
              <a:effectLst/>
            </c:spPr>
            <c:extLst>
              <c:ext xmlns:c16="http://schemas.microsoft.com/office/drawing/2014/chart" uri="{C3380CC4-5D6E-409C-BE32-E72D297353CC}">
                <c16:uniqueId val="{00000005-45F3-4FA3-9ED2-ADCBF0C191E3}"/>
              </c:ext>
            </c:extLst>
          </c:dPt>
          <c:dPt>
            <c:idx val="3"/>
            <c:bubble3D val="0"/>
            <c:spPr>
              <a:solidFill>
                <a:schemeClr val="accent1"/>
              </a:solidFill>
              <a:ln w="19050">
                <a:solidFill>
                  <a:schemeClr val="lt1"/>
                </a:solidFill>
              </a:ln>
              <a:effectLst/>
            </c:spPr>
            <c:extLst>
              <c:ext xmlns:c16="http://schemas.microsoft.com/office/drawing/2014/chart" uri="{C3380CC4-5D6E-409C-BE32-E72D297353CC}">
                <c16:uniqueId val="{00000007-45F3-4FA3-9ED2-ADCBF0C191E3}"/>
              </c:ext>
            </c:extLst>
          </c:dPt>
          <c:dPt>
            <c:idx val="4"/>
            <c:bubble3D val="0"/>
            <c:spPr>
              <a:solidFill>
                <a:schemeClr val="accent1">
                  <a:tint val="83000"/>
                </a:schemeClr>
              </a:solidFill>
              <a:ln w="19050">
                <a:solidFill>
                  <a:schemeClr val="lt1"/>
                </a:solidFill>
              </a:ln>
              <a:effectLst/>
            </c:spPr>
            <c:extLst>
              <c:ext xmlns:c16="http://schemas.microsoft.com/office/drawing/2014/chart" uri="{C3380CC4-5D6E-409C-BE32-E72D297353CC}">
                <c16:uniqueId val="{00000009-45F3-4FA3-9ED2-ADCBF0C191E3}"/>
              </c:ext>
            </c:extLst>
          </c:dPt>
          <c:dPt>
            <c:idx val="5"/>
            <c:bubble3D val="0"/>
            <c:spPr>
              <a:solidFill>
                <a:schemeClr val="accent1">
                  <a:tint val="65000"/>
                </a:schemeClr>
              </a:solidFill>
              <a:ln w="19050">
                <a:solidFill>
                  <a:schemeClr val="lt1"/>
                </a:solidFill>
              </a:ln>
              <a:effectLst/>
            </c:spPr>
            <c:extLst>
              <c:ext xmlns:c16="http://schemas.microsoft.com/office/drawing/2014/chart" uri="{C3380CC4-5D6E-409C-BE32-E72D297353CC}">
                <c16:uniqueId val="{0000000B-45F3-4FA3-9ED2-ADCBF0C191E3}"/>
              </c:ext>
            </c:extLst>
          </c:dPt>
          <c:dPt>
            <c:idx val="6"/>
            <c:bubble3D val="0"/>
            <c:spPr>
              <a:solidFill>
                <a:schemeClr val="accent1">
                  <a:tint val="48000"/>
                </a:schemeClr>
              </a:solidFill>
              <a:ln w="19050">
                <a:solidFill>
                  <a:schemeClr val="lt1"/>
                </a:solidFill>
              </a:ln>
              <a:effectLst/>
            </c:spPr>
            <c:extLst>
              <c:ext xmlns:c16="http://schemas.microsoft.com/office/drawing/2014/chart" uri="{C3380CC4-5D6E-409C-BE32-E72D297353CC}">
                <c16:uniqueId val="{0000000D-45F3-4FA3-9ED2-ADCBF0C191E3}"/>
              </c:ext>
            </c:extLst>
          </c:dPt>
          <c:dLbls>
            <c:dLbl>
              <c:idx val="0"/>
              <c:layout>
                <c:manualLayout>
                  <c:x val="6.8833652007648183E-2"/>
                  <c:y val="-7.8074170461938847E-2"/>
                </c:manualLayout>
              </c:layout>
              <c:tx>
                <c:rich>
                  <a:bodyPr/>
                  <a:lstStyle/>
                  <a:p>
                    <a:fld id="{F668A0FE-109E-4104-871D-85F9D99D0F80}" type="CELLRANGE">
                      <a:rPr lang="en-US" baseline="0"/>
                      <a:pPr/>
                      <a:t>[]</a:t>
                    </a:fld>
                    <a:r>
                      <a:rPr lang="en-US" baseline="0"/>
                      <a:t>
</a:t>
                    </a:r>
                    <a:fld id="{DE81E10F-40EB-4791-9931-80BE3A7C931C}" type="VALUE">
                      <a:rPr lang="en-US" baseline="0"/>
                      <a:pPr/>
                      <a:t>[]</a:t>
                    </a:fld>
                    <a:endParaRPr lang="en-US" baseline="0"/>
                  </a:p>
                </c:rich>
              </c:tx>
              <c:dLblPos val="bestFi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5F3-4FA3-9ED2-ADCBF0C191E3}"/>
                </c:ext>
              </c:extLst>
            </c:dLbl>
            <c:dLbl>
              <c:idx val="1"/>
              <c:layout>
                <c:manualLayout>
                  <c:x val="9.3690248565965584E-2"/>
                  <c:y val="-2.8627195836044242E-2"/>
                </c:manualLayout>
              </c:layout>
              <c:tx>
                <c:rich>
                  <a:bodyPr/>
                  <a:lstStyle/>
                  <a:p>
                    <a:fld id="{E913100C-9805-44B0-966C-84F0585BC972}" type="CELLRANGE">
                      <a:rPr lang="en-US" baseline="0"/>
                      <a:pPr/>
                      <a:t>[]</a:t>
                    </a:fld>
                    <a:r>
                      <a:rPr lang="en-US" baseline="0"/>
                      <a:t>
</a:t>
                    </a:r>
                    <a:fld id="{B94E5910-61A2-49A5-86C3-6CD0808E16E0}" type="VALUE">
                      <a:rPr lang="en-US" baseline="0"/>
                      <a:pPr/>
                      <a:t>[]</a:t>
                    </a:fld>
                    <a:endParaRPr lang="en-US" baseline="0"/>
                  </a:p>
                </c:rich>
              </c:tx>
              <c:dLblPos val="bestFi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5F3-4FA3-9ED2-ADCBF0C191E3}"/>
                </c:ext>
              </c:extLst>
            </c:dLbl>
            <c:dLbl>
              <c:idx val="2"/>
              <c:layout>
                <c:manualLayout>
                  <c:x val="0.14913957934990441"/>
                  <c:y val="3.9037085230969423E-2"/>
                </c:manualLayout>
              </c:layout>
              <c:tx>
                <c:rich>
                  <a:bodyPr/>
                  <a:lstStyle/>
                  <a:p>
                    <a:fld id="{4FE1B64C-CB36-407C-B774-48C0D39E3D76}" type="CELLRANGE">
                      <a:rPr lang="en-US" baseline="0"/>
                      <a:pPr/>
                      <a:t>[]</a:t>
                    </a:fld>
                    <a:r>
                      <a:rPr lang="en-US" baseline="0"/>
                      <a:t>
</a:t>
                    </a:r>
                    <a:fld id="{554C1456-EE6C-4492-B129-5CFF54D448F5}" type="VALUE">
                      <a:rPr lang="en-US" baseline="0"/>
                      <a:pPr/>
                      <a:t>[]</a:t>
                    </a:fld>
                    <a:endParaRPr lang="en-US" baseline="0"/>
                  </a:p>
                </c:rich>
              </c:tx>
              <c:dLblPos val="bestFi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5F3-4FA3-9ED2-ADCBF0C191E3}"/>
                </c:ext>
              </c:extLst>
            </c:dLbl>
            <c:dLbl>
              <c:idx val="3"/>
              <c:layout>
                <c:manualLayout>
                  <c:x val="5.736137667304015E-2"/>
                  <c:y val="-2.6024723487312949E-3"/>
                </c:manualLayout>
              </c:layout>
              <c:tx>
                <c:rich>
                  <a:bodyPr/>
                  <a:lstStyle/>
                  <a:p>
                    <a:fld id="{B5C1CCEB-95F8-4821-B27F-278EB97E00A5}" type="CELLRANGE">
                      <a:rPr lang="en-US" baseline="0"/>
                      <a:pPr/>
                      <a:t>[]</a:t>
                    </a:fld>
                    <a:r>
                      <a:rPr lang="en-US" baseline="0"/>
                      <a:t>
</a:t>
                    </a:r>
                    <a:fld id="{C6654DED-7D4E-4A50-AEC7-D10030085732}" type="VALUE">
                      <a:rPr lang="en-US" baseline="0"/>
                      <a:pPr/>
                      <a:t>[]</a:t>
                    </a:fld>
                    <a:endParaRPr lang="en-US" baseline="0"/>
                  </a:p>
                </c:rich>
              </c:tx>
              <c:dLblPos val="bestFi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5F3-4FA3-9ED2-ADCBF0C191E3}"/>
                </c:ext>
              </c:extLst>
            </c:dLbl>
            <c:dLbl>
              <c:idx val="4"/>
              <c:layout>
                <c:manualLayout>
                  <c:x val="-9.1778202676864262E-2"/>
                  <c:y val="-1.3012361743656473E-2"/>
                </c:manualLayout>
              </c:layout>
              <c:tx>
                <c:rich>
                  <a:bodyPr/>
                  <a:lstStyle/>
                  <a:p>
                    <a:fld id="{132BEE0D-6E07-44EC-9815-09C21769B57B}" type="CELLRANGE">
                      <a:rPr lang="en-US" baseline="0"/>
                      <a:pPr/>
                      <a:t>[]</a:t>
                    </a:fld>
                    <a:r>
                      <a:rPr lang="en-US" baseline="0"/>
                      <a:t>
</a:t>
                    </a:r>
                    <a:fld id="{BE8CF15D-95D1-4D08-B745-9D024EFEE0B0}" type="VALUE">
                      <a:rPr lang="en-US" baseline="0"/>
                      <a:pPr/>
                      <a:t>[]</a:t>
                    </a:fld>
                    <a:endParaRPr lang="en-US" baseline="0"/>
                  </a:p>
                </c:rich>
              </c:tx>
              <c:dLblPos val="bestFi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5F3-4FA3-9ED2-ADCBF0C191E3}"/>
                </c:ext>
              </c:extLst>
            </c:dLbl>
            <c:dLbl>
              <c:idx val="5"/>
              <c:layout>
                <c:manualLayout>
                  <c:x val="-0.21414913957934995"/>
                  <c:y val="-6.5061808718282377E-2"/>
                </c:manualLayout>
              </c:layout>
              <c:tx>
                <c:rich>
                  <a:bodyPr/>
                  <a:lstStyle/>
                  <a:p>
                    <a:fld id="{E6095872-B085-4F91-9493-D0D56C227833}" type="CELLRANGE">
                      <a:rPr lang="en-US" baseline="0"/>
                      <a:pPr/>
                      <a:t>[]</a:t>
                    </a:fld>
                    <a:r>
                      <a:rPr lang="en-US" baseline="0"/>
                      <a:t>
</a:t>
                    </a:r>
                    <a:fld id="{605F0B4B-EF22-4433-8DB5-6D7A73F4200D}" type="VALUE">
                      <a:rPr lang="en-US" baseline="0"/>
                      <a:pPr/>
                      <a:t>[]</a:t>
                    </a:fld>
                    <a:endParaRPr lang="en-US" baseline="0"/>
                  </a:p>
                </c:rich>
              </c:tx>
              <c:dLblPos val="bestFi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5F3-4FA3-9ED2-ADCBF0C191E3}"/>
                </c:ext>
              </c:extLst>
            </c:dLbl>
            <c:dLbl>
              <c:idx val="6"/>
              <c:layout>
                <c:manualLayout>
                  <c:x val="-3.8240917782026769E-2"/>
                  <c:y val="-7.5471698113207558E-2"/>
                </c:manualLayout>
              </c:layout>
              <c:tx>
                <c:rich>
                  <a:bodyPr/>
                  <a:lstStyle/>
                  <a:p>
                    <a:fld id="{776ED85B-BA47-405B-9A5C-0C22D781A91A}" type="CELLRANGE">
                      <a:rPr lang="en-US" baseline="0"/>
                      <a:pPr/>
                      <a:t>[]</a:t>
                    </a:fld>
                    <a:r>
                      <a:rPr lang="en-US" baseline="0"/>
                      <a:t>
</a:t>
                    </a:r>
                    <a:fld id="{BBFDAA5C-9335-4880-8927-A50142F4E1B4}" type="VALUE">
                      <a:rPr lang="en-US" baseline="0"/>
                      <a:pPr/>
                      <a:t>[]</a:t>
                    </a:fld>
                    <a:endParaRPr lang="en-US" baseline="0"/>
                  </a:p>
                </c:rich>
              </c:tx>
              <c:dLblPos val="bestFit"/>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5F3-4FA3-9ED2-ADCBF0C191E3}"/>
                </c:ext>
              </c:extLst>
            </c:dLbl>
            <c:numFmt formatCode="0.00%" sourceLinked="0"/>
            <c:spPr>
              <a:no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[5]CPS!$A$26:$A$32</c:f>
              <c:strCache>
                <c:ptCount val="7"/>
                <c:pt idx="0">
                  <c:v>Biogas</c:v>
                </c:pt>
                <c:pt idx="1">
                  <c:v>Biomass</c:v>
                </c:pt>
                <c:pt idx="2">
                  <c:v>Demand Response</c:v>
                </c:pt>
                <c:pt idx="3">
                  <c:v>Energy Storage</c:v>
                </c:pt>
                <c:pt idx="4">
                  <c:v>Hydropower</c:v>
                </c:pt>
                <c:pt idx="5">
                  <c:v>Solar Energy</c:v>
                </c:pt>
                <c:pt idx="6">
                  <c:v>Wind Energy</c:v>
                </c:pt>
              </c:strCache>
            </c:strRef>
          </c:cat>
          <c:val>
            <c:numRef>
              <c:f>[5]CPS!$F$26:$F$32</c:f>
              <c:numCache>
                <c:formatCode>General</c:formatCode>
                <c:ptCount val="7"/>
                <c:pt idx="0">
                  <c:v>4.5634221125391283E-2</c:v>
                </c:pt>
                <c:pt idx="1">
                  <c:v>6.1856991763084516E-3</c:v>
                </c:pt>
                <c:pt idx="2">
                  <c:v>2.8722370009508242E-2</c:v>
                </c:pt>
                <c:pt idx="3">
                  <c:v>0.44660160464942361</c:v>
                </c:pt>
                <c:pt idx="4">
                  <c:v>0.44954755723641338</c:v>
                </c:pt>
                <c:pt idx="5">
                  <c:v>1.5832825870965673E-2</c:v>
                </c:pt>
                <c:pt idx="6">
                  <c:v>7.4757219319893592E-3</c:v>
                </c:pt>
              </c:numCache>
            </c:numRef>
          </c:val>
          <c:extLst>
            <c:ext xmlns:c15="http://schemas.microsoft.com/office/drawing/2012/chart" uri="{02D57815-91ED-43cb-92C2-25804820EDAC}">
              <c15:datalabelsRange>
                <c15:f>[5]CPS!$A$26:$A$32</c15:f>
                <c15:dlblRangeCache>
                  <c:ptCount val="7"/>
                  <c:pt idx="0">
                    <c:v>Biogas</c:v>
                  </c:pt>
                  <c:pt idx="1">
                    <c:v>Biomass</c:v>
                  </c:pt>
                  <c:pt idx="2">
                    <c:v>Demand Response</c:v>
                  </c:pt>
                  <c:pt idx="3">
                    <c:v>Energy Storage</c:v>
                  </c:pt>
                  <c:pt idx="4">
                    <c:v>Hydropower</c:v>
                  </c:pt>
                  <c:pt idx="5">
                    <c:v>Solar Energy</c:v>
                  </c:pt>
                  <c:pt idx="6">
                    <c:v>Wind Energy</c:v>
                  </c:pt>
                </c15:dlblRangeCache>
              </c15:datalabelsRange>
            </c:ext>
            <c:ext xmlns:c16="http://schemas.microsoft.com/office/drawing/2014/chart" uri="{C3380CC4-5D6E-409C-BE32-E72D297353CC}">
              <c16:uniqueId val="{0000000E-45F3-4FA3-9ED2-ADCBF0C191E3}"/>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tx1"/>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901700</xdr:colOff>
      <xdr:row>1</xdr:row>
      <xdr:rowOff>120650</xdr:rowOff>
    </xdr:from>
    <xdr:to>
      <xdr:col>0</xdr:col>
      <xdr:colOff>3568700</xdr:colOff>
      <xdr:row>13</xdr:row>
      <xdr:rowOff>158751</xdr:rowOff>
    </xdr:to>
    <xdr:pic>
      <xdr:nvPicPr>
        <xdr:cNvPr id="2" name="Picture 2">
          <a:extLst>
            <a:ext uri="{FF2B5EF4-FFF2-40B4-BE49-F238E27FC236}">
              <a16:creationId xmlns:a16="http://schemas.microsoft.com/office/drawing/2014/main" id="{0A39F19F-3B7E-41EE-B35D-5412092DAAD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7477" b="8139"/>
        <a:stretch/>
      </xdr:blipFill>
      <xdr:spPr>
        <a:xfrm>
          <a:off x="901700" y="304800"/>
          <a:ext cx="2673350" cy="22542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3173</xdr:colOff>
      <xdr:row>2</xdr:row>
      <xdr:rowOff>6350</xdr:rowOff>
    </xdr:from>
    <xdr:to>
      <xdr:col>10</xdr:col>
      <xdr:colOff>661922</xdr:colOff>
      <xdr:row>24</xdr:row>
      <xdr:rowOff>19050</xdr:rowOff>
    </xdr:to>
    <xdr:graphicFrame macro="">
      <xdr:nvGraphicFramePr>
        <xdr:cNvPr id="2" name="Chart 1">
          <a:extLst>
            <a:ext uri="{FF2B5EF4-FFF2-40B4-BE49-F238E27FC236}">
              <a16:creationId xmlns:a16="http://schemas.microsoft.com/office/drawing/2014/main" id="{FEE3AE85-E360-4074-A6F3-EBC2107FC5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841374</xdr:colOff>
      <xdr:row>27</xdr:row>
      <xdr:rowOff>12699</xdr:rowOff>
    </xdr:from>
    <xdr:to>
      <xdr:col>10</xdr:col>
      <xdr:colOff>658748</xdr:colOff>
      <xdr:row>47</xdr:row>
      <xdr:rowOff>29590</xdr:rowOff>
    </xdr:to>
    <xdr:graphicFrame macro="">
      <xdr:nvGraphicFramePr>
        <xdr:cNvPr id="3" name="Chart 2">
          <a:extLst>
            <a:ext uri="{FF2B5EF4-FFF2-40B4-BE49-F238E27FC236}">
              <a16:creationId xmlns:a16="http://schemas.microsoft.com/office/drawing/2014/main" id="{F0840626-E005-429F-AF9B-1C75F37F39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704849</xdr:colOff>
      <xdr:row>1</xdr:row>
      <xdr:rowOff>200024</xdr:rowOff>
    </xdr:from>
    <xdr:to>
      <xdr:col>10</xdr:col>
      <xdr:colOff>512698</xdr:colOff>
      <xdr:row>22</xdr:row>
      <xdr:rowOff>20065</xdr:rowOff>
    </xdr:to>
    <xdr:graphicFrame macro="">
      <xdr:nvGraphicFramePr>
        <xdr:cNvPr id="2" name="Chart 1">
          <a:extLst>
            <a:ext uri="{FF2B5EF4-FFF2-40B4-BE49-F238E27FC236}">
              <a16:creationId xmlns:a16="http://schemas.microsoft.com/office/drawing/2014/main" id="{8866AA0B-3B98-42CB-AA1B-4BB96BB4F7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831849</xdr:colOff>
      <xdr:row>1</xdr:row>
      <xdr:rowOff>179387</xdr:rowOff>
    </xdr:from>
    <xdr:to>
      <xdr:col>11</xdr:col>
      <xdr:colOff>265048</xdr:colOff>
      <xdr:row>31</xdr:row>
      <xdr:rowOff>30797</xdr:rowOff>
    </xdr:to>
    <xdr:graphicFrame macro="">
      <xdr:nvGraphicFramePr>
        <xdr:cNvPr id="3" name="Chart 2">
          <a:extLst>
            <a:ext uri="{FF2B5EF4-FFF2-40B4-BE49-F238E27FC236}">
              <a16:creationId xmlns:a16="http://schemas.microsoft.com/office/drawing/2014/main" id="{B032A492-B2B7-DCC5-AA8F-5A9FD39385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1</xdr:row>
      <xdr:rowOff>95250</xdr:rowOff>
    </xdr:from>
    <xdr:to>
      <xdr:col>10</xdr:col>
      <xdr:colOff>304800</xdr:colOff>
      <xdr:row>26</xdr:row>
      <xdr:rowOff>174625</xdr:rowOff>
    </xdr:to>
    <xdr:graphicFrame macro="">
      <xdr:nvGraphicFramePr>
        <xdr:cNvPr id="2" name="Chart 3">
          <a:extLst>
            <a:ext uri="{FF2B5EF4-FFF2-40B4-BE49-F238E27FC236}">
              <a16:creationId xmlns:a16="http://schemas.microsoft.com/office/drawing/2014/main" id="{5B84D115-8E99-464E-AE4E-E2FAE4A1C1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assgov-my.sharepoint.com/personal/zazy_atala_mass_gov/Documents/HomeDrive/mydocs/CY2020/UtilityProcessing/20210616_CY2020_UVFLoadResultsbyLSE_FINALVERSION_ZAJ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assgov-my.sharepoint.com/personal/zazy_atala_mass_gov/Documents/HomeDrive/mydocs/CY2020/UtilityProcessing/RPSVERSION/20210616_CY2020_UVFLoadResultsbyLSE_FINALVERSION_ZAJ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2012%20RPS-APS%20Compliance%20Filings%20&amp;%20Report%20Prep\2012%20MASTER%20WORKBOOKS\3.GIS%20DATA-CY2012-0804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RPS\CY2012%20RawData\CY2012-MASTERWORBOOK-RAWDATA-06.27.201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massgov-my.sharepoint.com/personal/john_wassam_mass_gov/Documents/WORK/ANALYSIS%20WORKBOOK/CY2023/Combined_LSE_Submissions_2023_Analysis%20Workbook.xlsx" TargetMode="External"/><Relationship Id="rId1" Type="http://schemas.openxmlformats.org/officeDocument/2006/relationships/externalLinkPath" Target="https://massgov-my.sharepoint.com/personal/john_wassam_mass_gov/Documents/WORK/ANALYSIS%20WORKBOOK/CY2023/Combined_LSE_Submissions_2023_Analysis%20Workbook.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massgov-my.sharepoint.com/personal/john_wassam_mass_gov/Documents/WORK/ANALYSIS%20WORKBOOK/2022/20230728_ReportingProfessionalWorkBookV3.0_CY2022_ZAJW_JW_NEWLOAD.xlsx" TargetMode="External"/><Relationship Id="rId1" Type="http://schemas.openxmlformats.org/officeDocument/2006/relationships/externalLinkPath" Target="https://massgov-my.sharepoint.com/personal/john_wassam_mass_gov/Documents/WORK/ANALYSIS%20WORKBOOK/2022/20230728_ReportingProfessionalWorkBookV3.0_CY2022_ZAJW_JW_NEWLOAD.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massgov-my.sharepoint.com/personal/john_wassam_mass_gov/Documents/WORK/ANALYSIS%20WORKBOOK/CY2022/20230728_ReportingProfessionalWorkBookV3.0_CY2022_ZAJW_JW_NEWLOAD.xlsx" TargetMode="External"/><Relationship Id="rId1" Type="http://schemas.openxmlformats.org/officeDocument/2006/relationships/externalLinkPath" Target="https://massgov-my.sharepoint.com/personal/john_wassam_mass_gov/Documents/WORK/ANALYSIS%20WORKBOOK/CY2022/20230728_ReportingProfessionalWorkBookV3.0_CY2022_ZAJW_JW_NEWLO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ew"/>
      <sheetName val="2020LSELOAD"/>
      <sheetName val="2020LSE_REVLOAD_JW"/>
      <sheetName val="LSELOADbyParentIOU"/>
      <sheetName val="Suppliersname"/>
      <sheetName val="REF_bySupplier"/>
      <sheetName val="2020RAWDATAUTILREVISED"/>
      <sheetName val="PIVOTUTIL"/>
      <sheetName val="LSE_List"/>
      <sheetName val="linkedLSE_indiv"/>
      <sheetName val="2017_LSELOADREVISED"/>
      <sheetName val="LSECODE"/>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ew"/>
      <sheetName val="2020LSELOAD"/>
      <sheetName val="2020LSE_REVLOAD_JW"/>
      <sheetName val="LSELOADbyParentIOU"/>
      <sheetName val="Suppliersname"/>
      <sheetName val="REF_bySupplier"/>
      <sheetName val="2020RAWDATAUTILREVISED"/>
      <sheetName val="PIVOTUTIL"/>
      <sheetName val="LSE_List"/>
      <sheetName val="linkedLSE_indiv"/>
      <sheetName val="2017_LSELOADREVISED"/>
      <sheetName val="LSECODE"/>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S RESULTS"/>
      <sheetName val="PIVOT"/>
      <sheetName val="GIS RAW DATA"/>
      <sheetName val="LKUP FUEL&amp;STATE"/>
      <sheetName val="EMIT GIS Query SQL"/>
      <sheetName val="GIS_RESULTS"/>
      <sheetName val="GIS_RAW_DATA"/>
      <sheetName val="LKUP_FUEL&amp;STATE"/>
      <sheetName val="EMIT_GIS_Query_SQL"/>
      <sheetName val="GIS_RESULTS1"/>
      <sheetName val="GIS_RAW_DATA1"/>
      <sheetName val="LKUP_FUEL&amp;STATE1"/>
      <sheetName val="EMIT_GIS_Query_SQL1"/>
    </sheetNames>
    <sheetDataSet>
      <sheetData sheetId="0" refreshError="1"/>
      <sheetData sheetId="1"/>
      <sheetData sheetId="2" refreshError="1"/>
      <sheetData sheetId="3" refreshError="1"/>
      <sheetData sheetId="4" refreshError="1"/>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S"/>
      <sheetName val="Unsettled"/>
      <sheetName val="LSE"/>
      <sheetName val="tbl9"/>
      <sheetName val="tbl 6-9"/>
      <sheetName val="tbl7-8"/>
      <sheetName val="Utility"/>
      <sheetName val="LSE-REDUCED"/>
      <sheetName val="LSEKEY"/>
      <sheetName val="ACCT"/>
      <sheetName val="Sheet7"/>
      <sheetName val="Sheet5"/>
      <sheetName val="9C-KEY"/>
      <sheetName val="Sheet1"/>
      <sheetName val="tbl_6-9"/>
      <sheetName val="tbl_6-9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bined LSE Reports"/>
      <sheetName val="LOAD"/>
      <sheetName val="ACP"/>
      <sheetName val="MACEC"/>
      <sheetName val="NON"/>
      <sheetName val="RPSCLASS1"/>
      <sheetName val="SCO_T"/>
      <sheetName val="SREC"/>
      <sheetName val="SCO2_T"/>
      <sheetName val="SRECII"/>
      <sheetName val="COMBINED"/>
      <sheetName val="COMBINED GRAPHS"/>
      <sheetName val="C2-R_T"/>
      <sheetName val="CLASSII"/>
      <sheetName val="CLASSII GRAPHS"/>
      <sheetName val="C2-W_T"/>
      <sheetName val="CLASSII_WTE"/>
      <sheetName val="APS_T"/>
      <sheetName val="APS"/>
      <sheetName val="CPS_T"/>
      <sheetName val="CPS"/>
      <sheetName val="10. CPS Graphics"/>
      <sheetName val="CES_T"/>
      <sheetName val="CES"/>
      <sheetName val="CES-E_T"/>
      <sheetName val="CES-E"/>
      <sheetName val="13. Est. Costs"/>
      <sheetName val="15. Non-Compliance"/>
      <sheetName val="C1_T"/>
      <sheetName val="16. EDC_Report Tables"/>
    </sheetNames>
    <sheetDataSet>
      <sheetData sheetId="0"/>
      <sheetData sheetId="1">
        <row r="64">
          <cell r="B64">
            <v>43284674</v>
          </cell>
        </row>
      </sheetData>
      <sheetData sheetId="2"/>
      <sheetData sheetId="3">
        <row r="65">
          <cell r="M65">
            <v>13600.439999999999</v>
          </cell>
        </row>
      </sheetData>
      <sheetData sheetId="4">
        <row r="6">
          <cell r="C6">
            <v>254</v>
          </cell>
          <cell r="D6">
            <v>14</v>
          </cell>
        </row>
      </sheetData>
      <sheetData sheetId="5"/>
      <sheetData sheetId="6">
        <row r="67">
          <cell r="E67">
            <v>356360</v>
          </cell>
          <cell r="F67">
            <v>0</v>
          </cell>
          <cell r="M67">
            <v>400595</v>
          </cell>
          <cell r="N67">
            <v>1944</v>
          </cell>
        </row>
      </sheetData>
      <sheetData sheetId="7"/>
      <sheetData sheetId="8"/>
      <sheetData sheetId="9"/>
      <sheetData sheetId="10"/>
      <sheetData sheetId="11"/>
      <sheetData sheetId="12"/>
      <sheetData sheetId="13">
        <row r="32">
          <cell r="A32" t="str">
            <v>CT</v>
          </cell>
          <cell r="L32">
            <v>1.6083293620318982E-2</v>
          </cell>
        </row>
        <row r="33">
          <cell r="A33" t="str">
            <v>ME</v>
          </cell>
          <cell r="L33">
            <v>9.8843094675614127E-2</v>
          </cell>
        </row>
        <row r="34">
          <cell r="A34" t="str">
            <v>MA</v>
          </cell>
          <cell r="L34">
            <v>0.19510426018312738</v>
          </cell>
        </row>
        <row r="35">
          <cell r="A35" t="str">
            <v>NH</v>
          </cell>
          <cell r="L35">
            <v>0.13353307547975335</v>
          </cell>
        </row>
        <row r="36">
          <cell r="A36" t="str">
            <v>NY</v>
          </cell>
          <cell r="L36">
            <v>0.3752367669767569</v>
          </cell>
        </row>
        <row r="37">
          <cell r="A37" t="str">
            <v>RI</v>
          </cell>
          <cell r="L37">
            <v>2.1639086004709572E-3</v>
          </cell>
        </row>
        <row r="38">
          <cell r="A38" t="str">
            <v>VT</v>
          </cell>
          <cell r="L38">
            <v>0.17903560046395831</v>
          </cell>
        </row>
      </sheetData>
      <sheetData sheetId="14"/>
      <sheetData sheetId="15"/>
      <sheetData sheetId="16"/>
      <sheetData sheetId="17">
        <row r="3">
          <cell r="A3" t="str">
            <v>Sum of Fig_1</v>
          </cell>
        </row>
      </sheetData>
      <sheetData sheetId="18"/>
      <sheetData sheetId="19"/>
      <sheetData sheetId="20">
        <row r="26">
          <cell r="A26" t="str">
            <v>Biogas</v>
          </cell>
          <cell r="F26">
            <v>4.5634221125391283E-2</v>
          </cell>
        </row>
        <row r="27">
          <cell r="A27" t="str">
            <v>Biomass</v>
          </cell>
          <cell r="F27">
            <v>6.1856991763084516E-3</v>
          </cell>
        </row>
        <row r="28">
          <cell r="A28" t="str">
            <v>Demand Response</v>
          </cell>
          <cell r="F28">
            <v>2.8722370009508242E-2</v>
          </cell>
        </row>
        <row r="29">
          <cell r="A29" t="str">
            <v>Energy Storage</v>
          </cell>
          <cell r="F29">
            <v>0.44660160464942361</v>
          </cell>
        </row>
        <row r="30">
          <cell r="A30" t="str">
            <v>Hydropower</v>
          </cell>
          <cell r="F30">
            <v>0.44954755723641338</v>
          </cell>
        </row>
        <row r="31">
          <cell r="A31" t="str">
            <v>Solar Energy</v>
          </cell>
          <cell r="F31">
            <v>1.5832825870965673E-2</v>
          </cell>
        </row>
        <row r="32">
          <cell r="A32" t="str">
            <v>Wind Energy</v>
          </cell>
          <cell r="F32">
            <v>7.4757219319893592E-3</v>
          </cell>
        </row>
      </sheetData>
      <sheetData sheetId="21"/>
      <sheetData sheetId="22"/>
      <sheetData sheetId="23"/>
      <sheetData sheetId="24"/>
      <sheetData sheetId="25"/>
      <sheetData sheetId="26"/>
      <sheetData sheetId="27"/>
      <sheetData sheetId="28"/>
      <sheetData sheetId="2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esvGCvC4FEyc2Kd6GxcdwsPaL48hVF9FtOTfYUGzF2r2shpt-ZEUT5UqPz6w1oNB" itemId="01UABO3KUEX6PNLEZ76ZFYBGIC67KPXTTI">
      <xxl21:absoluteUrl r:id="rId2"/>
    </xxl21:alternateUrls>
    <sheetNames>
      <sheetName val="NOTES"/>
      <sheetName val="LOAD CHK"/>
      <sheetName val="GIS RESULT"/>
      <sheetName val="IOU-Result"/>
      <sheetName val="LSE-RESULT"/>
      <sheetName val="LSE-ERRANTS"/>
      <sheetName val="LSE-GREEN"/>
      <sheetName val="Yt-1Banked"/>
      <sheetName val="Banked"/>
      <sheetName val="Certif ClassI-GIS"/>
      <sheetName val="Recon Class I&amp;SCO"/>
      <sheetName val="Certif ClassII-GIS"/>
      <sheetName val="Recon II&amp;W&amp;APS "/>
      <sheetName val="Report Tables"/>
      <sheetName val="Report Graphs"/>
      <sheetName val="ACPOWED"/>
      <sheetName val="CEC"/>
      <sheetName val="RPSCLASS1"/>
      <sheetName val="RPSCLASS1 GRAPHS (2)"/>
      <sheetName val="SREC"/>
      <sheetName val="SRECII"/>
      <sheetName val="COMBINED"/>
      <sheetName val="CLASSII"/>
      <sheetName val="CLASSII_WTE"/>
      <sheetName val="APS"/>
      <sheetName val="CPS"/>
      <sheetName val="CES"/>
      <sheetName val="CES-E"/>
      <sheetName val="13. Est. Costs"/>
      <sheetName val="NONCOMPLIANCE"/>
      <sheetName val="EDC_Report_Tables"/>
      <sheetName val="Summary"/>
      <sheetName val="LAYOUT"/>
      <sheetName val="LSEEXEMPT_Actual"/>
      <sheetName val="LSESExempt_Future"/>
      <sheetName val="MWH_Exempt"/>
      <sheetName val="RPSClassIExempt"/>
      <sheetName val="SCOiExempt "/>
      <sheetName val="SCOiiExempt "/>
      <sheetName val="CPS_Exempt"/>
      <sheetName val="CES_EX"/>
      <sheetName val="ACP FY rawdata2022"/>
      <sheetName val="JW_Graphs"/>
      <sheetName val="JW_Proj Tables"/>
      <sheetName val="LSEResults_2018"/>
    </sheetNames>
    <sheetDataSet>
      <sheetData sheetId="0"/>
      <sheetData sheetId="1"/>
      <sheetData sheetId="2"/>
      <sheetData sheetId="3"/>
      <sheetData sheetId="4">
        <row r="70">
          <cell r="A70" t="str">
            <v>Grand Total</v>
          </cell>
        </row>
      </sheetData>
      <sheetData sheetId="5"/>
      <sheetData sheetId="6"/>
      <sheetData sheetId="7"/>
      <sheetData sheetId="8"/>
      <sheetData sheetId="9"/>
      <sheetData sheetId="10"/>
      <sheetData sheetId="11"/>
      <sheetData sheetId="12"/>
      <sheetData sheetId="13">
        <row r="5">
          <cell r="B5">
            <v>44507592</v>
          </cell>
        </row>
        <row r="6">
          <cell r="Q6">
            <v>1.5431884070474989E-2</v>
          </cell>
        </row>
        <row r="106">
          <cell r="A106" t="str">
            <v>CT</v>
          </cell>
        </row>
        <row r="107">
          <cell r="A107" t="str">
            <v>ME</v>
          </cell>
        </row>
        <row r="108">
          <cell r="A108" t="str">
            <v>MA</v>
          </cell>
        </row>
        <row r="109">
          <cell r="A109" t="str">
            <v>NH</v>
          </cell>
        </row>
        <row r="110">
          <cell r="A110" t="str">
            <v>NY</v>
          </cell>
        </row>
        <row r="111">
          <cell r="A111" t="str">
            <v>RI</v>
          </cell>
        </row>
        <row r="112">
          <cell r="A112" t="str">
            <v>VT</v>
          </cell>
        </row>
        <row r="113">
          <cell r="A113" t="str">
            <v>TOTAL</v>
          </cell>
        </row>
      </sheetData>
      <sheetData sheetId="14"/>
      <sheetData sheetId="15"/>
      <sheetData sheetId="16">
        <row r="68">
          <cell r="C68">
            <v>13320</v>
          </cell>
        </row>
      </sheetData>
      <sheetData sheetId="17">
        <row r="4">
          <cell r="F4">
            <v>44507592</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LOAD CHK"/>
      <sheetName val="GIS RESULT"/>
      <sheetName val="IOU-Result"/>
      <sheetName val="LSE-RESULT"/>
      <sheetName val="LSE-ERRANTS"/>
      <sheetName val="LSE-GREEN"/>
      <sheetName val="Yt-1Banked"/>
      <sheetName val="Banked"/>
      <sheetName val="Certif ClassI-GIS"/>
      <sheetName val="Recon Class I&amp;SCO"/>
      <sheetName val="Certif ClassII-GIS"/>
      <sheetName val="Recon II&amp;W&amp;APS "/>
      <sheetName val="Report Tables"/>
      <sheetName val="Report Graphs"/>
      <sheetName val="ACPOWED"/>
      <sheetName val="CEC"/>
      <sheetName val="RPSCLASS1"/>
      <sheetName val="RPSCLASS1 GRAPHS (2)"/>
      <sheetName val="SREC"/>
      <sheetName val="SRECII"/>
      <sheetName val="COMBINED"/>
      <sheetName val="CLASSII"/>
      <sheetName val="CLASSII_WTE"/>
      <sheetName val="APS"/>
      <sheetName val="CPS"/>
      <sheetName val="CES"/>
      <sheetName val="CES-E"/>
      <sheetName val="13. Est. Costs"/>
      <sheetName val="NONCOMPLIANCE"/>
      <sheetName val="EDC_Report_Tables"/>
      <sheetName val="Summary"/>
      <sheetName val="LAYOUT"/>
      <sheetName val="LSEEXEMPT_Actual"/>
      <sheetName val="LSESExempt_Future"/>
      <sheetName val="MWH_Exempt"/>
      <sheetName val="RPSClassIExempt"/>
      <sheetName val="SCOiExempt "/>
      <sheetName val="SCOiiExempt "/>
      <sheetName val="CPS_Exempt"/>
      <sheetName val="CES_EX"/>
      <sheetName val="ACP FY rawdata2022"/>
      <sheetName val="JW_Graphs"/>
      <sheetName val="JW_Proj Tables"/>
      <sheetName val="LSEResults_20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3">
          <cell r="Q13">
            <v>0.16854027959993881</v>
          </cell>
        </row>
      </sheetData>
      <sheetData sheetId="14"/>
      <sheetData sheetId="15"/>
      <sheetData sheetId="16"/>
      <sheetData sheetId="17">
        <row r="58">
          <cell r="L58">
            <v>1.9647432418572183E-2</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4A99A-2B2A-42C9-A2EF-F5B01181F61B}">
  <dimension ref="A1:N41"/>
  <sheetViews>
    <sheetView showGridLines="0" tabSelected="1" workbookViewId="0"/>
  </sheetViews>
  <sheetFormatPr defaultRowHeight="14.45"/>
  <cols>
    <col min="1" max="1" width="66.28515625" customWidth="1"/>
    <col min="4" max="4" width="9.140625" bestFit="1" customWidth="1"/>
    <col min="6" max="14" width="8.7109375" style="12"/>
  </cols>
  <sheetData>
    <row r="1" spans="1:14" ht="14.45" customHeight="1">
      <c r="E1" s="12"/>
      <c r="N1"/>
    </row>
    <row r="2" spans="1:14" ht="14.45" customHeight="1">
      <c r="E2" s="12"/>
      <c r="N2"/>
    </row>
    <row r="3" spans="1:14" ht="14.45" customHeight="1">
      <c r="E3" s="12"/>
      <c r="N3"/>
    </row>
    <row r="4" spans="1:14" ht="14.45" customHeight="1">
      <c r="E4" s="12"/>
      <c r="N4"/>
    </row>
    <row r="5" spans="1:14" ht="14.45" customHeight="1">
      <c r="E5" s="12"/>
      <c r="N5"/>
    </row>
    <row r="6" spans="1:14" ht="14.45" customHeight="1">
      <c r="E6" s="12"/>
      <c r="N6"/>
    </row>
    <row r="7" spans="1:14" ht="14.45" customHeight="1">
      <c r="E7" s="12"/>
      <c r="N7"/>
    </row>
    <row r="8" spans="1:14" ht="14.45" customHeight="1">
      <c r="E8" s="12"/>
      <c r="N8"/>
    </row>
    <row r="9" spans="1:14" ht="14.45" customHeight="1">
      <c r="E9" s="12"/>
      <c r="N9"/>
    </row>
    <row r="10" spans="1:14" ht="14.45" customHeight="1">
      <c r="E10" s="12"/>
      <c r="N10"/>
    </row>
    <row r="11" spans="1:14" ht="14.45" customHeight="1">
      <c r="D11" s="12"/>
      <c r="E11" s="12"/>
      <c r="N11"/>
    </row>
    <row r="12" spans="1:14" ht="14.45" customHeight="1">
      <c r="D12" s="12"/>
      <c r="E12" s="12"/>
      <c r="N12"/>
    </row>
    <row r="13" spans="1:14" ht="14.45" customHeight="1">
      <c r="D13" s="12"/>
      <c r="E13" s="12"/>
      <c r="N13"/>
    </row>
    <row r="14" spans="1:14" ht="14.45" customHeight="1">
      <c r="D14" s="12"/>
      <c r="E14" s="12"/>
      <c r="N14"/>
    </row>
    <row r="15" spans="1:14" ht="14.45" customHeight="1">
      <c r="D15" s="12"/>
      <c r="E15" s="12"/>
      <c r="N15"/>
    </row>
    <row r="16" spans="1:14" ht="18" customHeight="1">
      <c r="A16" s="13" t="s">
        <v>0</v>
      </c>
      <c r="B16" s="13"/>
      <c r="C16" s="13"/>
      <c r="D16" s="13"/>
      <c r="E16" s="13"/>
      <c r="F16" s="13"/>
      <c r="I16" s="14"/>
      <c r="N16"/>
    </row>
    <row r="17" spans="1:14" ht="14.45" customHeight="1">
      <c r="D17" s="12"/>
      <c r="E17" s="12"/>
      <c r="I17" s="15"/>
      <c r="N17"/>
    </row>
    <row r="18" spans="1:14" s="19" customFormat="1" ht="18" customHeight="1">
      <c r="A18" s="16" t="s">
        <v>1</v>
      </c>
      <c r="B18" s="16"/>
      <c r="C18" s="16"/>
      <c r="D18" s="16"/>
      <c r="E18" s="16"/>
      <c r="F18" s="16"/>
      <c r="G18" s="17"/>
      <c r="H18" s="17"/>
      <c r="I18" s="18"/>
      <c r="J18" s="17"/>
      <c r="K18" s="17"/>
      <c r="L18" s="17"/>
      <c r="M18" s="17"/>
    </row>
    <row r="19" spans="1:14" s="19" customFormat="1" ht="18" customHeight="1">
      <c r="A19" s="16" t="s">
        <v>2</v>
      </c>
      <c r="B19" s="16"/>
      <c r="C19" s="16"/>
      <c r="D19" s="16"/>
      <c r="E19" s="16"/>
      <c r="F19" s="16"/>
      <c r="G19" s="17"/>
      <c r="H19" s="17"/>
      <c r="I19" s="18"/>
      <c r="J19" s="17"/>
      <c r="K19" s="17"/>
      <c r="L19" s="17"/>
      <c r="M19" s="17"/>
    </row>
    <row r="20" spans="1:14" s="19" customFormat="1" ht="18" customHeight="1">
      <c r="A20" s="16" t="s">
        <v>3</v>
      </c>
      <c r="B20" s="16"/>
      <c r="C20" s="16"/>
      <c r="D20" s="16"/>
      <c r="E20" s="16"/>
      <c r="F20" s="16"/>
      <c r="G20" s="17"/>
      <c r="H20" s="17"/>
      <c r="I20" s="18"/>
      <c r="J20" s="17"/>
      <c r="K20" s="17"/>
      <c r="L20" s="17"/>
      <c r="M20" s="17"/>
    </row>
    <row r="21" spans="1:14" s="19" customFormat="1" ht="18" customHeight="1">
      <c r="A21" s="16" t="s">
        <v>4</v>
      </c>
      <c r="B21" s="16"/>
      <c r="C21" s="16"/>
      <c r="D21" s="16"/>
      <c r="E21" s="16"/>
      <c r="F21" s="16"/>
      <c r="G21" s="17"/>
      <c r="H21" s="17"/>
      <c r="I21" s="18"/>
      <c r="J21" s="17"/>
      <c r="K21" s="17"/>
      <c r="L21" s="17"/>
      <c r="M21" s="17"/>
    </row>
    <row r="22" spans="1:14" s="19" customFormat="1" ht="18" customHeight="1">
      <c r="A22" s="16"/>
      <c r="B22" s="16"/>
      <c r="C22" s="16"/>
      <c r="D22" s="16"/>
      <c r="E22" s="16"/>
      <c r="F22" s="16"/>
      <c r="G22" s="17"/>
      <c r="H22" s="17"/>
      <c r="I22" s="18"/>
      <c r="J22" s="17"/>
      <c r="K22" s="17"/>
      <c r="L22" s="17"/>
      <c r="M22" s="17"/>
    </row>
    <row r="23" spans="1:14" s="19" customFormat="1" ht="18" customHeight="1">
      <c r="A23" s="16"/>
      <c r="B23" s="16"/>
      <c r="C23" s="16"/>
      <c r="D23" s="16"/>
      <c r="E23" s="16"/>
      <c r="F23" s="16"/>
      <c r="G23" s="17"/>
      <c r="H23" s="17"/>
      <c r="I23" s="18"/>
      <c r="J23" s="17"/>
      <c r="K23" s="17"/>
      <c r="L23" s="17"/>
      <c r="M23" s="17"/>
    </row>
    <row r="24" spans="1:14" s="19" customFormat="1" ht="18" customHeight="1">
      <c r="A24" s="20">
        <v>46059</v>
      </c>
      <c r="B24" s="16"/>
      <c r="C24" s="16"/>
      <c r="D24" s="16"/>
      <c r="E24" s="16"/>
      <c r="F24" s="16"/>
      <c r="G24" s="17"/>
      <c r="H24" s="17"/>
      <c r="I24" s="18"/>
      <c r="J24" s="17"/>
      <c r="K24" s="17"/>
      <c r="L24" s="17"/>
      <c r="M24" s="17"/>
    </row>
    <row r="25" spans="1:14" s="19" customFormat="1" ht="18" customHeight="1">
      <c r="A25" s="226" t="s">
        <v>5</v>
      </c>
      <c r="B25" s="226"/>
      <c r="C25" s="16"/>
      <c r="D25" s="16"/>
      <c r="E25" s="16"/>
      <c r="F25" s="16"/>
      <c r="G25" s="17"/>
      <c r="H25" s="17"/>
      <c r="I25" s="18"/>
      <c r="J25" s="17"/>
      <c r="K25" s="17"/>
      <c r="L25" s="17"/>
      <c r="M25" s="17"/>
    </row>
    <row r="26" spans="1:14" ht="14.45" customHeight="1">
      <c r="A26" s="226"/>
      <c r="B26" s="226"/>
      <c r="E26" s="12"/>
      <c r="I26" s="15"/>
      <c r="N26"/>
    </row>
    <row r="27" spans="1:14" ht="14.45" customHeight="1">
      <c r="A27" s="226"/>
      <c r="B27" s="226"/>
      <c r="E27" s="12"/>
      <c r="I27" s="21"/>
      <c r="N27"/>
    </row>
    <row r="28" spans="1:14" ht="14.45" customHeight="1">
      <c r="A28" s="226"/>
      <c r="B28" s="226"/>
      <c r="F28"/>
      <c r="G28"/>
      <c r="H28"/>
      <c r="I28"/>
      <c r="J28"/>
      <c r="K28"/>
      <c r="L28"/>
      <c r="M28"/>
      <c r="N28"/>
    </row>
    <row r="29" spans="1:14" ht="14.45" customHeight="1">
      <c r="A29" s="226"/>
      <c r="B29" s="226"/>
      <c r="E29" s="12"/>
      <c r="I29" s="15"/>
      <c r="N29"/>
    </row>
    <row r="30" spans="1:14" ht="14.45" customHeight="1">
      <c r="A30" s="226"/>
      <c r="B30" s="226"/>
      <c r="E30" s="12"/>
      <c r="I30" s="15"/>
      <c r="N30"/>
    </row>
    <row r="31" spans="1:14" ht="15.6">
      <c r="A31" s="226"/>
      <c r="B31" s="226"/>
      <c r="E31" s="12"/>
      <c r="I31" s="22"/>
      <c r="N31"/>
    </row>
    <row r="32" spans="1:14" ht="15.6">
      <c r="A32" s="226"/>
      <c r="B32" s="226"/>
      <c r="E32" s="12"/>
      <c r="I32" s="22"/>
      <c r="N32"/>
    </row>
    <row r="33" spans="1:14" ht="15.6">
      <c r="A33" s="226"/>
      <c r="B33" s="226"/>
      <c r="E33" s="12"/>
      <c r="I33" s="22"/>
      <c r="N33"/>
    </row>
    <row r="34" spans="1:14" ht="15.6">
      <c r="A34" s="23" t="s">
        <v>6</v>
      </c>
      <c r="E34" s="12"/>
      <c r="I34" s="22"/>
      <c r="N34"/>
    </row>
    <row r="35" spans="1:14" ht="15.6">
      <c r="A35" s="23" t="s">
        <v>7</v>
      </c>
      <c r="E35" s="12"/>
      <c r="I35" s="22"/>
      <c r="N35"/>
    </row>
    <row r="36" spans="1:14" ht="14.45" customHeight="1">
      <c r="A36" s="23" t="s">
        <v>8</v>
      </c>
      <c r="E36" s="12"/>
      <c r="N36"/>
    </row>
    <row r="37" spans="1:14" ht="14.45" customHeight="1">
      <c r="A37" s="23" t="s">
        <v>9</v>
      </c>
      <c r="E37" s="12"/>
      <c r="N37"/>
    </row>
    <row r="38" spans="1:14" ht="14.45" customHeight="1">
      <c r="E38" s="12"/>
      <c r="N38"/>
    </row>
    <row r="39" spans="1:14" ht="14.45" customHeight="1">
      <c r="E39" s="12"/>
      <c r="N39"/>
    </row>
    <row r="40" spans="1:14" ht="14.45" customHeight="1">
      <c r="E40" s="12"/>
      <c r="N40"/>
    </row>
    <row r="41" spans="1:14" ht="14.45" customHeight="1">
      <c r="E41" s="12"/>
      <c r="N41"/>
    </row>
  </sheetData>
  <mergeCells count="1">
    <mergeCell ref="A25:B33"/>
  </mergeCells>
  <pageMargins left="1.5"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55319-E7EF-4680-9612-272C11E1F00A}">
  <dimension ref="A1:U60"/>
  <sheetViews>
    <sheetView showGridLines="0" topLeftCell="C1" workbookViewId="0">
      <selection activeCell="C1" sqref="C1"/>
    </sheetView>
  </sheetViews>
  <sheetFormatPr defaultColWidth="8.7109375" defaultRowHeight="15.6"/>
  <cols>
    <col min="1" max="1" width="42.140625" style="6" bestFit="1" customWidth="1"/>
    <col min="2" max="6" width="12.140625" style="6" customWidth="1"/>
    <col min="7" max="19" width="11.28515625" style="6" bestFit="1" customWidth="1"/>
    <col min="20" max="20" width="10.85546875" style="6" customWidth="1"/>
    <col min="21" max="16384" width="8.7109375" style="6"/>
  </cols>
  <sheetData>
    <row r="1" spans="1:21">
      <c r="A1"/>
      <c r="B1"/>
      <c r="C1" s="88" t="s">
        <v>216</v>
      </c>
      <c r="D1"/>
      <c r="E1"/>
      <c r="F1"/>
      <c r="G1"/>
    </row>
    <row r="2" spans="1:21">
      <c r="A2"/>
      <c r="B2"/>
      <c r="C2"/>
      <c r="D2"/>
      <c r="E2"/>
      <c r="F2"/>
      <c r="G2"/>
    </row>
    <row r="3" spans="1:21">
      <c r="A3"/>
      <c r="B3"/>
      <c r="C3"/>
      <c r="D3"/>
      <c r="E3"/>
      <c r="F3"/>
      <c r="G3"/>
    </row>
    <row r="4" spans="1:21">
      <c r="A4"/>
      <c r="B4"/>
      <c r="C4"/>
      <c r="D4"/>
      <c r="E4"/>
      <c r="F4"/>
      <c r="G4"/>
    </row>
    <row r="5" spans="1:21">
      <c r="A5"/>
      <c r="B5"/>
      <c r="C5"/>
      <c r="D5"/>
      <c r="E5"/>
      <c r="F5"/>
      <c r="G5"/>
      <c r="I5" s="88"/>
      <c r="J5" s="36"/>
      <c r="L5" s="60"/>
    </row>
    <row r="6" spans="1:21">
      <c r="A6"/>
      <c r="B6"/>
      <c r="C6"/>
      <c r="D6"/>
      <c r="E6"/>
      <c r="F6"/>
      <c r="G6"/>
    </row>
    <row r="7" spans="1:21">
      <c r="A7"/>
      <c r="B7"/>
      <c r="C7"/>
      <c r="D7"/>
      <c r="E7"/>
      <c r="F7"/>
      <c r="G7"/>
    </row>
    <row r="8" spans="1:21">
      <c r="A8"/>
      <c r="B8"/>
      <c r="C8"/>
      <c r="D8"/>
      <c r="E8"/>
      <c r="F8"/>
      <c r="G8"/>
    </row>
    <row r="9" spans="1:21">
      <c r="A9"/>
      <c r="B9"/>
      <c r="C9"/>
      <c r="D9"/>
      <c r="E9"/>
      <c r="F9"/>
      <c r="G9"/>
    </row>
    <row r="10" spans="1:21">
      <c r="A10"/>
      <c r="B10"/>
      <c r="C10"/>
      <c r="D10"/>
      <c r="E10"/>
      <c r="F10"/>
      <c r="G10"/>
      <c r="H10"/>
      <c r="I10"/>
      <c r="J10"/>
      <c r="K10"/>
      <c r="L10"/>
      <c r="M10"/>
      <c r="N10"/>
      <c r="O10"/>
      <c r="P10"/>
      <c r="Q10"/>
      <c r="R10"/>
      <c r="S10"/>
      <c r="T10"/>
      <c r="U10"/>
    </row>
    <row r="11" spans="1:21">
      <c r="A11"/>
      <c r="B11"/>
      <c r="C11"/>
      <c r="D11"/>
      <c r="E11"/>
      <c r="F11"/>
      <c r="G11"/>
      <c r="H11"/>
      <c r="I11"/>
      <c r="J11"/>
      <c r="K11"/>
      <c r="L11"/>
      <c r="M11"/>
      <c r="N11"/>
      <c r="O11"/>
      <c r="P11"/>
      <c r="Q11"/>
      <c r="R11"/>
      <c r="S11"/>
      <c r="T11"/>
      <c r="U11"/>
    </row>
    <row r="12" spans="1:21">
      <c r="A12"/>
      <c r="B12"/>
      <c r="C12"/>
      <c r="D12"/>
      <c r="E12"/>
      <c r="F12"/>
      <c r="G12"/>
      <c r="H12"/>
      <c r="I12"/>
      <c r="J12"/>
      <c r="K12"/>
      <c r="L12"/>
      <c r="M12"/>
      <c r="N12"/>
      <c r="O12"/>
      <c r="P12"/>
      <c r="Q12"/>
      <c r="R12"/>
      <c r="S12"/>
      <c r="T12"/>
      <c r="U12"/>
    </row>
    <row r="13" spans="1:21">
      <c r="A13"/>
      <c r="B13"/>
      <c r="C13"/>
      <c r="D13"/>
      <c r="E13"/>
      <c r="F13"/>
      <c r="G13"/>
      <c r="H13"/>
      <c r="I13"/>
      <c r="J13"/>
      <c r="K13"/>
      <c r="L13"/>
      <c r="M13"/>
      <c r="N13"/>
      <c r="O13"/>
      <c r="P13"/>
      <c r="Q13"/>
      <c r="R13"/>
      <c r="S13"/>
      <c r="T13"/>
      <c r="U13"/>
    </row>
    <row r="14" spans="1:21">
      <c r="A14"/>
      <c r="B14"/>
      <c r="C14"/>
      <c r="D14"/>
      <c r="E14"/>
      <c r="F14"/>
      <c r="G14"/>
      <c r="H14"/>
      <c r="I14"/>
      <c r="J14"/>
      <c r="K14"/>
      <c r="L14"/>
      <c r="M14"/>
      <c r="N14"/>
      <c r="O14"/>
      <c r="P14"/>
      <c r="Q14"/>
      <c r="R14"/>
      <c r="S14"/>
      <c r="T14"/>
      <c r="U14"/>
    </row>
    <row r="15" spans="1:21">
      <c r="A15"/>
      <c r="B15"/>
      <c r="C15"/>
      <c r="D15"/>
      <c r="E15"/>
      <c r="F15"/>
      <c r="G15"/>
      <c r="H15"/>
      <c r="I15"/>
      <c r="J15"/>
      <c r="K15"/>
      <c r="L15"/>
      <c r="M15"/>
      <c r="N15"/>
      <c r="O15"/>
      <c r="P15"/>
      <c r="Q15"/>
      <c r="R15"/>
      <c r="S15"/>
      <c r="T15"/>
      <c r="U15"/>
    </row>
    <row r="16" spans="1:21">
      <c r="A16"/>
      <c r="B16"/>
      <c r="C16"/>
      <c r="D16"/>
      <c r="E16"/>
      <c r="F16"/>
      <c r="G16"/>
      <c r="H16"/>
      <c r="I16"/>
      <c r="J16"/>
      <c r="K16"/>
      <c r="L16"/>
      <c r="M16"/>
      <c r="N16"/>
      <c r="O16"/>
      <c r="P16"/>
      <c r="Q16"/>
      <c r="R16"/>
      <c r="S16"/>
      <c r="T16"/>
      <c r="U16"/>
    </row>
    <row r="17" spans="1:21">
      <c r="A17"/>
      <c r="B17"/>
      <c r="C17"/>
      <c r="D17"/>
      <c r="E17"/>
      <c r="F17"/>
      <c r="G17"/>
      <c r="H17"/>
      <c r="I17"/>
      <c r="J17"/>
      <c r="K17"/>
      <c r="L17"/>
      <c r="M17"/>
      <c r="N17"/>
      <c r="O17"/>
      <c r="P17"/>
      <c r="Q17"/>
      <c r="R17"/>
      <c r="S17"/>
      <c r="T17"/>
      <c r="U17"/>
    </row>
    <row r="18" spans="1:21">
      <c r="A18"/>
      <c r="B18"/>
      <c r="C18"/>
      <c r="D18"/>
      <c r="E18"/>
      <c r="F18"/>
      <c r="G18"/>
      <c r="H18"/>
      <c r="I18"/>
      <c r="J18"/>
      <c r="K18"/>
      <c r="L18"/>
      <c r="M18"/>
      <c r="N18"/>
      <c r="O18"/>
      <c r="P18"/>
      <c r="Q18"/>
      <c r="R18"/>
      <c r="S18"/>
      <c r="T18"/>
      <c r="U18"/>
    </row>
    <row r="19" spans="1:21">
      <c r="A19"/>
      <c r="B19"/>
      <c r="C19"/>
      <c r="D19"/>
      <c r="E19"/>
      <c r="F19"/>
      <c r="G19"/>
      <c r="H19"/>
      <c r="I19"/>
      <c r="J19"/>
      <c r="K19"/>
      <c r="L19"/>
      <c r="M19"/>
      <c r="N19"/>
      <c r="O19"/>
      <c r="P19"/>
      <c r="Q19"/>
      <c r="R19"/>
      <c r="S19"/>
      <c r="T19"/>
      <c r="U19"/>
    </row>
    <row r="20" spans="1:21">
      <c r="A20"/>
      <c r="B20"/>
      <c r="C20"/>
      <c r="D20"/>
      <c r="E20"/>
      <c r="F20"/>
      <c r="G20"/>
      <c r="H20"/>
      <c r="I20"/>
      <c r="J20"/>
      <c r="K20"/>
      <c r="L20"/>
      <c r="M20"/>
      <c r="N20"/>
      <c r="O20"/>
      <c r="P20"/>
      <c r="Q20"/>
      <c r="R20"/>
      <c r="S20"/>
      <c r="T20"/>
      <c r="U20"/>
    </row>
    <row r="21" spans="1:21">
      <c r="A21"/>
      <c r="B21"/>
      <c r="C21"/>
      <c r="D21"/>
      <c r="E21"/>
      <c r="F21"/>
      <c r="G21"/>
      <c r="H21"/>
      <c r="I21"/>
      <c r="J21"/>
      <c r="K21"/>
      <c r="L21"/>
      <c r="M21"/>
      <c r="N21"/>
      <c r="O21"/>
      <c r="P21"/>
      <c r="Q21"/>
      <c r="R21"/>
      <c r="S21"/>
      <c r="T21"/>
      <c r="U21"/>
    </row>
    <row r="22" spans="1:21">
      <c r="A22"/>
      <c r="B22"/>
      <c r="C22"/>
      <c r="D22"/>
      <c r="E22"/>
      <c r="F22"/>
      <c r="G22"/>
      <c r="H22"/>
      <c r="I22"/>
      <c r="J22"/>
      <c r="K22"/>
      <c r="L22"/>
      <c r="M22"/>
      <c r="N22"/>
      <c r="O22"/>
      <c r="P22"/>
      <c r="Q22"/>
      <c r="R22"/>
      <c r="S22"/>
      <c r="T22"/>
      <c r="U22"/>
    </row>
    <row r="23" spans="1:21">
      <c r="A23"/>
      <c r="B23"/>
      <c r="C23"/>
      <c r="D23"/>
      <c r="E23"/>
      <c r="F23"/>
      <c r="G23"/>
      <c r="H23"/>
      <c r="I23"/>
      <c r="J23"/>
      <c r="K23"/>
      <c r="L23"/>
      <c r="M23"/>
      <c r="N23"/>
      <c r="O23"/>
      <c r="P23"/>
      <c r="Q23"/>
      <c r="R23"/>
      <c r="S23"/>
      <c r="T23"/>
      <c r="U23"/>
    </row>
    <row r="24" spans="1:21">
      <c r="A24"/>
      <c r="B24"/>
      <c r="C24"/>
      <c r="D24"/>
      <c r="E24"/>
      <c r="F24"/>
      <c r="G24"/>
      <c r="H24"/>
      <c r="I24"/>
      <c r="J24"/>
      <c r="K24"/>
      <c r="L24"/>
      <c r="M24"/>
      <c r="N24"/>
      <c r="O24"/>
      <c r="P24"/>
      <c r="Q24"/>
      <c r="R24"/>
      <c r="S24"/>
      <c r="T24"/>
      <c r="U24"/>
    </row>
    <row r="25" spans="1:21">
      <c r="A25"/>
      <c r="B25"/>
      <c r="C25"/>
      <c r="D25"/>
      <c r="E25"/>
      <c r="F25"/>
      <c r="G25"/>
      <c r="H25"/>
      <c r="I25"/>
      <c r="J25"/>
      <c r="K25"/>
      <c r="L25"/>
      <c r="M25"/>
      <c r="N25"/>
      <c r="O25"/>
      <c r="P25"/>
      <c r="Q25"/>
      <c r="R25"/>
      <c r="S25"/>
      <c r="T25"/>
      <c r="U25"/>
    </row>
    <row r="26" spans="1:21">
      <c r="A26"/>
      <c r="B26"/>
      <c r="C26"/>
      <c r="D26"/>
      <c r="E26"/>
      <c r="F26"/>
      <c r="G26"/>
      <c r="H26"/>
      <c r="I26"/>
      <c r="J26"/>
      <c r="K26"/>
      <c r="L26"/>
      <c r="M26"/>
      <c r="N26"/>
      <c r="O26"/>
      <c r="P26"/>
      <c r="Q26"/>
      <c r="R26"/>
      <c r="S26"/>
      <c r="T26"/>
      <c r="U26"/>
    </row>
    <row r="27" spans="1:21">
      <c r="A27"/>
      <c r="B27"/>
      <c r="C27"/>
      <c r="D27"/>
      <c r="E27"/>
      <c r="F27"/>
      <c r="G27"/>
      <c r="H27"/>
      <c r="I27"/>
      <c r="J27"/>
      <c r="K27"/>
      <c r="L27"/>
      <c r="M27"/>
      <c r="N27"/>
      <c r="O27"/>
      <c r="P27"/>
      <c r="Q27"/>
      <c r="R27"/>
      <c r="S27"/>
      <c r="T27"/>
      <c r="U27"/>
    </row>
    <row r="28" spans="1:21">
      <c r="A28"/>
      <c r="B28"/>
      <c r="C28"/>
      <c r="D28"/>
      <c r="E28"/>
      <c r="F28"/>
      <c r="G28"/>
      <c r="H28"/>
      <c r="I28"/>
      <c r="J28"/>
      <c r="K28"/>
      <c r="L28"/>
      <c r="M28"/>
      <c r="N28"/>
      <c r="O28"/>
      <c r="P28"/>
      <c r="Q28"/>
      <c r="R28"/>
      <c r="S28"/>
      <c r="T28"/>
      <c r="U28"/>
    </row>
    <row r="29" spans="1:21">
      <c r="A29"/>
      <c r="B29"/>
      <c r="C29"/>
      <c r="D29"/>
      <c r="E29"/>
      <c r="F29"/>
      <c r="G29"/>
      <c r="H29"/>
      <c r="I29"/>
      <c r="J29"/>
      <c r="K29"/>
      <c r="L29"/>
      <c r="M29"/>
      <c r="N29"/>
      <c r="O29"/>
      <c r="P29"/>
      <c r="Q29"/>
      <c r="R29"/>
      <c r="S29"/>
      <c r="T29"/>
      <c r="U29"/>
    </row>
    <row r="30" spans="1:21">
      <c r="A30"/>
      <c r="B30"/>
      <c r="C30"/>
      <c r="D30"/>
      <c r="E30"/>
      <c r="F30"/>
      <c r="G30"/>
      <c r="H30"/>
      <c r="I30"/>
      <c r="J30"/>
      <c r="K30"/>
      <c r="L30"/>
      <c r="M30"/>
      <c r="N30"/>
      <c r="O30"/>
      <c r="P30"/>
      <c r="Q30"/>
      <c r="R30"/>
      <c r="S30"/>
      <c r="T30"/>
      <c r="U30"/>
    </row>
    <row r="31" spans="1:21">
      <c r="A31"/>
      <c r="B31"/>
      <c r="C31"/>
      <c r="D31"/>
      <c r="E31"/>
      <c r="F31"/>
      <c r="G31"/>
      <c r="H31"/>
      <c r="I31"/>
      <c r="J31"/>
      <c r="K31"/>
      <c r="L31"/>
      <c r="M31"/>
      <c r="N31"/>
      <c r="O31"/>
      <c r="P31"/>
      <c r="Q31"/>
      <c r="R31"/>
      <c r="S31"/>
      <c r="T31"/>
      <c r="U31"/>
    </row>
    <row r="32" spans="1:21">
      <c r="A32"/>
      <c r="B32"/>
      <c r="C32"/>
      <c r="D32"/>
      <c r="E32"/>
      <c r="F32"/>
      <c r="G32"/>
      <c r="H32"/>
      <c r="I32"/>
      <c r="J32"/>
      <c r="K32"/>
      <c r="L32"/>
      <c r="M32"/>
      <c r="N32"/>
      <c r="O32"/>
      <c r="P32"/>
      <c r="Q32"/>
      <c r="R32"/>
      <c r="S32"/>
      <c r="T32"/>
      <c r="U32"/>
    </row>
    <row r="33" spans="1:21">
      <c r="A33"/>
      <c r="B33"/>
      <c r="C33"/>
      <c r="D33"/>
      <c r="E33"/>
      <c r="F33"/>
      <c r="G33"/>
      <c r="H33"/>
      <c r="I33"/>
      <c r="J33"/>
      <c r="K33"/>
      <c r="L33"/>
      <c r="M33"/>
      <c r="N33"/>
      <c r="O33"/>
      <c r="P33"/>
      <c r="Q33"/>
      <c r="R33"/>
      <c r="S33"/>
      <c r="T33"/>
      <c r="U33"/>
    </row>
    <row r="34" spans="1:21">
      <c r="A34"/>
      <c r="B34"/>
      <c r="C34"/>
      <c r="D34"/>
      <c r="E34"/>
      <c r="F34"/>
      <c r="G34"/>
      <c r="H34"/>
      <c r="I34"/>
      <c r="J34"/>
      <c r="K34"/>
      <c r="L34"/>
      <c r="M34"/>
      <c r="N34"/>
      <c r="O34"/>
      <c r="P34"/>
      <c r="Q34"/>
      <c r="R34"/>
      <c r="S34"/>
      <c r="T34"/>
      <c r="U34"/>
    </row>
    <row r="35" spans="1:21">
      <c r="A35"/>
      <c r="B35"/>
      <c r="C35"/>
      <c r="D35"/>
      <c r="E35"/>
      <c r="F35"/>
      <c r="G35"/>
      <c r="H35"/>
      <c r="I35"/>
      <c r="J35"/>
      <c r="K35"/>
      <c r="L35"/>
      <c r="M35"/>
      <c r="N35"/>
      <c r="O35"/>
      <c r="P35"/>
      <c r="Q35"/>
      <c r="R35"/>
      <c r="S35"/>
      <c r="T35"/>
      <c r="U35"/>
    </row>
    <row r="36" spans="1:21">
      <c r="A36"/>
      <c r="B36"/>
      <c r="C36"/>
      <c r="D36"/>
      <c r="E36"/>
      <c r="F36"/>
      <c r="G36"/>
      <c r="H36"/>
      <c r="I36"/>
      <c r="J36"/>
      <c r="K36"/>
      <c r="L36"/>
      <c r="M36"/>
      <c r="N36"/>
      <c r="O36"/>
      <c r="P36"/>
      <c r="Q36"/>
      <c r="R36"/>
      <c r="S36"/>
      <c r="T36"/>
      <c r="U36"/>
    </row>
    <row r="37" spans="1:21">
      <c r="A37"/>
      <c r="B37"/>
      <c r="C37"/>
      <c r="D37"/>
      <c r="E37"/>
      <c r="F37"/>
      <c r="G37"/>
      <c r="H37"/>
      <c r="I37"/>
      <c r="J37"/>
      <c r="K37"/>
      <c r="L37"/>
      <c r="M37"/>
      <c r="N37"/>
      <c r="O37"/>
      <c r="P37"/>
      <c r="Q37"/>
      <c r="R37"/>
      <c r="S37"/>
      <c r="T37"/>
      <c r="U37"/>
    </row>
    <row r="38" spans="1:21">
      <c r="A38"/>
      <c r="B38"/>
      <c r="C38"/>
      <c r="D38"/>
      <c r="E38"/>
      <c r="F38"/>
      <c r="G38"/>
      <c r="H38"/>
      <c r="I38"/>
      <c r="J38"/>
      <c r="K38"/>
      <c r="L38"/>
      <c r="M38"/>
      <c r="N38"/>
      <c r="O38"/>
      <c r="P38"/>
      <c r="Q38"/>
      <c r="R38"/>
      <c r="S38"/>
      <c r="T38"/>
      <c r="U38"/>
    </row>
    <row r="39" spans="1:21">
      <c r="A39"/>
      <c r="B39"/>
      <c r="C39"/>
      <c r="D39"/>
      <c r="E39"/>
      <c r="F39"/>
      <c r="G39"/>
      <c r="H39"/>
      <c r="I39"/>
      <c r="J39"/>
      <c r="K39"/>
      <c r="L39"/>
      <c r="M39"/>
      <c r="N39"/>
      <c r="O39"/>
      <c r="P39"/>
      <c r="Q39"/>
      <c r="R39"/>
      <c r="S39"/>
      <c r="T39"/>
      <c r="U39"/>
    </row>
    <row r="40" spans="1:21">
      <c r="A40"/>
      <c r="B40"/>
      <c r="C40"/>
      <c r="D40"/>
      <c r="E40"/>
      <c r="F40"/>
      <c r="G40"/>
      <c r="H40"/>
      <c r="I40"/>
      <c r="J40"/>
      <c r="K40"/>
      <c r="L40"/>
      <c r="M40"/>
      <c r="N40"/>
      <c r="O40"/>
      <c r="P40"/>
      <c r="Q40"/>
      <c r="R40"/>
      <c r="S40"/>
      <c r="T40"/>
      <c r="U40"/>
    </row>
    <row r="41" spans="1:21">
      <c r="A41"/>
      <c r="B41"/>
      <c r="C41"/>
      <c r="D41"/>
      <c r="E41"/>
      <c r="F41"/>
      <c r="G41"/>
      <c r="H41"/>
      <c r="I41"/>
      <c r="J41"/>
      <c r="K41"/>
      <c r="L41"/>
      <c r="M41"/>
      <c r="N41"/>
      <c r="O41"/>
      <c r="P41"/>
      <c r="Q41"/>
      <c r="R41"/>
      <c r="S41"/>
      <c r="T41"/>
      <c r="U41"/>
    </row>
    <row r="42" spans="1:21">
      <c r="A42"/>
      <c r="B42"/>
      <c r="C42"/>
      <c r="D42"/>
      <c r="E42"/>
      <c r="F42"/>
      <c r="G42"/>
      <c r="H42"/>
      <c r="I42"/>
      <c r="J42"/>
      <c r="K42"/>
      <c r="L42"/>
      <c r="M42"/>
      <c r="N42"/>
      <c r="O42"/>
      <c r="P42"/>
      <c r="Q42"/>
      <c r="R42"/>
      <c r="S42"/>
      <c r="T42"/>
      <c r="U42"/>
    </row>
    <row r="43" spans="1:21">
      <c r="A43"/>
      <c r="B43"/>
      <c r="C43"/>
      <c r="D43"/>
      <c r="E43"/>
      <c r="F43"/>
      <c r="G43"/>
      <c r="H43"/>
      <c r="I43"/>
      <c r="J43"/>
      <c r="K43"/>
      <c r="L43"/>
      <c r="M43"/>
      <c r="N43"/>
      <c r="O43"/>
      <c r="P43"/>
      <c r="Q43"/>
      <c r="R43"/>
      <c r="S43"/>
      <c r="T43"/>
      <c r="U43"/>
    </row>
    <row r="44" spans="1:21">
      <c r="A44"/>
      <c r="B44"/>
      <c r="C44"/>
      <c r="D44"/>
      <c r="E44"/>
      <c r="F44"/>
      <c r="G44"/>
      <c r="H44"/>
      <c r="I44"/>
      <c r="J44"/>
      <c r="K44"/>
      <c r="L44"/>
      <c r="M44"/>
      <c r="N44"/>
      <c r="O44"/>
      <c r="P44"/>
      <c r="Q44"/>
      <c r="R44"/>
      <c r="S44"/>
      <c r="T44"/>
      <c r="U44"/>
    </row>
    <row r="45" spans="1:21">
      <c r="A45"/>
      <c r="B45"/>
      <c r="C45"/>
      <c r="D45"/>
      <c r="E45"/>
      <c r="F45"/>
      <c r="G45"/>
      <c r="H45"/>
      <c r="I45"/>
      <c r="J45"/>
      <c r="K45"/>
      <c r="L45"/>
      <c r="M45"/>
      <c r="N45"/>
      <c r="O45"/>
      <c r="P45"/>
      <c r="Q45"/>
      <c r="R45"/>
      <c r="S45"/>
    </row>
    <row r="46" spans="1:21">
      <c r="A46"/>
      <c r="B46"/>
      <c r="C46"/>
      <c r="D46"/>
      <c r="E46"/>
      <c r="F46"/>
      <c r="G46"/>
      <c r="H46"/>
      <c r="I46"/>
      <c r="J46"/>
      <c r="K46"/>
      <c r="L46"/>
      <c r="M46"/>
      <c r="N46"/>
      <c r="O46"/>
      <c r="P46"/>
      <c r="Q46"/>
      <c r="R46"/>
      <c r="S46"/>
    </row>
    <row r="47" spans="1:21">
      <c r="A47"/>
      <c r="B47"/>
      <c r="C47"/>
      <c r="D47"/>
      <c r="E47"/>
      <c r="F47"/>
      <c r="G47"/>
      <c r="H47"/>
      <c r="I47"/>
      <c r="J47"/>
      <c r="K47"/>
      <c r="L47"/>
      <c r="M47"/>
      <c r="N47"/>
      <c r="O47"/>
      <c r="P47"/>
      <c r="Q47"/>
      <c r="R47"/>
      <c r="S47"/>
    </row>
    <row r="48" spans="1:21">
      <c r="A48"/>
      <c r="B48"/>
      <c r="C48"/>
      <c r="D48"/>
      <c r="E48"/>
      <c r="F48"/>
      <c r="G48"/>
      <c r="H48"/>
      <c r="I48"/>
      <c r="J48"/>
      <c r="K48"/>
      <c r="L48"/>
      <c r="M48"/>
      <c r="N48"/>
      <c r="O48"/>
      <c r="P48"/>
      <c r="Q48"/>
      <c r="R48"/>
      <c r="S48"/>
    </row>
    <row r="49" spans="1:7">
      <c r="A49"/>
      <c r="B49"/>
      <c r="C49"/>
      <c r="D49"/>
      <c r="E49"/>
      <c r="F49"/>
      <c r="G49"/>
    </row>
    <row r="50" spans="1:7">
      <c r="A50"/>
      <c r="B50"/>
      <c r="C50"/>
      <c r="D50"/>
      <c r="E50"/>
      <c r="F50"/>
      <c r="G50"/>
    </row>
    <row r="51" spans="1:7">
      <c r="A51"/>
      <c r="B51"/>
      <c r="C51"/>
      <c r="D51"/>
      <c r="E51"/>
      <c r="F51"/>
      <c r="G51"/>
    </row>
    <row r="52" spans="1:7">
      <c r="A52"/>
      <c r="B52"/>
      <c r="C52"/>
      <c r="D52"/>
      <c r="E52"/>
      <c r="F52"/>
      <c r="G52"/>
    </row>
    <row r="53" spans="1:7">
      <c r="A53"/>
      <c r="B53"/>
      <c r="C53"/>
      <c r="D53"/>
      <c r="E53"/>
      <c r="F53"/>
      <c r="G53"/>
    </row>
    <row r="54" spans="1:7">
      <c r="A54"/>
      <c r="B54"/>
      <c r="C54"/>
      <c r="D54"/>
      <c r="E54"/>
      <c r="F54"/>
      <c r="G54"/>
    </row>
    <row r="55" spans="1:7">
      <c r="A55"/>
      <c r="B55"/>
      <c r="C55"/>
      <c r="D55"/>
      <c r="E55"/>
      <c r="F55"/>
      <c r="G55"/>
    </row>
    <row r="56" spans="1:7">
      <c r="A56"/>
      <c r="B56"/>
      <c r="C56"/>
      <c r="D56"/>
      <c r="E56"/>
      <c r="F56"/>
      <c r="G56"/>
    </row>
    <row r="57" spans="1:7">
      <c r="A57"/>
      <c r="B57"/>
      <c r="C57"/>
      <c r="D57"/>
      <c r="E57"/>
      <c r="F57"/>
      <c r="G57"/>
    </row>
    <row r="58" spans="1:7">
      <c r="A58"/>
      <c r="B58"/>
      <c r="C58"/>
      <c r="D58"/>
      <c r="E58"/>
      <c r="F58"/>
      <c r="G58"/>
    </row>
    <row r="59" spans="1:7">
      <c r="A59"/>
      <c r="B59"/>
      <c r="C59"/>
      <c r="D59"/>
      <c r="E59"/>
      <c r="F59"/>
      <c r="G59"/>
    </row>
    <row r="60" spans="1:7">
      <c r="A60"/>
      <c r="B60"/>
      <c r="C60"/>
      <c r="D60"/>
      <c r="E60"/>
      <c r="F60"/>
      <c r="G60"/>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51C4F-BA84-4D4A-8437-1C66969D0614}">
  <dimension ref="A1:G18"/>
  <sheetViews>
    <sheetView showGridLines="0" workbookViewId="0"/>
  </sheetViews>
  <sheetFormatPr defaultRowHeight="14.45"/>
  <cols>
    <col min="1" max="1" width="58.140625" customWidth="1"/>
    <col min="2" max="2" width="12.7109375" customWidth="1"/>
    <col min="3" max="3" width="12.85546875" customWidth="1"/>
    <col min="4" max="4" width="13.42578125" customWidth="1"/>
    <col min="5" max="5" width="11.140625" customWidth="1"/>
    <col min="6" max="6" width="12.42578125" bestFit="1" customWidth="1"/>
    <col min="7" max="7" width="10.42578125" customWidth="1"/>
    <col min="8" max="8" width="9.5703125" customWidth="1"/>
    <col min="9" max="10" width="12.28515625" bestFit="1" customWidth="1"/>
    <col min="11" max="11" width="9.5703125" bestFit="1" customWidth="1"/>
    <col min="12" max="12" width="9.85546875" customWidth="1"/>
  </cols>
  <sheetData>
    <row r="1" spans="1:7" ht="15.6">
      <c r="A1" s="101" t="s">
        <v>217</v>
      </c>
      <c r="E1" s="6"/>
    </row>
    <row r="2" spans="1:7" ht="15">
      <c r="A2" s="40" t="s">
        <v>218</v>
      </c>
      <c r="B2" s="59">
        <v>2019</v>
      </c>
      <c r="C2" s="59">
        <v>2020</v>
      </c>
      <c r="D2" s="59">
        <v>2021</v>
      </c>
      <c r="E2" s="59">
        <v>2022</v>
      </c>
      <c r="F2" s="59">
        <v>2023</v>
      </c>
    </row>
    <row r="3" spans="1:7" ht="15.6">
      <c r="A3" s="40" t="s">
        <v>135</v>
      </c>
      <c r="B3" s="8">
        <v>44705757.244186766</v>
      </c>
      <c r="C3" s="41">
        <v>43673802</v>
      </c>
      <c r="D3" s="41">
        <v>44374196</v>
      </c>
      <c r="E3" s="41">
        <v>44507592</v>
      </c>
      <c r="F3" s="63">
        <v>43284674</v>
      </c>
    </row>
    <row r="4" spans="1:7" ht="15.6">
      <c r="A4" s="40" t="s">
        <v>113</v>
      </c>
      <c r="B4" s="43">
        <v>3.5000771633355292E-2</v>
      </c>
      <c r="C4" s="44">
        <v>3.5000776895952407E-2</v>
      </c>
      <c r="D4" s="76">
        <v>3.7000805603328565E-2</v>
      </c>
      <c r="E4" s="76">
        <v>3.7000968284242382E-2</v>
      </c>
      <c r="F4" s="45">
        <f>F5/F3</f>
        <v>3.7000925546996147E-2</v>
      </c>
    </row>
    <row r="5" spans="1:7" ht="15.6">
      <c r="A5" s="40" t="s">
        <v>137</v>
      </c>
      <c r="B5" s="8">
        <v>1564736</v>
      </c>
      <c r="C5" s="41">
        <v>1528617</v>
      </c>
      <c r="D5" s="75">
        <v>1641881</v>
      </c>
      <c r="E5" s="75">
        <v>1646824</v>
      </c>
      <c r="F5" s="42">
        <v>1601573</v>
      </c>
    </row>
    <row r="6" spans="1:7" ht="15.6">
      <c r="A6" s="40" t="s">
        <v>138</v>
      </c>
      <c r="B6" s="46">
        <v>-30330</v>
      </c>
      <c r="C6" s="47">
        <v>-18364</v>
      </c>
      <c r="D6" s="79">
        <v>-15886</v>
      </c>
      <c r="E6" s="79">
        <v>-251</v>
      </c>
      <c r="F6" s="48">
        <v>-54</v>
      </c>
    </row>
    <row r="7" spans="1:7" ht="15.6">
      <c r="A7" s="34" t="s">
        <v>139</v>
      </c>
      <c r="B7" s="8">
        <v>1534406</v>
      </c>
      <c r="C7" s="41">
        <v>1510253</v>
      </c>
      <c r="D7" s="41">
        <v>1625995</v>
      </c>
      <c r="E7" s="41">
        <v>1646573</v>
      </c>
      <c r="F7" s="42">
        <f>F5+F6</f>
        <v>1601519</v>
      </c>
    </row>
    <row r="8" spans="1:7" ht="15.6">
      <c r="A8" s="39"/>
      <c r="B8" s="39"/>
      <c r="C8" s="49"/>
      <c r="D8" s="6"/>
      <c r="E8" s="6"/>
      <c r="F8" s="64"/>
    </row>
    <row r="9" spans="1:7" ht="15.6">
      <c r="A9" s="34" t="s">
        <v>219</v>
      </c>
      <c r="B9" s="8">
        <v>1492667</v>
      </c>
      <c r="C9" s="41">
        <v>1509870</v>
      </c>
      <c r="D9" s="75">
        <v>1624464</v>
      </c>
      <c r="E9" s="75">
        <v>1630785</v>
      </c>
      <c r="F9" s="42">
        <v>1623721</v>
      </c>
    </row>
    <row r="10" spans="1:7" ht="15.6">
      <c r="A10" s="34" t="s">
        <v>220</v>
      </c>
      <c r="B10" s="46">
        <v>-41138</v>
      </c>
      <c r="C10" s="47">
        <v>-60137</v>
      </c>
      <c r="D10" s="79">
        <v>-51373</v>
      </c>
      <c r="E10" s="79">
        <v>-56239</v>
      </c>
      <c r="F10" s="48">
        <v>-75384</v>
      </c>
    </row>
    <row r="11" spans="1:7" ht="15.6">
      <c r="A11" s="34" t="s">
        <v>221</v>
      </c>
      <c r="B11" s="8">
        <v>1451529</v>
      </c>
      <c r="C11" s="41">
        <v>1449733</v>
      </c>
      <c r="D11" s="75">
        <v>1573091</v>
      </c>
      <c r="E11" s="75">
        <v>1574546</v>
      </c>
      <c r="F11" s="42">
        <f>F9+F10</f>
        <v>1548337</v>
      </c>
    </row>
    <row r="12" spans="1:7" ht="15.6">
      <c r="A12" s="34" t="s">
        <v>143</v>
      </c>
      <c r="B12" s="8">
        <v>60094</v>
      </c>
      <c r="C12" s="41">
        <v>50023</v>
      </c>
      <c r="D12" s="75">
        <v>41420</v>
      </c>
      <c r="E12" s="75">
        <v>64255</v>
      </c>
      <c r="F12" s="42">
        <v>52847</v>
      </c>
    </row>
    <row r="13" spans="1:7" ht="15.6">
      <c r="A13" s="34" t="s">
        <v>222</v>
      </c>
      <c r="B13" s="8">
        <v>1511623</v>
      </c>
      <c r="C13" s="41">
        <v>1499756</v>
      </c>
      <c r="D13" s="75">
        <v>1614511</v>
      </c>
      <c r="E13" s="75">
        <v>1638801</v>
      </c>
      <c r="F13" s="42">
        <f>F11+F12</f>
        <v>1601184</v>
      </c>
    </row>
    <row r="14" spans="1:7" ht="15.6">
      <c r="A14" s="34" t="s">
        <v>210</v>
      </c>
      <c r="B14" s="8">
        <v>22552</v>
      </c>
      <c r="C14" s="41">
        <v>10497</v>
      </c>
      <c r="D14" s="75">
        <v>11484</v>
      </c>
      <c r="E14" s="75">
        <v>7772</v>
      </c>
      <c r="F14" s="42">
        <v>378</v>
      </c>
    </row>
    <row r="15" spans="1:7" ht="15.6">
      <c r="A15" s="34" t="s">
        <v>163</v>
      </c>
      <c r="B15" s="8">
        <v>1534175</v>
      </c>
      <c r="C15" s="41">
        <v>1510253</v>
      </c>
      <c r="D15" s="41">
        <v>1625995</v>
      </c>
      <c r="E15" s="41">
        <v>1646573</v>
      </c>
      <c r="F15" s="42">
        <f>F13+F14</f>
        <v>1601562</v>
      </c>
      <c r="G15" s="51"/>
    </row>
    <row r="16" spans="1:7" ht="15.6">
      <c r="A16" s="34" t="s">
        <v>147</v>
      </c>
      <c r="B16" s="8">
        <v>39850</v>
      </c>
      <c r="C16" s="41">
        <v>59618</v>
      </c>
      <c r="D16" s="75">
        <v>51373</v>
      </c>
      <c r="E16" s="75">
        <v>55650</v>
      </c>
      <c r="F16" s="42">
        <v>63979</v>
      </c>
    </row>
    <row r="17" spans="1:6" ht="15.6">
      <c r="A17" s="39"/>
      <c r="B17" s="39"/>
      <c r="C17" s="49"/>
      <c r="D17" s="6"/>
      <c r="E17" s="6"/>
    </row>
    <row r="18" spans="1:6" ht="15.6">
      <c r="A18" s="34" t="s">
        <v>148</v>
      </c>
      <c r="B18" s="53">
        <v>260701.12000000005</v>
      </c>
      <c r="C18" s="53">
        <v>123339.75</v>
      </c>
      <c r="D18" s="81">
        <v>341649</v>
      </c>
      <c r="E18" s="81">
        <v>240232.52</v>
      </c>
      <c r="F18" s="70">
        <v>12496.680000000002</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3A7B2-7A0C-4776-A801-894C30551F64}">
  <dimension ref="A1:L34"/>
  <sheetViews>
    <sheetView showGridLines="0" workbookViewId="0"/>
  </sheetViews>
  <sheetFormatPr defaultRowHeight="15.6"/>
  <cols>
    <col min="1" max="1" width="37.28515625" customWidth="1"/>
    <col min="2" max="2" width="16" bestFit="1" customWidth="1"/>
    <col min="3" max="3" width="10.85546875" bestFit="1" customWidth="1"/>
    <col min="4" max="4" width="12.42578125" bestFit="1" customWidth="1"/>
    <col min="5" max="5" width="11" bestFit="1" customWidth="1"/>
    <col min="6" max="6" width="14.140625" bestFit="1" customWidth="1"/>
    <col min="7" max="7" width="12.140625" style="6" bestFit="1" customWidth="1"/>
    <col min="8" max="8" width="11.85546875" bestFit="1" customWidth="1"/>
    <col min="9" max="9" width="13.85546875" bestFit="1" customWidth="1"/>
    <col min="10" max="10" width="12" customWidth="1"/>
    <col min="11" max="11" width="9.85546875" bestFit="1" customWidth="1"/>
    <col min="12" max="12" width="13.85546875" bestFit="1" customWidth="1"/>
    <col min="13" max="13" width="12.42578125" bestFit="1" customWidth="1"/>
    <col min="17" max="17" width="34.7109375" bestFit="1" customWidth="1"/>
    <col min="18" max="18" width="7.85546875" bestFit="1" customWidth="1"/>
    <col min="20" max="20" width="7.85546875" bestFit="1" customWidth="1"/>
    <col min="21" max="21" width="20.42578125" bestFit="1" customWidth="1"/>
    <col min="22" max="22" width="9.140625" bestFit="1" customWidth="1"/>
    <col min="23" max="23" width="7.140625" bestFit="1" customWidth="1"/>
    <col min="24" max="24" width="12.140625" bestFit="1" customWidth="1"/>
    <col min="25" max="25" width="10.5703125" bestFit="1" customWidth="1"/>
    <col min="26" max="26" width="34.7109375" bestFit="1" customWidth="1"/>
    <col min="27" max="27" width="14.42578125" bestFit="1" customWidth="1"/>
    <col min="28" max="28" width="20.28515625" bestFit="1" customWidth="1"/>
    <col min="29" max="29" width="11.85546875" bestFit="1" customWidth="1"/>
    <col min="30" max="30" width="13.85546875" bestFit="1" customWidth="1"/>
    <col min="31" max="31" width="7.28515625" bestFit="1" customWidth="1"/>
  </cols>
  <sheetData>
    <row r="1" spans="1:8">
      <c r="A1" s="102" t="s">
        <v>223</v>
      </c>
    </row>
    <row r="2" spans="1:8" ht="15">
      <c r="A2" s="40" t="s">
        <v>224</v>
      </c>
      <c r="B2" s="59">
        <v>2019</v>
      </c>
      <c r="C2" s="59">
        <v>2020</v>
      </c>
      <c r="D2" s="59">
        <v>2021</v>
      </c>
      <c r="E2" s="59">
        <v>2022</v>
      </c>
      <c r="F2" s="59">
        <v>2023</v>
      </c>
      <c r="G2"/>
    </row>
    <row r="3" spans="1:8">
      <c r="A3" s="40" t="s">
        <v>135</v>
      </c>
      <c r="B3" s="8">
        <v>44705757.244186766</v>
      </c>
      <c r="C3" s="41">
        <v>43673802</v>
      </c>
      <c r="D3" s="41">
        <v>44374196</v>
      </c>
      <c r="E3" s="75">
        <v>44507592</v>
      </c>
      <c r="F3" s="63">
        <v>43284674</v>
      </c>
      <c r="G3"/>
    </row>
    <row r="4" spans="1:8">
      <c r="A4" s="40" t="s">
        <v>113</v>
      </c>
      <c r="B4" s="43">
        <v>4.7500861877831937E-2</v>
      </c>
      <c r="C4" s="44">
        <v>5.0000844900107394E-2</v>
      </c>
      <c r="D4" s="44">
        <v>5.2500872353833744E-2</v>
      </c>
      <c r="E4" s="76">
        <v>5.5000908609030119E-2</v>
      </c>
      <c r="F4" s="77">
        <v>5.7500791157627754E-2</v>
      </c>
      <c r="G4"/>
    </row>
    <row r="5" spans="1:8">
      <c r="A5" s="40" t="s">
        <v>137</v>
      </c>
      <c r="B5" s="8">
        <v>2123562</v>
      </c>
      <c r="C5" s="41">
        <v>2183727</v>
      </c>
      <c r="D5" s="41">
        <v>2329684</v>
      </c>
      <c r="E5" s="75">
        <v>2447958</v>
      </c>
      <c r="F5" s="63">
        <v>2488903</v>
      </c>
      <c r="G5"/>
    </row>
    <row r="6" spans="1:8">
      <c r="A6" s="40" t="s">
        <v>138</v>
      </c>
      <c r="B6" s="46">
        <v>-41158</v>
      </c>
      <c r="C6" s="47">
        <v>-26233</v>
      </c>
      <c r="D6" s="47">
        <v>-22541</v>
      </c>
      <c r="E6" s="79">
        <v>-371</v>
      </c>
      <c r="F6" s="78">
        <v>-85</v>
      </c>
      <c r="G6"/>
    </row>
    <row r="7" spans="1:8">
      <c r="A7" s="34" t="s">
        <v>139</v>
      </c>
      <c r="B7" s="8">
        <v>2082404</v>
      </c>
      <c r="C7" s="41">
        <v>2157494</v>
      </c>
      <c r="D7" s="41">
        <v>2307143</v>
      </c>
      <c r="E7" s="75">
        <v>2447587</v>
      </c>
      <c r="F7" s="63">
        <v>2488818</v>
      </c>
      <c r="G7"/>
    </row>
    <row r="8" spans="1:8">
      <c r="A8" s="39"/>
      <c r="B8" s="39"/>
      <c r="C8" s="49"/>
      <c r="D8" s="49"/>
      <c r="E8" s="6"/>
      <c r="F8" s="32"/>
      <c r="G8"/>
    </row>
    <row r="9" spans="1:8">
      <c r="A9" s="34" t="s">
        <v>225</v>
      </c>
      <c r="B9" s="8">
        <v>2179879</v>
      </c>
      <c r="C9" s="41">
        <v>2213858</v>
      </c>
      <c r="D9" s="41">
        <v>2202395</v>
      </c>
      <c r="E9" s="75">
        <v>2377079</v>
      </c>
      <c r="F9" s="63">
        <v>2751609</v>
      </c>
      <c r="G9"/>
    </row>
    <row r="10" spans="1:8">
      <c r="A10" s="34" t="s">
        <v>226</v>
      </c>
      <c r="B10" s="46">
        <v>-356480</v>
      </c>
      <c r="C10" s="47">
        <v>-477778</v>
      </c>
      <c r="D10" s="47">
        <v>-352240</v>
      </c>
      <c r="E10" s="79">
        <v>-270956</v>
      </c>
      <c r="F10" s="78">
        <v>-562547</v>
      </c>
      <c r="G10"/>
      <c r="H10" s="51"/>
    </row>
    <row r="11" spans="1:8">
      <c r="A11" s="34" t="s">
        <v>227</v>
      </c>
      <c r="B11" s="8">
        <v>1823399</v>
      </c>
      <c r="C11" s="41">
        <v>1736080</v>
      </c>
      <c r="D11" s="41">
        <v>1850155</v>
      </c>
      <c r="E11" s="75">
        <v>2106123</v>
      </c>
      <c r="F11" s="63">
        <v>2189062</v>
      </c>
      <c r="G11"/>
    </row>
    <row r="12" spans="1:8" ht="30">
      <c r="A12" s="34" t="s">
        <v>143</v>
      </c>
      <c r="B12" s="8">
        <v>249667</v>
      </c>
      <c r="C12" s="41">
        <v>425500</v>
      </c>
      <c r="D12" s="41">
        <v>450618</v>
      </c>
      <c r="E12" s="75">
        <v>317581</v>
      </c>
      <c r="F12" s="63">
        <v>300016</v>
      </c>
      <c r="G12"/>
    </row>
    <row r="13" spans="1:8">
      <c r="A13" s="34" t="s">
        <v>228</v>
      </c>
      <c r="B13" s="8">
        <v>2073066</v>
      </c>
      <c r="C13" s="41">
        <v>2161580</v>
      </c>
      <c r="D13" s="41">
        <v>2300773</v>
      </c>
      <c r="E13" s="75">
        <v>2423704</v>
      </c>
      <c r="F13" s="63">
        <v>2489078</v>
      </c>
      <c r="G13"/>
    </row>
    <row r="14" spans="1:8">
      <c r="A14" s="34" t="s">
        <v>145</v>
      </c>
      <c r="B14" s="8">
        <v>8880</v>
      </c>
      <c r="C14" s="41">
        <v>265</v>
      </c>
      <c r="D14" s="41">
        <v>6370</v>
      </c>
      <c r="E14" s="75">
        <v>23883</v>
      </c>
      <c r="F14" s="63">
        <v>514</v>
      </c>
      <c r="G14"/>
    </row>
    <row r="15" spans="1:8">
      <c r="A15" s="34" t="s">
        <v>163</v>
      </c>
      <c r="B15" s="8">
        <v>2081946</v>
      </c>
      <c r="C15" s="41">
        <v>2161845</v>
      </c>
      <c r="D15" s="41">
        <v>2307143</v>
      </c>
      <c r="E15" s="75">
        <v>2447587</v>
      </c>
      <c r="F15" s="63">
        <v>2489592</v>
      </c>
      <c r="G15" s="51"/>
    </row>
    <row r="16" spans="1:8">
      <c r="A16" s="34" t="s">
        <v>147</v>
      </c>
      <c r="B16" s="8">
        <v>355382</v>
      </c>
      <c r="C16" s="41">
        <v>477619</v>
      </c>
      <c r="D16" s="41">
        <v>350809</v>
      </c>
      <c r="E16" s="75">
        <v>270902</v>
      </c>
      <c r="F16" s="63">
        <v>526510</v>
      </c>
      <c r="G16"/>
    </row>
    <row r="17" spans="1:12">
      <c r="A17" s="39"/>
      <c r="B17" s="39"/>
      <c r="C17" s="39"/>
      <c r="D17" s="39"/>
      <c r="E17" s="39"/>
      <c r="F17" s="39"/>
      <c r="G17"/>
    </row>
    <row r="18" spans="1:12">
      <c r="A18" s="34" t="s">
        <v>148</v>
      </c>
      <c r="B18" s="53">
        <v>3156082</v>
      </c>
      <c r="C18" s="103">
        <v>992650.8</v>
      </c>
      <c r="D18" s="103">
        <v>151669.70000000001</v>
      </c>
      <c r="E18" s="103">
        <v>590865.41999999993</v>
      </c>
      <c r="F18" s="104">
        <v>13600.439999999999</v>
      </c>
      <c r="G18"/>
    </row>
    <row r="19" spans="1:12">
      <c r="A19" s="57"/>
      <c r="B19" s="57"/>
      <c r="C19" s="57"/>
      <c r="D19" s="105"/>
      <c r="F19" s="106"/>
      <c r="G19"/>
    </row>
    <row r="20" spans="1:12">
      <c r="A20" s="36" t="s">
        <v>229</v>
      </c>
    </row>
    <row r="21" spans="1:12" ht="45">
      <c r="A21" s="40" t="s">
        <v>180</v>
      </c>
      <c r="B21" s="59" t="s">
        <v>230</v>
      </c>
      <c r="C21" s="59" t="s">
        <v>231</v>
      </c>
      <c r="D21" s="59" t="s">
        <v>232</v>
      </c>
      <c r="E21" s="59" t="s">
        <v>233</v>
      </c>
      <c r="F21" s="59" t="s">
        <v>234</v>
      </c>
      <c r="G21" s="59" t="s">
        <v>235</v>
      </c>
      <c r="H21" s="59" t="s">
        <v>236</v>
      </c>
      <c r="I21" s="59" t="s">
        <v>237</v>
      </c>
      <c r="J21" s="59" t="s">
        <v>238</v>
      </c>
      <c r="K21" s="59" t="s">
        <v>187</v>
      </c>
      <c r="L21" s="59" t="s">
        <v>214</v>
      </c>
    </row>
    <row r="22" spans="1:12" ht="15">
      <c r="A22" s="40" t="s">
        <v>188</v>
      </c>
      <c r="B22" s="98">
        <v>0</v>
      </c>
      <c r="C22" s="98">
        <v>0</v>
      </c>
      <c r="D22" s="98">
        <v>0</v>
      </c>
      <c r="E22" s="98">
        <v>0</v>
      </c>
      <c r="F22" s="98">
        <v>0</v>
      </c>
      <c r="G22" s="98">
        <v>1329</v>
      </c>
      <c r="H22" s="98">
        <v>0</v>
      </c>
      <c r="I22" s="98">
        <v>0</v>
      </c>
      <c r="J22" s="98">
        <v>0</v>
      </c>
      <c r="K22" s="98">
        <v>0</v>
      </c>
      <c r="L22" s="99">
        <v>1329</v>
      </c>
    </row>
    <row r="23" spans="1:12" ht="15">
      <c r="A23" s="40" t="s">
        <v>189</v>
      </c>
      <c r="B23" s="98">
        <v>211511</v>
      </c>
      <c r="C23" s="98">
        <v>2564</v>
      </c>
      <c r="D23" s="98">
        <v>3877</v>
      </c>
      <c r="E23" s="98">
        <v>93716</v>
      </c>
      <c r="F23" s="98">
        <v>66334</v>
      </c>
      <c r="G23" s="98">
        <v>360520</v>
      </c>
      <c r="H23" s="98">
        <v>26986</v>
      </c>
      <c r="I23" s="98">
        <v>1579958</v>
      </c>
      <c r="J23" s="98">
        <v>25662</v>
      </c>
      <c r="K23" s="98">
        <v>2675</v>
      </c>
      <c r="L23" s="99">
        <v>2373803</v>
      </c>
    </row>
    <row r="24" spans="1:12" ht="15">
      <c r="A24" s="40" t="s">
        <v>192</v>
      </c>
      <c r="B24" s="98">
        <v>0</v>
      </c>
      <c r="C24" s="98">
        <v>0</v>
      </c>
      <c r="D24" s="98">
        <v>0</v>
      </c>
      <c r="E24" s="98">
        <v>0</v>
      </c>
      <c r="F24" s="98">
        <v>0</v>
      </c>
      <c r="G24" s="98">
        <v>1947</v>
      </c>
      <c r="H24" s="98">
        <v>0</v>
      </c>
      <c r="I24" s="98">
        <v>0</v>
      </c>
      <c r="J24" s="98">
        <v>0</v>
      </c>
      <c r="K24" s="98">
        <v>0</v>
      </c>
      <c r="L24" s="99">
        <v>1947</v>
      </c>
    </row>
    <row r="25" spans="1:12" ht="15">
      <c r="A25" s="40" t="s">
        <v>214</v>
      </c>
      <c r="B25" s="99">
        <v>211511</v>
      </c>
      <c r="C25" s="99">
        <v>2564</v>
      </c>
      <c r="D25" s="99">
        <v>3877</v>
      </c>
      <c r="E25" s="99">
        <v>93716</v>
      </c>
      <c r="F25" s="99">
        <v>66334</v>
      </c>
      <c r="G25" s="99">
        <v>363796</v>
      </c>
      <c r="H25" s="99">
        <v>26986</v>
      </c>
      <c r="I25" s="99">
        <v>1579958</v>
      </c>
      <c r="J25" s="99">
        <v>25662</v>
      </c>
      <c r="K25" s="99">
        <v>2675</v>
      </c>
      <c r="L25" s="99">
        <v>2377079</v>
      </c>
    </row>
    <row r="26" spans="1:12" ht="14.45">
      <c r="A26" s="170" t="s">
        <v>197</v>
      </c>
      <c r="G26"/>
    </row>
    <row r="27" spans="1:12" ht="14.45">
      <c r="A27" s="171" t="s">
        <v>239</v>
      </c>
      <c r="B27" s="100"/>
      <c r="C27" s="100"/>
      <c r="D27" s="100"/>
      <c r="E27" s="100"/>
      <c r="F27" s="100"/>
      <c r="G27" s="100"/>
      <c r="H27" s="100"/>
      <c r="I27" s="100"/>
      <c r="J27" s="100"/>
      <c r="K27" s="100"/>
      <c r="L27" s="100"/>
    </row>
    <row r="28" spans="1:12" ht="14.45">
      <c r="A28" s="171" t="s">
        <v>240</v>
      </c>
      <c r="B28" s="100"/>
      <c r="C28" s="100"/>
      <c r="D28" s="100"/>
      <c r="E28" s="100"/>
      <c r="F28" s="100"/>
      <c r="G28" s="100"/>
      <c r="H28" s="100"/>
      <c r="I28" s="100"/>
      <c r="J28" s="100"/>
      <c r="K28" s="100"/>
      <c r="L28" s="100"/>
    </row>
    <row r="29" spans="1:12" ht="14.45">
      <c r="G29"/>
    </row>
    <row r="30" spans="1:12" ht="14.45">
      <c r="G30"/>
    </row>
    <row r="31" spans="1:12" ht="14.45">
      <c r="G31"/>
    </row>
    <row r="32" spans="1:12" ht="14.45">
      <c r="G32"/>
    </row>
    <row r="33" spans="7:7" ht="14.45">
      <c r="G33"/>
    </row>
    <row r="34" spans="7:7" ht="14.45">
      <c r="G34"/>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D1EBE-8731-4444-8D9C-1C76237ED470}">
  <dimension ref="B1:G1"/>
  <sheetViews>
    <sheetView showGridLines="0" topLeftCell="B1" workbookViewId="0">
      <selection activeCell="B1" sqref="B1"/>
    </sheetView>
  </sheetViews>
  <sheetFormatPr defaultRowHeight="15.6"/>
  <cols>
    <col min="1" max="1" width="42.7109375" customWidth="1"/>
    <col min="2" max="2" width="16.28515625" customWidth="1"/>
    <col min="3" max="4" width="12.42578125" customWidth="1"/>
    <col min="5" max="5" width="13.7109375" customWidth="1"/>
    <col min="6" max="6" width="14" bestFit="1" customWidth="1"/>
    <col min="7" max="7" width="13.140625" style="6" customWidth="1"/>
    <col min="8" max="8" width="11.85546875" bestFit="1" customWidth="1"/>
    <col min="9" max="9" width="10.5703125" bestFit="1" customWidth="1"/>
    <col min="10" max="10" width="12" customWidth="1"/>
    <col min="11" max="11" width="12.28515625" customWidth="1"/>
    <col min="12" max="12" width="10.140625" bestFit="1" customWidth="1"/>
    <col min="13" max="13" width="12.42578125" bestFit="1" customWidth="1"/>
    <col min="17" max="17" width="34.7109375" bestFit="1" customWidth="1"/>
    <col min="18" max="18" width="7.85546875" bestFit="1" customWidth="1"/>
    <col min="20" max="20" width="7.85546875" bestFit="1" customWidth="1"/>
    <col min="21" max="21" width="20.42578125" bestFit="1" customWidth="1"/>
    <col min="22" max="22" width="9.140625" bestFit="1" customWidth="1"/>
    <col min="23" max="23" width="7.140625" bestFit="1" customWidth="1"/>
    <col min="24" max="24" width="12.140625" bestFit="1" customWidth="1"/>
    <col min="25" max="25" width="10.5703125" bestFit="1" customWidth="1"/>
    <col min="26" max="26" width="34.7109375" bestFit="1" customWidth="1"/>
    <col min="27" max="27" width="14.42578125" bestFit="1" customWidth="1"/>
    <col min="28" max="28" width="20.28515625" bestFit="1" customWidth="1"/>
    <col min="29" max="29" width="11.85546875" bestFit="1" customWidth="1"/>
    <col min="30" max="30" width="13.85546875" bestFit="1" customWidth="1"/>
    <col min="31" max="31" width="7.28515625" bestFit="1" customWidth="1"/>
  </cols>
  <sheetData>
    <row r="1" spans="2:2">
      <c r="B1" s="107" t="s">
        <v>241</v>
      </c>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A01B0-13DE-48C7-8904-EE7DE9426738}">
  <dimension ref="A1:H68"/>
  <sheetViews>
    <sheetView showGridLines="0" zoomScaleNormal="100" workbookViewId="0"/>
  </sheetViews>
  <sheetFormatPr defaultRowHeight="15.6"/>
  <cols>
    <col min="1" max="1" width="36.5703125" customWidth="1"/>
    <col min="2" max="2" width="11.85546875" bestFit="1" customWidth="1"/>
    <col min="3" max="3" width="12.7109375" bestFit="1" customWidth="1"/>
    <col min="4" max="5" width="13.140625" bestFit="1" customWidth="1"/>
    <col min="6" max="6" width="13.140625" customWidth="1"/>
    <col min="7" max="7" width="13.140625" style="6" customWidth="1"/>
    <col min="8" max="8" width="11.7109375" bestFit="1" customWidth="1"/>
    <col min="9" max="9" width="10.5703125" bestFit="1" customWidth="1"/>
    <col min="10" max="10" width="12" customWidth="1"/>
    <col min="11" max="11" width="12.28515625" customWidth="1"/>
  </cols>
  <sheetData>
    <row r="1" spans="1:8">
      <c r="A1" s="36" t="s">
        <v>242</v>
      </c>
      <c r="G1"/>
    </row>
    <row r="2" spans="1:8" ht="15">
      <c r="A2" s="40" t="s">
        <v>243</v>
      </c>
      <c r="B2" s="59">
        <v>2019</v>
      </c>
      <c r="C2" s="59">
        <v>2020</v>
      </c>
      <c r="D2" s="59">
        <v>2021</v>
      </c>
      <c r="E2" s="59">
        <v>2022</v>
      </c>
      <c r="F2" s="59">
        <v>2023</v>
      </c>
      <c r="G2"/>
    </row>
    <row r="3" spans="1:8">
      <c r="A3" s="40" t="s">
        <v>135</v>
      </c>
      <c r="B3" s="46">
        <v>44705757.244186766</v>
      </c>
      <c r="C3" s="46">
        <v>43673802</v>
      </c>
      <c r="D3" s="46">
        <v>44374196</v>
      </c>
      <c r="E3" s="46">
        <v>44507592</v>
      </c>
      <c r="F3" s="92">
        <v>43284674</v>
      </c>
      <c r="G3"/>
    </row>
    <row r="4" spans="1:8">
      <c r="A4" s="40" t="s">
        <v>244</v>
      </c>
      <c r="B4" s="46" t="s">
        <v>124</v>
      </c>
      <c r="C4" s="46">
        <v>-31727273</v>
      </c>
      <c r="D4" s="46">
        <v>-15910136</v>
      </c>
      <c r="E4" s="46">
        <v>-8752828</v>
      </c>
      <c r="F4" s="92">
        <v>-4730637</v>
      </c>
      <c r="G4"/>
    </row>
    <row r="5" spans="1:8">
      <c r="A5" s="40" t="s">
        <v>245</v>
      </c>
      <c r="B5" s="46" t="s">
        <v>124</v>
      </c>
      <c r="C5" s="46">
        <v>11946529</v>
      </c>
      <c r="D5" s="46">
        <v>28464060</v>
      </c>
      <c r="E5" s="46">
        <v>35754764</v>
      </c>
      <c r="F5" s="92">
        <f>F3+F4</f>
        <v>38554037</v>
      </c>
      <c r="G5"/>
    </row>
    <row r="6" spans="1:8">
      <c r="A6" s="40" t="s">
        <v>136</v>
      </c>
      <c r="B6" s="108">
        <v>0</v>
      </c>
      <c r="C6" s="108">
        <v>4.1038332316476588E-3</v>
      </c>
      <c r="D6" s="108">
        <v>1.9244540227838721E-2</v>
      </c>
      <c r="E6" s="108">
        <v>3.6141159917166495E-2</v>
      </c>
      <c r="F6" s="109">
        <f>F7/F3</f>
        <v>5.3443350410817464E-2</v>
      </c>
      <c r="G6"/>
    </row>
    <row r="7" spans="1:8">
      <c r="A7" s="34" t="s">
        <v>137</v>
      </c>
      <c r="B7" s="46" t="s">
        <v>246</v>
      </c>
      <c r="C7" s="46">
        <v>179230</v>
      </c>
      <c r="D7" s="46">
        <v>853961</v>
      </c>
      <c r="E7" s="46">
        <v>1608556</v>
      </c>
      <c r="F7" s="92">
        <v>2313278</v>
      </c>
      <c r="G7"/>
    </row>
    <row r="8" spans="1:8">
      <c r="A8" s="34" t="s">
        <v>138</v>
      </c>
      <c r="B8" s="46" t="s">
        <v>124</v>
      </c>
      <c r="C8" s="46">
        <v>-1954</v>
      </c>
      <c r="D8" s="46">
        <v>-12882</v>
      </c>
      <c r="E8" s="46">
        <v>-304</v>
      </c>
      <c r="F8" s="92">
        <v>-88</v>
      </c>
      <c r="G8"/>
    </row>
    <row r="9" spans="1:8">
      <c r="A9" s="40" t="s">
        <v>139</v>
      </c>
      <c r="B9" s="172" t="s">
        <v>246</v>
      </c>
      <c r="C9" s="46">
        <v>177276</v>
      </c>
      <c r="D9" s="46">
        <v>841079</v>
      </c>
      <c r="E9" s="46">
        <v>1608252</v>
      </c>
      <c r="F9" s="92">
        <f>F7+F8</f>
        <v>2313190</v>
      </c>
      <c r="G9"/>
    </row>
    <row r="10" spans="1:8">
      <c r="A10" s="217"/>
      <c r="B10" s="218"/>
      <c r="C10" s="219"/>
      <c r="D10" s="219"/>
      <c r="E10" s="220"/>
      <c r="F10" s="221"/>
      <c r="G10" s="222"/>
      <c r="H10" s="222"/>
    </row>
    <row r="11" spans="1:8">
      <c r="A11" s="40" t="s">
        <v>247</v>
      </c>
      <c r="B11" s="8" t="s">
        <v>246</v>
      </c>
      <c r="C11" s="8">
        <v>32313</v>
      </c>
      <c r="D11" s="8">
        <v>59228</v>
      </c>
      <c r="E11" s="8">
        <v>219576</v>
      </c>
      <c r="F11" s="63">
        <v>390515</v>
      </c>
      <c r="G11"/>
    </row>
    <row r="12" spans="1:8">
      <c r="A12" s="40" t="s">
        <v>248</v>
      </c>
      <c r="B12" s="8" t="s">
        <v>246</v>
      </c>
      <c r="C12" s="46">
        <v>-1124</v>
      </c>
      <c r="D12" s="46">
        <v>-149</v>
      </c>
      <c r="E12" s="46">
        <v>-5290</v>
      </c>
      <c r="F12" s="92">
        <v>-3242</v>
      </c>
      <c r="G12"/>
    </row>
    <row r="13" spans="1:8">
      <c r="A13" s="40" t="s">
        <v>249</v>
      </c>
      <c r="B13" s="8" t="s">
        <v>246</v>
      </c>
      <c r="C13" s="8">
        <v>31189</v>
      </c>
      <c r="D13" s="8">
        <v>59079</v>
      </c>
      <c r="E13" s="8">
        <v>214286</v>
      </c>
      <c r="F13" s="63">
        <f>F11+F12</f>
        <v>387273</v>
      </c>
      <c r="G13"/>
    </row>
    <row r="14" spans="1:8" ht="30">
      <c r="A14" s="40" t="s">
        <v>143</v>
      </c>
      <c r="B14" s="8" t="s">
        <v>246</v>
      </c>
      <c r="C14" s="8">
        <v>0</v>
      </c>
      <c r="D14" s="8">
        <v>1077</v>
      </c>
      <c r="E14" s="8">
        <v>586</v>
      </c>
      <c r="F14" s="63">
        <v>4838</v>
      </c>
      <c r="G14"/>
    </row>
    <row r="15" spans="1:8">
      <c r="A15" s="40" t="s">
        <v>250</v>
      </c>
      <c r="B15" s="8" t="s">
        <v>246</v>
      </c>
      <c r="C15" s="8">
        <v>31189</v>
      </c>
      <c r="D15" s="8">
        <v>60156</v>
      </c>
      <c r="E15" s="8">
        <v>214872</v>
      </c>
      <c r="F15" s="63">
        <f>F13+F14</f>
        <v>392111</v>
      </c>
      <c r="G15"/>
    </row>
    <row r="16" spans="1:8">
      <c r="A16" s="34" t="s">
        <v>145</v>
      </c>
      <c r="B16" s="8" t="s">
        <v>246</v>
      </c>
      <c r="C16" s="8">
        <v>146935</v>
      </c>
      <c r="D16" s="8">
        <v>780923</v>
      </c>
      <c r="E16" s="8">
        <v>1393380</v>
      </c>
      <c r="F16" s="111">
        <v>1921079</v>
      </c>
      <c r="G16" s="112"/>
    </row>
    <row r="17" spans="1:7">
      <c r="A17" s="34" t="s">
        <v>250</v>
      </c>
      <c r="B17" s="8" t="s">
        <v>246</v>
      </c>
      <c r="C17" s="8">
        <v>178124</v>
      </c>
      <c r="D17" s="8">
        <v>841079</v>
      </c>
      <c r="E17" s="8">
        <v>1608252</v>
      </c>
      <c r="F17" s="111">
        <f>F15+F16</f>
        <v>2313190</v>
      </c>
      <c r="G17" s="112"/>
    </row>
    <row r="18" spans="1:7">
      <c r="A18" s="40" t="s">
        <v>147</v>
      </c>
      <c r="B18" s="8" t="s">
        <v>246</v>
      </c>
      <c r="C18" s="8">
        <v>1078</v>
      </c>
      <c r="D18" s="8">
        <v>149</v>
      </c>
      <c r="E18" s="8">
        <v>4838</v>
      </c>
      <c r="F18" s="111">
        <v>3242</v>
      </c>
      <c r="G18"/>
    </row>
    <row r="19" spans="1:7">
      <c r="A19" s="110"/>
      <c r="B19" s="39"/>
      <c r="C19" s="39"/>
      <c r="D19" s="39"/>
      <c r="E19" s="39"/>
      <c r="F19" s="57"/>
      <c r="G19"/>
    </row>
    <row r="20" spans="1:7">
      <c r="A20" s="40" t="s">
        <v>148</v>
      </c>
      <c r="B20" s="53">
        <v>0</v>
      </c>
      <c r="C20" s="53">
        <v>6612075</v>
      </c>
      <c r="D20" s="53">
        <v>35141535</v>
      </c>
      <c r="E20" s="53">
        <v>62702097.969999999</v>
      </c>
      <c r="F20" s="113">
        <v>86448555</v>
      </c>
      <c r="G20"/>
    </row>
    <row r="21" spans="1:7" ht="14.45">
      <c r="A21" s="35" t="s">
        <v>166</v>
      </c>
      <c r="G21"/>
    </row>
    <row r="22" spans="1:7" ht="14.45">
      <c r="G22"/>
    </row>
    <row r="23" spans="1:7">
      <c r="A23" s="36" t="s">
        <v>251</v>
      </c>
      <c r="G23"/>
    </row>
    <row r="24" spans="1:7">
      <c r="A24" s="174" t="s">
        <v>199</v>
      </c>
      <c r="B24" s="59">
        <v>2020</v>
      </c>
      <c r="C24" s="59">
        <v>2021</v>
      </c>
      <c r="D24" s="59">
        <v>2022</v>
      </c>
      <c r="E24" s="59">
        <v>2023</v>
      </c>
      <c r="F24" s="173">
        <v>20.23</v>
      </c>
      <c r="G24"/>
    </row>
    <row r="25" spans="1:7">
      <c r="A25" s="34" t="s">
        <v>252</v>
      </c>
      <c r="B25" s="46">
        <v>20023</v>
      </c>
      <c r="C25" s="46">
        <v>16075</v>
      </c>
      <c r="D25" s="46">
        <v>17444</v>
      </c>
      <c r="E25" s="46">
        <v>17086</v>
      </c>
      <c r="F25" s="188">
        <f>E25/E$32</f>
        <v>4.5634221125391283E-2</v>
      </c>
      <c r="G25"/>
    </row>
    <row r="26" spans="1:7">
      <c r="A26" s="40" t="s">
        <v>253</v>
      </c>
      <c r="B26" s="46" t="s">
        <v>246</v>
      </c>
      <c r="C26" s="46" t="s">
        <v>246</v>
      </c>
      <c r="D26" s="46">
        <v>1912</v>
      </c>
      <c r="E26" s="46">
        <v>2316</v>
      </c>
      <c r="F26" s="188">
        <f t="shared" ref="F26:F32" si="0">E26/E$32</f>
        <v>6.1856991763084516E-3</v>
      </c>
      <c r="G26"/>
    </row>
    <row r="27" spans="1:7">
      <c r="A27" s="40" t="s">
        <v>254</v>
      </c>
      <c r="B27" s="46" t="s">
        <v>246</v>
      </c>
      <c r="C27" s="46" t="s">
        <v>246</v>
      </c>
      <c r="D27" s="46">
        <v>3016</v>
      </c>
      <c r="E27" s="46">
        <v>10754</v>
      </c>
      <c r="F27" s="188">
        <f t="shared" si="0"/>
        <v>2.8722370009508242E-2</v>
      </c>
      <c r="G27"/>
    </row>
    <row r="28" spans="1:7">
      <c r="A28" s="40" t="s">
        <v>255</v>
      </c>
      <c r="B28" s="46">
        <v>4788</v>
      </c>
      <c r="C28" s="46">
        <v>12711</v>
      </c>
      <c r="D28" s="46">
        <v>26897</v>
      </c>
      <c r="E28" s="46">
        <v>167213</v>
      </c>
      <c r="F28" s="188">
        <f t="shared" si="0"/>
        <v>0.44660160464942361</v>
      </c>
      <c r="G28"/>
    </row>
    <row r="29" spans="1:7">
      <c r="A29" s="40" t="s">
        <v>256</v>
      </c>
      <c r="B29" s="46" t="s">
        <v>246</v>
      </c>
      <c r="C29" s="46">
        <v>22114</v>
      </c>
      <c r="D29" s="46">
        <v>159540</v>
      </c>
      <c r="E29" s="46">
        <v>168316</v>
      </c>
      <c r="F29" s="188">
        <f t="shared" si="0"/>
        <v>0.44954755723641338</v>
      </c>
      <c r="G29"/>
    </row>
    <row r="30" spans="1:7">
      <c r="A30" s="40" t="s">
        <v>257</v>
      </c>
      <c r="B30" s="46">
        <v>1393</v>
      </c>
      <c r="C30" s="46">
        <v>3915</v>
      </c>
      <c r="D30" s="46">
        <v>7026</v>
      </c>
      <c r="E30" s="46">
        <v>5928</v>
      </c>
      <c r="F30" s="188">
        <f t="shared" si="0"/>
        <v>1.5832825870965673E-2</v>
      </c>
      <c r="G30"/>
    </row>
    <row r="31" spans="1:7">
      <c r="A31" s="40" t="s">
        <v>258</v>
      </c>
      <c r="B31" s="46">
        <v>6239</v>
      </c>
      <c r="C31" s="46">
        <v>4510</v>
      </c>
      <c r="D31" s="46">
        <v>3815</v>
      </c>
      <c r="E31" s="46">
        <v>2799</v>
      </c>
      <c r="F31" s="188">
        <f t="shared" si="0"/>
        <v>7.4757219319893592E-3</v>
      </c>
      <c r="G31"/>
    </row>
    <row r="32" spans="1:7">
      <c r="A32" s="40" t="s">
        <v>196</v>
      </c>
      <c r="B32" s="46">
        <v>32443</v>
      </c>
      <c r="C32" s="46">
        <v>59325</v>
      </c>
      <c r="D32" s="46">
        <v>219650</v>
      </c>
      <c r="E32" s="46">
        <v>374412</v>
      </c>
      <c r="F32" s="188">
        <f t="shared" si="0"/>
        <v>1</v>
      </c>
      <c r="G32"/>
    </row>
    <row r="33" spans="1:7" ht="14.45">
      <c r="A33" s="170" t="s">
        <v>197</v>
      </c>
      <c r="G33"/>
    </row>
    <row r="34" spans="1:7" ht="14.45">
      <c r="G34"/>
    </row>
    <row r="35" spans="1:7" ht="14.45">
      <c r="G35"/>
    </row>
    <row r="36" spans="1:7" ht="14.45">
      <c r="G36"/>
    </row>
    <row r="37" spans="1:7" ht="14.45">
      <c r="G37"/>
    </row>
    <row r="38" spans="1:7" ht="14.45">
      <c r="G38"/>
    </row>
    <row r="39" spans="1:7" ht="14.45">
      <c r="G39"/>
    </row>
    <row r="40" spans="1:7" ht="14.45">
      <c r="G40"/>
    </row>
    <row r="41" spans="1:7" ht="14.45">
      <c r="G41"/>
    </row>
    <row r="42" spans="1:7" ht="14.45">
      <c r="G42"/>
    </row>
    <row r="43" spans="1:7" ht="14.45">
      <c r="G43"/>
    </row>
    <row r="44" spans="1:7" ht="14.45">
      <c r="G44"/>
    </row>
    <row r="45" spans="1:7" ht="14.45">
      <c r="G45"/>
    </row>
    <row r="46" spans="1:7" ht="14.45">
      <c r="G46"/>
    </row>
    <row r="47" spans="1:7" ht="14.45">
      <c r="G47"/>
    </row>
    <row r="48" spans="1:7" ht="14.45">
      <c r="G48"/>
    </row>
    <row r="49" spans="7:7" ht="14.45">
      <c r="G49"/>
    </row>
    <row r="50" spans="7:7" ht="14.45">
      <c r="G50"/>
    </row>
    <row r="51" spans="7:7" ht="14.45">
      <c r="G51"/>
    </row>
    <row r="52" spans="7:7" ht="14.45">
      <c r="G52"/>
    </row>
    <row r="53" spans="7:7" ht="14.45">
      <c r="G53"/>
    </row>
    <row r="54" spans="7:7" ht="14.45">
      <c r="G54"/>
    </row>
    <row r="55" spans="7:7" ht="14.45">
      <c r="G55"/>
    </row>
    <row r="56" spans="7:7" ht="14.45">
      <c r="G56"/>
    </row>
    <row r="57" spans="7:7" ht="14.45">
      <c r="G57"/>
    </row>
    <row r="58" spans="7:7" ht="14.45">
      <c r="G58"/>
    </row>
    <row r="59" spans="7:7" ht="14.45">
      <c r="G59"/>
    </row>
    <row r="60" spans="7:7" ht="14.45">
      <c r="G60"/>
    </row>
    <row r="61" spans="7:7" ht="14.45">
      <c r="G61"/>
    </row>
    <row r="62" spans="7:7" ht="14.45">
      <c r="G62"/>
    </row>
    <row r="63" spans="7:7" ht="14.45">
      <c r="G63"/>
    </row>
    <row r="64" spans="7:7" ht="14.45">
      <c r="G64"/>
    </row>
    <row r="65" spans="7:7" ht="14.45">
      <c r="G65"/>
    </row>
    <row r="66" spans="7:7" ht="14.45">
      <c r="G66"/>
    </row>
    <row r="67" spans="7:7" ht="14.45">
      <c r="G67"/>
    </row>
    <row r="68" spans="7:7" ht="14.45">
      <c r="G68"/>
    </row>
  </sheetData>
  <hyperlinks>
    <hyperlink ref="A4" location="_ftn1" display="_ftn1" xr:uid="{8A5EB1C1-59D8-4E29-91B9-9A436DBB6D0B}"/>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93E1A-3A00-4475-BCD5-4CFB5528445E}">
  <dimension ref="A1:B29"/>
  <sheetViews>
    <sheetView showGridLines="0" workbookViewId="0"/>
  </sheetViews>
  <sheetFormatPr defaultRowHeight="14.45"/>
  <cols>
    <col min="1" max="1" width="12.140625" bestFit="1" customWidth="1"/>
    <col min="2" max="2" width="8.7109375" customWidth="1"/>
  </cols>
  <sheetData>
    <row r="1" spans="1:2">
      <c r="A1" s="107" t="s">
        <v>259</v>
      </c>
      <c r="B1" s="107"/>
    </row>
    <row r="4" spans="1:2" ht="8.1" customHeight="1">
      <c r="A4" s="110"/>
      <c r="B4" s="110"/>
    </row>
    <row r="29" spans="1:2">
      <c r="A29" s="107"/>
      <c r="B29" s="107"/>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52295-3998-49C8-94D9-466887CCBEB2}">
  <dimension ref="A1:I33"/>
  <sheetViews>
    <sheetView showGridLines="0" workbookViewId="0"/>
  </sheetViews>
  <sheetFormatPr defaultRowHeight="14.45"/>
  <cols>
    <col min="1" max="1" width="42.140625" customWidth="1"/>
    <col min="2" max="2" width="17.85546875" bestFit="1" customWidth="1"/>
    <col min="3" max="3" width="12.140625" customWidth="1"/>
    <col min="4" max="4" width="12.7109375" customWidth="1"/>
    <col min="5" max="5" width="12.5703125" bestFit="1" customWidth="1"/>
    <col min="6" max="6" width="12.7109375" customWidth="1"/>
    <col min="7" max="7" width="11.5703125" bestFit="1" customWidth="1"/>
    <col min="8" max="8" width="15.85546875" bestFit="1" customWidth="1"/>
    <col min="9" max="9" width="13.5703125" bestFit="1" customWidth="1"/>
  </cols>
  <sheetData>
    <row r="1" spans="1:6" ht="15.6">
      <c r="A1" s="36" t="s">
        <v>260</v>
      </c>
    </row>
    <row r="2" spans="1:6" ht="15">
      <c r="A2" s="40" t="s">
        <v>261</v>
      </c>
      <c r="B2" s="59">
        <v>2019</v>
      </c>
      <c r="C2" s="59">
        <v>2020</v>
      </c>
      <c r="D2" s="59">
        <v>2021</v>
      </c>
      <c r="E2" s="59">
        <v>2022</v>
      </c>
      <c r="F2" s="59">
        <v>2023</v>
      </c>
    </row>
    <row r="3" spans="1:6" ht="15.6">
      <c r="A3" s="40" t="s">
        <v>135</v>
      </c>
      <c r="B3" s="8">
        <v>44705757.244186766</v>
      </c>
      <c r="C3" s="8">
        <v>43673802</v>
      </c>
      <c r="D3" s="61">
        <v>44374196</v>
      </c>
      <c r="E3" s="75">
        <v>44507592</v>
      </c>
      <c r="F3" s="63">
        <v>43284674</v>
      </c>
    </row>
    <row r="4" spans="1:6" ht="15.6">
      <c r="A4" s="40" t="s">
        <v>244</v>
      </c>
      <c r="B4" s="46">
        <v>-8094023</v>
      </c>
      <c r="C4" s="46">
        <v>0</v>
      </c>
      <c r="D4" s="46">
        <v>0</v>
      </c>
      <c r="E4" s="46">
        <v>0</v>
      </c>
      <c r="F4" s="92">
        <v>0</v>
      </c>
    </row>
    <row r="5" spans="1:6" ht="15.6">
      <c r="A5" s="40" t="s">
        <v>245</v>
      </c>
      <c r="B5" s="46">
        <v>52799780.244186766</v>
      </c>
      <c r="C5" s="46">
        <v>43673802</v>
      </c>
      <c r="D5" s="46">
        <v>44374196</v>
      </c>
      <c r="E5" s="75">
        <v>44507592</v>
      </c>
      <c r="F5" s="63">
        <f>F3</f>
        <v>43284674</v>
      </c>
    </row>
    <row r="6" spans="1:6" ht="15.6">
      <c r="A6" s="40" t="s">
        <v>262</v>
      </c>
      <c r="B6" s="114">
        <v>3.2758756148581605E-2</v>
      </c>
      <c r="C6" s="114">
        <v>4.1932850270283317E-2</v>
      </c>
      <c r="D6" s="114">
        <v>4.3467626996554487E-2</v>
      </c>
      <c r="E6" s="76">
        <v>4.2600507347151019E-2</v>
      </c>
      <c r="F6" s="77">
        <f>F7/F3</f>
        <v>4.2073991362393072E-2</v>
      </c>
    </row>
    <row r="7" spans="1:6" ht="15.6">
      <c r="A7" s="34" t="s">
        <v>137</v>
      </c>
      <c r="B7" s="115">
        <v>1464505</v>
      </c>
      <c r="C7" s="115">
        <v>1831367</v>
      </c>
      <c r="D7" s="115">
        <v>1928841</v>
      </c>
      <c r="E7" s="75">
        <v>1896046</v>
      </c>
      <c r="F7" s="63">
        <v>1821159</v>
      </c>
    </row>
    <row r="8" spans="1:6" ht="15.6">
      <c r="A8" s="34" t="s">
        <v>138</v>
      </c>
      <c r="B8" s="46">
        <v>-34663</v>
      </c>
      <c r="C8" s="46">
        <v>-20516</v>
      </c>
      <c r="D8" s="46">
        <v>-17175</v>
      </c>
      <c r="E8" s="79">
        <v>-1613</v>
      </c>
      <c r="F8" s="78">
        <v>-59</v>
      </c>
    </row>
    <row r="9" spans="1:6" ht="15.6">
      <c r="A9" s="40" t="s">
        <v>139</v>
      </c>
      <c r="B9" s="8">
        <v>1429842</v>
      </c>
      <c r="C9" s="8">
        <v>1810851</v>
      </c>
      <c r="D9" s="8">
        <v>1911666</v>
      </c>
      <c r="E9" s="75">
        <v>1894433</v>
      </c>
      <c r="F9" s="63">
        <f>F7+F8</f>
        <v>1821100</v>
      </c>
    </row>
    <row r="10" spans="1:6" ht="15.6">
      <c r="A10" s="110"/>
      <c r="B10" s="96"/>
      <c r="C10" s="110"/>
      <c r="D10" s="110"/>
      <c r="E10" s="39"/>
      <c r="F10" s="39"/>
    </row>
    <row r="11" spans="1:6" ht="15.6">
      <c r="A11" s="40" t="s">
        <v>263</v>
      </c>
      <c r="B11" s="8">
        <v>1468704</v>
      </c>
      <c r="C11" s="8">
        <v>1814559</v>
      </c>
      <c r="D11" s="8">
        <v>116202</v>
      </c>
      <c r="E11" s="75">
        <v>35802</v>
      </c>
      <c r="F11" s="63">
        <v>30143</v>
      </c>
    </row>
    <row r="12" spans="1:6" ht="15.6">
      <c r="A12" s="40" t="s">
        <v>264</v>
      </c>
      <c r="B12" s="46">
        <v>-62537</v>
      </c>
      <c r="C12" s="46">
        <v>-6533</v>
      </c>
      <c r="D12" s="46">
        <v>-2757</v>
      </c>
      <c r="E12" s="79">
        <v>-1346</v>
      </c>
      <c r="F12" s="78">
        <v>-2286</v>
      </c>
    </row>
    <row r="13" spans="1:6" ht="15.6">
      <c r="A13" s="40" t="s">
        <v>265</v>
      </c>
      <c r="B13" s="8">
        <v>1406167</v>
      </c>
      <c r="C13" s="8">
        <v>1808026</v>
      </c>
      <c r="D13" s="8">
        <v>113445</v>
      </c>
      <c r="E13" s="75">
        <v>34456</v>
      </c>
      <c r="F13" s="63">
        <f>F11+F12</f>
        <v>27857</v>
      </c>
    </row>
    <row r="14" spans="1:6" ht="15.6">
      <c r="A14" s="40" t="s">
        <v>143</v>
      </c>
      <c r="B14" s="8">
        <v>0</v>
      </c>
      <c r="C14" s="8">
        <v>0</v>
      </c>
      <c r="D14" s="8">
        <v>68127</v>
      </c>
      <c r="E14" s="75">
        <v>3676</v>
      </c>
      <c r="F14" s="63">
        <v>1346</v>
      </c>
    </row>
    <row r="15" spans="1:6" ht="15.6">
      <c r="A15" s="40" t="s">
        <v>266</v>
      </c>
      <c r="B15" s="8">
        <v>1406167</v>
      </c>
      <c r="C15" s="8">
        <v>1808026</v>
      </c>
      <c r="D15" s="8">
        <v>181572</v>
      </c>
      <c r="E15" s="75">
        <v>38132</v>
      </c>
      <c r="F15" s="63">
        <f>F13+F14</f>
        <v>29203</v>
      </c>
    </row>
    <row r="16" spans="1:6" ht="15.6">
      <c r="A16" s="34" t="s">
        <v>145</v>
      </c>
      <c r="B16" s="8">
        <v>23675</v>
      </c>
      <c r="C16" s="8">
        <v>2825</v>
      </c>
      <c r="D16" s="8">
        <v>1730094</v>
      </c>
      <c r="E16" s="75">
        <v>1856301</v>
      </c>
      <c r="F16" s="63">
        <v>1791897</v>
      </c>
    </row>
    <row r="17" spans="1:9" ht="15.6">
      <c r="A17" s="34" t="s">
        <v>266</v>
      </c>
      <c r="B17" s="8">
        <v>1429842</v>
      </c>
      <c r="C17" s="8">
        <v>1810851</v>
      </c>
      <c r="D17" s="8">
        <v>1911666</v>
      </c>
      <c r="E17" s="75">
        <v>1894433</v>
      </c>
      <c r="F17" s="63">
        <f>F15+F16</f>
        <v>1821100</v>
      </c>
      <c r="G17" s="51"/>
    </row>
    <row r="18" spans="1:9" ht="15.6">
      <c r="A18" s="40" t="s">
        <v>147</v>
      </c>
      <c r="B18" s="8">
        <v>62537</v>
      </c>
      <c r="C18" s="8">
        <v>6530</v>
      </c>
      <c r="D18" s="8">
        <v>2757</v>
      </c>
      <c r="E18" s="75">
        <v>1346</v>
      </c>
      <c r="F18" s="63">
        <v>2286</v>
      </c>
      <c r="G18" s="51"/>
    </row>
    <row r="19" spans="1:9" ht="15.6">
      <c r="A19" s="110"/>
      <c r="B19" s="96"/>
      <c r="C19" s="110"/>
      <c r="D19" s="39"/>
    </row>
    <row r="20" spans="1:9" ht="15.6">
      <c r="A20" s="40" t="s">
        <v>148</v>
      </c>
      <c r="B20" s="53">
        <v>1250751.6200000001</v>
      </c>
      <c r="C20" s="53">
        <v>151646</v>
      </c>
      <c r="D20" s="81">
        <v>51902820</v>
      </c>
      <c r="E20" s="81">
        <v>64970535</v>
      </c>
      <c r="F20" s="70">
        <v>62716395</v>
      </c>
    </row>
    <row r="21" spans="1:9" ht="15.6">
      <c r="B21" s="57"/>
      <c r="C21" s="57"/>
      <c r="D21" s="116"/>
    </row>
    <row r="22" spans="1:9" ht="15.6">
      <c r="A22" s="36" t="s">
        <v>267</v>
      </c>
      <c r="B22" s="36"/>
      <c r="C22" s="60"/>
      <c r="D22" s="60"/>
      <c r="E22" s="60"/>
      <c r="F22" s="60"/>
      <c r="G22" s="60"/>
      <c r="H22" s="6"/>
    </row>
    <row r="23" spans="1:9" ht="30">
      <c r="A23" s="40" t="s">
        <v>180</v>
      </c>
      <c r="B23" s="59" t="s">
        <v>181</v>
      </c>
      <c r="C23" s="59" t="s">
        <v>182</v>
      </c>
      <c r="D23" s="59" t="s">
        <v>183</v>
      </c>
      <c r="E23" s="59" t="s">
        <v>184</v>
      </c>
      <c r="F23" s="59" t="s">
        <v>185</v>
      </c>
      <c r="G23" s="59" t="s">
        <v>186</v>
      </c>
      <c r="H23" s="59" t="s">
        <v>187</v>
      </c>
      <c r="I23" s="59" t="s">
        <v>155</v>
      </c>
    </row>
    <row r="24" spans="1:9" ht="15.6">
      <c r="A24" s="40" t="s">
        <v>188</v>
      </c>
      <c r="B24" s="197">
        <v>2730</v>
      </c>
      <c r="C24" s="197">
        <v>93</v>
      </c>
      <c r="D24" s="197">
        <v>0</v>
      </c>
      <c r="E24" s="197">
        <v>0</v>
      </c>
      <c r="F24" s="197">
        <v>145534</v>
      </c>
      <c r="G24" s="197">
        <v>0</v>
      </c>
      <c r="H24" s="197">
        <v>0</v>
      </c>
      <c r="I24" s="198">
        <v>148357</v>
      </c>
    </row>
    <row r="25" spans="1:9" ht="15.6">
      <c r="A25" s="40" t="s">
        <v>189</v>
      </c>
      <c r="B25" s="197">
        <v>53435</v>
      </c>
      <c r="C25" s="197">
        <v>49624</v>
      </c>
      <c r="D25" s="197">
        <v>61647</v>
      </c>
      <c r="E25" s="197">
        <v>0</v>
      </c>
      <c r="F25" s="197">
        <v>3521742</v>
      </c>
      <c r="G25" s="197">
        <v>144494</v>
      </c>
      <c r="H25" s="197">
        <v>500</v>
      </c>
      <c r="I25" s="198">
        <v>3831442</v>
      </c>
    </row>
    <row r="26" spans="1:9" ht="15.6">
      <c r="A26" s="40" t="s">
        <v>190</v>
      </c>
      <c r="B26" s="197">
        <v>14651</v>
      </c>
      <c r="C26" s="197">
        <v>169520</v>
      </c>
      <c r="D26" s="197">
        <v>3046</v>
      </c>
      <c r="E26" s="197">
        <v>0</v>
      </c>
      <c r="F26" s="197">
        <v>599741</v>
      </c>
      <c r="G26" s="197">
        <v>1726058</v>
      </c>
      <c r="H26" s="197">
        <v>0</v>
      </c>
      <c r="I26" s="198">
        <v>2513016</v>
      </c>
    </row>
    <row r="27" spans="1:9" ht="15.6">
      <c r="A27" s="40" t="s">
        <v>191</v>
      </c>
      <c r="B27" s="197">
        <v>0</v>
      </c>
      <c r="C27" s="197">
        <v>18219</v>
      </c>
      <c r="D27" s="197">
        <v>42591</v>
      </c>
      <c r="E27" s="197">
        <v>0</v>
      </c>
      <c r="F27" s="197">
        <v>88396</v>
      </c>
      <c r="G27" s="197">
        <v>310615</v>
      </c>
      <c r="H27" s="197">
        <v>0</v>
      </c>
      <c r="I27" s="198">
        <v>459821</v>
      </c>
    </row>
    <row r="28" spans="1:9" ht="15.6">
      <c r="A28" s="40" t="s">
        <v>192</v>
      </c>
      <c r="B28" s="197">
        <v>0</v>
      </c>
      <c r="C28" s="197">
        <v>1317</v>
      </c>
      <c r="D28" s="197">
        <v>0</v>
      </c>
      <c r="E28" s="197">
        <v>0</v>
      </c>
      <c r="F28" s="197">
        <v>297038</v>
      </c>
      <c r="G28" s="197">
        <v>19083</v>
      </c>
      <c r="H28" s="197">
        <v>0</v>
      </c>
      <c r="I28" s="198">
        <v>317438</v>
      </c>
    </row>
    <row r="29" spans="1:9" ht="15.6">
      <c r="A29" s="40" t="s">
        <v>193</v>
      </c>
      <c r="B29" s="197">
        <v>978</v>
      </c>
      <c r="C29" s="197">
        <v>38944</v>
      </c>
      <c r="D29" s="197">
        <v>4766</v>
      </c>
      <c r="E29" s="197">
        <v>0</v>
      </c>
      <c r="F29" s="197">
        <v>271377</v>
      </c>
      <c r="G29" s="197">
        <v>257270</v>
      </c>
      <c r="H29" s="197">
        <v>0</v>
      </c>
      <c r="I29" s="198">
        <v>573335</v>
      </c>
    </row>
    <row r="30" spans="1:9" ht="15.6">
      <c r="A30" s="40" t="s">
        <v>194</v>
      </c>
      <c r="B30" s="197">
        <v>3578</v>
      </c>
      <c r="C30" s="197">
        <v>141331</v>
      </c>
      <c r="D30" s="197">
        <v>339416</v>
      </c>
      <c r="E30" s="197">
        <v>0</v>
      </c>
      <c r="F30" s="197">
        <v>0</v>
      </c>
      <c r="G30" s="197">
        <v>1612743</v>
      </c>
      <c r="H30" s="197">
        <v>0</v>
      </c>
      <c r="I30" s="198">
        <v>2097068</v>
      </c>
    </row>
    <row r="31" spans="1:9" ht="15.6">
      <c r="A31" s="40" t="s">
        <v>195</v>
      </c>
      <c r="B31" s="197">
        <v>0</v>
      </c>
      <c r="C31" s="197">
        <v>0</v>
      </c>
      <c r="D31" s="197">
        <v>32845</v>
      </c>
      <c r="E31" s="197">
        <v>0</v>
      </c>
      <c r="F31" s="197">
        <v>0</v>
      </c>
      <c r="G31" s="197">
        <v>437591</v>
      </c>
      <c r="H31" s="197">
        <v>0</v>
      </c>
      <c r="I31" s="198">
        <v>470436</v>
      </c>
    </row>
    <row r="32" spans="1:9" ht="15.6">
      <c r="A32" s="40" t="s">
        <v>196</v>
      </c>
      <c r="B32" s="197">
        <v>75372</v>
      </c>
      <c r="C32" s="197">
        <v>419048</v>
      </c>
      <c r="D32" s="197">
        <v>484311</v>
      </c>
      <c r="E32" s="197">
        <v>0</v>
      </c>
      <c r="F32" s="197">
        <v>4923828</v>
      </c>
      <c r="G32" s="197">
        <v>4507854</v>
      </c>
      <c r="H32" s="197">
        <v>500</v>
      </c>
      <c r="I32" s="198">
        <v>10410913</v>
      </c>
    </row>
    <row r="33" spans="1:1">
      <c r="A33" s="170" t="s">
        <v>197</v>
      </c>
    </row>
  </sheetData>
  <hyperlinks>
    <hyperlink ref="A4" location="_ftn1" display="_ftn1" xr:uid="{63088C94-83DF-412E-ACB5-082EC262234C}"/>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5E313-6BFA-4E5D-9C11-20EAA9296043}">
  <dimension ref="A1:D30"/>
  <sheetViews>
    <sheetView showGridLines="0" workbookViewId="0"/>
  </sheetViews>
  <sheetFormatPr defaultRowHeight="14.45"/>
  <cols>
    <col min="1" max="1" width="42.140625" customWidth="1"/>
    <col min="2" max="2" width="17" style="175" customWidth="1"/>
    <col min="3" max="3" width="12.140625" style="175" customWidth="1"/>
    <col min="4" max="4" width="12.7109375" customWidth="1"/>
    <col min="5" max="5" width="14.28515625" customWidth="1"/>
    <col min="6" max="6" width="12.7109375" customWidth="1"/>
    <col min="7" max="7" width="10.85546875" customWidth="1"/>
    <col min="8" max="8" width="13.42578125" customWidth="1"/>
  </cols>
  <sheetData>
    <row r="1" spans="1:4" ht="15.6">
      <c r="A1" s="36" t="s">
        <v>268</v>
      </c>
    </row>
    <row r="2" spans="1:4" ht="15">
      <c r="A2" s="40" t="s">
        <v>269</v>
      </c>
      <c r="B2" s="117">
        <v>2021</v>
      </c>
      <c r="C2" s="117">
        <v>2022</v>
      </c>
      <c r="D2" s="117">
        <v>2023</v>
      </c>
    </row>
    <row r="3" spans="1:4" ht="15.6">
      <c r="A3" s="40" t="s">
        <v>135</v>
      </c>
      <c r="B3" s="176">
        <v>44374196</v>
      </c>
      <c r="C3" s="176">
        <v>44507592</v>
      </c>
      <c r="D3" s="63">
        <v>43284674</v>
      </c>
    </row>
    <row r="4" spans="1:4" ht="15.6">
      <c r="A4" s="40" t="s">
        <v>244</v>
      </c>
      <c r="B4" s="46">
        <v>-12015205</v>
      </c>
      <c r="C4" s="46">
        <v>-7001171.4900000002</v>
      </c>
      <c r="D4" s="92">
        <v>0</v>
      </c>
    </row>
    <row r="5" spans="1:4" ht="15.6">
      <c r="A5" s="40" t="s">
        <v>245</v>
      </c>
      <c r="B5" s="176">
        <v>32358991</v>
      </c>
      <c r="C5" s="176">
        <v>37506420.509999998</v>
      </c>
      <c r="D5" s="63">
        <f>D3+D4</f>
        <v>43284674</v>
      </c>
    </row>
    <row r="6" spans="1:4" ht="15.6">
      <c r="A6" s="40" t="s">
        <v>262</v>
      </c>
      <c r="B6" s="177">
        <v>0.14584660869123128</v>
      </c>
      <c r="C6" s="177">
        <v>0.16854027959993881</v>
      </c>
      <c r="D6" s="77">
        <f>D7/D5</f>
        <v>0.26000084926133438</v>
      </c>
    </row>
    <row r="7" spans="1:4" ht="15.6">
      <c r="A7" s="34" t="s">
        <v>137</v>
      </c>
      <c r="B7" s="176">
        <v>6471826</v>
      </c>
      <c r="C7" s="176">
        <v>7501322</v>
      </c>
      <c r="D7" s="63">
        <v>11254052</v>
      </c>
    </row>
    <row r="8" spans="1:4" ht="15.6">
      <c r="A8" s="34" t="s">
        <v>138</v>
      </c>
      <c r="B8" s="178">
        <v>-85868</v>
      </c>
      <c r="C8" s="178">
        <v>-8068</v>
      </c>
      <c r="D8" s="78">
        <v>-378</v>
      </c>
    </row>
    <row r="9" spans="1:4" ht="15.6">
      <c r="A9" s="40" t="s">
        <v>139</v>
      </c>
      <c r="B9" s="176">
        <v>6385958</v>
      </c>
      <c r="C9" s="176">
        <v>7493254</v>
      </c>
      <c r="D9" s="63">
        <f>D7+D8</f>
        <v>11253674</v>
      </c>
    </row>
    <row r="10" spans="1:4" ht="15.6">
      <c r="A10" s="110"/>
      <c r="B10" s="179"/>
      <c r="C10" s="179"/>
      <c r="D10" s="39"/>
    </row>
    <row r="11" spans="1:4" ht="15.6">
      <c r="A11" s="40" t="s">
        <v>270</v>
      </c>
      <c r="B11" s="176">
        <v>6381488</v>
      </c>
      <c r="C11" s="176">
        <v>7543622</v>
      </c>
      <c r="D11" s="63">
        <v>10101240</v>
      </c>
    </row>
    <row r="12" spans="1:4" ht="15.6">
      <c r="A12" s="40" t="s">
        <v>271</v>
      </c>
      <c r="B12" s="178">
        <v>-86268</v>
      </c>
      <c r="C12" s="178">
        <v>-70736</v>
      </c>
      <c r="D12" s="78">
        <v>-1055</v>
      </c>
    </row>
    <row r="13" spans="1:4" ht="15.6">
      <c r="A13" s="40" t="s">
        <v>272</v>
      </c>
      <c r="B13" s="176">
        <v>6295220</v>
      </c>
      <c r="C13" s="176">
        <v>7472886</v>
      </c>
      <c r="D13" s="63">
        <f>D11+D12</f>
        <v>10100185</v>
      </c>
    </row>
    <row r="14" spans="1:4" ht="15.6">
      <c r="A14" s="40" t="s">
        <v>143</v>
      </c>
      <c r="B14" s="176" t="s">
        <v>246</v>
      </c>
      <c r="C14" s="176" t="s">
        <v>246</v>
      </c>
      <c r="D14" s="63">
        <v>0</v>
      </c>
    </row>
    <row r="15" spans="1:4" ht="15.6">
      <c r="A15" s="40" t="s">
        <v>273</v>
      </c>
      <c r="B15" s="176">
        <v>6295220</v>
      </c>
      <c r="C15" s="176">
        <v>7472886</v>
      </c>
      <c r="D15" s="63">
        <f>D13+D14</f>
        <v>10100185</v>
      </c>
    </row>
    <row r="16" spans="1:4" ht="15.6">
      <c r="A16" s="34" t="s">
        <v>145</v>
      </c>
      <c r="B16" s="176">
        <v>90738</v>
      </c>
      <c r="C16" s="176">
        <v>12317</v>
      </c>
      <c r="D16" s="63">
        <v>1153489</v>
      </c>
    </row>
    <row r="17" spans="1:4" ht="15.6">
      <c r="A17" s="34" t="s">
        <v>273</v>
      </c>
      <c r="B17" s="176">
        <v>6385958</v>
      </c>
      <c r="C17" s="176">
        <v>7485203</v>
      </c>
      <c r="D17" s="63">
        <f>D15+D16</f>
        <v>11253674</v>
      </c>
    </row>
    <row r="18" spans="1:4" ht="15.6">
      <c r="A18" s="40" t="s">
        <v>147</v>
      </c>
      <c r="B18" s="176" t="s">
        <v>246</v>
      </c>
      <c r="C18" s="176" t="s">
        <v>246</v>
      </c>
      <c r="D18" s="63">
        <f>'[7]Report Tables'!Q13</f>
        <v>0.16854027959993881</v>
      </c>
    </row>
    <row r="19" spans="1:4" ht="15.6">
      <c r="A19" s="110"/>
      <c r="B19" s="179"/>
      <c r="C19" s="179"/>
      <c r="D19" s="39"/>
    </row>
    <row r="20" spans="1:4" ht="15.6">
      <c r="A20" s="40" t="s">
        <v>148</v>
      </c>
      <c r="B20" s="180">
        <v>544428</v>
      </c>
      <c r="C20" s="180">
        <v>203680</v>
      </c>
      <c r="D20" s="70">
        <v>11534890</v>
      </c>
    </row>
    <row r="22" spans="1:4" ht="15.6">
      <c r="A22" s="36" t="s">
        <v>274</v>
      </c>
      <c r="B22" s="181"/>
      <c r="C22" s="182"/>
      <c r="D22" s="60"/>
    </row>
    <row r="23" spans="1:4" ht="15">
      <c r="A23" s="40" t="s">
        <v>180</v>
      </c>
      <c r="B23" s="59" t="s">
        <v>182</v>
      </c>
      <c r="C23" s="59" t="s">
        <v>275</v>
      </c>
      <c r="D23" s="59" t="s">
        <v>155</v>
      </c>
    </row>
    <row r="24" spans="1:4" ht="15.6">
      <c r="A24" s="40" t="s">
        <v>188</v>
      </c>
      <c r="B24" s="115">
        <v>0</v>
      </c>
      <c r="C24" s="183">
        <v>2434838</v>
      </c>
      <c r="D24" s="118">
        <f>SUM(B24:C24)</f>
        <v>2434838</v>
      </c>
    </row>
    <row r="25" spans="1:4" ht="15.6">
      <c r="A25" s="40" t="s">
        <v>189</v>
      </c>
      <c r="B25" s="115">
        <v>8234</v>
      </c>
      <c r="C25" s="183"/>
      <c r="D25" s="118">
        <f t="shared" ref="D25:D28" si="0">SUM(B25:C25)</f>
        <v>8234</v>
      </c>
    </row>
    <row r="26" spans="1:4" ht="15.6">
      <c r="A26" s="40" t="s">
        <v>191</v>
      </c>
      <c r="B26" s="115">
        <v>0</v>
      </c>
      <c r="C26" s="183">
        <v>2290124</v>
      </c>
      <c r="D26" s="118">
        <f t="shared" si="0"/>
        <v>2290124</v>
      </c>
    </row>
    <row r="27" spans="1:4" ht="15.6">
      <c r="A27" s="119" t="s">
        <v>276</v>
      </c>
      <c r="B27" s="183">
        <v>1371375</v>
      </c>
      <c r="C27" s="115">
        <v>0</v>
      </c>
      <c r="D27" s="118">
        <f t="shared" si="0"/>
        <v>1371375</v>
      </c>
    </row>
    <row r="28" spans="1:4" ht="15.6">
      <c r="A28" s="40" t="s">
        <v>277</v>
      </c>
      <c r="B28" s="183">
        <f>3996535+134</f>
        <v>3996669</v>
      </c>
      <c r="C28" s="115">
        <v>0</v>
      </c>
      <c r="D28" s="118">
        <f t="shared" si="0"/>
        <v>3996669</v>
      </c>
    </row>
    <row r="29" spans="1:4" ht="15">
      <c r="A29" s="40" t="s">
        <v>196</v>
      </c>
      <c r="B29" s="120">
        <f>SUM(B24:B28)</f>
        <v>5376278</v>
      </c>
      <c r="C29" s="120">
        <f>SUM(C24:C28)</f>
        <v>4724962</v>
      </c>
      <c r="D29" s="120">
        <f>SUM(D24:D28)</f>
        <v>10101240</v>
      </c>
    </row>
    <row r="30" spans="1:4">
      <c r="A30" s="170" t="s">
        <v>197</v>
      </c>
    </row>
  </sheetData>
  <hyperlinks>
    <hyperlink ref="A4" location="_ftn1" display="_ftn1" xr:uid="{B005CD1E-B151-4D82-9E47-5279845B649F}"/>
  </hyperlink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C39B3-13A0-4F5F-B2C2-A80DA54A40AD}">
  <dimension ref="A1:J28"/>
  <sheetViews>
    <sheetView showGridLines="0" zoomScaleNormal="100" workbookViewId="0"/>
  </sheetViews>
  <sheetFormatPr defaultColWidth="8.7109375" defaultRowHeight="15.6"/>
  <cols>
    <col min="1" max="1" width="22.85546875" style="6" customWidth="1"/>
    <col min="2" max="2" width="23.85546875" style="6" customWidth="1"/>
    <col min="3" max="10" width="22.85546875" style="6" customWidth="1"/>
    <col min="11" max="16384" width="8.7109375" style="6"/>
  </cols>
  <sheetData>
    <row r="1" spans="1:10">
      <c r="A1" s="32" t="s">
        <v>278</v>
      </c>
      <c r="B1" s="32"/>
    </row>
    <row r="2" spans="1:10" ht="45">
      <c r="A2" s="215" t="s">
        <v>279</v>
      </c>
      <c r="B2" s="59" t="s">
        <v>280</v>
      </c>
      <c r="C2" s="59" t="s">
        <v>281</v>
      </c>
      <c r="D2" s="59" t="s">
        <v>282</v>
      </c>
      <c r="E2" s="59" t="s">
        <v>283</v>
      </c>
      <c r="F2" s="59" t="s">
        <v>284</v>
      </c>
      <c r="G2" s="59" t="s">
        <v>285</v>
      </c>
      <c r="H2" s="59" t="s">
        <v>286</v>
      </c>
      <c r="I2" s="59" t="s">
        <v>287</v>
      </c>
      <c r="J2" s="59" t="s">
        <v>288</v>
      </c>
    </row>
    <row r="3" spans="1:10">
      <c r="A3" s="233" t="s">
        <v>289</v>
      </c>
      <c r="B3" s="122" t="s">
        <v>77</v>
      </c>
      <c r="C3" s="121">
        <v>7555820</v>
      </c>
      <c r="D3" s="121">
        <v>7208731</v>
      </c>
      <c r="E3" s="9">
        <v>30</v>
      </c>
      <c r="F3" s="123">
        <f>D3*E3</f>
        <v>216261930</v>
      </c>
      <c r="G3" s="123">
        <v>13883560</v>
      </c>
      <c r="H3" s="123">
        <f>F3+G3</f>
        <v>230145490</v>
      </c>
      <c r="I3" s="127">
        <f>ROUND(H3/43284674/10,2)</f>
        <v>0.53</v>
      </c>
      <c r="J3" s="10">
        <f t="shared" ref="J3:J9" si="0">I3/I$10</f>
        <v>0.28494623655913975</v>
      </c>
    </row>
    <row r="4" spans="1:10">
      <c r="A4" s="234"/>
      <c r="B4" s="122" t="s">
        <v>290</v>
      </c>
      <c r="C4" s="121">
        <v>400581</v>
      </c>
      <c r="D4" s="121">
        <v>361128</v>
      </c>
      <c r="E4" s="9">
        <v>270</v>
      </c>
      <c r="F4" s="123">
        <f t="shared" ref="F4:F9" si="1">D4*E4</f>
        <v>97504560</v>
      </c>
      <c r="G4" s="123">
        <v>13019490</v>
      </c>
      <c r="H4" s="123">
        <f t="shared" ref="H4:H9" si="2">F4+G4</f>
        <v>110524050</v>
      </c>
      <c r="I4" s="127">
        <f t="shared" ref="I4:I9" si="3">ROUND(H4/43284674/10,2)</f>
        <v>0.26</v>
      </c>
      <c r="J4" s="10">
        <f t="shared" si="0"/>
        <v>0.13978494623655913</v>
      </c>
    </row>
    <row r="5" spans="1:10">
      <c r="A5" s="234"/>
      <c r="B5" s="122" t="s">
        <v>291</v>
      </c>
      <c r="C5" s="121">
        <v>1476173</v>
      </c>
      <c r="D5" s="121">
        <v>1475854</v>
      </c>
      <c r="E5" s="9">
        <v>200</v>
      </c>
      <c r="F5" s="123">
        <f t="shared" si="1"/>
        <v>295170800</v>
      </c>
      <c r="G5" s="123">
        <v>86449</v>
      </c>
      <c r="H5" s="123">
        <f t="shared" si="2"/>
        <v>295257249</v>
      </c>
      <c r="I5" s="127">
        <f t="shared" si="3"/>
        <v>0.68</v>
      </c>
      <c r="J5" s="10">
        <f t="shared" si="0"/>
        <v>0.36559139784946232</v>
      </c>
    </row>
    <row r="6" spans="1:10" ht="15" customHeight="1">
      <c r="A6" s="234"/>
      <c r="B6" s="122" t="s">
        <v>123</v>
      </c>
      <c r="C6" s="121">
        <v>1502873</v>
      </c>
      <c r="D6" s="121">
        <v>1456917</v>
      </c>
      <c r="E6" s="9">
        <v>20</v>
      </c>
      <c r="F6" s="123">
        <f t="shared" si="1"/>
        <v>29138340</v>
      </c>
      <c r="G6" s="123">
        <v>1519305.3600000003</v>
      </c>
      <c r="H6" s="123">
        <f t="shared" si="2"/>
        <v>30657645.359999999</v>
      </c>
      <c r="I6" s="127">
        <f t="shared" si="3"/>
        <v>7.0000000000000007E-2</v>
      </c>
      <c r="J6" s="10">
        <f t="shared" si="0"/>
        <v>3.7634408602150532E-2</v>
      </c>
    </row>
    <row r="7" spans="1:10">
      <c r="A7" s="234"/>
      <c r="B7" s="122" t="s">
        <v>292</v>
      </c>
      <c r="C7" s="121">
        <v>1601519</v>
      </c>
      <c r="D7" s="121">
        <v>1601184</v>
      </c>
      <c r="E7" s="9">
        <v>20</v>
      </c>
      <c r="F7" s="123">
        <f t="shared" si="1"/>
        <v>32023680</v>
      </c>
      <c r="G7" s="123">
        <v>12496.680000000002</v>
      </c>
      <c r="H7" s="123">
        <f t="shared" si="2"/>
        <v>32036176.68</v>
      </c>
      <c r="I7" s="127">
        <f t="shared" si="3"/>
        <v>7.0000000000000007E-2</v>
      </c>
      <c r="J7" s="10">
        <f t="shared" si="0"/>
        <v>3.7634408602150532E-2</v>
      </c>
    </row>
    <row r="8" spans="1:10">
      <c r="A8" s="234"/>
      <c r="B8" s="122" t="s">
        <v>87</v>
      </c>
      <c r="C8" s="121">
        <v>2488818</v>
      </c>
      <c r="D8" s="121">
        <v>2489078</v>
      </c>
      <c r="E8" s="9">
        <v>3</v>
      </c>
      <c r="F8" s="123">
        <f t="shared" si="1"/>
        <v>7467234</v>
      </c>
      <c r="G8" s="123">
        <v>13600.439999999999</v>
      </c>
      <c r="H8" s="123">
        <f t="shared" si="2"/>
        <v>7480834.4400000004</v>
      </c>
      <c r="I8" s="127">
        <f t="shared" si="3"/>
        <v>0.02</v>
      </c>
      <c r="J8" s="10">
        <f t="shared" si="0"/>
        <v>1.075268817204301E-2</v>
      </c>
    </row>
    <row r="9" spans="1:10">
      <c r="A9" s="234"/>
      <c r="B9" s="122" t="s">
        <v>89</v>
      </c>
      <c r="C9" s="121">
        <v>2313190</v>
      </c>
      <c r="D9" s="121">
        <v>392111</v>
      </c>
      <c r="E9" s="9">
        <v>35</v>
      </c>
      <c r="F9" s="123">
        <f t="shared" si="1"/>
        <v>13723885</v>
      </c>
      <c r="G9" s="123">
        <v>86448555</v>
      </c>
      <c r="H9" s="123">
        <f t="shared" si="2"/>
        <v>100172440</v>
      </c>
      <c r="I9" s="127">
        <f t="shared" si="3"/>
        <v>0.23</v>
      </c>
      <c r="J9" s="10">
        <f t="shared" si="0"/>
        <v>0.12365591397849461</v>
      </c>
    </row>
    <row r="10" spans="1:10">
      <c r="A10" s="235"/>
      <c r="B10" s="40" t="s">
        <v>155</v>
      </c>
      <c r="C10" s="125"/>
      <c r="D10" s="125"/>
      <c r="E10" s="125"/>
      <c r="F10" s="126">
        <f>SUM(F3:F9)</f>
        <v>691290429</v>
      </c>
      <c r="G10" s="126">
        <f t="shared" ref="G10" si="4">SUM(G3:G9)</f>
        <v>114983456.48</v>
      </c>
      <c r="H10" s="126">
        <f>SUM(H3:H9)</f>
        <v>806273885.48000002</v>
      </c>
      <c r="I10" s="128">
        <f>SUM(I3:I9)</f>
        <v>1.8600000000000003</v>
      </c>
      <c r="J10" s="124">
        <f>SUM(J3:J9)</f>
        <v>0.99999999999999989</v>
      </c>
    </row>
    <row r="11" spans="1:10">
      <c r="A11" s="233" t="s">
        <v>293</v>
      </c>
      <c r="B11" s="40" t="s">
        <v>77</v>
      </c>
      <c r="C11" s="121">
        <f t="shared" ref="C11:D17" si="5">C3</f>
        <v>7555820</v>
      </c>
      <c r="D11" s="121">
        <f t="shared" si="5"/>
        <v>7208731</v>
      </c>
      <c r="E11" s="9">
        <v>40</v>
      </c>
      <c r="F11" s="123">
        <f>D11*E11</f>
        <v>288349240</v>
      </c>
      <c r="G11" s="123">
        <f t="shared" ref="G11:G17" si="6">G3</f>
        <v>13883560</v>
      </c>
      <c r="H11" s="123">
        <f>F11+G11</f>
        <v>302232800</v>
      </c>
      <c r="I11" s="127">
        <f>ROUND(H11/43284674/10,2)</f>
        <v>0.7</v>
      </c>
      <c r="J11" s="10">
        <f>I11/I$18</f>
        <v>0.27888446215139445</v>
      </c>
    </row>
    <row r="12" spans="1:10">
      <c r="A12" s="234"/>
      <c r="B12" s="40" t="s">
        <v>294</v>
      </c>
      <c r="C12" s="121">
        <f t="shared" si="5"/>
        <v>400581</v>
      </c>
      <c r="D12" s="121">
        <f t="shared" si="5"/>
        <v>361128</v>
      </c>
      <c r="E12" s="9">
        <v>330</v>
      </c>
      <c r="F12" s="123">
        <f t="shared" ref="F12:F17" si="7">D12*E12</f>
        <v>119172240</v>
      </c>
      <c r="G12" s="123">
        <f t="shared" si="6"/>
        <v>13019490</v>
      </c>
      <c r="H12" s="123">
        <f t="shared" ref="H12:H17" si="8">F12+G12</f>
        <v>132191730</v>
      </c>
      <c r="I12" s="127">
        <f t="shared" ref="I12:I17" si="9">ROUND(H12/43284674/10,2)</f>
        <v>0.31</v>
      </c>
      <c r="J12" s="10">
        <f t="shared" ref="J12:J17" si="10">I12/I$18</f>
        <v>0.12350597609561755</v>
      </c>
    </row>
    <row r="13" spans="1:10">
      <c r="A13" s="234"/>
      <c r="B13" s="40" t="s">
        <v>295</v>
      </c>
      <c r="C13" s="121">
        <f t="shared" si="5"/>
        <v>1476173</v>
      </c>
      <c r="D13" s="121">
        <f t="shared" si="5"/>
        <v>1475854</v>
      </c>
      <c r="E13" s="9">
        <v>257</v>
      </c>
      <c r="F13" s="123">
        <f t="shared" si="7"/>
        <v>379294478</v>
      </c>
      <c r="G13" s="123">
        <f t="shared" si="6"/>
        <v>86449</v>
      </c>
      <c r="H13" s="123">
        <f t="shared" si="8"/>
        <v>379380927</v>
      </c>
      <c r="I13" s="127">
        <f t="shared" si="9"/>
        <v>0.88</v>
      </c>
      <c r="J13" s="10">
        <f t="shared" si="10"/>
        <v>0.35059760956175301</v>
      </c>
    </row>
    <row r="14" spans="1:10" ht="17.45" customHeight="1">
      <c r="A14" s="234"/>
      <c r="B14" s="40" t="s">
        <v>123</v>
      </c>
      <c r="C14" s="121">
        <f t="shared" si="5"/>
        <v>1502873</v>
      </c>
      <c r="D14" s="121">
        <f t="shared" si="5"/>
        <v>1456917</v>
      </c>
      <c r="E14" s="9">
        <v>33.06</v>
      </c>
      <c r="F14" s="123">
        <f t="shared" si="7"/>
        <v>48165676.020000003</v>
      </c>
      <c r="G14" s="123">
        <f t="shared" si="6"/>
        <v>1519305.3600000003</v>
      </c>
      <c r="H14" s="123">
        <f t="shared" si="8"/>
        <v>49684981.380000003</v>
      </c>
      <c r="I14" s="127">
        <f t="shared" si="9"/>
        <v>0.11</v>
      </c>
      <c r="J14" s="10">
        <f t="shared" si="10"/>
        <v>4.3824701195219126E-2</v>
      </c>
    </row>
    <row r="15" spans="1:10">
      <c r="A15" s="234"/>
      <c r="B15" s="40" t="s">
        <v>292</v>
      </c>
      <c r="C15" s="121">
        <f t="shared" si="5"/>
        <v>1601519</v>
      </c>
      <c r="D15" s="121">
        <f t="shared" si="5"/>
        <v>1601184</v>
      </c>
      <c r="E15" s="9">
        <v>33.06</v>
      </c>
      <c r="F15" s="123">
        <f t="shared" si="7"/>
        <v>52935143.040000007</v>
      </c>
      <c r="G15" s="123">
        <f t="shared" si="6"/>
        <v>12496.680000000002</v>
      </c>
      <c r="H15" s="123">
        <f t="shared" si="8"/>
        <v>52947639.720000006</v>
      </c>
      <c r="I15" s="127">
        <f t="shared" si="9"/>
        <v>0.12</v>
      </c>
      <c r="J15" s="10">
        <f t="shared" si="10"/>
        <v>4.7808764940239043E-2</v>
      </c>
    </row>
    <row r="16" spans="1:10">
      <c r="A16" s="234"/>
      <c r="B16" s="40" t="s">
        <v>87</v>
      </c>
      <c r="C16" s="121">
        <f t="shared" si="5"/>
        <v>2488818</v>
      </c>
      <c r="D16" s="121">
        <f t="shared" si="5"/>
        <v>2489078</v>
      </c>
      <c r="E16" s="9">
        <v>26.46</v>
      </c>
      <c r="F16" s="123">
        <f t="shared" si="7"/>
        <v>65861003.880000003</v>
      </c>
      <c r="G16" s="123">
        <f t="shared" si="6"/>
        <v>13600.439999999999</v>
      </c>
      <c r="H16" s="123">
        <f t="shared" si="8"/>
        <v>65874604.32</v>
      </c>
      <c r="I16" s="127">
        <f t="shared" si="9"/>
        <v>0.15</v>
      </c>
      <c r="J16" s="10">
        <f t="shared" si="10"/>
        <v>5.9760956175298807E-2</v>
      </c>
    </row>
    <row r="17" spans="1:10">
      <c r="A17" s="234"/>
      <c r="B17" s="40" t="s">
        <v>89</v>
      </c>
      <c r="C17" s="121">
        <f t="shared" si="5"/>
        <v>2313190</v>
      </c>
      <c r="D17" s="121">
        <f t="shared" si="5"/>
        <v>392111</v>
      </c>
      <c r="E17" s="9">
        <v>45</v>
      </c>
      <c r="F17" s="123">
        <f t="shared" si="7"/>
        <v>17644995</v>
      </c>
      <c r="G17" s="123">
        <f t="shared" si="6"/>
        <v>86448555</v>
      </c>
      <c r="H17" s="123">
        <f t="shared" si="8"/>
        <v>104093550</v>
      </c>
      <c r="I17" s="127">
        <f t="shared" si="9"/>
        <v>0.24</v>
      </c>
      <c r="J17" s="10">
        <f t="shared" si="10"/>
        <v>9.5617529880478086E-2</v>
      </c>
    </row>
    <row r="18" spans="1:10">
      <c r="A18" s="235"/>
      <c r="B18" s="40" t="s">
        <v>155</v>
      </c>
      <c r="C18" s="125"/>
      <c r="D18" s="125"/>
      <c r="E18" s="125"/>
      <c r="F18" s="126">
        <f>SUM(F11:F17)</f>
        <v>971422775.93999994</v>
      </c>
      <c r="G18" s="126">
        <f t="shared" ref="G18:H18" si="11">SUM(G11:G17)</f>
        <v>114983456.48</v>
      </c>
      <c r="H18" s="126">
        <f t="shared" si="11"/>
        <v>1086406232.4200001</v>
      </c>
      <c r="I18" s="128">
        <f>SUM(I11:I17)</f>
        <v>2.5099999999999998</v>
      </c>
      <c r="J18" s="124">
        <f>SUM(J11:J17)</f>
        <v>0.99999999999999989</v>
      </c>
    </row>
    <row r="19" spans="1:10">
      <c r="B19" s="184"/>
    </row>
    <row r="28" spans="1:10">
      <c r="G28" s="11"/>
    </row>
  </sheetData>
  <mergeCells count="2">
    <mergeCell ref="A3:A10"/>
    <mergeCell ref="A11:A18"/>
  </mergeCells>
  <pageMargins left="0.7" right="0.7" top="0.75" bottom="0.75" header="0.3" footer="0.3"/>
  <pageSetup orientation="portrait" r:id="rId1"/>
  <ignoredErrors>
    <ignoredError sqref="F10"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1EE4C-DB4D-49B9-B3DE-EF0B8318A338}">
  <sheetPr>
    <pageSetUpPr fitToPage="1"/>
  </sheetPr>
  <dimension ref="A1:F65"/>
  <sheetViews>
    <sheetView showGridLines="0" zoomScaleNormal="100" workbookViewId="0"/>
  </sheetViews>
  <sheetFormatPr defaultColWidth="8.7109375" defaultRowHeight="15.6"/>
  <cols>
    <col min="1" max="1" width="7.140625" style="3" customWidth="1"/>
    <col min="2" max="2" width="82.28515625" style="7" bestFit="1" customWidth="1"/>
    <col min="3" max="3" width="3" style="3" bestFit="1" customWidth="1"/>
    <col min="4" max="4" width="23.28515625" style="189" bestFit="1" customWidth="1"/>
    <col min="5" max="6" width="8.28515625" style="4" customWidth="1"/>
    <col min="7" max="16384" width="8.7109375" style="4"/>
  </cols>
  <sheetData>
    <row r="1" spans="1:6">
      <c r="A1" s="1" t="s">
        <v>296</v>
      </c>
      <c r="B1" s="2"/>
      <c r="C1" s="50"/>
      <c r="D1" s="223" t="s">
        <v>297</v>
      </c>
    </row>
    <row r="2" spans="1:6">
      <c r="A2" s="236" t="s">
        <v>151</v>
      </c>
      <c r="B2" s="237"/>
      <c r="E2" s="5"/>
      <c r="F2" s="5"/>
    </row>
    <row r="3" spans="1:6">
      <c r="A3" s="190">
        <v>1</v>
      </c>
      <c r="B3" s="191" t="s">
        <v>298</v>
      </c>
      <c r="E3" s="5"/>
      <c r="F3" s="5"/>
    </row>
    <row r="4" spans="1:6">
      <c r="A4" s="190">
        <v>2</v>
      </c>
      <c r="B4" s="191" t="s">
        <v>299</v>
      </c>
      <c r="E4" s="5"/>
      <c r="F4" s="5"/>
    </row>
    <row r="5" spans="1:6">
      <c r="A5" s="190">
        <v>3</v>
      </c>
      <c r="B5" s="191" t="s">
        <v>300</v>
      </c>
      <c r="E5" s="5"/>
      <c r="F5" s="5"/>
    </row>
    <row r="6" spans="1:6" ht="15.6" customHeight="1">
      <c r="A6" s="238" t="s">
        <v>301</v>
      </c>
      <c r="B6" s="238"/>
      <c r="C6" s="50"/>
      <c r="E6" s="5"/>
      <c r="F6" s="5"/>
    </row>
    <row r="7" spans="1:6">
      <c r="A7" s="190">
        <v>4</v>
      </c>
      <c r="B7" s="192" t="s">
        <v>302</v>
      </c>
    </row>
    <row r="8" spans="1:6">
      <c r="A8" s="190">
        <v>5</v>
      </c>
      <c r="B8" s="192" t="s">
        <v>303</v>
      </c>
      <c r="C8" s="4"/>
    </row>
    <row r="9" spans="1:6">
      <c r="A9" s="190">
        <v>6</v>
      </c>
      <c r="B9" s="192" t="s">
        <v>304</v>
      </c>
      <c r="C9" s="4"/>
    </row>
    <row r="10" spans="1:6">
      <c r="A10" s="190">
        <v>7</v>
      </c>
      <c r="B10" s="192" t="s">
        <v>305</v>
      </c>
      <c r="C10" s="4"/>
    </row>
    <row r="11" spans="1:6">
      <c r="A11" s="190">
        <v>8</v>
      </c>
      <c r="B11" s="192" t="s">
        <v>306</v>
      </c>
      <c r="C11" s="4"/>
    </row>
    <row r="12" spans="1:6">
      <c r="A12" s="190">
        <v>9</v>
      </c>
      <c r="B12" s="192" t="s">
        <v>307</v>
      </c>
      <c r="C12" s="4"/>
    </row>
    <row r="13" spans="1:6">
      <c r="A13" s="190">
        <v>10</v>
      </c>
      <c r="B13" s="192" t="s">
        <v>308</v>
      </c>
      <c r="C13" s="4"/>
    </row>
    <row r="14" spans="1:6">
      <c r="A14" s="190">
        <v>11</v>
      </c>
      <c r="B14" s="192" t="s">
        <v>309</v>
      </c>
      <c r="C14" s="4"/>
    </row>
    <row r="15" spans="1:6">
      <c r="A15" s="190">
        <v>12</v>
      </c>
      <c r="B15" s="192" t="s">
        <v>310</v>
      </c>
      <c r="C15" s="4"/>
    </row>
    <row r="16" spans="1:6">
      <c r="A16" s="190">
        <v>13</v>
      </c>
      <c r="B16" s="192" t="s">
        <v>311</v>
      </c>
      <c r="C16" s="4"/>
    </row>
    <row r="17" spans="1:3">
      <c r="A17" s="190">
        <v>14</v>
      </c>
      <c r="B17" s="192" t="s">
        <v>312</v>
      </c>
      <c r="C17" s="4"/>
    </row>
    <row r="18" spans="1:3">
      <c r="A18" s="190">
        <v>15</v>
      </c>
      <c r="B18" s="192" t="s">
        <v>313</v>
      </c>
      <c r="C18" s="4"/>
    </row>
    <row r="19" spans="1:3">
      <c r="A19" s="190">
        <v>16</v>
      </c>
      <c r="B19" s="192" t="s">
        <v>314</v>
      </c>
      <c r="C19" s="4"/>
    </row>
    <row r="20" spans="1:3">
      <c r="A20" s="194">
        <v>17</v>
      </c>
      <c r="B20" s="193" t="s">
        <v>315</v>
      </c>
      <c r="C20" s="4"/>
    </row>
    <row r="21" spans="1:3">
      <c r="A21" s="190">
        <v>18</v>
      </c>
      <c r="B21" s="192" t="s">
        <v>316</v>
      </c>
      <c r="C21" s="4"/>
    </row>
    <row r="22" spans="1:3">
      <c r="A22" s="190">
        <v>19</v>
      </c>
      <c r="B22" s="192" t="s">
        <v>317</v>
      </c>
      <c r="C22" s="4"/>
    </row>
    <row r="23" spans="1:3">
      <c r="A23" s="190">
        <v>20</v>
      </c>
      <c r="B23" s="192" t="s">
        <v>318</v>
      </c>
      <c r="C23" s="4"/>
    </row>
    <row r="24" spans="1:3">
      <c r="A24" s="190">
        <v>21</v>
      </c>
      <c r="B24" s="192" t="s">
        <v>319</v>
      </c>
      <c r="C24" s="4"/>
    </row>
    <row r="25" spans="1:3">
      <c r="A25" s="190">
        <v>22</v>
      </c>
      <c r="B25" s="192" t="s">
        <v>320</v>
      </c>
      <c r="C25" s="4"/>
    </row>
    <row r="26" spans="1:3">
      <c r="A26" s="190">
        <v>23</v>
      </c>
      <c r="B26" s="192" t="s">
        <v>321</v>
      </c>
      <c r="C26" s="4"/>
    </row>
    <row r="27" spans="1:3">
      <c r="A27" s="190">
        <v>24</v>
      </c>
      <c r="B27" s="192" t="s">
        <v>322</v>
      </c>
      <c r="C27" s="4"/>
    </row>
    <row r="28" spans="1:3">
      <c r="A28" s="190">
        <v>25</v>
      </c>
      <c r="B28" s="192" t="s">
        <v>323</v>
      </c>
      <c r="C28" s="4"/>
    </row>
    <row r="29" spans="1:3">
      <c r="A29" s="190">
        <v>26</v>
      </c>
      <c r="B29" s="192" t="s">
        <v>324</v>
      </c>
      <c r="C29" s="4"/>
    </row>
    <row r="30" spans="1:3">
      <c r="A30" s="190">
        <v>27</v>
      </c>
      <c r="B30" s="192" t="s">
        <v>325</v>
      </c>
      <c r="C30" s="4"/>
    </row>
    <row r="31" spans="1:3">
      <c r="A31" s="190">
        <v>28</v>
      </c>
      <c r="B31" s="192" t="s">
        <v>326</v>
      </c>
      <c r="C31" s="4"/>
    </row>
    <row r="32" spans="1:3">
      <c r="A32" s="190">
        <v>29</v>
      </c>
      <c r="B32" s="192" t="s">
        <v>327</v>
      </c>
      <c r="C32" s="4"/>
    </row>
    <row r="33" spans="1:6" s="3" customFormat="1">
      <c r="A33" s="190">
        <v>30</v>
      </c>
      <c r="B33" s="192" t="s">
        <v>328</v>
      </c>
      <c r="D33" s="189"/>
      <c r="E33" s="4"/>
      <c r="F33" s="4"/>
    </row>
    <row r="34" spans="1:6" s="3" customFormat="1">
      <c r="A34" s="190">
        <v>31</v>
      </c>
      <c r="B34" s="192" t="s">
        <v>329</v>
      </c>
      <c r="D34" s="189"/>
      <c r="E34" s="4"/>
      <c r="F34" s="4"/>
    </row>
    <row r="35" spans="1:6" s="3" customFormat="1">
      <c r="A35" s="190">
        <v>32</v>
      </c>
      <c r="B35" s="192" t="s">
        <v>330</v>
      </c>
      <c r="D35" s="189"/>
    </row>
    <row r="36" spans="1:6" s="3" customFormat="1">
      <c r="A36" s="190">
        <v>33</v>
      </c>
      <c r="B36" s="192" t="s">
        <v>331</v>
      </c>
      <c r="D36" s="189"/>
    </row>
    <row r="37" spans="1:6" s="3" customFormat="1">
      <c r="A37" s="190">
        <v>34</v>
      </c>
      <c r="B37" s="192" t="s">
        <v>332</v>
      </c>
      <c r="D37" s="189"/>
    </row>
    <row r="38" spans="1:6" s="3" customFormat="1">
      <c r="A38" s="190">
        <v>35</v>
      </c>
      <c r="B38" s="192" t="s">
        <v>333</v>
      </c>
      <c r="D38" s="189"/>
    </row>
    <row r="39" spans="1:6" s="3" customFormat="1">
      <c r="A39" s="190">
        <v>36</v>
      </c>
      <c r="B39" s="192" t="s">
        <v>334</v>
      </c>
      <c r="C39" s="4"/>
      <c r="D39" s="189"/>
    </row>
    <row r="40" spans="1:6" s="3" customFormat="1">
      <c r="A40" s="190">
        <v>37</v>
      </c>
      <c r="B40" s="192" t="s">
        <v>335</v>
      </c>
      <c r="C40" s="4"/>
      <c r="D40" s="189"/>
    </row>
    <row r="41" spans="1:6" s="3" customFormat="1">
      <c r="A41" s="190">
        <v>38</v>
      </c>
      <c r="B41" s="192" t="s">
        <v>336</v>
      </c>
      <c r="C41" s="4"/>
      <c r="D41" s="189"/>
    </row>
    <row r="42" spans="1:6" s="3" customFormat="1">
      <c r="A42" s="190">
        <v>39</v>
      </c>
      <c r="B42" s="192" t="s">
        <v>337</v>
      </c>
      <c r="D42" s="189"/>
    </row>
    <row r="43" spans="1:6" s="3" customFormat="1">
      <c r="A43" s="190">
        <v>40</v>
      </c>
      <c r="B43" s="192" t="s">
        <v>338</v>
      </c>
      <c r="D43" s="189"/>
    </row>
    <row r="44" spans="1:6" s="3" customFormat="1">
      <c r="A44" s="190">
        <v>41</v>
      </c>
      <c r="B44" s="192" t="s">
        <v>339</v>
      </c>
      <c r="D44" s="189"/>
    </row>
    <row r="45" spans="1:6" s="3" customFormat="1">
      <c r="A45" s="190">
        <v>42</v>
      </c>
      <c r="B45" s="192" t="s">
        <v>340</v>
      </c>
      <c r="D45" s="189"/>
    </row>
    <row r="46" spans="1:6" s="3" customFormat="1">
      <c r="A46" s="190">
        <v>43</v>
      </c>
      <c r="B46" s="192" t="s">
        <v>341</v>
      </c>
      <c r="D46" s="189"/>
    </row>
    <row r="47" spans="1:6" s="3" customFormat="1">
      <c r="A47" s="190">
        <v>44</v>
      </c>
      <c r="B47" s="192" t="s">
        <v>342</v>
      </c>
      <c r="D47" s="189"/>
    </row>
    <row r="48" spans="1:6">
      <c r="A48" s="190">
        <v>45</v>
      </c>
      <c r="B48" s="192" t="s">
        <v>343</v>
      </c>
    </row>
    <row r="49" spans="1:4">
      <c r="A49" s="190">
        <v>46</v>
      </c>
      <c r="B49" s="192" t="s">
        <v>344</v>
      </c>
    </row>
    <row r="50" spans="1:4">
      <c r="A50" s="190">
        <v>47</v>
      </c>
      <c r="B50" s="192" t="s">
        <v>345</v>
      </c>
    </row>
    <row r="51" spans="1:4">
      <c r="A51" s="190">
        <v>48</v>
      </c>
      <c r="B51" s="192" t="s">
        <v>346</v>
      </c>
    </row>
    <row r="52" spans="1:4">
      <c r="A52" s="190">
        <v>49</v>
      </c>
      <c r="B52" s="192" t="s">
        <v>347</v>
      </c>
    </row>
    <row r="53" spans="1:4">
      <c r="A53" s="190">
        <v>50</v>
      </c>
      <c r="B53" s="192" t="s">
        <v>348</v>
      </c>
    </row>
    <row r="54" spans="1:4">
      <c r="A54" s="190">
        <v>51</v>
      </c>
      <c r="B54" s="192" t="s">
        <v>349</v>
      </c>
    </row>
    <row r="55" spans="1:4">
      <c r="A55" s="190">
        <v>52</v>
      </c>
      <c r="B55" s="192" t="s">
        <v>350</v>
      </c>
    </row>
    <row r="56" spans="1:4">
      <c r="A56" s="190">
        <v>53</v>
      </c>
      <c r="B56" s="195" t="s">
        <v>351</v>
      </c>
    </row>
    <row r="57" spans="1:4">
      <c r="A57" s="190">
        <v>54</v>
      </c>
      <c r="B57" s="195" t="s">
        <v>352</v>
      </c>
    </row>
    <row r="58" spans="1:4">
      <c r="A58" s="190">
        <v>55</v>
      </c>
      <c r="B58" s="192" t="s">
        <v>353</v>
      </c>
    </row>
    <row r="59" spans="1:4">
      <c r="A59" s="190">
        <v>56</v>
      </c>
      <c r="B59" s="192" t="s">
        <v>354</v>
      </c>
    </row>
    <row r="60" spans="1:4">
      <c r="A60" s="190">
        <v>57</v>
      </c>
      <c r="B60" s="192" t="s">
        <v>355</v>
      </c>
    </row>
    <row r="61" spans="1:4">
      <c r="A61" s="190">
        <v>58</v>
      </c>
      <c r="B61" s="192" t="s">
        <v>356</v>
      </c>
    </row>
    <row r="62" spans="1:4" s="3" customFormat="1">
      <c r="A62" s="190">
        <v>59</v>
      </c>
      <c r="B62" s="192" t="s">
        <v>357</v>
      </c>
      <c r="D62" s="189"/>
    </row>
    <row r="63" spans="1:4" s="3" customFormat="1">
      <c r="A63" s="190">
        <v>60</v>
      </c>
      <c r="B63" s="192" t="s">
        <v>358</v>
      </c>
      <c r="D63" s="189"/>
    </row>
    <row r="64" spans="1:4" s="3" customFormat="1">
      <c r="A64" s="190">
        <v>61</v>
      </c>
      <c r="B64" s="192" t="s">
        <v>359</v>
      </c>
      <c r="D64" s="189"/>
    </row>
    <row r="65" spans="1:2">
      <c r="A65" s="190">
        <v>62</v>
      </c>
      <c r="B65" s="192" t="s">
        <v>360</v>
      </c>
    </row>
  </sheetData>
  <mergeCells count="2">
    <mergeCell ref="A2:B2"/>
    <mergeCell ref="A6:B6"/>
  </mergeCells>
  <pageMargins left="0.7" right="0.7" top="0.75" bottom="0.75" header="0.3" footer="0.3"/>
  <pageSetup scale="6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4F452-E98C-4912-88A2-A58D6DA7A382}">
  <dimension ref="A1:C40"/>
  <sheetViews>
    <sheetView showGridLines="0" workbookViewId="0">
      <selection activeCell="A2" sqref="A2"/>
    </sheetView>
  </sheetViews>
  <sheetFormatPr defaultColWidth="8.7109375" defaultRowHeight="14.1"/>
  <cols>
    <col min="1" max="1" width="28.42578125" style="31" bestFit="1" customWidth="1"/>
    <col min="2" max="2" width="19.28515625" style="31" bestFit="1" customWidth="1"/>
    <col min="3" max="3" width="85.7109375" style="25" bestFit="1" customWidth="1"/>
    <col min="4" max="16384" width="8.7109375" style="25"/>
  </cols>
  <sheetData>
    <row r="1" spans="1:3">
      <c r="A1" s="24" t="s">
        <v>10</v>
      </c>
      <c r="B1" s="24" t="s">
        <v>11</v>
      </c>
      <c r="C1" s="24" t="s">
        <v>12</v>
      </c>
    </row>
    <row r="2" spans="1:3">
      <c r="A2" s="26" t="s">
        <v>13</v>
      </c>
      <c r="B2" s="26" t="s">
        <v>14</v>
      </c>
      <c r="C2" s="27" t="s">
        <v>15</v>
      </c>
    </row>
    <row r="3" spans="1:3">
      <c r="A3" s="26" t="s">
        <v>16</v>
      </c>
      <c r="B3" s="28" t="s">
        <v>17</v>
      </c>
      <c r="C3" s="28" t="s">
        <v>18</v>
      </c>
    </row>
    <row r="4" spans="1:3">
      <c r="A4" s="26" t="s">
        <v>16</v>
      </c>
      <c r="B4" s="28" t="s">
        <v>19</v>
      </c>
      <c r="C4" s="28" t="s">
        <v>20</v>
      </c>
    </row>
    <row r="5" spans="1:3">
      <c r="A5" s="26" t="s">
        <v>21</v>
      </c>
      <c r="B5" s="26" t="s">
        <v>22</v>
      </c>
      <c r="C5" s="28" t="s">
        <v>23</v>
      </c>
    </row>
    <row r="6" spans="1:3">
      <c r="A6" s="26" t="s">
        <v>24</v>
      </c>
      <c r="B6" s="26" t="s">
        <v>25</v>
      </c>
      <c r="C6" s="28" t="s">
        <v>26</v>
      </c>
    </row>
    <row r="7" spans="1:3">
      <c r="A7" s="26" t="s">
        <v>27</v>
      </c>
      <c r="B7" s="26" t="s">
        <v>28</v>
      </c>
      <c r="C7" s="26" t="s">
        <v>29</v>
      </c>
    </row>
    <row r="8" spans="1:3">
      <c r="A8" s="26" t="s">
        <v>27</v>
      </c>
      <c r="B8" s="28" t="s">
        <v>30</v>
      </c>
      <c r="C8" s="28" t="s">
        <v>31</v>
      </c>
    </row>
    <row r="9" spans="1:3">
      <c r="A9" s="26" t="s">
        <v>27</v>
      </c>
      <c r="B9" s="28" t="s">
        <v>32</v>
      </c>
      <c r="C9" s="28" t="s">
        <v>33</v>
      </c>
    </row>
    <row r="10" spans="1:3">
      <c r="A10" s="26" t="s">
        <v>27</v>
      </c>
      <c r="B10" s="28" t="s">
        <v>34</v>
      </c>
      <c r="C10" s="28" t="s">
        <v>35</v>
      </c>
    </row>
    <row r="11" spans="1:3">
      <c r="A11" s="26" t="s">
        <v>36</v>
      </c>
      <c r="B11" s="26" t="s">
        <v>37</v>
      </c>
      <c r="C11" s="28" t="s">
        <v>38</v>
      </c>
    </row>
    <row r="12" spans="1:3">
      <c r="A12" s="26" t="s">
        <v>36</v>
      </c>
      <c r="B12" s="26" t="s">
        <v>39</v>
      </c>
      <c r="C12" s="28" t="s">
        <v>40</v>
      </c>
    </row>
    <row r="13" spans="1:3">
      <c r="A13" s="26" t="s">
        <v>36</v>
      </c>
      <c r="B13" s="26" t="s">
        <v>41</v>
      </c>
      <c r="C13" s="28" t="s">
        <v>42</v>
      </c>
    </row>
    <row r="14" spans="1:3">
      <c r="A14" s="26" t="s">
        <v>43</v>
      </c>
      <c r="B14" s="26" t="s">
        <v>44</v>
      </c>
      <c r="C14" s="28" t="s">
        <v>45</v>
      </c>
    </row>
    <row r="15" spans="1:3">
      <c r="A15" s="26" t="s">
        <v>46</v>
      </c>
      <c r="B15" s="26" t="s">
        <v>47</v>
      </c>
      <c r="C15" s="28" t="s">
        <v>48</v>
      </c>
    </row>
    <row r="16" spans="1:3">
      <c r="A16" s="26" t="s">
        <v>46</v>
      </c>
      <c r="B16" s="28" t="s">
        <v>49</v>
      </c>
      <c r="C16" s="28" t="s">
        <v>50</v>
      </c>
    </row>
    <row r="17" spans="1:3">
      <c r="A17" s="26" t="s">
        <v>51</v>
      </c>
      <c r="B17" s="26" t="s">
        <v>52</v>
      </c>
      <c r="C17" s="28" t="s">
        <v>53</v>
      </c>
    </row>
    <row r="18" spans="1:3">
      <c r="A18" s="26" t="s">
        <v>51</v>
      </c>
      <c r="B18" s="26" t="s">
        <v>54</v>
      </c>
      <c r="C18" s="29" t="s">
        <v>55</v>
      </c>
    </row>
    <row r="19" spans="1:3">
      <c r="A19" s="26" t="s">
        <v>56</v>
      </c>
      <c r="B19" s="26" t="s">
        <v>57</v>
      </c>
      <c r="C19" s="28" t="s">
        <v>58</v>
      </c>
    </row>
    <row r="20" spans="1:3">
      <c r="A20" s="26" t="s">
        <v>56</v>
      </c>
      <c r="B20" s="26" t="s">
        <v>59</v>
      </c>
      <c r="C20" s="28" t="s">
        <v>60</v>
      </c>
    </row>
    <row r="21" spans="1:3">
      <c r="A21" s="26" t="s">
        <v>61</v>
      </c>
      <c r="B21" s="26" t="s">
        <v>62</v>
      </c>
      <c r="C21" s="28" t="s">
        <v>63</v>
      </c>
    </row>
    <row r="22" spans="1:3">
      <c r="A22" s="26" t="s">
        <v>61</v>
      </c>
      <c r="B22" s="26" t="s">
        <v>64</v>
      </c>
      <c r="C22" s="28" t="s">
        <v>65</v>
      </c>
    </row>
    <row r="23" spans="1:3">
      <c r="A23" s="26" t="s">
        <v>66</v>
      </c>
      <c r="B23" s="26" t="s">
        <v>67</v>
      </c>
      <c r="C23" s="27" t="s">
        <v>68</v>
      </c>
    </row>
    <row r="24" spans="1:3">
      <c r="A24" s="26" t="s">
        <v>69</v>
      </c>
      <c r="B24" s="26" t="s">
        <v>70</v>
      </c>
      <c r="C24" s="27" t="s">
        <v>71</v>
      </c>
    </row>
    <row r="25" spans="1:3">
      <c r="A25" s="26" t="s">
        <v>72</v>
      </c>
      <c r="B25" s="26" t="s">
        <v>73</v>
      </c>
      <c r="C25" s="27" t="s">
        <v>74</v>
      </c>
    </row>
    <row r="26" spans="1:3">
      <c r="A26" s="26" t="s">
        <v>75</v>
      </c>
      <c r="B26" s="26" t="s">
        <v>76</v>
      </c>
      <c r="C26" s="27" t="s">
        <v>77</v>
      </c>
    </row>
    <row r="27" spans="1:3">
      <c r="A27" s="26" t="s">
        <v>75</v>
      </c>
      <c r="B27" s="26" t="s">
        <v>78</v>
      </c>
      <c r="C27" s="27" t="s">
        <v>79</v>
      </c>
    </row>
    <row r="28" spans="1:3">
      <c r="A28" s="26" t="s">
        <v>75</v>
      </c>
      <c r="B28" s="26" t="s">
        <v>80</v>
      </c>
      <c r="C28" s="27" t="s">
        <v>81</v>
      </c>
    </row>
    <row r="29" spans="1:3">
      <c r="A29" s="26" t="s">
        <v>75</v>
      </c>
      <c r="B29" s="26" t="s">
        <v>82</v>
      </c>
      <c r="C29" s="27" t="s">
        <v>83</v>
      </c>
    </row>
    <row r="30" spans="1:3">
      <c r="A30" s="26" t="s">
        <v>75</v>
      </c>
      <c r="B30" s="26" t="s">
        <v>84</v>
      </c>
      <c r="C30" s="27" t="s">
        <v>85</v>
      </c>
    </row>
    <row r="31" spans="1:3">
      <c r="A31" s="26" t="s">
        <v>75</v>
      </c>
      <c r="B31" s="26" t="s">
        <v>86</v>
      </c>
      <c r="C31" s="27" t="s">
        <v>87</v>
      </c>
    </row>
    <row r="32" spans="1:3">
      <c r="A32" s="26" t="s">
        <v>75</v>
      </c>
      <c r="B32" s="26" t="s">
        <v>88</v>
      </c>
      <c r="C32" s="27" t="s">
        <v>89</v>
      </c>
    </row>
    <row r="33" spans="1:3">
      <c r="A33" s="26" t="s">
        <v>75</v>
      </c>
      <c r="B33" s="26" t="s">
        <v>90</v>
      </c>
      <c r="C33" s="27" t="s">
        <v>91</v>
      </c>
    </row>
    <row r="34" spans="1:3">
      <c r="A34" s="26" t="s">
        <v>75</v>
      </c>
      <c r="B34" s="26" t="s">
        <v>92</v>
      </c>
      <c r="C34" s="25" t="s">
        <v>93</v>
      </c>
    </row>
    <row r="35" spans="1:3">
      <c r="A35" s="24" t="s">
        <v>10</v>
      </c>
      <c r="B35" s="24" t="s">
        <v>94</v>
      </c>
      <c r="C35" s="24" t="s">
        <v>12</v>
      </c>
    </row>
    <row r="36" spans="1:3">
      <c r="A36" s="27" t="s">
        <v>95</v>
      </c>
      <c r="B36" s="30" t="s">
        <v>96</v>
      </c>
      <c r="C36" s="28" t="s">
        <v>97</v>
      </c>
    </row>
    <row r="37" spans="1:3" customFormat="1" ht="14.45">
      <c r="A37" s="27" t="s">
        <v>98</v>
      </c>
      <c r="B37" s="30" t="s">
        <v>99</v>
      </c>
      <c r="C37" s="28" t="s">
        <v>100</v>
      </c>
    </row>
    <row r="38" spans="1:3">
      <c r="A38" s="27" t="s">
        <v>101</v>
      </c>
      <c r="B38" s="30" t="s">
        <v>102</v>
      </c>
      <c r="C38" s="29" t="s">
        <v>103</v>
      </c>
    </row>
    <row r="39" spans="1:3">
      <c r="A39" s="27" t="s">
        <v>104</v>
      </c>
      <c r="B39" s="30" t="s">
        <v>105</v>
      </c>
      <c r="C39" s="29" t="s">
        <v>106</v>
      </c>
    </row>
    <row r="40" spans="1:3">
      <c r="A40" s="27" t="s">
        <v>107</v>
      </c>
      <c r="B40" s="30" t="s">
        <v>108</v>
      </c>
      <c r="C40" s="29" t="s">
        <v>109</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56DA5-5236-4466-8CD9-2B94C078B2EB}">
  <dimension ref="A1:E7"/>
  <sheetViews>
    <sheetView showGridLines="0" workbookViewId="0"/>
  </sheetViews>
  <sheetFormatPr defaultColWidth="10.42578125" defaultRowHeight="12.95"/>
  <cols>
    <col min="1" max="1" width="56.85546875" style="130" customWidth="1"/>
    <col min="2" max="2" width="16.5703125" style="130" bestFit="1" customWidth="1"/>
    <col min="3" max="3" width="15.28515625" style="130" bestFit="1" customWidth="1"/>
    <col min="4" max="4" width="13.28515625" style="130" bestFit="1" customWidth="1"/>
    <col min="5" max="5" width="16.5703125" style="130" customWidth="1"/>
    <col min="6" max="6" width="14.140625" style="130" customWidth="1"/>
    <col min="7" max="7" width="12.5703125" style="130" customWidth="1"/>
    <col min="8" max="8" width="15.7109375" style="130" customWidth="1"/>
    <col min="9" max="9" width="14.5703125" style="130" customWidth="1"/>
    <col min="10" max="11" width="10.42578125" style="130" bestFit="1" customWidth="1"/>
    <col min="12" max="12" width="14.85546875" style="130" customWidth="1"/>
    <col min="13" max="14" width="10.42578125" style="130" bestFit="1" customWidth="1"/>
    <col min="15" max="15" width="14" style="130" customWidth="1"/>
    <col min="16" max="17" width="10.42578125" style="130" bestFit="1" customWidth="1"/>
    <col min="18" max="18" width="14" style="130" customWidth="1"/>
    <col min="19" max="19" width="16.85546875" style="130" customWidth="1"/>
    <col min="20" max="20" width="10.42578125" style="130"/>
    <col min="21" max="21" width="11.7109375" style="130" bestFit="1" customWidth="1"/>
    <col min="22" max="16384" width="10.42578125" style="130"/>
  </cols>
  <sheetData>
    <row r="1" spans="1:5" ht="15">
      <c r="A1" s="129" t="s">
        <v>361</v>
      </c>
      <c r="B1" s="129"/>
      <c r="C1" s="129"/>
    </row>
    <row r="2" spans="1:5" ht="15">
      <c r="A2" s="131" t="s">
        <v>362</v>
      </c>
      <c r="B2" s="132" t="s">
        <v>363</v>
      </c>
      <c r="C2" s="132" t="s">
        <v>364</v>
      </c>
      <c r="D2" s="132" t="s">
        <v>155</v>
      </c>
    </row>
    <row r="3" spans="1:5" ht="15.6">
      <c r="A3" s="1" t="s">
        <v>365</v>
      </c>
      <c r="B3" s="133">
        <v>4777.32</v>
      </c>
      <c r="C3" s="225">
        <v>1890</v>
      </c>
      <c r="D3" s="133">
        <f>B3+C3</f>
        <v>6667.32</v>
      </c>
      <c r="E3" s="6"/>
    </row>
    <row r="4" spans="1:5" ht="15.6">
      <c r="A4" s="1" t="s">
        <v>338</v>
      </c>
      <c r="B4" s="133">
        <v>33804.080000000002</v>
      </c>
      <c r="C4" s="225">
        <v>15120</v>
      </c>
      <c r="D4" s="133">
        <f>B4+C4</f>
        <v>48924.08</v>
      </c>
    </row>
    <row r="5" spans="1:5" ht="15">
      <c r="A5" s="131" t="s">
        <v>155</v>
      </c>
      <c r="B5" s="134">
        <f>SUM(B3:B4)</f>
        <v>38581.4</v>
      </c>
      <c r="C5" s="134">
        <f>SUM(C3:C4)</f>
        <v>17010</v>
      </c>
      <c r="D5" s="134">
        <f>SUM(D3:D4)</f>
        <v>55591.4</v>
      </c>
    </row>
    <row r="6" spans="1:5">
      <c r="A6" s="130" t="s">
        <v>366</v>
      </c>
    </row>
    <row r="7" spans="1:5">
      <c r="A7" s="130" t="s">
        <v>367</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E30AC-6CAF-4B50-B514-5C28CE3CAE0C}">
  <dimension ref="A1:M106"/>
  <sheetViews>
    <sheetView showGridLines="0" zoomScale="120" zoomScaleNormal="120" workbookViewId="0"/>
  </sheetViews>
  <sheetFormatPr defaultColWidth="8.7109375" defaultRowHeight="12.95"/>
  <cols>
    <col min="1" max="1" width="26.85546875" style="130" bestFit="1" customWidth="1"/>
    <col min="2" max="2" width="12.42578125" style="130" customWidth="1"/>
    <col min="3" max="3" width="11.7109375" style="130" customWidth="1"/>
    <col min="4" max="4" width="8.85546875" style="130" bestFit="1" customWidth="1"/>
    <col min="5" max="5" width="10.28515625" style="130" bestFit="1" customWidth="1"/>
    <col min="6" max="6" width="10.5703125" style="130" bestFit="1" customWidth="1"/>
    <col min="7" max="7" width="13.42578125" style="130" customWidth="1"/>
    <col min="8" max="8" width="13.5703125" style="130" customWidth="1"/>
    <col min="9" max="11" width="10.28515625" style="130" bestFit="1" customWidth="1"/>
    <col min="12" max="16384" width="8.7109375" style="130"/>
  </cols>
  <sheetData>
    <row r="1" spans="1:13">
      <c r="A1" s="140" t="s">
        <v>368</v>
      </c>
      <c r="B1" s="239" t="s">
        <v>77</v>
      </c>
      <c r="C1" s="239"/>
      <c r="D1" s="239"/>
      <c r="E1" s="141"/>
      <c r="F1" s="142"/>
      <c r="G1" s="141"/>
      <c r="H1" s="141"/>
      <c r="I1" s="141"/>
      <c r="J1" s="141"/>
      <c r="K1" s="141"/>
      <c r="L1" s="143"/>
      <c r="M1" s="143"/>
    </row>
    <row r="2" spans="1:13" s="145" customFormat="1" ht="39">
      <c r="A2" s="144" t="s">
        <v>369</v>
      </c>
      <c r="B2" s="144" t="s">
        <v>370</v>
      </c>
      <c r="C2" s="144" t="s">
        <v>371</v>
      </c>
      <c r="D2" s="144" t="s">
        <v>372</v>
      </c>
      <c r="E2" s="144" t="s">
        <v>373</v>
      </c>
      <c r="F2" s="144" t="s">
        <v>374</v>
      </c>
      <c r="G2" s="144" t="s">
        <v>375</v>
      </c>
      <c r="H2" s="144" t="s">
        <v>376</v>
      </c>
      <c r="I2" s="144" t="s">
        <v>377</v>
      </c>
      <c r="J2" s="144" t="s">
        <v>378</v>
      </c>
      <c r="K2" s="144" t="s">
        <v>379</v>
      </c>
    </row>
    <row r="3" spans="1:13">
      <c r="A3" s="146" t="s">
        <v>380</v>
      </c>
      <c r="B3" s="146"/>
      <c r="C3" s="146"/>
      <c r="D3" s="146"/>
      <c r="E3" s="146"/>
      <c r="F3" s="146"/>
      <c r="G3" s="146"/>
      <c r="H3" s="146"/>
      <c r="I3" s="146"/>
      <c r="J3" s="146"/>
      <c r="K3" s="146"/>
    </row>
    <row r="4" spans="1:13">
      <c r="A4" s="135" t="s">
        <v>152</v>
      </c>
      <c r="B4" s="147">
        <v>4094454</v>
      </c>
      <c r="C4" s="147">
        <v>723386</v>
      </c>
      <c r="D4" s="147">
        <v>0</v>
      </c>
      <c r="E4" s="147">
        <v>1737</v>
      </c>
      <c r="F4" s="147">
        <v>0</v>
      </c>
      <c r="G4" s="147">
        <v>725123</v>
      </c>
      <c r="H4" s="147">
        <v>723067</v>
      </c>
      <c r="I4" s="147">
        <v>2056</v>
      </c>
      <c r="J4" s="147">
        <v>216920</v>
      </c>
      <c r="K4" s="147">
        <v>2056</v>
      </c>
    </row>
    <row r="5" spans="1:13">
      <c r="A5" s="135" t="s">
        <v>381</v>
      </c>
      <c r="B5" s="147">
        <v>96764</v>
      </c>
      <c r="C5" s="147">
        <v>18900</v>
      </c>
      <c r="D5" s="147">
        <v>0</v>
      </c>
      <c r="E5" s="147">
        <v>358</v>
      </c>
      <c r="F5" s="147">
        <v>0</v>
      </c>
      <c r="G5" s="147">
        <v>19258</v>
      </c>
      <c r="H5" s="147">
        <v>17088</v>
      </c>
      <c r="I5" s="147">
        <v>2170</v>
      </c>
      <c r="J5" s="147">
        <v>5126</v>
      </c>
      <c r="K5" s="147">
        <v>2170</v>
      </c>
    </row>
    <row r="6" spans="1:13">
      <c r="A6" s="135" t="s">
        <v>154</v>
      </c>
      <c r="B6" s="147">
        <v>4898277</v>
      </c>
      <c r="C6" s="147">
        <v>870948</v>
      </c>
      <c r="D6" s="147">
        <v>0</v>
      </c>
      <c r="E6" s="147">
        <v>108071</v>
      </c>
      <c r="F6" s="147">
        <v>0</v>
      </c>
      <c r="G6" s="147">
        <v>979019</v>
      </c>
      <c r="H6" s="147">
        <v>865020</v>
      </c>
      <c r="I6" s="147">
        <v>113999</v>
      </c>
      <c r="J6" s="147">
        <v>259506</v>
      </c>
      <c r="K6" s="147">
        <v>113999</v>
      </c>
    </row>
    <row r="7" spans="1:13">
      <c r="A7" s="136" t="s">
        <v>382</v>
      </c>
      <c r="B7" s="148">
        <f t="shared" ref="B7:K7" si="0">SUM(B4:B6)</f>
        <v>9089495</v>
      </c>
      <c r="C7" s="148">
        <f t="shared" si="0"/>
        <v>1613234</v>
      </c>
      <c r="D7" s="148">
        <f t="shared" si="0"/>
        <v>0</v>
      </c>
      <c r="E7" s="148">
        <f t="shared" si="0"/>
        <v>110166</v>
      </c>
      <c r="F7" s="148">
        <f t="shared" si="0"/>
        <v>0</v>
      </c>
      <c r="G7" s="148">
        <f t="shared" si="0"/>
        <v>1723400</v>
      </c>
      <c r="H7" s="148">
        <f t="shared" si="0"/>
        <v>1605175</v>
      </c>
      <c r="I7" s="148">
        <f t="shared" si="0"/>
        <v>118225</v>
      </c>
      <c r="J7" s="148">
        <f t="shared" si="0"/>
        <v>481552</v>
      </c>
      <c r="K7" s="148">
        <f t="shared" si="0"/>
        <v>118225</v>
      </c>
    </row>
    <row r="8" spans="1:13">
      <c r="A8" s="146" t="s">
        <v>383</v>
      </c>
      <c r="B8" s="146"/>
      <c r="C8" s="146"/>
      <c r="D8" s="146"/>
      <c r="E8" s="146"/>
      <c r="F8" s="146"/>
      <c r="G8" s="146"/>
      <c r="H8" s="146"/>
      <c r="I8" s="146"/>
      <c r="J8" s="146"/>
      <c r="K8" s="146"/>
    </row>
    <row r="9" spans="1:13">
      <c r="A9" s="136" t="s">
        <v>382</v>
      </c>
      <c r="B9" s="149">
        <f>B10-B7</f>
        <v>34195179.200000003</v>
      </c>
      <c r="C9" s="149">
        <f t="shared" ref="C9:K9" si="1">C10-C7</f>
        <v>5857695</v>
      </c>
      <c r="D9" s="149">
        <f t="shared" si="1"/>
        <v>1</v>
      </c>
      <c r="E9" s="149">
        <f t="shared" si="1"/>
        <v>650430</v>
      </c>
      <c r="F9" s="149">
        <f t="shared" si="1"/>
        <v>347089</v>
      </c>
      <c r="G9" s="149">
        <f t="shared" si="1"/>
        <v>6855215</v>
      </c>
      <c r="H9" s="149">
        <f t="shared" si="1"/>
        <v>5950899</v>
      </c>
      <c r="I9" s="149">
        <f t="shared" si="1"/>
        <v>904570</v>
      </c>
      <c r="J9" s="149">
        <f t="shared" si="1"/>
        <v>1785246</v>
      </c>
      <c r="K9" s="149">
        <f t="shared" si="1"/>
        <v>904527</v>
      </c>
    </row>
    <row r="10" spans="1:13">
      <c r="A10" s="146" t="s">
        <v>214</v>
      </c>
      <c r="B10" s="146">
        <v>43284674.200000003</v>
      </c>
      <c r="C10" s="146">
        <v>7470929</v>
      </c>
      <c r="D10" s="146">
        <v>1</v>
      </c>
      <c r="E10" s="146">
        <v>760596</v>
      </c>
      <c r="F10" s="146">
        <v>347089</v>
      </c>
      <c r="G10" s="146">
        <v>8578615</v>
      </c>
      <c r="H10" s="146">
        <v>7556074</v>
      </c>
      <c r="I10" s="146">
        <v>1022795</v>
      </c>
      <c r="J10" s="146">
        <v>2266798</v>
      </c>
      <c r="K10" s="146">
        <v>1022752</v>
      </c>
    </row>
    <row r="11" spans="1:13">
      <c r="E11" s="150"/>
      <c r="I11" s="142"/>
    </row>
    <row r="12" spans="1:13">
      <c r="C12" s="151"/>
      <c r="H12" s="151"/>
    </row>
    <row r="13" spans="1:13">
      <c r="A13" s="140" t="s">
        <v>384</v>
      </c>
      <c r="B13" s="239" t="s">
        <v>79</v>
      </c>
      <c r="C13" s="239"/>
      <c r="D13" s="239"/>
      <c r="E13" s="141"/>
      <c r="F13" s="142"/>
      <c r="G13" s="141"/>
      <c r="H13" s="141"/>
      <c r="I13" s="141"/>
      <c r="J13" s="141"/>
      <c r="K13" s="141"/>
    </row>
    <row r="14" spans="1:13" s="145" customFormat="1" ht="39">
      <c r="A14" s="144" t="s">
        <v>385</v>
      </c>
      <c r="B14" s="144" t="s">
        <v>370</v>
      </c>
      <c r="C14" s="144" t="s">
        <v>386</v>
      </c>
      <c r="D14" s="144" t="s">
        <v>372</v>
      </c>
      <c r="E14" s="144" t="s">
        <v>373</v>
      </c>
      <c r="F14" s="144" t="s">
        <v>374</v>
      </c>
      <c r="G14" s="144" t="s">
        <v>387</v>
      </c>
      <c r="H14" s="144" t="s">
        <v>388</v>
      </c>
      <c r="I14" s="144" t="s">
        <v>377</v>
      </c>
      <c r="J14" s="144" t="s">
        <v>389</v>
      </c>
      <c r="K14" s="144" t="s">
        <v>379</v>
      </c>
      <c r="L14" s="152"/>
      <c r="M14" s="152"/>
    </row>
    <row r="15" spans="1:13">
      <c r="A15" s="146" t="s">
        <v>380</v>
      </c>
      <c r="B15" s="146"/>
      <c r="C15" s="146"/>
      <c r="D15" s="146"/>
      <c r="E15" s="146"/>
      <c r="F15" s="146"/>
      <c r="G15" s="146"/>
      <c r="H15" s="146"/>
      <c r="I15" s="146"/>
      <c r="J15" s="146"/>
      <c r="K15" s="146"/>
    </row>
    <row r="16" spans="1:13">
      <c r="A16" s="135" t="s">
        <v>152</v>
      </c>
      <c r="B16" s="153">
        <v>4094454</v>
      </c>
      <c r="C16" s="153">
        <v>38412</v>
      </c>
      <c r="D16" s="153">
        <v>0</v>
      </c>
      <c r="E16" s="153">
        <v>0</v>
      </c>
      <c r="F16" s="153">
        <v>0</v>
      </c>
      <c r="G16" s="153">
        <v>38412</v>
      </c>
      <c r="H16" s="153">
        <v>37891</v>
      </c>
      <c r="I16" s="153">
        <v>521</v>
      </c>
      <c r="J16" s="153">
        <v>3789</v>
      </c>
      <c r="K16" s="153">
        <v>521</v>
      </c>
    </row>
    <row r="17" spans="1:11">
      <c r="A17" s="135" t="s">
        <v>381</v>
      </c>
      <c r="B17" s="153">
        <v>96764</v>
      </c>
      <c r="C17" s="153">
        <v>780</v>
      </c>
      <c r="D17" s="153">
        <v>0</v>
      </c>
      <c r="E17" s="153">
        <v>125</v>
      </c>
      <c r="F17" s="153">
        <v>0</v>
      </c>
      <c r="G17" s="153">
        <v>905</v>
      </c>
      <c r="H17" s="153">
        <v>896</v>
      </c>
      <c r="I17" s="153">
        <v>9</v>
      </c>
      <c r="J17" s="153">
        <v>89</v>
      </c>
      <c r="K17" s="153">
        <v>9</v>
      </c>
    </row>
    <row r="18" spans="1:11">
      <c r="A18" s="135" t="s">
        <v>154</v>
      </c>
      <c r="B18" s="153">
        <v>4898277</v>
      </c>
      <c r="C18" s="153">
        <v>43936</v>
      </c>
      <c r="D18" s="153">
        <v>0</v>
      </c>
      <c r="E18" s="153">
        <v>0</v>
      </c>
      <c r="F18" s="153">
        <v>1393</v>
      </c>
      <c r="G18" s="153">
        <v>45329</v>
      </c>
      <c r="H18" s="153">
        <v>45329</v>
      </c>
      <c r="I18" s="153">
        <v>0</v>
      </c>
      <c r="J18" s="153">
        <v>4532</v>
      </c>
      <c r="K18" s="153">
        <v>0</v>
      </c>
    </row>
    <row r="19" spans="1:11">
      <c r="A19" s="154" t="s">
        <v>382</v>
      </c>
      <c r="B19" s="148">
        <f t="shared" ref="B19:K19" si="2">SUM(B16:B18)</f>
        <v>9089495</v>
      </c>
      <c r="C19" s="148">
        <f t="shared" si="2"/>
        <v>83128</v>
      </c>
      <c r="D19" s="148">
        <f t="shared" si="2"/>
        <v>0</v>
      </c>
      <c r="E19" s="148">
        <f t="shared" si="2"/>
        <v>125</v>
      </c>
      <c r="F19" s="148">
        <f t="shared" si="2"/>
        <v>1393</v>
      </c>
      <c r="G19" s="148">
        <f t="shared" si="2"/>
        <v>84646</v>
      </c>
      <c r="H19" s="148">
        <f t="shared" si="2"/>
        <v>84116</v>
      </c>
      <c r="I19" s="148">
        <f t="shared" si="2"/>
        <v>530</v>
      </c>
      <c r="J19" s="148">
        <f t="shared" si="2"/>
        <v>8410</v>
      </c>
      <c r="K19" s="148">
        <f t="shared" si="2"/>
        <v>530</v>
      </c>
    </row>
    <row r="20" spans="1:11">
      <c r="A20" s="146" t="s">
        <v>383</v>
      </c>
      <c r="B20" s="146"/>
      <c r="C20" s="146"/>
      <c r="D20" s="146"/>
      <c r="E20" s="146"/>
      <c r="F20" s="146"/>
      <c r="G20" s="146"/>
      <c r="H20" s="146"/>
      <c r="I20" s="146"/>
      <c r="J20" s="146"/>
      <c r="K20" s="146"/>
    </row>
    <row r="21" spans="1:11">
      <c r="A21" s="136" t="s">
        <v>382</v>
      </c>
      <c r="B21" s="149">
        <f t="shared" ref="B21:K21" si="3">B22-B19</f>
        <v>34195179.200000003</v>
      </c>
      <c r="C21" s="149">
        <f t="shared" si="3"/>
        <v>273232</v>
      </c>
      <c r="D21" s="149">
        <f t="shared" si="3"/>
        <v>699</v>
      </c>
      <c r="E21" s="149">
        <f t="shared" si="3"/>
        <v>5888</v>
      </c>
      <c r="F21" s="149">
        <f t="shared" si="3"/>
        <v>38060</v>
      </c>
      <c r="G21" s="149">
        <f t="shared" si="3"/>
        <v>317879</v>
      </c>
      <c r="H21" s="149">
        <f t="shared" si="3"/>
        <v>316479</v>
      </c>
      <c r="I21" s="149">
        <f t="shared" si="3"/>
        <v>1414</v>
      </c>
      <c r="J21" s="149">
        <f t="shared" si="3"/>
        <v>31620</v>
      </c>
      <c r="K21" s="149">
        <f t="shared" si="3"/>
        <v>1414</v>
      </c>
    </row>
    <row r="22" spans="1:11">
      <c r="A22" s="146" t="s">
        <v>214</v>
      </c>
      <c r="B22" s="146">
        <v>43284674.200000003</v>
      </c>
      <c r="C22" s="146">
        <v>356360</v>
      </c>
      <c r="D22" s="146">
        <v>699</v>
      </c>
      <c r="E22" s="146">
        <v>6013</v>
      </c>
      <c r="F22" s="146">
        <v>39453</v>
      </c>
      <c r="G22" s="146">
        <v>402525</v>
      </c>
      <c r="H22" s="146">
        <v>400595</v>
      </c>
      <c r="I22" s="146">
        <v>1944</v>
      </c>
      <c r="J22" s="146">
        <v>40030</v>
      </c>
      <c r="K22" s="146">
        <v>1944</v>
      </c>
    </row>
    <row r="23" spans="1:11">
      <c r="I23" s="142"/>
    </row>
    <row r="25" spans="1:11">
      <c r="A25" s="140" t="s">
        <v>390</v>
      </c>
      <c r="B25" s="239" t="s">
        <v>391</v>
      </c>
      <c r="C25" s="239"/>
      <c r="D25" s="239"/>
    </row>
    <row r="26" spans="1:11" ht="39">
      <c r="A26" s="144" t="s">
        <v>392</v>
      </c>
      <c r="B26" s="144" t="s">
        <v>370</v>
      </c>
      <c r="C26" s="144" t="s">
        <v>393</v>
      </c>
      <c r="D26" s="144" t="s">
        <v>372</v>
      </c>
      <c r="E26" s="144" t="s">
        <v>373</v>
      </c>
      <c r="F26" s="144" t="s">
        <v>374</v>
      </c>
      <c r="G26" s="144" t="s">
        <v>394</v>
      </c>
      <c r="H26" s="144" t="s">
        <v>395</v>
      </c>
      <c r="I26" s="144" t="s">
        <v>377</v>
      </c>
      <c r="J26" s="144" t="s">
        <v>389</v>
      </c>
      <c r="K26" s="144" t="s">
        <v>379</v>
      </c>
    </row>
    <row r="27" spans="1:11">
      <c r="A27" s="146" t="s">
        <v>380</v>
      </c>
      <c r="B27" s="146"/>
      <c r="C27" s="146"/>
      <c r="D27" s="146"/>
      <c r="E27" s="146"/>
      <c r="F27" s="146"/>
      <c r="G27" s="146"/>
      <c r="H27" s="146"/>
      <c r="I27" s="146"/>
      <c r="J27" s="146"/>
      <c r="K27" s="146"/>
    </row>
    <row r="28" spans="1:11">
      <c r="A28" s="135" t="s">
        <v>152</v>
      </c>
      <c r="B28" s="153">
        <v>4094454</v>
      </c>
      <c r="C28" s="155">
        <v>151812</v>
      </c>
      <c r="D28" s="155">
        <v>0</v>
      </c>
      <c r="E28" s="155">
        <v>0</v>
      </c>
      <c r="F28" s="156">
        <v>0</v>
      </c>
      <c r="G28" s="155">
        <v>151812</v>
      </c>
      <c r="H28" s="155">
        <v>139822</v>
      </c>
      <c r="I28" s="155">
        <v>11990</v>
      </c>
      <c r="J28" s="155">
        <v>13982</v>
      </c>
      <c r="K28" s="155">
        <v>11990</v>
      </c>
    </row>
    <row r="29" spans="1:11">
      <c r="A29" s="135" t="s">
        <v>381</v>
      </c>
      <c r="B29" s="153">
        <v>96764</v>
      </c>
      <c r="C29" s="155">
        <v>3499</v>
      </c>
      <c r="D29" s="155">
        <v>0</v>
      </c>
      <c r="E29" s="155">
        <v>345</v>
      </c>
      <c r="F29" s="156">
        <v>0</v>
      </c>
      <c r="G29" s="155">
        <v>3844</v>
      </c>
      <c r="H29" s="155">
        <v>3305</v>
      </c>
      <c r="I29" s="155">
        <v>539</v>
      </c>
      <c r="J29" s="155">
        <v>330</v>
      </c>
      <c r="K29" s="155">
        <v>330</v>
      </c>
    </row>
    <row r="30" spans="1:11">
      <c r="A30" s="135" t="s">
        <v>154</v>
      </c>
      <c r="B30" s="153">
        <v>4898277</v>
      </c>
      <c r="C30" s="155">
        <v>171459</v>
      </c>
      <c r="D30" s="155">
        <v>0</v>
      </c>
      <c r="E30" s="155">
        <v>0</v>
      </c>
      <c r="F30" s="156">
        <v>0</v>
      </c>
      <c r="G30" s="155">
        <v>171459</v>
      </c>
      <c r="H30" s="155">
        <v>167272</v>
      </c>
      <c r="I30" s="155">
        <v>4187</v>
      </c>
      <c r="J30" s="155">
        <v>24233</v>
      </c>
      <c r="K30" s="155">
        <v>4187</v>
      </c>
    </row>
    <row r="31" spans="1:11">
      <c r="A31" s="154" t="s">
        <v>382</v>
      </c>
      <c r="B31" s="148">
        <f t="shared" ref="B31:K31" si="4">SUM(B28:B30)</f>
        <v>9089495</v>
      </c>
      <c r="C31" s="148">
        <f t="shared" si="4"/>
        <v>326770</v>
      </c>
      <c r="D31" s="148">
        <f t="shared" si="4"/>
        <v>0</v>
      </c>
      <c r="E31" s="148">
        <f t="shared" si="4"/>
        <v>345</v>
      </c>
      <c r="F31" s="148">
        <f t="shared" si="4"/>
        <v>0</v>
      </c>
      <c r="G31" s="148">
        <f t="shared" si="4"/>
        <v>327115</v>
      </c>
      <c r="H31" s="148">
        <f t="shared" si="4"/>
        <v>310399</v>
      </c>
      <c r="I31" s="148">
        <f t="shared" si="4"/>
        <v>16716</v>
      </c>
      <c r="J31" s="148">
        <f t="shared" si="4"/>
        <v>38545</v>
      </c>
      <c r="K31" s="148">
        <f t="shared" si="4"/>
        <v>16507</v>
      </c>
    </row>
    <row r="32" spans="1:11">
      <c r="A32" s="146" t="s">
        <v>383</v>
      </c>
      <c r="B32" s="146"/>
      <c r="C32" s="146"/>
      <c r="D32" s="146"/>
      <c r="E32" s="146"/>
      <c r="F32" s="146"/>
      <c r="G32" s="146"/>
      <c r="H32" s="146"/>
      <c r="I32" s="146"/>
      <c r="J32" s="146"/>
      <c r="K32" s="146"/>
    </row>
    <row r="33" spans="1:13">
      <c r="A33" s="136" t="s">
        <v>382</v>
      </c>
      <c r="B33" s="149">
        <f>B34-B31</f>
        <v>34127731</v>
      </c>
      <c r="C33" s="149">
        <f>C34-C31</f>
        <v>1196297</v>
      </c>
      <c r="D33" s="149">
        <f>D34-D31</f>
        <v>0</v>
      </c>
      <c r="E33" s="149">
        <f>E34-E31</f>
        <v>1911</v>
      </c>
      <c r="F33" s="149">
        <f>F34-F31</f>
        <v>1525642</v>
      </c>
      <c r="G33" s="149">
        <f t="shared" ref="G33:K33" si="5">G34-G31</f>
        <v>1198527</v>
      </c>
      <c r="H33" s="149">
        <f t="shared" si="5"/>
        <v>1165825</v>
      </c>
      <c r="I33" s="149">
        <f t="shared" si="5"/>
        <v>32753</v>
      </c>
      <c r="J33" s="149">
        <f t="shared" si="5"/>
        <v>109049</v>
      </c>
      <c r="K33" s="149">
        <f t="shared" si="5"/>
        <v>32187</v>
      </c>
    </row>
    <row r="34" spans="1:13">
      <c r="A34" s="146" t="s">
        <v>214</v>
      </c>
      <c r="B34" s="146">
        <v>43217226</v>
      </c>
      <c r="C34" s="146">
        <v>1523067</v>
      </c>
      <c r="D34" s="146">
        <v>0</v>
      </c>
      <c r="E34" s="146">
        <v>2256</v>
      </c>
      <c r="F34" s="146">
        <v>1525642</v>
      </c>
      <c r="G34" s="146">
        <v>1525642</v>
      </c>
      <c r="H34" s="146">
        <v>1476224</v>
      </c>
      <c r="I34" s="146">
        <v>49469</v>
      </c>
      <c r="J34" s="146">
        <v>147594</v>
      </c>
      <c r="K34" s="146">
        <v>48694</v>
      </c>
    </row>
    <row r="35" spans="1:13">
      <c r="A35" s="157"/>
      <c r="B35" s="158"/>
      <c r="C35" s="159"/>
      <c r="D35" s="159"/>
      <c r="E35" s="159"/>
      <c r="F35" s="158"/>
      <c r="G35" s="158"/>
      <c r="H35" s="158"/>
      <c r="I35" s="142"/>
      <c r="J35" s="158"/>
      <c r="K35" s="158"/>
    </row>
    <row r="36" spans="1:13">
      <c r="A36" s="141"/>
      <c r="B36" s="141"/>
      <c r="C36" s="157"/>
      <c r="D36" s="157"/>
      <c r="E36" s="157"/>
      <c r="F36" s="157"/>
      <c r="G36" s="157"/>
      <c r="H36" s="157"/>
      <c r="I36" s="157"/>
      <c r="J36" s="157"/>
      <c r="K36" s="141"/>
      <c r="L36" s="158"/>
      <c r="M36" s="158"/>
    </row>
    <row r="37" spans="1:13">
      <c r="A37" s="140" t="s">
        <v>396</v>
      </c>
      <c r="B37" s="239" t="s">
        <v>123</v>
      </c>
      <c r="C37" s="239"/>
      <c r="D37" s="239"/>
      <c r="E37" s="141"/>
      <c r="F37" s="141"/>
      <c r="G37" s="141"/>
      <c r="H37" s="141"/>
      <c r="I37" s="141"/>
      <c r="J37" s="141"/>
      <c r="K37" s="141"/>
      <c r="L37" s="141"/>
      <c r="M37" s="141"/>
    </row>
    <row r="38" spans="1:13" ht="39">
      <c r="A38" s="160" t="s">
        <v>123</v>
      </c>
      <c r="B38" s="144" t="s">
        <v>370</v>
      </c>
      <c r="C38" s="144" t="s">
        <v>397</v>
      </c>
      <c r="D38" s="144" t="s">
        <v>372</v>
      </c>
      <c r="E38" s="144" t="s">
        <v>373</v>
      </c>
      <c r="F38" s="144" t="s">
        <v>374</v>
      </c>
      <c r="G38" s="144" t="s">
        <v>398</v>
      </c>
      <c r="H38" s="144" t="s">
        <v>399</v>
      </c>
      <c r="I38" s="144" t="s">
        <v>377</v>
      </c>
      <c r="J38" s="144" t="s">
        <v>378</v>
      </c>
      <c r="K38" s="144" t="s">
        <v>379</v>
      </c>
      <c r="L38" s="141"/>
      <c r="M38" s="141"/>
    </row>
    <row r="39" spans="1:13">
      <c r="A39" s="146" t="s">
        <v>380</v>
      </c>
      <c r="B39" s="146"/>
      <c r="C39" s="146"/>
      <c r="D39" s="146"/>
      <c r="E39" s="146"/>
      <c r="F39" s="146"/>
      <c r="G39" s="146"/>
      <c r="H39" s="146"/>
      <c r="I39" s="146"/>
      <c r="J39" s="146"/>
      <c r="K39" s="146"/>
    </row>
    <row r="40" spans="1:13">
      <c r="A40" s="135" t="s">
        <v>152</v>
      </c>
      <c r="B40" s="153">
        <v>4094454</v>
      </c>
      <c r="C40" s="161">
        <v>146520</v>
      </c>
      <c r="D40" s="155">
        <v>0</v>
      </c>
      <c r="E40" s="155">
        <v>0</v>
      </c>
      <c r="F40" s="156">
        <v>0</v>
      </c>
      <c r="G40" s="161">
        <v>146520</v>
      </c>
      <c r="H40" s="161">
        <v>142164</v>
      </c>
      <c r="I40" s="155">
        <v>4356</v>
      </c>
      <c r="J40" s="161">
        <v>42649</v>
      </c>
      <c r="K40" s="155">
        <v>4356</v>
      </c>
    </row>
    <row r="41" spans="1:13">
      <c r="A41" s="135" t="s">
        <v>381</v>
      </c>
      <c r="B41" s="153">
        <v>96764</v>
      </c>
      <c r="C41" s="161">
        <v>4000</v>
      </c>
      <c r="D41" s="155">
        <v>0</v>
      </c>
      <c r="E41" s="155">
        <v>0</v>
      </c>
      <c r="F41" s="156">
        <v>0</v>
      </c>
      <c r="G41" s="161">
        <v>4000</v>
      </c>
      <c r="H41" s="161">
        <v>3360</v>
      </c>
      <c r="I41" s="155">
        <v>640</v>
      </c>
      <c r="J41" s="161">
        <v>1008</v>
      </c>
      <c r="K41" s="155">
        <v>640</v>
      </c>
    </row>
    <row r="42" spans="1:13">
      <c r="A42" s="135" t="s">
        <v>154</v>
      </c>
      <c r="B42" s="153">
        <v>4898277</v>
      </c>
      <c r="C42" s="161">
        <v>188541</v>
      </c>
      <c r="D42" s="155">
        <v>0</v>
      </c>
      <c r="E42" s="155">
        <v>0</v>
      </c>
      <c r="F42" s="156">
        <v>0</v>
      </c>
      <c r="G42" s="161">
        <v>188541</v>
      </c>
      <c r="H42" s="161">
        <v>170074</v>
      </c>
      <c r="I42" s="155">
        <v>18467</v>
      </c>
      <c r="J42" s="161">
        <v>51022</v>
      </c>
      <c r="K42" s="155">
        <v>18467</v>
      </c>
    </row>
    <row r="43" spans="1:13">
      <c r="A43" s="136" t="s">
        <v>382</v>
      </c>
      <c r="B43" s="148">
        <f>SUM(B40:B42)</f>
        <v>9089495</v>
      </c>
      <c r="C43" s="148">
        <f t="shared" ref="C43:K43" si="6">SUM(C40:C42)</f>
        <v>339061</v>
      </c>
      <c r="D43" s="148">
        <f t="shared" si="6"/>
        <v>0</v>
      </c>
      <c r="E43" s="148">
        <f t="shared" si="6"/>
        <v>0</v>
      </c>
      <c r="F43" s="148">
        <f t="shared" si="6"/>
        <v>0</v>
      </c>
      <c r="G43" s="148">
        <f t="shared" si="6"/>
        <v>339061</v>
      </c>
      <c r="H43" s="148">
        <f t="shared" si="6"/>
        <v>315598</v>
      </c>
      <c r="I43" s="148">
        <f t="shared" si="6"/>
        <v>23463</v>
      </c>
      <c r="J43" s="148">
        <f t="shared" si="6"/>
        <v>94679</v>
      </c>
      <c r="K43" s="148">
        <f t="shared" si="6"/>
        <v>23463</v>
      </c>
    </row>
    <row r="44" spans="1:13">
      <c r="A44" s="146" t="s">
        <v>383</v>
      </c>
      <c r="B44" s="146"/>
      <c r="C44" s="146"/>
      <c r="D44" s="162"/>
      <c r="E44" s="146"/>
      <c r="F44" s="146"/>
      <c r="G44" s="146"/>
      <c r="H44" s="146"/>
      <c r="I44" s="146"/>
      <c r="J44" s="146"/>
      <c r="K44" s="146"/>
    </row>
    <row r="45" spans="1:13">
      <c r="A45" s="136" t="s">
        <v>382</v>
      </c>
      <c r="B45" s="149">
        <f>B46-B43</f>
        <v>34195179.200000003</v>
      </c>
      <c r="C45" s="149">
        <f t="shared" ref="C45:K45" si="7">C46-C43</f>
        <v>1163999</v>
      </c>
      <c r="D45" s="149">
        <f t="shared" si="7"/>
        <v>0</v>
      </c>
      <c r="E45" s="149">
        <f t="shared" si="7"/>
        <v>13291</v>
      </c>
      <c r="F45" s="149">
        <f t="shared" si="7"/>
        <v>45956</v>
      </c>
      <c r="G45" s="149">
        <f t="shared" si="7"/>
        <v>1223246</v>
      </c>
      <c r="H45" s="149">
        <f t="shared" si="7"/>
        <v>1187326</v>
      </c>
      <c r="I45" s="149">
        <f t="shared" si="7"/>
        <v>35971</v>
      </c>
      <c r="J45" s="149">
        <f t="shared" si="7"/>
        <v>356172</v>
      </c>
      <c r="K45" s="149">
        <f t="shared" si="7"/>
        <v>35684</v>
      </c>
    </row>
    <row r="46" spans="1:13">
      <c r="A46" s="146" t="s">
        <v>214</v>
      </c>
      <c r="B46" s="146">
        <v>43284674.200000003</v>
      </c>
      <c r="C46" s="146">
        <v>1503060</v>
      </c>
      <c r="D46" s="146">
        <v>0</v>
      </c>
      <c r="E46" s="146">
        <v>13291</v>
      </c>
      <c r="F46" s="146">
        <v>45956</v>
      </c>
      <c r="G46" s="146">
        <v>1562307</v>
      </c>
      <c r="H46" s="146">
        <v>1502924</v>
      </c>
      <c r="I46" s="146">
        <v>59434</v>
      </c>
      <c r="J46" s="146">
        <v>450851</v>
      </c>
      <c r="K46" s="146">
        <v>59147</v>
      </c>
    </row>
    <row r="47" spans="1:13">
      <c r="A47" s="141"/>
      <c r="B47" s="141"/>
      <c r="C47" s="141"/>
      <c r="D47" s="141"/>
      <c r="E47" s="141"/>
      <c r="F47" s="141"/>
      <c r="G47" s="141"/>
      <c r="H47" s="141"/>
      <c r="I47" s="142"/>
      <c r="J47" s="141"/>
      <c r="K47" s="141"/>
    </row>
    <row r="48" spans="1:13">
      <c r="A48" s="141"/>
      <c r="B48" s="141"/>
      <c r="C48" s="141"/>
      <c r="D48" s="141"/>
      <c r="E48" s="141"/>
      <c r="F48" s="141"/>
      <c r="G48" s="141"/>
      <c r="H48" s="141"/>
      <c r="I48" s="141"/>
      <c r="J48" s="141"/>
      <c r="K48" s="141"/>
      <c r="L48" s="141"/>
      <c r="M48" s="141"/>
    </row>
    <row r="49" spans="1:13">
      <c r="A49" s="140" t="s">
        <v>400</v>
      </c>
      <c r="B49" s="240" t="s">
        <v>401</v>
      </c>
      <c r="C49" s="241"/>
      <c r="D49" s="242"/>
      <c r="E49" s="141"/>
      <c r="F49" s="141"/>
      <c r="G49" s="141"/>
      <c r="H49" s="141"/>
      <c r="I49" s="141"/>
      <c r="J49" s="141"/>
      <c r="K49" s="141"/>
      <c r="L49" s="141"/>
      <c r="M49" s="141"/>
    </row>
    <row r="50" spans="1:13" ht="51.95">
      <c r="A50" s="160" t="s">
        <v>125</v>
      </c>
      <c r="B50" s="144" t="s">
        <v>370</v>
      </c>
      <c r="C50" s="144" t="s">
        <v>402</v>
      </c>
      <c r="D50" s="144" t="s">
        <v>372</v>
      </c>
      <c r="E50" s="144" t="s">
        <v>373</v>
      </c>
      <c r="F50" s="144" t="s">
        <v>374</v>
      </c>
      <c r="G50" s="144" t="s">
        <v>403</v>
      </c>
      <c r="H50" s="144" t="s">
        <v>404</v>
      </c>
      <c r="I50" s="144" t="s">
        <v>377</v>
      </c>
      <c r="J50" s="144" t="s">
        <v>389</v>
      </c>
      <c r="K50" s="144" t="s">
        <v>379</v>
      </c>
    </row>
    <row r="51" spans="1:13">
      <c r="A51" s="163" t="s">
        <v>380</v>
      </c>
      <c r="B51" s="163"/>
      <c r="C51" s="163"/>
      <c r="D51" s="163"/>
      <c r="E51" s="163"/>
      <c r="F51" s="163"/>
      <c r="G51" s="163"/>
      <c r="H51" s="163"/>
      <c r="I51" s="163"/>
      <c r="J51" s="163"/>
      <c r="K51" s="163"/>
    </row>
    <row r="52" spans="1:13">
      <c r="A52" s="135" t="s">
        <v>152</v>
      </c>
      <c r="B52" s="153">
        <v>4094454</v>
      </c>
      <c r="C52" s="161">
        <v>151467</v>
      </c>
      <c r="D52" s="156">
        <v>0</v>
      </c>
      <c r="E52" s="156">
        <v>0</v>
      </c>
      <c r="F52" s="156">
        <v>0</v>
      </c>
      <c r="G52" s="161">
        <v>159070</v>
      </c>
      <c r="H52" s="161">
        <v>151495</v>
      </c>
      <c r="I52" s="161">
        <v>7575</v>
      </c>
      <c r="J52" s="161">
        <v>7574</v>
      </c>
      <c r="K52" s="161">
        <v>7574</v>
      </c>
    </row>
    <row r="53" spans="1:13">
      <c r="A53" s="135" t="s">
        <v>381</v>
      </c>
      <c r="B53" s="153">
        <v>96764</v>
      </c>
      <c r="C53" s="161">
        <v>3600</v>
      </c>
      <c r="D53" s="156">
        <v>0</v>
      </c>
      <c r="E53" s="156">
        <v>0</v>
      </c>
      <c r="F53" s="156">
        <v>0</v>
      </c>
      <c r="G53" s="161">
        <v>3630</v>
      </c>
      <c r="H53" s="161">
        <v>3581</v>
      </c>
      <c r="I53" s="161">
        <v>49</v>
      </c>
      <c r="J53" s="161">
        <v>179</v>
      </c>
      <c r="K53" s="161">
        <v>49</v>
      </c>
    </row>
    <row r="54" spans="1:13">
      <c r="A54" s="135" t="s">
        <v>154</v>
      </c>
      <c r="B54" s="153">
        <v>4898277</v>
      </c>
      <c r="C54" s="161">
        <v>179000</v>
      </c>
      <c r="D54" s="156">
        <v>0</v>
      </c>
      <c r="E54" s="156">
        <v>0</v>
      </c>
      <c r="F54" s="156">
        <v>0</v>
      </c>
      <c r="G54" s="161">
        <v>189638</v>
      </c>
      <c r="H54" s="161">
        <v>181237</v>
      </c>
      <c r="I54" s="161">
        <v>8401</v>
      </c>
      <c r="J54" s="161">
        <v>9061</v>
      </c>
      <c r="K54" s="161">
        <v>8401</v>
      </c>
    </row>
    <row r="55" spans="1:13">
      <c r="A55" s="154" t="s">
        <v>382</v>
      </c>
      <c r="B55" s="148">
        <v>9089495</v>
      </c>
      <c r="C55" s="148">
        <v>334067</v>
      </c>
      <c r="D55" s="148">
        <v>0</v>
      </c>
      <c r="E55" s="148">
        <v>0</v>
      </c>
      <c r="F55" s="148">
        <v>0</v>
      </c>
      <c r="G55" s="148">
        <v>352338</v>
      </c>
      <c r="H55" s="148">
        <v>336313</v>
      </c>
      <c r="I55" s="148">
        <v>16025</v>
      </c>
      <c r="J55" s="148">
        <v>16814</v>
      </c>
      <c r="K55" s="148">
        <v>16024</v>
      </c>
    </row>
    <row r="56" spans="1:13">
      <c r="A56" s="146" t="s">
        <v>383</v>
      </c>
      <c r="B56" s="146"/>
      <c r="C56" s="146"/>
      <c r="D56" s="146"/>
      <c r="E56" s="146"/>
      <c r="F56" s="146"/>
      <c r="G56" s="146"/>
      <c r="H56" s="146"/>
      <c r="I56" s="146"/>
      <c r="J56" s="146"/>
      <c r="K56" s="146"/>
    </row>
    <row r="57" spans="1:13">
      <c r="A57" s="136" t="s">
        <v>382</v>
      </c>
      <c r="B57" s="149">
        <f>B58-B55</f>
        <v>34195179.200000003</v>
      </c>
      <c r="C57" s="149">
        <f>C58-C55</f>
        <v>1289654</v>
      </c>
      <c r="D57" s="149">
        <f t="shared" ref="D57:K57" si="8">D58-D55</f>
        <v>8141</v>
      </c>
      <c r="E57" s="149">
        <f t="shared" si="8"/>
        <v>44706</v>
      </c>
      <c r="F57" s="149">
        <f t="shared" si="8"/>
        <v>389</v>
      </c>
      <c r="G57" s="149">
        <f t="shared" si="8"/>
        <v>1324619</v>
      </c>
      <c r="H57" s="149">
        <f t="shared" si="8"/>
        <v>1265260</v>
      </c>
      <c r="I57" s="149">
        <f t="shared" si="8"/>
        <v>53175</v>
      </c>
      <c r="J57" s="149">
        <f t="shared" si="8"/>
        <v>63235</v>
      </c>
      <c r="K57" s="149">
        <f t="shared" si="8"/>
        <v>47944</v>
      </c>
    </row>
    <row r="58" spans="1:13">
      <c r="A58" s="146" t="s">
        <v>214</v>
      </c>
      <c r="B58" s="146">
        <v>43284674.200000003</v>
      </c>
      <c r="C58" s="146">
        <v>1623721</v>
      </c>
      <c r="D58" s="146">
        <v>8141</v>
      </c>
      <c r="E58" s="146">
        <v>44706</v>
      </c>
      <c r="F58" s="146">
        <v>389</v>
      </c>
      <c r="G58" s="146">
        <v>1676957</v>
      </c>
      <c r="H58" s="146">
        <v>1601573</v>
      </c>
      <c r="I58" s="146">
        <v>69200</v>
      </c>
      <c r="J58" s="146">
        <v>80049</v>
      </c>
      <c r="K58" s="146">
        <v>63968</v>
      </c>
    </row>
    <row r="61" spans="1:13">
      <c r="A61" s="140" t="s">
        <v>405</v>
      </c>
      <c r="B61" s="239" t="s">
        <v>87</v>
      </c>
      <c r="C61" s="239"/>
      <c r="D61" s="239"/>
      <c r="E61" s="141"/>
      <c r="F61" s="141"/>
      <c r="G61" s="141"/>
      <c r="H61" s="141"/>
      <c r="I61" s="141"/>
      <c r="J61" s="141"/>
      <c r="K61" s="141"/>
    </row>
    <row r="62" spans="1:13" ht="39">
      <c r="A62" s="144" t="s">
        <v>87</v>
      </c>
      <c r="B62" s="144" t="s">
        <v>370</v>
      </c>
      <c r="C62" s="144" t="s">
        <v>406</v>
      </c>
      <c r="D62" s="144" t="s">
        <v>372</v>
      </c>
      <c r="E62" s="144" t="s">
        <v>373</v>
      </c>
      <c r="F62" s="144" t="s">
        <v>374</v>
      </c>
      <c r="G62" s="144" t="s">
        <v>407</v>
      </c>
      <c r="H62" s="144" t="s">
        <v>408</v>
      </c>
      <c r="I62" s="144" t="s">
        <v>377</v>
      </c>
      <c r="J62" s="144" t="s">
        <v>389</v>
      </c>
      <c r="K62" s="144" t="s">
        <v>379</v>
      </c>
    </row>
    <row r="63" spans="1:13">
      <c r="A63" s="163" t="s">
        <v>380</v>
      </c>
      <c r="B63" s="163"/>
      <c r="C63" s="163"/>
      <c r="D63" s="163"/>
      <c r="E63" s="163"/>
      <c r="F63" s="163"/>
      <c r="G63" s="163"/>
      <c r="H63" s="163"/>
      <c r="I63" s="163"/>
      <c r="J63" s="163"/>
      <c r="K63" s="163"/>
    </row>
    <row r="64" spans="1:13">
      <c r="A64" s="135" t="s">
        <v>152</v>
      </c>
      <c r="B64" s="153">
        <v>4094454</v>
      </c>
      <c r="C64" s="161">
        <v>240263</v>
      </c>
      <c r="D64" s="156">
        <v>0</v>
      </c>
      <c r="E64" s="161">
        <v>23410</v>
      </c>
      <c r="F64" s="156">
        <v>0</v>
      </c>
      <c r="G64" s="161">
        <v>241853</v>
      </c>
      <c r="H64" s="161">
        <v>235432</v>
      </c>
      <c r="I64" s="161">
        <v>6421</v>
      </c>
      <c r="J64" s="161">
        <v>70629</v>
      </c>
      <c r="K64" s="161">
        <v>6421</v>
      </c>
    </row>
    <row r="65" spans="1:11">
      <c r="A65" s="135" t="s">
        <v>381</v>
      </c>
      <c r="B65" s="153">
        <v>96764</v>
      </c>
      <c r="C65" s="161">
        <v>5700</v>
      </c>
      <c r="D65" s="156">
        <v>0</v>
      </c>
      <c r="E65" s="156">
        <v>0</v>
      </c>
      <c r="F65" s="156">
        <v>0</v>
      </c>
      <c r="G65" s="161">
        <v>5700</v>
      </c>
      <c r="H65" s="161">
        <v>5564</v>
      </c>
      <c r="I65" s="156">
        <v>136</v>
      </c>
      <c r="J65" s="161">
        <v>1669</v>
      </c>
      <c r="K65" s="156">
        <v>136</v>
      </c>
    </row>
    <row r="66" spans="1:11">
      <c r="A66" s="135" t="s">
        <v>154</v>
      </c>
      <c r="B66" s="153">
        <v>4898277</v>
      </c>
      <c r="C66" s="161">
        <v>300000</v>
      </c>
      <c r="D66" s="156">
        <v>0</v>
      </c>
      <c r="E66" s="161">
        <v>65932</v>
      </c>
      <c r="F66" s="156">
        <v>0</v>
      </c>
      <c r="G66" s="161">
        <v>365932</v>
      </c>
      <c r="H66" s="161">
        <v>281651</v>
      </c>
      <c r="I66" s="161">
        <v>84281</v>
      </c>
      <c r="J66" s="161">
        <v>84495</v>
      </c>
      <c r="K66" s="161">
        <v>84281</v>
      </c>
    </row>
    <row r="67" spans="1:11">
      <c r="A67" s="154" t="s">
        <v>382</v>
      </c>
      <c r="B67" s="148">
        <v>9089495</v>
      </c>
      <c r="C67" s="148">
        <v>545963</v>
      </c>
      <c r="D67" s="148">
        <v>0</v>
      </c>
      <c r="E67" s="148">
        <v>89342</v>
      </c>
      <c r="F67" s="148">
        <v>0</v>
      </c>
      <c r="G67" s="148">
        <v>613485</v>
      </c>
      <c r="H67" s="148">
        <v>522647</v>
      </c>
      <c r="I67" s="148">
        <v>90838</v>
      </c>
      <c r="J67" s="148">
        <v>156793</v>
      </c>
      <c r="K67" s="148">
        <v>90838</v>
      </c>
    </row>
    <row r="68" spans="1:11">
      <c r="A68" s="146" t="s">
        <v>383</v>
      </c>
      <c r="B68" s="146"/>
      <c r="C68" s="146"/>
      <c r="D68" s="146"/>
      <c r="E68" s="146"/>
      <c r="F68" s="146"/>
      <c r="G68" s="146"/>
      <c r="H68" s="146"/>
      <c r="I68" s="146"/>
      <c r="J68" s="146"/>
      <c r="K68" s="146"/>
    </row>
    <row r="69" spans="1:11">
      <c r="A69" s="136" t="s">
        <v>382</v>
      </c>
      <c r="B69" s="149">
        <f>B70-B67</f>
        <v>34195179.200000003</v>
      </c>
      <c r="C69" s="149">
        <f t="shared" ref="C69:K69" si="9">C70-C67</f>
        <v>2205646</v>
      </c>
      <c r="D69" s="149">
        <f t="shared" si="9"/>
        <v>37997</v>
      </c>
      <c r="E69" s="149">
        <f t="shared" si="9"/>
        <v>172677</v>
      </c>
      <c r="F69" s="149">
        <f t="shared" si="9"/>
        <v>514</v>
      </c>
      <c r="G69" s="149">
        <f t="shared" si="9"/>
        <v>2437880</v>
      </c>
      <c r="H69" s="149">
        <f t="shared" si="9"/>
        <v>1966256</v>
      </c>
      <c r="I69" s="149">
        <f t="shared" si="9"/>
        <v>471709</v>
      </c>
      <c r="J69" s="149">
        <f t="shared" si="9"/>
        <v>589854</v>
      </c>
      <c r="K69" s="149">
        <f t="shared" si="9"/>
        <v>435672</v>
      </c>
    </row>
    <row r="70" spans="1:11">
      <c r="A70" s="146" t="s">
        <v>214</v>
      </c>
      <c r="B70" s="146">
        <v>43284674.200000003</v>
      </c>
      <c r="C70" s="146">
        <v>2751609</v>
      </c>
      <c r="D70" s="146">
        <v>37997</v>
      </c>
      <c r="E70" s="146">
        <v>262019</v>
      </c>
      <c r="F70" s="146">
        <v>514</v>
      </c>
      <c r="G70" s="146">
        <v>3051365</v>
      </c>
      <c r="H70" s="146">
        <v>2488903</v>
      </c>
      <c r="I70" s="146">
        <v>562547</v>
      </c>
      <c r="J70" s="146">
        <v>746647</v>
      </c>
      <c r="K70" s="146">
        <v>526510</v>
      </c>
    </row>
    <row r="71" spans="1:11">
      <c r="E71" s="150"/>
      <c r="H71" s="150"/>
    </row>
    <row r="72" spans="1:11">
      <c r="C72" s="151"/>
    </row>
    <row r="73" spans="1:11">
      <c r="A73" s="140" t="s">
        <v>409</v>
      </c>
      <c r="B73" s="239" t="s">
        <v>89</v>
      </c>
      <c r="C73" s="239"/>
      <c r="D73" s="239"/>
      <c r="E73" s="141"/>
      <c r="F73" s="141"/>
      <c r="G73" s="141"/>
      <c r="H73" s="141"/>
      <c r="I73" s="141"/>
      <c r="J73" s="141"/>
      <c r="K73" s="141"/>
    </row>
    <row r="74" spans="1:11" ht="39">
      <c r="A74" s="144" t="s">
        <v>89</v>
      </c>
      <c r="B74" s="144" t="s">
        <v>370</v>
      </c>
      <c r="C74" s="144" t="s">
        <v>410</v>
      </c>
      <c r="D74" s="144" t="s">
        <v>372</v>
      </c>
      <c r="E74" s="144" t="s">
        <v>373</v>
      </c>
      <c r="F74" s="144" t="s">
        <v>374</v>
      </c>
      <c r="G74" s="144" t="s">
        <v>411</v>
      </c>
      <c r="H74" s="144" t="s">
        <v>412</v>
      </c>
      <c r="I74" s="144" t="s">
        <v>377</v>
      </c>
      <c r="J74" s="144" t="s">
        <v>389</v>
      </c>
      <c r="K74" s="144" t="s">
        <v>379</v>
      </c>
    </row>
    <row r="75" spans="1:11">
      <c r="A75" s="163" t="s">
        <v>380</v>
      </c>
      <c r="B75" s="163"/>
      <c r="C75" s="163"/>
      <c r="D75" s="163"/>
      <c r="E75" s="163"/>
      <c r="F75" s="163"/>
      <c r="G75" s="163"/>
      <c r="H75" s="163"/>
      <c r="I75" s="163"/>
      <c r="J75" s="163"/>
      <c r="K75" s="163"/>
    </row>
    <row r="76" spans="1:11">
      <c r="A76" s="135" t="s">
        <v>152</v>
      </c>
      <c r="B76" s="153">
        <v>4094454</v>
      </c>
      <c r="C76" s="161">
        <v>20962</v>
      </c>
      <c r="D76" s="156">
        <v>0</v>
      </c>
      <c r="E76" s="156">
        <v>0</v>
      </c>
      <c r="F76" s="161">
        <v>224706</v>
      </c>
      <c r="G76" s="161">
        <v>245668</v>
      </c>
      <c r="H76" s="161">
        <v>245668</v>
      </c>
      <c r="I76" s="156">
        <v>0</v>
      </c>
      <c r="J76" s="161">
        <v>73700</v>
      </c>
      <c r="K76" s="156">
        <v>0</v>
      </c>
    </row>
    <row r="77" spans="1:11">
      <c r="A77" s="135" t="s">
        <v>381</v>
      </c>
      <c r="B77" s="153">
        <v>96764</v>
      </c>
      <c r="C77" s="161">
        <v>400</v>
      </c>
      <c r="D77" s="156">
        <v>0</v>
      </c>
      <c r="E77" s="156">
        <v>0</v>
      </c>
      <c r="F77" s="161">
        <v>5406</v>
      </c>
      <c r="G77" s="161">
        <v>5806</v>
      </c>
      <c r="H77" s="161">
        <v>5806</v>
      </c>
      <c r="I77" s="156">
        <v>0</v>
      </c>
      <c r="J77" s="161">
        <v>1741</v>
      </c>
      <c r="K77" s="156">
        <v>0</v>
      </c>
    </row>
    <row r="78" spans="1:11">
      <c r="A78" s="135" t="s">
        <v>154</v>
      </c>
      <c r="B78" s="153">
        <v>4898277</v>
      </c>
      <c r="C78" s="161">
        <v>80000</v>
      </c>
      <c r="D78" s="156">
        <v>0</v>
      </c>
      <c r="E78" s="156">
        <v>0</v>
      </c>
      <c r="F78" s="161">
        <v>213897</v>
      </c>
      <c r="G78" s="161">
        <v>293897</v>
      </c>
      <c r="H78" s="161">
        <v>293897</v>
      </c>
      <c r="I78" s="156">
        <v>0</v>
      </c>
      <c r="J78" s="161">
        <v>88169</v>
      </c>
      <c r="K78" s="156">
        <v>0</v>
      </c>
    </row>
    <row r="79" spans="1:11">
      <c r="A79" s="154" t="s">
        <v>382</v>
      </c>
      <c r="B79" s="148">
        <v>9089495</v>
      </c>
      <c r="C79" s="148">
        <v>101362</v>
      </c>
      <c r="D79" s="148">
        <v>0</v>
      </c>
      <c r="E79" s="148">
        <v>0</v>
      </c>
      <c r="F79" s="148">
        <v>444009</v>
      </c>
      <c r="G79" s="148">
        <v>545371</v>
      </c>
      <c r="H79" s="148">
        <v>545371</v>
      </c>
      <c r="I79" s="148">
        <v>0</v>
      </c>
      <c r="J79" s="148">
        <v>163610</v>
      </c>
      <c r="K79" s="148">
        <v>0</v>
      </c>
    </row>
    <row r="80" spans="1:11">
      <c r="A80" s="146" t="s">
        <v>383</v>
      </c>
      <c r="B80" s="146"/>
      <c r="C80" s="146"/>
      <c r="D80" s="146"/>
      <c r="E80" s="146"/>
      <c r="F80" s="146"/>
      <c r="G80" s="146"/>
      <c r="H80" s="146"/>
      <c r="I80" s="146"/>
      <c r="J80" s="146"/>
      <c r="K80" s="146"/>
    </row>
    <row r="81" spans="1:11">
      <c r="A81" s="136" t="s">
        <v>382</v>
      </c>
      <c r="B81" s="149">
        <f>B82-B79</f>
        <v>29464542</v>
      </c>
      <c r="C81" s="149">
        <f t="shared" ref="C81:K81" si="10">C82-C79</f>
        <v>289153</v>
      </c>
      <c r="D81" s="149">
        <f t="shared" si="10"/>
        <v>0</v>
      </c>
      <c r="E81" s="149">
        <f t="shared" si="10"/>
        <v>4838</v>
      </c>
      <c r="F81" s="149">
        <f t="shared" si="10"/>
        <v>1477070</v>
      </c>
      <c r="G81" s="149">
        <f t="shared" si="10"/>
        <v>1771061</v>
      </c>
      <c r="H81" s="149">
        <f t="shared" si="10"/>
        <v>1767907</v>
      </c>
      <c r="I81" s="149">
        <f t="shared" si="10"/>
        <v>3242</v>
      </c>
      <c r="J81" s="149">
        <f t="shared" si="10"/>
        <v>530349</v>
      </c>
      <c r="K81" s="149">
        <f t="shared" si="10"/>
        <v>3242</v>
      </c>
    </row>
    <row r="82" spans="1:11">
      <c r="A82" s="146" t="s">
        <v>214</v>
      </c>
      <c r="B82" s="146">
        <v>38554037</v>
      </c>
      <c r="C82" s="146">
        <v>390515</v>
      </c>
      <c r="D82" s="146">
        <v>0</v>
      </c>
      <c r="E82" s="146">
        <v>4838</v>
      </c>
      <c r="F82" s="146">
        <v>1921079</v>
      </c>
      <c r="G82" s="146">
        <v>2316432</v>
      </c>
      <c r="H82" s="146">
        <v>2313278</v>
      </c>
      <c r="I82" s="146">
        <v>3242</v>
      </c>
      <c r="J82" s="146">
        <v>693959</v>
      </c>
      <c r="K82" s="146">
        <v>3242</v>
      </c>
    </row>
    <row r="85" spans="1:11">
      <c r="A85" s="140" t="s">
        <v>413</v>
      </c>
      <c r="B85" s="239" t="s">
        <v>91</v>
      </c>
      <c r="C85" s="239"/>
      <c r="D85" s="239"/>
      <c r="E85" s="137"/>
      <c r="F85" s="138"/>
      <c r="G85" s="137"/>
      <c r="H85" s="137"/>
      <c r="I85" s="137"/>
      <c r="J85" s="137"/>
      <c r="K85" s="137"/>
    </row>
    <row r="86" spans="1:11" s="185" customFormat="1" ht="39">
      <c r="A86" s="144" t="s">
        <v>91</v>
      </c>
      <c r="B86" s="144" t="s">
        <v>370</v>
      </c>
      <c r="C86" s="144" t="s">
        <v>414</v>
      </c>
      <c r="D86" s="144" t="s">
        <v>372</v>
      </c>
      <c r="E86" s="144" t="s">
        <v>373</v>
      </c>
      <c r="F86" s="144" t="s">
        <v>374</v>
      </c>
      <c r="G86" s="144" t="s">
        <v>415</v>
      </c>
      <c r="H86" s="144" t="s">
        <v>416</v>
      </c>
      <c r="I86" s="144" t="s">
        <v>377</v>
      </c>
      <c r="J86" s="144" t="s">
        <v>389</v>
      </c>
      <c r="K86" s="144" t="s">
        <v>379</v>
      </c>
    </row>
    <row r="87" spans="1:11">
      <c r="A87" s="146" t="s">
        <v>380</v>
      </c>
      <c r="B87" s="146"/>
      <c r="C87" s="146"/>
      <c r="D87" s="146"/>
      <c r="E87" s="146"/>
      <c r="F87" s="146"/>
      <c r="G87" s="146"/>
      <c r="H87" s="146"/>
      <c r="I87" s="146"/>
      <c r="J87" s="146"/>
      <c r="K87" s="146"/>
    </row>
    <row r="88" spans="1:11">
      <c r="A88" s="135" t="s">
        <v>152</v>
      </c>
      <c r="B88" s="153">
        <v>4094454</v>
      </c>
      <c r="C88" s="139">
        <v>0</v>
      </c>
      <c r="D88" s="139">
        <v>0</v>
      </c>
      <c r="E88" s="139">
        <v>0</v>
      </c>
      <c r="F88" s="139">
        <v>163779</v>
      </c>
      <c r="G88" s="139">
        <v>163779</v>
      </c>
      <c r="H88" s="139">
        <v>163779</v>
      </c>
      <c r="I88" s="139">
        <v>0</v>
      </c>
      <c r="J88" s="139">
        <v>49133</v>
      </c>
      <c r="K88" s="139">
        <v>0</v>
      </c>
    </row>
    <row r="89" spans="1:11">
      <c r="A89" s="135" t="s">
        <v>381</v>
      </c>
      <c r="B89" s="153">
        <v>96764</v>
      </c>
      <c r="C89" s="139">
        <v>3870</v>
      </c>
      <c r="D89" s="139">
        <v>0</v>
      </c>
      <c r="E89" s="139">
        <v>0</v>
      </c>
      <c r="F89" s="139">
        <v>0</v>
      </c>
      <c r="G89" s="139">
        <v>3870</v>
      </c>
      <c r="H89" s="139">
        <v>3870</v>
      </c>
      <c r="I89" s="139">
        <v>0</v>
      </c>
      <c r="J89" s="139">
        <v>1161</v>
      </c>
      <c r="K89" s="139">
        <v>0</v>
      </c>
    </row>
    <row r="90" spans="1:11">
      <c r="A90" s="135" t="s">
        <v>154</v>
      </c>
      <c r="B90" s="153">
        <v>4898277</v>
      </c>
      <c r="C90" s="139">
        <v>0</v>
      </c>
      <c r="D90" s="139">
        <v>0</v>
      </c>
      <c r="E90" s="139">
        <v>0</v>
      </c>
      <c r="F90" s="139">
        <v>195932</v>
      </c>
      <c r="G90" s="139">
        <v>195932</v>
      </c>
      <c r="H90" s="139">
        <v>195932</v>
      </c>
      <c r="I90" s="139">
        <v>0</v>
      </c>
      <c r="J90" s="139">
        <v>58779</v>
      </c>
      <c r="K90" s="139">
        <v>0</v>
      </c>
    </row>
    <row r="91" spans="1:11">
      <c r="A91" s="154" t="s">
        <v>382</v>
      </c>
      <c r="B91" s="164">
        <f>SUM(B88:B90)</f>
        <v>9089495</v>
      </c>
      <c r="C91" s="164">
        <f t="shared" ref="C91:K91" si="11">SUM(C88:C90)</f>
        <v>3870</v>
      </c>
      <c r="D91" s="164">
        <f t="shared" si="11"/>
        <v>0</v>
      </c>
      <c r="E91" s="164">
        <f t="shared" si="11"/>
        <v>0</v>
      </c>
      <c r="F91" s="164">
        <f t="shared" si="11"/>
        <v>359711</v>
      </c>
      <c r="G91" s="164">
        <f t="shared" si="11"/>
        <v>363581</v>
      </c>
      <c r="H91" s="164">
        <f t="shared" si="11"/>
        <v>363581</v>
      </c>
      <c r="I91" s="164">
        <f t="shared" si="11"/>
        <v>0</v>
      </c>
      <c r="J91" s="164">
        <f t="shared" si="11"/>
        <v>109073</v>
      </c>
      <c r="K91" s="164">
        <f t="shared" si="11"/>
        <v>0</v>
      </c>
    </row>
    <row r="92" spans="1:11">
      <c r="A92" s="146" t="s">
        <v>383</v>
      </c>
      <c r="B92" s="146"/>
      <c r="C92" s="146"/>
      <c r="D92" s="146"/>
      <c r="E92" s="146"/>
      <c r="F92" s="146"/>
      <c r="G92" s="146"/>
      <c r="H92" s="146"/>
      <c r="I92" s="146"/>
      <c r="J92" s="146"/>
      <c r="K92" s="146"/>
    </row>
    <row r="93" spans="1:11">
      <c r="A93" s="136" t="s">
        <v>382</v>
      </c>
      <c r="B93" s="149">
        <f>B94-B91</f>
        <v>34195179.200000003</v>
      </c>
      <c r="C93" s="149">
        <f t="shared" ref="C93:K93" si="12">C94-C91</f>
        <v>26273</v>
      </c>
      <c r="D93" s="149">
        <f t="shared" si="12"/>
        <v>0</v>
      </c>
      <c r="E93" s="149">
        <f t="shared" si="12"/>
        <v>1346</v>
      </c>
      <c r="F93" s="149">
        <f t="shared" si="12"/>
        <v>1432186</v>
      </c>
      <c r="G93" s="149">
        <f t="shared" si="12"/>
        <v>1459864</v>
      </c>
      <c r="H93" s="149">
        <f t="shared" si="12"/>
        <v>1457578</v>
      </c>
      <c r="I93" s="149">
        <f t="shared" si="12"/>
        <v>2286</v>
      </c>
      <c r="J93" s="149">
        <f t="shared" si="12"/>
        <v>437247</v>
      </c>
      <c r="K93" s="149">
        <f t="shared" si="12"/>
        <v>2286</v>
      </c>
    </row>
    <row r="94" spans="1:11">
      <c r="A94" s="146" t="s">
        <v>214</v>
      </c>
      <c r="B94" s="146">
        <v>43284674.200000003</v>
      </c>
      <c r="C94" s="146">
        <v>30143</v>
      </c>
      <c r="D94" s="146">
        <v>0</v>
      </c>
      <c r="E94" s="146">
        <v>1346</v>
      </c>
      <c r="F94" s="146">
        <v>1791897</v>
      </c>
      <c r="G94" s="146">
        <v>1823445</v>
      </c>
      <c r="H94" s="146">
        <v>1821159</v>
      </c>
      <c r="I94" s="146">
        <v>2286</v>
      </c>
      <c r="J94" s="146">
        <v>546320</v>
      </c>
      <c r="K94" s="146">
        <v>2286</v>
      </c>
    </row>
    <row r="96" spans="1:11">
      <c r="F96" s="151"/>
    </row>
    <row r="97" spans="1:11">
      <c r="A97" s="140" t="s">
        <v>417</v>
      </c>
      <c r="B97" s="239" t="s">
        <v>131</v>
      </c>
      <c r="C97" s="239"/>
      <c r="D97" s="239"/>
      <c r="E97" s="137"/>
      <c r="F97" s="138"/>
      <c r="G97" s="137"/>
      <c r="H97" s="137"/>
      <c r="I97" s="137"/>
      <c r="J97" s="137"/>
      <c r="K97" s="137"/>
    </row>
    <row r="98" spans="1:11" ht="39">
      <c r="A98" s="144" t="s">
        <v>131</v>
      </c>
      <c r="B98" s="144" t="s">
        <v>370</v>
      </c>
      <c r="C98" s="144" t="s">
        <v>418</v>
      </c>
      <c r="D98" s="144" t="s">
        <v>372</v>
      </c>
      <c r="E98" s="144" t="s">
        <v>373</v>
      </c>
      <c r="F98" s="144" t="s">
        <v>374</v>
      </c>
      <c r="G98" s="144" t="s">
        <v>419</v>
      </c>
      <c r="H98" s="144" t="s">
        <v>420</v>
      </c>
      <c r="I98" s="144" t="s">
        <v>377</v>
      </c>
      <c r="J98" s="144" t="s">
        <v>421</v>
      </c>
      <c r="K98" s="144" t="s">
        <v>379</v>
      </c>
    </row>
    <row r="99" spans="1:11">
      <c r="A99" s="163" t="s">
        <v>380</v>
      </c>
      <c r="B99" s="163"/>
      <c r="C99" s="163"/>
      <c r="D99" s="163"/>
      <c r="E99" s="163"/>
      <c r="F99" s="163"/>
      <c r="G99" s="163"/>
      <c r="H99" s="163"/>
      <c r="I99" s="163"/>
      <c r="J99" s="163"/>
      <c r="K99" s="163"/>
    </row>
    <row r="100" spans="1:11">
      <c r="A100" s="135" t="s">
        <v>152</v>
      </c>
      <c r="B100" s="153">
        <v>4094454</v>
      </c>
      <c r="C100" s="139">
        <v>933727</v>
      </c>
      <c r="D100" s="139">
        <v>0</v>
      </c>
      <c r="E100" s="139">
        <v>0</v>
      </c>
      <c r="F100" s="139">
        <v>130832</v>
      </c>
      <c r="G100" s="139">
        <v>1064559</v>
      </c>
      <c r="H100" s="139">
        <v>1064559</v>
      </c>
      <c r="I100" s="139">
        <v>0</v>
      </c>
      <c r="J100" s="139">
        <v>0</v>
      </c>
      <c r="K100" s="139">
        <v>0</v>
      </c>
    </row>
    <row r="101" spans="1:11">
      <c r="A101" s="135" t="s">
        <v>381</v>
      </c>
      <c r="B101" s="153">
        <v>96764</v>
      </c>
      <c r="C101" s="139">
        <v>26000</v>
      </c>
      <c r="D101" s="139">
        <v>0</v>
      </c>
      <c r="E101" s="139">
        <v>0</v>
      </c>
      <c r="F101" s="139">
        <v>0</v>
      </c>
      <c r="G101" s="139">
        <v>26000</v>
      </c>
      <c r="H101" s="139">
        <v>25159</v>
      </c>
      <c r="I101" s="139">
        <v>841</v>
      </c>
      <c r="J101" s="139">
        <v>0</v>
      </c>
      <c r="K101" s="139">
        <v>0</v>
      </c>
    </row>
    <row r="102" spans="1:11">
      <c r="A102" s="135" t="s">
        <v>154</v>
      </c>
      <c r="B102" s="153">
        <v>4898277</v>
      </c>
      <c r="C102" s="139">
        <v>1007000</v>
      </c>
      <c r="D102" s="139">
        <v>0</v>
      </c>
      <c r="E102" s="139">
        <v>0</v>
      </c>
      <c r="F102" s="139">
        <v>266553</v>
      </c>
      <c r="G102" s="139">
        <v>1273553</v>
      </c>
      <c r="H102" s="139">
        <v>1273553</v>
      </c>
      <c r="I102" s="139">
        <v>0</v>
      </c>
      <c r="J102" s="139">
        <v>0</v>
      </c>
      <c r="K102" s="139">
        <v>0</v>
      </c>
    </row>
    <row r="103" spans="1:11">
      <c r="A103" s="154" t="s">
        <v>382</v>
      </c>
      <c r="B103" s="164">
        <f>SUM(B100:B102)</f>
        <v>9089495</v>
      </c>
      <c r="C103" s="164">
        <f t="shared" ref="C103:K103" si="13">SUM(C100:C102)</f>
        <v>1966727</v>
      </c>
      <c r="D103" s="164">
        <f t="shared" si="13"/>
        <v>0</v>
      </c>
      <c r="E103" s="164">
        <f t="shared" si="13"/>
        <v>0</v>
      </c>
      <c r="F103" s="164">
        <f t="shared" si="13"/>
        <v>397385</v>
      </c>
      <c r="G103" s="164">
        <f t="shared" si="13"/>
        <v>2364112</v>
      </c>
      <c r="H103" s="164">
        <f t="shared" si="13"/>
        <v>2363271</v>
      </c>
      <c r="I103" s="164">
        <f t="shared" si="13"/>
        <v>841</v>
      </c>
      <c r="J103" s="164">
        <f t="shared" si="13"/>
        <v>0</v>
      </c>
      <c r="K103" s="164">
        <f t="shared" si="13"/>
        <v>0</v>
      </c>
    </row>
    <row r="104" spans="1:11">
      <c r="A104" s="165" t="s">
        <v>383</v>
      </c>
      <c r="B104" s="165"/>
      <c r="C104" s="165"/>
      <c r="D104" s="165"/>
      <c r="E104" s="165"/>
      <c r="F104" s="165"/>
      <c r="G104" s="165"/>
      <c r="H104" s="165"/>
      <c r="I104" s="165"/>
      <c r="J104" s="165"/>
      <c r="K104" s="165"/>
    </row>
    <row r="105" spans="1:11">
      <c r="A105" s="136" t="s">
        <v>382</v>
      </c>
      <c r="B105" s="149">
        <f>B106-B103</f>
        <v>34195179.200000003</v>
      </c>
      <c r="C105" s="149">
        <f t="shared" ref="C105:K105" si="14">C106-C103</f>
        <v>8134513</v>
      </c>
      <c r="D105" s="149">
        <f t="shared" si="14"/>
        <v>0</v>
      </c>
      <c r="E105" s="149">
        <f t="shared" si="14"/>
        <v>0</v>
      </c>
      <c r="F105" s="149">
        <f t="shared" si="14"/>
        <v>756104</v>
      </c>
      <c r="G105" s="149">
        <f t="shared" si="14"/>
        <v>8890617</v>
      </c>
      <c r="H105" s="149">
        <f t="shared" si="14"/>
        <v>8890781</v>
      </c>
      <c r="I105" s="149">
        <f t="shared" si="14"/>
        <v>214</v>
      </c>
      <c r="J105" s="149">
        <f t="shared" si="14"/>
        <v>0</v>
      </c>
      <c r="K105" s="149">
        <f t="shared" si="14"/>
        <v>0</v>
      </c>
    </row>
    <row r="106" spans="1:11">
      <c r="A106" s="146" t="s">
        <v>214</v>
      </c>
      <c r="B106" s="146">
        <v>43284674.200000003</v>
      </c>
      <c r="C106" s="146">
        <v>10101240</v>
      </c>
      <c r="D106" s="146">
        <v>0</v>
      </c>
      <c r="E106" s="146">
        <v>0</v>
      </c>
      <c r="F106" s="146">
        <v>1153489</v>
      </c>
      <c r="G106" s="146">
        <v>11254729</v>
      </c>
      <c r="H106" s="146">
        <v>11254052</v>
      </c>
      <c r="I106" s="146">
        <v>1055</v>
      </c>
      <c r="J106" s="146">
        <v>0</v>
      </c>
      <c r="K106" s="146">
        <v>0</v>
      </c>
    </row>
  </sheetData>
  <mergeCells count="9">
    <mergeCell ref="B85:D85"/>
    <mergeCell ref="B97:D97"/>
    <mergeCell ref="B1:D1"/>
    <mergeCell ref="B13:D13"/>
    <mergeCell ref="B25:D25"/>
    <mergeCell ref="B37:D37"/>
    <mergeCell ref="B61:D61"/>
    <mergeCell ref="B73:D73"/>
    <mergeCell ref="B49:D4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6AEB4-544F-44D3-919E-093B6BDF5E3D}">
  <dimension ref="A1:G48"/>
  <sheetViews>
    <sheetView showGridLines="0" zoomScaleNormal="100" workbookViewId="0"/>
  </sheetViews>
  <sheetFormatPr defaultColWidth="8.7109375" defaultRowHeight="15.6"/>
  <cols>
    <col min="1" max="1" width="49.140625" style="6" bestFit="1" customWidth="1"/>
    <col min="2" max="3" width="31" style="6" customWidth="1"/>
    <col min="4" max="4" width="7.5703125" style="6" bestFit="1" customWidth="1"/>
    <col min="5" max="5" width="20.7109375" style="6" customWidth="1"/>
    <col min="6" max="6" width="37.42578125" style="6" customWidth="1"/>
    <col min="7" max="7" width="28.5703125" style="6" customWidth="1"/>
    <col min="8" max="8" width="25.42578125" style="6" customWidth="1"/>
    <col min="9" max="16384" width="8.7109375" style="6"/>
  </cols>
  <sheetData>
    <row r="1" spans="1:7" ht="15.95" thickBot="1">
      <c r="A1" s="32" t="s">
        <v>110</v>
      </c>
      <c r="B1" s="32"/>
      <c r="C1" s="33"/>
      <c r="F1"/>
      <c r="G1"/>
    </row>
    <row r="2" spans="1:7" ht="15.95" thickBot="1">
      <c r="A2" s="208" t="s">
        <v>111</v>
      </c>
      <c r="B2" s="209" t="s">
        <v>112</v>
      </c>
      <c r="C2" s="210" t="s">
        <v>113</v>
      </c>
      <c r="D2"/>
      <c r="E2"/>
    </row>
    <row r="3" spans="1:7">
      <c r="A3" s="227" t="s">
        <v>77</v>
      </c>
      <c r="B3" s="200" t="s">
        <v>114</v>
      </c>
      <c r="C3" s="201">
        <v>0.22</v>
      </c>
      <c r="D3"/>
    </row>
    <row r="4" spans="1:7" ht="15.95" thickBot="1">
      <c r="A4" s="228"/>
      <c r="B4" s="202" t="s">
        <v>115</v>
      </c>
      <c r="C4" s="211">
        <v>0.18</v>
      </c>
      <c r="D4"/>
    </row>
    <row r="5" spans="1:7">
      <c r="A5" s="229" t="s">
        <v>116</v>
      </c>
      <c r="B5" s="200" t="s">
        <v>117</v>
      </c>
      <c r="C5" s="201">
        <v>9.2540000000000001E-3</v>
      </c>
      <c r="D5"/>
    </row>
    <row r="6" spans="1:7" ht="15.95" thickBot="1">
      <c r="A6" s="230"/>
      <c r="B6" s="202" t="s">
        <v>118</v>
      </c>
      <c r="C6" s="211">
        <v>2.7520000000000001E-3</v>
      </c>
      <c r="D6"/>
    </row>
    <row r="7" spans="1:7">
      <c r="A7" s="229" t="s">
        <v>119</v>
      </c>
      <c r="B7" s="200" t="s">
        <v>120</v>
      </c>
      <c r="C7" s="203">
        <v>3.4148999999999999E-2</v>
      </c>
      <c r="D7"/>
    </row>
    <row r="8" spans="1:7">
      <c r="A8" s="231"/>
      <c r="B8" s="199" t="s">
        <v>121</v>
      </c>
      <c r="C8" s="212">
        <v>2.0990000000000002E-2</v>
      </c>
      <c r="D8"/>
    </row>
    <row r="9" spans="1:7" ht="15.95" thickBot="1">
      <c r="A9" s="230"/>
      <c r="B9" s="204" t="s">
        <v>122</v>
      </c>
      <c r="C9" s="211">
        <v>0</v>
      </c>
      <c r="D9"/>
    </row>
    <row r="10" spans="1:7" ht="15.95" thickBot="1">
      <c r="A10" s="205" t="s">
        <v>123</v>
      </c>
      <c r="B10" s="206" t="s">
        <v>124</v>
      </c>
      <c r="C10" s="207">
        <v>3.4721000000000002E-2</v>
      </c>
      <c r="D10"/>
    </row>
    <row r="11" spans="1:7" ht="15.95" thickBot="1">
      <c r="A11" s="205" t="s">
        <v>125</v>
      </c>
      <c r="B11" s="206" t="s">
        <v>124</v>
      </c>
      <c r="C11" s="207">
        <v>3.6999999999999998E-2</v>
      </c>
      <c r="D11"/>
    </row>
    <row r="12" spans="1:7" ht="15.95" customHeight="1" thickBot="1">
      <c r="A12" s="205" t="s">
        <v>126</v>
      </c>
      <c r="B12" s="206" t="s">
        <v>124</v>
      </c>
      <c r="C12" s="207">
        <v>5.7500000000000002E-2</v>
      </c>
      <c r="D12"/>
    </row>
    <row r="13" spans="1:7" ht="15.95" customHeight="1">
      <c r="A13" s="227" t="s">
        <v>127</v>
      </c>
      <c r="B13" s="200" t="s">
        <v>128</v>
      </c>
      <c r="C13" s="201">
        <v>0.06</v>
      </c>
      <c r="D13"/>
    </row>
    <row r="14" spans="1:7" ht="15.95" thickBot="1">
      <c r="A14" s="228"/>
      <c r="B14" s="204" t="s">
        <v>129</v>
      </c>
      <c r="C14" s="211">
        <v>0</v>
      </c>
      <c r="D14"/>
    </row>
    <row r="15" spans="1:7" ht="15.95" thickBot="1">
      <c r="A15" s="205" t="s">
        <v>130</v>
      </c>
      <c r="B15" s="206" t="s">
        <v>124</v>
      </c>
      <c r="C15" s="207">
        <v>0.26</v>
      </c>
      <c r="D15"/>
      <c r="E15"/>
    </row>
    <row r="16" spans="1:7" ht="15.95" thickBot="1">
      <c r="A16" s="205" t="s">
        <v>131</v>
      </c>
      <c r="B16" s="206" t="s">
        <v>124</v>
      </c>
      <c r="C16" s="207">
        <v>0.26</v>
      </c>
      <c r="D16"/>
      <c r="G16"/>
    </row>
    <row r="17" spans="1:7">
      <c r="A17" s="35" t="s">
        <v>132</v>
      </c>
      <c r="B17" s="35"/>
      <c r="D17"/>
      <c r="E17"/>
      <c r="F17"/>
      <c r="G17"/>
    </row>
    <row r="18" spans="1:7">
      <c r="F18"/>
      <c r="G18"/>
    </row>
    <row r="19" spans="1:7">
      <c r="F19"/>
      <c r="G19"/>
    </row>
    <row r="20" spans="1:7">
      <c r="D20"/>
      <c r="E20"/>
      <c r="F20"/>
      <c r="G20"/>
    </row>
    <row r="21" spans="1:7">
      <c r="F21"/>
      <c r="G21"/>
    </row>
    <row r="22" spans="1:7">
      <c r="F22"/>
      <c r="G22"/>
    </row>
    <row r="23" spans="1:7">
      <c r="F23"/>
      <c r="G23"/>
    </row>
    <row r="24" spans="1:7">
      <c r="F24"/>
      <c r="G24"/>
    </row>
    <row r="25" spans="1:7">
      <c r="F25"/>
      <c r="G25"/>
    </row>
    <row r="26" spans="1:7">
      <c r="F26"/>
      <c r="G26"/>
    </row>
    <row r="27" spans="1:7">
      <c r="F27"/>
      <c r="G27"/>
    </row>
    <row r="28" spans="1:7">
      <c r="F28"/>
      <c r="G28"/>
    </row>
    <row r="29" spans="1:7">
      <c r="F29"/>
      <c r="G29"/>
    </row>
    <row r="30" spans="1:7">
      <c r="F30"/>
      <c r="G30"/>
    </row>
    <row r="31" spans="1:7">
      <c r="F31"/>
      <c r="G31"/>
    </row>
    <row r="32" spans="1:7">
      <c r="F32"/>
      <c r="G32"/>
    </row>
    <row r="33" spans="6:7">
      <c r="F33"/>
      <c r="G33"/>
    </row>
    <row r="34" spans="6:7">
      <c r="F34"/>
      <c r="G34"/>
    </row>
    <row r="35" spans="6:7">
      <c r="F35"/>
      <c r="G35"/>
    </row>
    <row r="36" spans="6:7">
      <c r="F36"/>
      <c r="G36"/>
    </row>
    <row r="37" spans="6:7">
      <c r="F37"/>
      <c r="G37"/>
    </row>
    <row r="38" spans="6:7">
      <c r="F38"/>
      <c r="G38"/>
    </row>
    <row r="39" spans="6:7">
      <c r="F39"/>
      <c r="G39"/>
    </row>
    <row r="40" spans="6:7">
      <c r="F40"/>
      <c r="G40"/>
    </row>
    <row r="41" spans="6:7">
      <c r="F41"/>
      <c r="G41"/>
    </row>
    <row r="42" spans="6:7">
      <c r="F42"/>
      <c r="G42"/>
    </row>
    <row r="43" spans="6:7">
      <c r="F43"/>
      <c r="G43"/>
    </row>
    <row r="44" spans="6:7">
      <c r="F44"/>
      <c r="G44"/>
    </row>
    <row r="45" spans="6:7">
      <c r="F45"/>
      <c r="G45"/>
    </row>
    <row r="46" spans="6:7">
      <c r="F46"/>
      <c r="G46"/>
    </row>
    <row r="47" spans="6:7">
      <c r="F47"/>
      <c r="G47"/>
    </row>
    <row r="48" spans="6:7">
      <c r="G48"/>
    </row>
  </sheetData>
  <mergeCells count="4">
    <mergeCell ref="A3:A4"/>
    <mergeCell ref="A13:A14"/>
    <mergeCell ref="A5:A6"/>
    <mergeCell ref="A7:A9"/>
  </mergeCells>
  <pageMargins left="1.2" right="0.7" top="0.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6F256-799C-4FE4-BA23-31C76F25A726}">
  <dimension ref="A1:W47"/>
  <sheetViews>
    <sheetView showGridLines="0" zoomScaleNormal="100" workbookViewId="0"/>
  </sheetViews>
  <sheetFormatPr defaultColWidth="8.7109375" defaultRowHeight="15.6"/>
  <cols>
    <col min="1" max="1" width="41.140625" style="6" customWidth="1"/>
    <col min="2" max="3" width="12.140625" style="6" customWidth="1"/>
    <col min="4" max="4" width="15.5703125" style="6" customWidth="1"/>
    <col min="5" max="5" width="11.5703125" style="6" customWidth="1"/>
    <col min="6" max="6" width="13.7109375" style="6" bestFit="1" customWidth="1"/>
    <col min="7" max="7" width="11.28515625" style="6" bestFit="1" customWidth="1"/>
    <col min="8" max="8" width="11.7109375" style="6" bestFit="1" customWidth="1"/>
    <col min="9" max="9" width="12.5703125" style="6" bestFit="1" customWidth="1"/>
    <col min="10" max="11" width="11.7109375" style="6" bestFit="1" customWidth="1"/>
    <col min="12" max="17" width="11.28515625" style="6" bestFit="1" customWidth="1"/>
    <col min="18" max="18" width="10.85546875" style="6" customWidth="1"/>
    <col min="19" max="19" width="11.7109375" style="6" bestFit="1" customWidth="1"/>
    <col min="20" max="16384" width="8.7109375" style="6"/>
  </cols>
  <sheetData>
    <row r="1" spans="1:15">
      <c r="A1" s="36" t="s">
        <v>133</v>
      </c>
      <c r="B1" s="37"/>
      <c r="C1" s="38"/>
      <c r="D1" s="39"/>
    </row>
    <row r="2" spans="1:15">
      <c r="A2" s="40" t="s">
        <v>134</v>
      </c>
      <c r="B2" s="59">
        <v>2019</v>
      </c>
      <c r="C2" s="59">
        <v>2020</v>
      </c>
      <c r="D2" s="59">
        <v>2021</v>
      </c>
      <c r="E2" s="59">
        <v>2022</v>
      </c>
      <c r="F2" s="59">
        <v>2023</v>
      </c>
      <c r="I2" s="232"/>
      <c r="J2" s="232"/>
      <c r="K2" s="232"/>
      <c r="L2" s="232"/>
      <c r="M2" s="232"/>
      <c r="N2" s="232"/>
      <c r="O2" s="232"/>
    </row>
    <row r="3" spans="1:15">
      <c r="A3" s="40" t="s">
        <v>135</v>
      </c>
      <c r="B3" s="8">
        <v>44705757.244186766</v>
      </c>
      <c r="C3" s="41">
        <v>43673802</v>
      </c>
      <c r="D3" s="41">
        <v>44374196</v>
      </c>
      <c r="E3" s="41">
        <v>44507592</v>
      </c>
      <c r="F3" s="42">
        <v>43284674</v>
      </c>
      <c r="H3" s="224"/>
      <c r="I3" s="232"/>
      <c r="J3" s="232"/>
      <c r="K3" s="232"/>
      <c r="L3" s="232"/>
      <c r="M3" s="232"/>
      <c r="N3" s="232"/>
      <c r="O3" s="232"/>
    </row>
    <row r="4" spans="1:15">
      <c r="A4" s="40" t="s">
        <v>136</v>
      </c>
      <c r="B4" s="43">
        <v>8.4912642889940465E-2</v>
      </c>
      <c r="C4" s="44">
        <v>0.10428423428763998</v>
      </c>
      <c r="D4" s="44">
        <v>0.120793287161755</v>
      </c>
      <c r="E4" s="44">
        <v>0.14121808701760366</v>
      </c>
      <c r="F4" s="45">
        <f>F5/F3</f>
        <v>0.17456696104491859</v>
      </c>
    </row>
    <row r="5" spans="1:15">
      <c r="A5" s="40" t="s">
        <v>137</v>
      </c>
      <c r="B5" s="8">
        <v>3796084</v>
      </c>
      <c r="C5" s="41">
        <v>4554489</v>
      </c>
      <c r="D5" s="41">
        <v>5360105</v>
      </c>
      <c r="E5" s="41">
        <v>6285277</v>
      </c>
      <c r="F5" s="42">
        <v>7556074</v>
      </c>
    </row>
    <row r="6" spans="1:15">
      <c r="A6" s="40" t="s">
        <v>138</v>
      </c>
      <c r="B6" s="46">
        <v>-72132</v>
      </c>
      <c r="C6" s="47">
        <v>-44812</v>
      </c>
      <c r="D6" s="47">
        <v>-53274</v>
      </c>
      <c r="E6" s="47">
        <v>-961</v>
      </c>
      <c r="F6" s="48">
        <f>-[5]NON!C6</f>
        <v>-254</v>
      </c>
    </row>
    <row r="7" spans="1:15">
      <c r="A7" s="34" t="s">
        <v>139</v>
      </c>
      <c r="B7" s="8">
        <v>3723952</v>
      </c>
      <c r="C7" s="41">
        <v>4509677</v>
      </c>
      <c r="D7" s="41">
        <v>5306831</v>
      </c>
      <c r="E7" s="41">
        <v>6284316</v>
      </c>
      <c r="F7" s="42">
        <f>F5+F6</f>
        <v>7555820</v>
      </c>
    </row>
    <row r="8" spans="1:15" s="50" customFormat="1">
      <c r="A8" s="39"/>
      <c r="B8" s="39"/>
      <c r="C8" s="49"/>
      <c r="D8" s="49"/>
      <c r="E8" s="49"/>
      <c r="F8" s="49"/>
    </row>
    <row r="9" spans="1:15">
      <c r="A9" s="34" t="s">
        <v>140</v>
      </c>
      <c r="B9" s="8">
        <v>3437386</v>
      </c>
      <c r="C9" s="41">
        <v>4311756</v>
      </c>
      <c r="D9" s="41">
        <v>5740845</v>
      </c>
      <c r="E9" s="41">
        <v>6358823</v>
      </c>
      <c r="F9" s="42">
        <v>7470929</v>
      </c>
      <c r="G9"/>
      <c r="H9"/>
      <c r="I9"/>
      <c r="J9"/>
    </row>
    <row r="10" spans="1:15">
      <c r="A10" s="34" t="s">
        <v>141</v>
      </c>
      <c r="B10" s="46">
        <v>-329731</v>
      </c>
      <c r="C10" s="47">
        <v>-257237</v>
      </c>
      <c r="D10" s="47">
        <v>-672704</v>
      </c>
      <c r="E10" s="47">
        <v>-760706</v>
      </c>
      <c r="F10" s="48">
        <v>-1022795</v>
      </c>
      <c r="G10"/>
      <c r="H10"/>
      <c r="I10"/>
      <c r="J10"/>
    </row>
    <row r="11" spans="1:15">
      <c r="A11" s="34" t="s">
        <v>142</v>
      </c>
      <c r="B11" s="8">
        <v>3107655</v>
      </c>
      <c r="C11" s="41">
        <v>4054519</v>
      </c>
      <c r="D11" s="41">
        <v>5068141</v>
      </c>
      <c r="E11" s="41">
        <v>5598117</v>
      </c>
      <c r="F11" s="42">
        <f>F9+F10</f>
        <v>6448134</v>
      </c>
      <c r="G11"/>
      <c r="H11"/>
      <c r="I11"/>
      <c r="J11"/>
    </row>
    <row r="12" spans="1:15">
      <c r="A12" s="34" t="s">
        <v>143</v>
      </c>
      <c r="B12" s="8">
        <v>616296</v>
      </c>
      <c r="C12" s="41">
        <v>454515</v>
      </c>
      <c r="D12" s="41">
        <v>236186</v>
      </c>
      <c r="E12" s="47">
        <v>672879</v>
      </c>
      <c r="F12" s="48">
        <v>760597</v>
      </c>
      <c r="G12"/>
      <c r="H12"/>
      <c r="I12"/>
      <c r="J12"/>
    </row>
    <row r="13" spans="1:15">
      <c r="A13" s="34" t="s">
        <v>144</v>
      </c>
      <c r="B13" s="8">
        <v>3723951</v>
      </c>
      <c r="C13" s="41">
        <v>4509034</v>
      </c>
      <c r="D13" s="41">
        <v>5304327</v>
      </c>
      <c r="E13" s="41">
        <v>6270996</v>
      </c>
      <c r="F13" s="42">
        <f>F11+F12</f>
        <v>7208731</v>
      </c>
      <c r="G13"/>
      <c r="H13"/>
      <c r="I13"/>
      <c r="J13"/>
    </row>
    <row r="14" spans="1:15">
      <c r="A14" s="34" t="s">
        <v>145</v>
      </c>
      <c r="B14" s="8">
        <v>9</v>
      </c>
      <c r="C14" s="41">
        <v>643</v>
      </c>
      <c r="D14" s="41">
        <v>2272</v>
      </c>
      <c r="E14" s="41">
        <v>13320</v>
      </c>
      <c r="F14" s="42">
        <v>347089</v>
      </c>
      <c r="G14"/>
      <c r="H14"/>
      <c r="I14"/>
      <c r="J14"/>
    </row>
    <row r="15" spans="1:15">
      <c r="A15" s="34" t="s">
        <v>146</v>
      </c>
      <c r="B15" s="8">
        <v>3723960</v>
      </c>
      <c r="C15" s="41">
        <v>4509677</v>
      </c>
      <c r="D15" s="41">
        <v>5306599</v>
      </c>
      <c r="E15" s="41">
        <v>6284316</v>
      </c>
      <c r="F15" s="42">
        <f>F13+F14</f>
        <v>7555820</v>
      </c>
      <c r="G15" s="51"/>
      <c r="H15"/>
      <c r="I15"/>
      <c r="J15"/>
    </row>
    <row r="16" spans="1:15">
      <c r="A16" s="34" t="s">
        <v>147</v>
      </c>
      <c r="B16" s="8">
        <v>328207</v>
      </c>
      <c r="C16" s="41">
        <v>256982</v>
      </c>
      <c r="D16" s="41">
        <v>672468</v>
      </c>
      <c r="E16" s="41">
        <v>760606</v>
      </c>
      <c r="F16" s="42">
        <v>1022752</v>
      </c>
      <c r="G16"/>
      <c r="H16"/>
      <c r="I16"/>
      <c r="J16"/>
    </row>
    <row r="17" spans="1:23" s="50" customFormat="1">
      <c r="A17" s="39"/>
      <c r="B17" s="39"/>
      <c r="C17" s="49"/>
      <c r="D17" s="49"/>
      <c r="E17" s="49"/>
      <c r="F17" s="49"/>
      <c r="G17" s="52"/>
    </row>
    <row r="18" spans="1:23">
      <c r="A18" s="34" t="s">
        <v>148</v>
      </c>
      <c r="B18" s="53">
        <v>633.96</v>
      </c>
      <c r="C18" s="54">
        <v>46019.509999999995</v>
      </c>
      <c r="D18" s="54">
        <v>136320</v>
      </c>
      <c r="E18" s="54">
        <v>666000</v>
      </c>
      <c r="F18" s="214">
        <v>13883560</v>
      </c>
    </row>
    <row r="19" spans="1:23">
      <c r="A19" s="170" t="s">
        <v>149</v>
      </c>
      <c r="B19" s="56"/>
      <c r="C19" s="57"/>
      <c r="D19" s="57"/>
      <c r="F19" s="58"/>
    </row>
    <row r="20" spans="1:23">
      <c r="B20" s="56"/>
      <c r="C20" s="57"/>
      <c r="D20" s="57"/>
    </row>
    <row r="21" spans="1:23">
      <c r="A21" s="36" t="s">
        <v>150</v>
      </c>
    </row>
    <row r="22" spans="1:23">
      <c r="A22" s="34" t="s">
        <v>151</v>
      </c>
      <c r="B22" s="59">
        <v>2019</v>
      </c>
      <c r="C22" s="59">
        <v>2020</v>
      </c>
      <c r="D22" s="59">
        <v>2021</v>
      </c>
      <c r="E22" s="59">
        <v>2022</v>
      </c>
      <c r="F22" s="59">
        <v>2023</v>
      </c>
    </row>
    <row r="23" spans="1:23">
      <c r="A23" s="34" t="s">
        <v>152</v>
      </c>
      <c r="B23" s="8">
        <v>22142</v>
      </c>
      <c r="C23" s="8">
        <v>124548</v>
      </c>
      <c r="D23" s="8">
        <v>255681</v>
      </c>
      <c r="E23" s="41">
        <v>543750</v>
      </c>
      <c r="F23" s="42">
        <v>680697</v>
      </c>
      <c r="G23" s="36"/>
      <c r="I23" s="60"/>
    </row>
    <row r="24" spans="1:23">
      <c r="A24" s="34" t="s">
        <v>153</v>
      </c>
      <c r="B24" s="8">
        <v>353</v>
      </c>
      <c r="C24" s="8">
        <v>6165</v>
      </c>
      <c r="D24" s="8">
        <v>19803</v>
      </c>
      <c r="E24" s="41">
        <v>22982</v>
      </c>
      <c r="F24" s="42">
        <v>25257</v>
      </c>
    </row>
    <row r="25" spans="1:23">
      <c r="A25" s="34" t="s">
        <v>154</v>
      </c>
      <c r="B25" s="8">
        <v>25009</v>
      </c>
      <c r="C25" s="8">
        <v>213437</v>
      </c>
      <c r="D25" s="8">
        <v>462707</v>
      </c>
      <c r="E25" s="41">
        <v>754877</v>
      </c>
      <c r="F25" s="42">
        <v>849618</v>
      </c>
    </row>
    <row r="26" spans="1:23">
      <c r="A26" s="34" t="s">
        <v>155</v>
      </c>
      <c r="B26" s="8">
        <f>SUM(B23:B25)</f>
        <v>47504</v>
      </c>
      <c r="C26" s="8">
        <f>SUM(C23:C25)</f>
        <v>344150</v>
      </c>
      <c r="D26" s="8">
        <f>SUM(D23:D25)</f>
        <v>738191</v>
      </c>
      <c r="E26" s="41">
        <f>SUM(E23:E25)</f>
        <v>1321609</v>
      </c>
      <c r="F26" s="42">
        <f>SUM(F23:F25)</f>
        <v>1555572</v>
      </c>
      <c r="Q26"/>
      <c r="R26"/>
      <c r="S26"/>
      <c r="T26"/>
      <c r="U26"/>
      <c r="V26"/>
      <c r="W26"/>
    </row>
    <row r="27" spans="1:23">
      <c r="A27"/>
      <c r="B27" s="61"/>
      <c r="C27" s="61"/>
      <c r="D27" s="61"/>
      <c r="E27" s="61"/>
      <c r="F27" s="62"/>
      <c r="Q27"/>
      <c r="R27"/>
      <c r="S27"/>
      <c r="T27"/>
      <c r="U27"/>
      <c r="V27"/>
      <c r="W27"/>
    </row>
    <row r="28" spans="1:23">
      <c r="Q28"/>
      <c r="R28"/>
      <c r="S28"/>
      <c r="T28"/>
      <c r="U28"/>
      <c r="V28"/>
      <c r="W28"/>
    </row>
    <row r="29" spans="1:23">
      <c r="Q29"/>
      <c r="R29"/>
      <c r="S29"/>
      <c r="T29"/>
      <c r="U29"/>
      <c r="V29"/>
      <c r="W29"/>
    </row>
    <row r="30" spans="1:23">
      <c r="Q30"/>
      <c r="R30"/>
      <c r="S30"/>
      <c r="T30"/>
      <c r="U30"/>
      <c r="V30"/>
      <c r="W30"/>
    </row>
    <row r="31" spans="1:23">
      <c r="Q31"/>
      <c r="R31"/>
      <c r="S31"/>
      <c r="T31"/>
      <c r="U31"/>
      <c r="V31"/>
      <c r="W31"/>
    </row>
    <row r="32" spans="1:23">
      <c r="Q32"/>
      <c r="R32"/>
      <c r="S32"/>
      <c r="T32"/>
      <c r="U32"/>
      <c r="V32"/>
      <c r="W32"/>
    </row>
    <row r="33" spans="17:23">
      <c r="Q33"/>
      <c r="R33"/>
      <c r="S33"/>
      <c r="T33"/>
      <c r="U33"/>
      <c r="V33"/>
      <c r="W33"/>
    </row>
    <row r="34" spans="17:23">
      <c r="Q34"/>
      <c r="R34"/>
      <c r="S34"/>
      <c r="T34"/>
      <c r="U34"/>
      <c r="V34"/>
      <c r="W34"/>
    </row>
    <row r="35" spans="17:23">
      <c r="Q35"/>
      <c r="R35"/>
      <c r="S35"/>
      <c r="T35"/>
      <c r="U35"/>
      <c r="V35"/>
      <c r="W35"/>
    </row>
    <row r="36" spans="17:23">
      <c r="Q36"/>
      <c r="R36"/>
      <c r="S36"/>
      <c r="T36"/>
      <c r="U36"/>
      <c r="V36"/>
      <c r="W36"/>
    </row>
    <row r="37" spans="17:23">
      <c r="Q37"/>
      <c r="R37"/>
      <c r="S37"/>
      <c r="T37"/>
      <c r="U37"/>
      <c r="V37"/>
      <c r="W37"/>
    </row>
    <row r="38" spans="17:23">
      <c r="Q38"/>
      <c r="R38"/>
      <c r="S38"/>
      <c r="T38"/>
      <c r="U38"/>
      <c r="V38"/>
      <c r="W38"/>
    </row>
    <row r="39" spans="17:23">
      <c r="Q39"/>
      <c r="R39"/>
      <c r="S39"/>
      <c r="T39"/>
      <c r="U39"/>
      <c r="V39"/>
      <c r="W39"/>
    </row>
    <row r="40" spans="17:23">
      <c r="Q40"/>
      <c r="R40"/>
      <c r="S40"/>
      <c r="T40"/>
      <c r="U40"/>
      <c r="V40"/>
      <c r="W40"/>
    </row>
    <row r="41" spans="17:23">
      <c r="Q41"/>
      <c r="R41"/>
      <c r="S41"/>
      <c r="T41"/>
      <c r="U41"/>
      <c r="V41"/>
      <c r="W41"/>
    </row>
    <row r="42" spans="17:23">
      <c r="Q42"/>
      <c r="R42"/>
      <c r="S42"/>
      <c r="T42"/>
      <c r="U42"/>
      <c r="V42"/>
      <c r="W42"/>
    </row>
    <row r="43" spans="17:23">
      <c r="Q43"/>
      <c r="R43"/>
      <c r="S43"/>
      <c r="T43"/>
      <c r="U43"/>
      <c r="V43"/>
      <c r="W43"/>
    </row>
    <row r="44" spans="17:23">
      <c r="Q44"/>
      <c r="R44"/>
      <c r="S44"/>
      <c r="T44"/>
      <c r="U44"/>
      <c r="V44"/>
      <c r="W44"/>
    </row>
    <row r="45" spans="17:23">
      <c r="Q45"/>
      <c r="R45"/>
      <c r="S45"/>
      <c r="T45"/>
      <c r="U45"/>
      <c r="V45"/>
      <c r="W45"/>
    </row>
    <row r="46" spans="17:23">
      <c r="Q46"/>
      <c r="R46"/>
      <c r="S46"/>
      <c r="T46"/>
      <c r="U46"/>
      <c r="V46"/>
      <c r="W46"/>
    </row>
    <row r="47" spans="17:23">
      <c r="Q47"/>
      <c r="R47"/>
      <c r="S47"/>
      <c r="T47"/>
      <c r="U47"/>
      <c r="V47"/>
      <c r="W47"/>
    </row>
  </sheetData>
  <mergeCells count="1">
    <mergeCell ref="I2:O3"/>
  </mergeCells>
  <pageMargins left="0.7" right="0.7" top="0.75" bottom="0.75" header="0.3" footer="0.3"/>
  <pageSetup orientation="portrait" r:id="rId1"/>
  <ignoredErrors>
    <ignoredError sqref="F26 B26:E26"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97002-10A3-4569-B611-9660A85FF6D1}">
  <dimension ref="A1:F26"/>
  <sheetViews>
    <sheetView showGridLines="0" zoomScaleNormal="100" workbookViewId="0"/>
  </sheetViews>
  <sheetFormatPr defaultRowHeight="14.45"/>
  <cols>
    <col min="1" max="1" width="50.42578125" customWidth="1"/>
    <col min="2" max="2" width="13.85546875" customWidth="1"/>
    <col min="3" max="3" width="12.140625" customWidth="1"/>
    <col min="4" max="4" width="12.28515625" customWidth="1"/>
    <col min="5" max="6" width="12.140625" bestFit="1" customWidth="1"/>
    <col min="7" max="7" width="9" bestFit="1" customWidth="1"/>
    <col min="8" max="8" width="10.85546875" bestFit="1" customWidth="1"/>
  </cols>
  <sheetData>
    <row r="1" spans="1:6" ht="15.6">
      <c r="A1" s="32" t="s">
        <v>156</v>
      </c>
      <c r="B1" s="8"/>
      <c r="C1" s="41"/>
    </row>
    <row r="2" spans="1:6" ht="15">
      <c r="A2" s="40" t="s">
        <v>157</v>
      </c>
      <c r="B2" s="59">
        <v>2019</v>
      </c>
      <c r="C2" s="59">
        <v>2020</v>
      </c>
      <c r="D2" s="59">
        <v>2021</v>
      </c>
      <c r="E2" s="59">
        <v>2022</v>
      </c>
      <c r="F2" s="59">
        <v>2023</v>
      </c>
    </row>
    <row r="3" spans="1:6" ht="15.6">
      <c r="A3" s="40" t="s">
        <v>135</v>
      </c>
      <c r="B3" s="8">
        <v>44705757.244186766</v>
      </c>
      <c r="C3" s="41">
        <v>43673802</v>
      </c>
      <c r="D3" s="41">
        <v>44374196</v>
      </c>
      <c r="E3" s="41">
        <v>44507592</v>
      </c>
      <c r="F3" s="63">
        <f>[5]LOAD!B64</f>
        <v>43284674</v>
      </c>
    </row>
    <row r="4" spans="1:6" ht="15.6">
      <c r="A4" s="40" t="s">
        <v>136</v>
      </c>
      <c r="B4" s="43">
        <v>1.7455000163350772E-2</v>
      </c>
      <c r="C4" s="44">
        <v>1.6114328676949171E-2</v>
      </c>
      <c r="D4" s="44">
        <v>1.6628064652709426E-2</v>
      </c>
      <c r="E4" s="44">
        <v>1.5546988028469389E-2</v>
      </c>
      <c r="F4" s="45">
        <f>'[6]Report Tables'!Q6</f>
        <v>1.5431884070474989E-2</v>
      </c>
    </row>
    <row r="5" spans="1:6" ht="15.6">
      <c r="A5" s="40" t="s">
        <v>137</v>
      </c>
      <c r="B5" s="8">
        <v>780339</v>
      </c>
      <c r="C5" s="41">
        <v>703774</v>
      </c>
      <c r="D5" s="41">
        <v>737857</v>
      </c>
      <c r="E5" s="41">
        <v>691959</v>
      </c>
      <c r="F5" s="42">
        <f>[5]SCO_T!M67</f>
        <v>400595</v>
      </c>
    </row>
    <row r="6" spans="1:6" ht="15.6">
      <c r="A6" s="40" t="s">
        <v>138</v>
      </c>
      <c r="B6" s="46">
        <v>-15236</v>
      </c>
      <c r="C6" s="47">
        <v>-8443</v>
      </c>
      <c r="D6" s="47">
        <v>-7141</v>
      </c>
      <c r="E6" s="47">
        <v>-5228</v>
      </c>
      <c r="F6" s="48">
        <f>-[5]NON!D6</f>
        <v>-14</v>
      </c>
    </row>
    <row r="7" spans="1:6" ht="15.6">
      <c r="A7" s="34" t="s">
        <v>139</v>
      </c>
      <c r="B7" s="8">
        <v>765103</v>
      </c>
      <c r="C7" s="41">
        <v>695331</v>
      </c>
      <c r="D7" s="41">
        <v>730716</v>
      </c>
      <c r="E7" s="41">
        <v>686731</v>
      </c>
      <c r="F7" s="42">
        <f>F5+F6</f>
        <v>400581</v>
      </c>
    </row>
    <row r="8" spans="1:6" ht="15.6">
      <c r="A8" s="39"/>
      <c r="B8" s="39"/>
      <c r="C8" s="49"/>
      <c r="D8" s="49"/>
      <c r="E8" s="49"/>
      <c r="F8" s="64"/>
    </row>
    <row r="9" spans="1:6" ht="15.6">
      <c r="A9" s="34" t="s">
        <v>158</v>
      </c>
      <c r="B9" s="8">
        <v>745070</v>
      </c>
      <c r="C9" s="41">
        <v>723852</v>
      </c>
      <c r="D9" s="41">
        <v>722068</v>
      </c>
      <c r="E9" s="41">
        <v>623615</v>
      </c>
      <c r="F9" s="42">
        <f>[5]SCO_T!E67+[5]SCO_T!F67</f>
        <v>356360</v>
      </c>
    </row>
    <row r="10" spans="1:6" ht="15.6">
      <c r="A10" s="34" t="s">
        <v>159</v>
      </c>
      <c r="B10" s="46">
        <v>-12712</v>
      </c>
      <c r="C10" s="47">
        <v>-42353</v>
      </c>
      <c r="D10" s="47">
        <v>-34159</v>
      </c>
      <c r="E10" s="47">
        <v>-6013</v>
      </c>
      <c r="F10" s="48">
        <f>-[5]SCO_T!N67</f>
        <v>-1944</v>
      </c>
    </row>
    <row r="11" spans="1:6" ht="15.6">
      <c r="A11" s="34" t="s">
        <v>160</v>
      </c>
      <c r="B11" s="8">
        <v>732358</v>
      </c>
      <c r="C11" s="41">
        <v>681499</v>
      </c>
      <c r="D11" s="41">
        <v>687909</v>
      </c>
      <c r="E11" s="41">
        <v>617602</v>
      </c>
      <c r="F11" s="42">
        <f>F9+F10</f>
        <v>354416</v>
      </c>
    </row>
    <row r="12" spans="1:6" ht="15.6">
      <c r="A12" s="34" t="s">
        <v>143</v>
      </c>
      <c r="B12" s="8">
        <v>8985</v>
      </c>
      <c r="C12" s="41">
        <v>12690</v>
      </c>
      <c r="D12" s="41">
        <v>42274</v>
      </c>
      <c r="E12" s="41">
        <v>33069</v>
      </c>
      <c r="F12" s="42">
        <v>6712</v>
      </c>
    </row>
    <row r="13" spans="1:6" ht="15.6">
      <c r="A13" s="34" t="s">
        <v>161</v>
      </c>
      <c r="B13" s="8">
        <v>741343</v>
      </c>
      <c r="C13" s="41">
        <v>694189</v>
      </c>
      <c r="D13" s="41">
        <v>730183</v>
      </c>
      <c r="E13" s="41">
        <v>650671</v>
      </c>
      <c r="F13" s="42">
        <f>F11+F12</f>
        <v>361128</v>
      </c>
    </row>
    <row r="14" spans="1:6" ht="15.6">
      <c r="A14" s="34" t="s">
        <v>162</v>
      </c>
      <c r="B14" s="8">
        <v>23868</v>
      </c>
      <c r="C14" s="41">
        <v>1142</v>
      </c>
      <c r="D14" s="41">
        <v>533</v>
      </c>
      <c r="E14" s="41">
        <v>36060</v>
      </c>
      <c r="F14" s="42">
        <v>39453</v>
      </c>
    </row>
    <row r="15" spans="1:6" ht="15.6">
      <c r="A15" s="34" t="s">
        <v>163</v>
      </c>
      <c r="B15" s="8">
        <v>765211</v>
      </c>
      <c r="C15" s="41">
        <v>695331</v>
      </c>
      <c r="D15" s="41">
        <v>730716</v>
      </c>
      <c r="E15" s="41">
        <v>686731</v>
      </c>
      <c r="F15" s="42">
        <f>F13+F14</f>
        <v>400581</v>
      </c>
    </row>
    <row r="16" spans="1:6" ht="15.6">
      <c r="A16" s="34" t="s">
        <v>147</v>
      </c>
      <c r="B16" s="8">
        <v>12712</v>
      </c>
      <c r="C16" s="41">
        <v>42190</v>
      </c>
      <c r="D16" s="41">
        <v>33678</v>
      </c>
      <c r="E16" s="41">
        <v>6013</v>
      </c>
      <c r="F16" s="42">
        <v>1944</v>
      </c>
    </row>
    <row r="17" spans="1:6" ht="15.6">
      <c r="A17" s="39"/>
      <c r="B17" s="39"/>
      <c r="C17" s="49"/>
      <c r="D17" s="32"/>
      <c r="E17" s="32"/>
    </row>
    <row r="18" spans="1:6" ht="15.6">
      <c r="A18" s="34" t="s">
        <v>164</v>
      </c>
      <c r="B18" s="65">
        <v>639</v>
      </c>
      <c r="C18" s="41">
        <v>103</v>
      </c>
      <c r="D18" s="8">
        <v>23874</v>
      </c>
      <c r="E18" s="8">
        <v>7613</v>
      </c>
      <c r="F18" s="63">
        <v>2289</v>
      </c>
    </row>
    <row r="19" spans="1:6" ht="15.6">
      <c r="A19" s="34" t="s">
        <v>165</v>
      </c>
      <c r="B19" s="41">
        <v>103</v>
      </c>
      <c r="C19" s="41">
        <v>23864</v>
      </c>
      <c r="D19" s="41">
        <v>7616</v>
      </c>
      <c r="E19" s="41">
        <v>2289</v>
      </c>
      <c r="F19" s="63">
        <v>0</v>
      </c>
    </row>
    <row r="20" spans="1:6" ht="15.6">
      <c r="A20" s="66"/>
      <c r="B20" s="61"/>
      <c r="C20" s="67"/>
      <c r="D20" s="32"/>
      <c r="E20" s="32"/>
    </row>
    <row r="21" spans="1:6" ht="15.6">
      <c r="A21" s="34" t="s">
        <v>148</v>
      </c>
      <c r="B21" s="68">
        <v>9642672</v>
      </c>
      <c r="C21" s="69">
        <v>438528</v>
      </c>
      <c r="D21" s="69">
        <v>194545</v>
      </c>
      <c r="E21" s="69">
        <v>12512820</v>
      </c>
      <c r="F21" s="70">
        <v>13019490</v>
      </c>
    </row>
    <row r="22" spans="1:6" ht="15.6">
      <c r="A22" s="170" t="s">
        <v>166</v>
      </c>
      <c r="B22" s="50"/>
      <c r="C22" s="50"/>
      <c r="D22" s="6"/>
    </row>
    <row r="23" spans="1:6" ht="15.6">
      <c r="A23" s="55"/>
      <c r="B23" s="50"/>
      <c r="C23" s="50"/>
      <c r="D23" s="6"/>
    </row>
    <row r="24" spans="1:6" ht="15.6">
      <c r="A24" s="55"/>
      <c r="B24" s="50"/>
      <c r="C24" s="50"/>
      <c r="D24" s="6"/>
    </row>
    <row r="25" spans="1:6" ht="15.6">
      <c r="D25" s="6"/>
    </row>
    <row r="26" spans="1:6" ht="15.6">
      <c r="D26" s="6"/>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D912B-C3ED-4A2C-8472-A6E9E6B87D55}">
  <dimension ref="A1:G24"/>
  <sheetViews>
    <sheetView showGridLines="0" zoomScaleNormal="100" workbookViewId="0"/>
  </sheetViews>
  <sheetFormatPr defaultRowHeight="14.45"/>
  <cols>
    <col min="1" max="1" width="50.42578125" customWidth="1"/>
    <col min="2" max="2" width="13.85546875" customWidth="1"/>
    <col min="3" max="3" width="12.140625" customWidth="1"/>
    <col min="4" max="4" width="12.28515625" customWidth="1"/>
    <col min="5" max="5" width="12.140625" bestFit="1" customWidth="1"/>
    <col min="6" max="6" width="11" bestFit="1" customWidth="1"/>
    <col min="7" max="7" width="11" customWidth="1"/>
    <col min="8" max="8" width="10.85546875" bestFit="1" customWidth="1"/>
  </cols>
  <sheetData>
    <row r="1" spans="1:7" ht="15.6">
      <c r="A1" s="32" t="s">
        <v>167</v>
      </c>
      <c r="D1" s="6"/>
    </row>
    <row r="2" spans="1:7" ht="15">
      <c r="A2" s="40" t="s">
        <v>168</v>
      </c>
      <c r="B2" s="59">
        <v>2019</v>
      </c>
      <c r="C2" s="59">
        <v>2020</v>
      </c>
      <c r="D2" s="59">
        <v>2021</v>
      </c>
      <c r="E2" s="59">
        <v>2022</v>
      </c>
      <c r="F2" s="59">
        <v>2023</v>
      </c>
    </row>
    <row r="3" spans="1:7" ht="15.6">
      <c r="A3" s="40" t="s">
        <v>135</v>
      </c>
      <c r="B3" s="8">
        <v>44705757.244186766</v>
      </c>
      <c r="C3" s="41">
        <v>43673802</v>
      </c>
      <c r="D3" s="41">
        <v>44374196</v>
      </c>
      <c r="E3" s="75">
        <v>44507592</v>
      </c>
      <c r="F3" s="63">
        <f>[5]LOAD!B64</f>
        <v>43284674</v>
      </c>
    </row>
    <row r="4" spans="1:7" ht="15.6">
      <c r="A4" s="40" t="s">
        <v>136</v>
      </c>
      <c r="B4" s="43">
        <v>3.763311715783027E-2</v>
      </c>
      <c r="C4" s="44">
        <v>3.7669310311018951E-2</v>
      </c>
      <c r="D4" s="44">
        <v>3.9111852302631013E-2</v>
      </c>
      <c r="E4" s="44">
        <v>4.0750440958477373E-2</v>
      </c>
      <c r="F4" s="45">
        <f>F5/F3</f>
        <v>3.4105004464166692E-2</v>
      </c>
    </row>
    <row r="5" spans="1:7" ht="15.6">
      <c r="A5" s="40" t="s">
        <v>137</v>
      </c>
      <c r="B5" s="8">
        <v>1682417</v>
      </c>
      <c r="C5" s="41">
        <v>1645162</v>
      </c>
      <c r="D5" s="41">
        <v>1735557</v>
      </c>
      <c r="E5" s="41">
        <v>1813704</v>
      </c>
      <c r="F5" s="42">
        <v>1476224</v>
      </c>
    </row>
    <row r="6" spans="1:7" ht="15.6">
      <c r="A6" s="40" t="s">
        <v>138</v>
      </c>
      <c r="B6" s="46">
        <v>-34820</v>
      </c>
      <c r="C6" s="47">
        <v>-19375</v>
      </c>
      <c r="D6" s="47">
        <v>-16867</v>
      </c>
      <c r="E6" s="47">
        <v>-440</v>
      </c>
      <c r="F6" s="48">
        <v>-51</v>
      </c>
    </row>
    <row r="7" spans="1:7" ht="15.6">
      <c r="A7" s="34" t="s">
        <v>139</v>
      </c>
      <c r="B7" s="8">
        <v>1647597</v>
      </c>
      <c r="C7" s="41">
        <v>1625787</v>
      </c>
      <c r="D7" s="41">
        <v>1718690</v>
      </c>
      <c r="E7" s="41">
        <v>1813264</v>
      </c>
      <c r="F7" s="42">
        <f>F5+F6</f>
        <v>1476173</v>
      </c>
    </row>
    <row r="8" spans="1:7" ht="15.6">
      <c r="A8" s="39"/>
    </row>
    <row r="9" spans="1:7" ht="15.6">
      <c r="A9" s="40" t="s">
        <v>169</v>
      </c>
      <c r="B9" s="8">
        <v>1603479</v>
      </c>
      <c r="C9" s="41">
        <v>1633774</v>
      </c>
      <c r="D9" s="41">
        <v>1561500</v>
      </c>
      <c r="E9" s="41">
        <v>1604705</v>
      </c>
      <c r="F9" s="42">
        <v>1523067</v>
      </c>
    </row>
    <row r="10" spans="1:7" ht="15.6">
      <c r="A10" s="40" t="s">
        <v>170</v>
      </c>
      <c r="B10" s="46">
        <v>-20286</v>
      </c>
      <c r="C10" s="47">
        <v>-40310</v>
      </c>
      <c r="D10" s="47">
        <v>-6268</v>
      </c>
      <c r="E10" s="47">
        <v>-5496</v>
      </c>
      <c r="F10" s="48">
        <v>-49469</v>
      </c>
    </row>
    <row r="11" spans="1:7" ht="15.6">
      <c r="A11" s="40" t="s">
        <v>171</v>
      </c>
      <c r="B11" s="8">
        <v>1583193</v>
      </c>
      <c r="C11" s="41">
        <v>1593464</v>
      </c>
      <c r="D11" s="41">
        <v>1555232</v>
      </c>
      <c r="E11" s="41">
        <v>1599209</v>
      </c>
      <c r="F11" s="42">
        <f>F9+F10</f>
        <v>1473598</v>
      </c>
    </row>
    <row r="12" spans="1:7" ht="15.6">
      <c r="A12" s="40" t="s">
        <v>143</v>
      </c>
      <c r="B12" s="8">
        <v>18545</v>
      </c>
      <c r="C12" s="41">
        <v>20369</v>
      </c>
      <c r="D12" s="41">
        <v>40299</v>
      </c>
      <c r="E12" s="41">
        <v>5981</v>
      </c>
      <c r="F12" s="42">
        <v>2256</v>
      </c>
    </row>
    <row r="13" spans="1:7" ht="15.6">
      <c r="A13" s="40" t="s">
        <v>172</v>
      </c>
      <c r="B13" s="8">
        <v>1642310</v>
      </c>
      <c r="C13" s="41">
        <v>1613833</v>
      </c>
      <c r="D13" s="41">
        <v>1595531</v>
      </c>
      <c r="E13" s="41">
        <v>1605190</v>
      </c>
      <c r="F13" s="42">
        <f>F11+F12</f>
        <v>1475854</v>
      </c>
    </row>
    <row r="14" spans="1:7" ht="15.6">
      <c r="A14" s="34" t="s">
        <v>173</v>
      </c>
      <c r="B14" s="8">
        <v>46763</v>
      </c>
      <c r="C14" s="41">
        <v>12048</v>
      </c>
      <c r="D14" s="41">
        <v>123159</v>
      </c>
      <c r="E14" s="41">
        <v>208174</v>
      </c>
      <c r="F14" s="42">
        <v>319</v>
      </c>
    </row>
    <row r="15" spans="1:7" ht="15.6">
      <c r="A15" s="40" t="s">
        <v>163</v>
      </c>
      <c r="B15" s="8">
        <v>1689073</v>
      </c>
      <c r="C15" s="41">
        <v>1625881</v>
      </c>
      <c r="D15" s="41">
        <v>1718690</v>
      </c>
      <c r="E15" s="41">
        <v>1813364</v>
      </c>
      <c r="F15" s="42">
        <f>F13+F14</f>
        <v>1476173</v>
      </c>
    </row>
    <row r="16" spans="1:7" ht="15.6">
      <c r="A16" s="40" t="s">
        <v>147</v>
      </c>
      <c r="B16" s="8">
        <v>20286</v>
      </c>
      <c r="C16" s="41">
        <v>40299</v>
      </c>
      <c r="D16" s="41">
        <v>6004</v>
      </c>
      <c r="E16" s="41">
        <v>5496</v>
      </c>
      <c r="F16" s="42">
        <v>48694</v>
      </c>
      <c r="G16" s="51"/>
    </row>
    <row r="17" spans="1:6" ht="15.6">
      <c r="A17" s="39"/>
    </row>
    <row r="18" spans="1:6" ht="15.6">
      <c r="A18" s="40" t="s">
        <v>174</v>
      </c>
      <c r="B18" s="65">
        <v>4732</v>
      </c>
      <c r="C18" s="41">
        <v>85</v>
      </c>
      <c r="D18" s="41">
        <v>3877</v>
      </c>
      <c r="E18" s="95">
        <v>1283</v>
      </c>
      <c r="F18" s="93">
        <v>2146</v>
      </c>
    </row>
    <row r="19" spans="1:6" ht="15.6">
      <c r="A19" s="40" t="s">
        <v>175</v>
      </c>
      <c r="B19" s="41">
        <v>85</v>
      </c>
      <c r="C19" s="41">
        <v>3958</v>
      </c>
      <c r="D19" s="41">
        <v>1283</v>
      </c>
      <c r="E19" s="95">
        <v>2187</v>
      </c>
      <c r="F19" s="93">
        <v>1008</v>
      </c>
    </row>
    <row r="20" spans="1:6" ht="15.6">
      <c r="A20" s="71"/>
      <c r="B20" s="61"/>
      <c r="C20" s="67"/>
      <c r="D20" s="67"/>
    </row>
    <row r="21" spans="1:6" ht="15.6">
      <c r="A21" s="40" t="s">
        <v>148</v>
      </c>
      <c r="B21" s="68">
        <v>15572079</v>
      </c>
      <c r="C21" s="72">
        <v>3807168</v>
      </c>
      <c r="D21" s="72">
        <v>36947700</v>
      </c>
      <c r="E21" s="72">
        <v>59376330</v>
      </c>
      <c r="F21" s="73">
        <v>86449</v>
      </c>
    </row>
    <row r="23" spans="1:6" ht="15.6">
      <c r="D23" s="6"/>
      <c r="E23" s="74"/>
    </row>
    <row r="24" spans="1:6" ht="15.6">
      <c r="D24" s="6"/>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79D04-2208-4CE7-9A20-73A07BE92B38}">
  <dimension ref="A1:J69"/>
  <sheetViews>
    <sheetView showGridLines="0" zoomScaleNormal="100" workbookViewId="0"/>
  </sheetViews>
  <sheetFormatPr defaultRowHeight="14.45"/>
  <cols>
    <col min="1" max="1" width="48.140625" customWidth="1"/>
    <col min="2" max="2" width="13.85546875" customWidth="1"/>
    <col min="3" max="3" width="12.5703125" bestFit="1" customWidth="1"/>
    <col min="4" max="4" width="12.28515625" customWidth="1"/>
    <col min="5" max="6" width="15" bestFit="1" customWidth="1"/>
    <col min="7" max="7" width="13.5703125" bestFit="1" customWidth="1"/>
    <col min="8" max="8" width="11" bestFit="1" customWidth="1"/>
    <col min="9" max="9" width="14.7109375" bestFit="1" customWidth="1"/>
  </cols>
  <sheetData>
    <row r="1" spans="1:9" ht="15.6">
      <c r="A1" s="32" t="s">
        <v>176</v>
      </c>
      <c r="D1" s="6"/>
    </row>
    <row r="2" spans="1:9" ht="30">
      <c r="A2" s="40" t="s">
        <v>177</v>
      </c>
      <c r="B2" s="59">
        <v>2019</v>
      </c>
      <c r="C2" s="59">
        <v>2020</v>
      </c>
      <c r="D2" s="59">
        <v>2021</v>
      </c>
      <c r="E2" s="59">
        <v>2022</v>
      </c>
      <c r="F2" s="59">
        <v>2023</v>
      </c>
    </row>
    <row r="3" spans="1:9" ht="15.6">
      <c r="A3" s="40" t="s">
        <v>135</v>
      </c>
      <c r="B3" s="8">
        <v>44705757.244186766</v>
      </c>
      <c r="C3" s="8">
        <v>43673802</v>
      </c>
      <c r="D3" s="75">
        <v>44374196</v>
      </c>
      <c r="E3" s="75">
        <v>44507592</v>
      </c>
      <c r="F3" s="63">
        <v>43284674</v>
      </c>
      <c r="H3" s="112"/>
    </row>
    <row r="4" spans="1:9" ht="15.6">
      <c r="A4" s="40" t="s">
        <v>136</v>
      </c>
      <c r="B4" s="43">
        <v>0.14000076021112151</v>
      </c>
      <c r="C4" s="43">
        <v>0.15806787327560812</v>
      </c>
      <c r="D4" s="76">
        <v>0.17653320411709542</v>
      </c>
      <c r="E4" s="76">
        <v>0.19751551600455042</v>
      </c>
      <c r="F4" s="77">
        <f>F5/F3</f>
        <v>0.21792685789894131</v>
      </c>
    </row>
    <row r="5" spans="1:9" ht="15.6">
      <c r="A5" s="40" t="s">
        <v>137</v>
      </c>
      <c r="B5" s="8">
        <v>6258840</v>
      </c>
      <c r="C5" s="8">
        <v>6903425</v>
      </c>
      <c r="D5" s="75">
        <v>7833519</v>
      </c>
      <c r="E5" s="75">
        <v>8790940</v>
      </c>
      <c r="F5" s="78">
        <v>9432893</v>
      </c>
    </row>
    <row r="6" spans="1:9" ht="15.6">
      <c r="A6" s="40" t="s">
        <v>138</v>
      </c>
      <c r="B6" s="46">
        <v>-122188</v>
      </c>
      <c r="C6" s="46">
        <v>-72630</v>
      </c>
      <c r="D6" s="79">
        <v>-77282</v>
      </c>
      <c r="E6" s="79">
        <v>-6629</v>
      </c>
      <c r="F6" s="78">
        <f>'3. RPS CLASS I'!F6+'4. SREC'!F6+'5. SREC II'!F6</f>
        <v>-319</v>
      </c>
    </row>
    <row r="7" spans="1:9" ht="15.6">
      <c r="A7" s="34" t="s">
        <v>139</v>
      </c>
      <c r="B7" s="8">
        <v>6136652</v>
      </c>
      <c r="C7" s="8">
        <v>6830795</v>
      </c>
      <c r="D7" s="75">
        <v>7756237</v>
      </c>
      <c r="E7" s="75">
        <v>8784311</v>
      </c>
      <c r="F7" s="63">
        <f>F5+F6</f>
        <v>9432574</v>
      </c>
    </row>
    <row r="8" spans="1:9" ht="15.6">
      <c r="A8" s="39"/>
      <c r="B8" s="39"/>
      <c r="C8" s="39"/>
      <c r="D8" s="6"/>
      <c r="E8" s="6"/>
      <c r="F8" s="6"/>
    </row>
    <row r="9" spans="1:9" ht="15.6">
      <c r="A9" s="34" t="s">
        <v>178</v>
      </c>
      <c r="B9" s="8">
        <v>5785935</v>
      </c>
      <c r="C9" s="8">
        <v>6669382</v>
      </c>
      <c r="D9" s="75">
        <v>8024413</v>
      </c>
      <c r="E9" s="75">
        <v>8587143</v>
      </c>
      <c r="F9" s="78">
        <f>'3. RPS CLASS I'!F9+'4. SREC'!F9+'5. SREC II'!F9</f>
        <v>9350356</v>
      </c>
      <c r="I9" s="196"/>
    </row>
    <row r="10" spans="1:9" ht="15.6">
      <c r="A10" s="34" t="s">
        <v>141</v>
      </c>
      <c r="B10" s="46">
        <v>-362729</v>
      </c>
      <c r="C10" s="46">
        <v>-339900</v>
      </c>
      <c r="D10" s="79">
        <v>-713131</v>
      </c>
      <c r="E10" s="79">
        <v>-772215</v>
      </c>
      <c r="F10" s="78">
        <f>'3. RPS CLASS I'!F10+'4. SREC'!F10+'5. SREC II'!F10</f>
        <v>-1074208</v>
      </c>
    </row>
    <row r="11" spans="1:9" ht="15.6">
      <c r="A11" s="34" t="s">
        <v>142</v>
      </c>
      <c r="B11" s="8">
        <v>5423206</v>
      </c>
      <c r="C11" s="8">
        <v>6329482</v>
      </c>
      <c r="D11" s="75">
        <v>7311282</v>
      </c>
      <c r="E11" s="75">
        <v>7814928</v>
      </c>
      <c r="F11" s="63">
        <f>F9+F10</f>
        <v>8276148</v>
      </c>
    </row>
    <row r="12" spans="1:9" ht="15.6">
      <c r="A12" s="34" t="s">
        <v>143</v>
      </c>
      <c r="B12" s="8">
        <v>643826</v>
      </c>
      <c r="C12" s="8">
        <v>487574</v>
      </c>
      <c r="D12" s="75">
        <v>318759</v>
      </c>
      <c r="E12" s="75">
        <v>711929</v>
      </c>
      <c r="F12" s="78">
        <f>'3. RPS CLASS I'!F12+'4. SREC'!F12+'5. SREC II'!F12</f>
        <v>769565</v>
      </c>
    </row>
    <row r="13" spans="1:9" ht="15.6">
      <c r="A13" s="34" t="s">
        <v>144</v>
      </c>
      <c r="B13" s="8">
        <v>6067032</v>
      </c>
      <c r="C13" s="8">
        <v>6817056</v>
      </c>
      <c r="D13" s="75">
        <v>7630041</v>
      </c>
      <c r="E13" s="75">
        <v>8526857</v>
      </c>
      <c r="F13" s="63">
        <f>F11+F12</f>
        <v>9045713</v>
      </c>
    </row>
    <row r="14" spans="1:9" ht="15.6">
      <c r="A14" s="34" t="s">
        <v>145</v>
      </c>
      <c r="B14" s="8">
        <v>70640</v>
      </c>
      <c r="C14" s="8">
        <v>13833</v>
      </c>
      <c r="D14" s="75">
        <v>125964</v>
      </c>
      <c r="E14" s="75">
        <v>257554</v>
      </c>
      <c r="F14" s="78">
        <f>'3. RPS CLASS I'!F14+'4. SREC'!F14+'5. SREC II'!F14</f>
        <v>386861</v>
      </c>
    </row>
    <row r="15" spans="1:9" ht="15.6">
      <c r="A15" s="34" t="s">
        <v>146</v>
      </c>
      <c r="B15" s="8">
        <v>6137672</v>
      </c>
      <c r="C15" s="8">
        <v>6830889</v>
      </c>
      <c r="D15" s="75">
        <v>7756005</v>
      </c>
      <c r="E15" s="75">
        <v>8784411</v>
      </c>
      <c r="F15" s="63">
        <f>F13+F14</f>
        <v>9432574</v>
      </c>
    </row>
    <row r="16" spans="1:9" ht="15.6">
      <c r="A16" s="34" t="s">
        <v>147</v>
      </c>
      <c r="B16" s="8">
        <v>361205</v>
      </c>
      <c r="C16" s="8">
        <v>339471</v>
      </c>
      <c r="D16" s="75">
        <v>712150</v>
      </c>
      <c r="E16" s="75">
        <v>772215</v>
      </c>
      <c r="F16" s="78">
        <f>'3. RPS CLASS I'!F16+'4. SREC'!F16+'5. SREC II'!F16</f>
        <v>1073390</v>
      </c>
    </row>
    <row r="17" spans="1:10" ht="15.6">
      <c r="A17" s="39"/>
      <c r="B17" s="39"/>
      <c r="C17" s="39"/>
      <c r="D17" s="6"/>
      <c r="E17" s="6"/>
      <c r="F17" s="6"/>
    </row>
    <row r="18" spans="1:10" ht="15.6">
      <c r="A18" s="34" t="s">
        <v>148</v>
      </c>
      <c r="B18" s="80">
        <v>25215384.960000001</v>
      </c>
      <c r="C18" s="80">
        <v>4291715.51</v>
      </c>
      <c r="D18" s="81">
        <v>37336790</v>
      </c>
      <c r="E18" s="81">
        <v>72555150</v>
      </c>
      <c r="F18" s="87">
        <f>'3. RPS CLASS I'!F18+'4. SREC'!F18+'5. SREC II'!F18</f>
        <v>13887995</v>
      </c>
    </row>
    <row r="19" spans="1:10">
      <c r="A19" s="170" t="s">
        <v>166</v>
      </c>
    </row>
    <row r="21" spans="1:10" ht="15.6">
      <c r="A21" s="36" t="s">
        <v>179</v>
      </c>
      <c r="B21" s="60"/>
      <c r="C21" s="60"/>
      <c r="D21" s="60"/>
      <c r="E21" s="60"/>
      <c r="F21" s="6"/>
      <c r="G21" s="6"/>
      <c r="H21" s="6"/>
      <c r="I21" s="6"/>
      <c r="J21" s="6"/>
    </row>
    <row r="22" spans="1:10" ht="30">
      <c r="A22" s="34" t="s">
        <v>180</v>
      </c>
      <c r="B22" s="59" t="s">
        <v>181</v>
      </c>
      <c r="C22" s="59" t="s">
        <v>182</v>
      </c>
      <c r="D22" s="59" t="s">
        <v>183</v>
      </c>
      <c r="E22" s="59" t="s">
        <v>184</v>
      </c>
      <c r="F22" s="59" t="s">
        <v>185</v>
      </c>
      <c r="G22" s="59" t="s">
        <v>186</v>
      </c>
      <c r="H22" s="59" t="s">
        <v>187</v>
      </c>
      <c r="I22" s="59" t="s">
        <v>155</v>
      </c>
      <c r="J22" s="6"/>
    </row>
    <row r="23" spans="1:10" ht="15.6">
      <c r="A23" s="34" t="s">
        <v>188</v>
      </c>
      <c r="B23" s="166">
        <v>1355</v>
      </c>
      <c r="C23" s="166">
        <v>67</v>
      </c>
      <c r="D23" s="166">
        <v>0</v>
      </c>
      <c r="E23" s="166">
        <v>0</v>
      </c>
      <c r="F23" s="166">
        <v>118779</v>
      </c>
      <c r="G23" s="166">
        <v>0</v>
      </c>
      <c r="H23" s="166">
        <v>0</v>
      </c>
      <c r="I23" s="167">
        <f t="shared" ref="I23:I30" si="0">SUM(B23:H23)</f>
        <v>120201</v>
      </c>
      <c r="J23" s="6"/>
    </row>
    <row r="24" spans="1:10" ht="15.6">
      <c r="A24" s="34" t="s">
        <v>189</v>
      </c>
      <c r="B24" s="166">
        <v>53435</v>
      </c>
      <c r="C24" s="166">
        <v>43858</v>
      </c>
      <c r="D24" s="166">
        <v>47948</v>
      </c>
      <c r="E24" s="166">
        <v>0</v>
      </c>
      <c r="F24" s="166">
        <v>3421399</v>
      </c>
      <c r="G24" s="166">
        <v>140769</v>
      </c>
      <c r="H24" s="166">
        <v>500</v>
      </c>
      <c r="I24" s="167">
        <f t="shared" si="0"/>
        <v>3707909</v>
      </c>
      <c r="J24" s="6"/>
    </row>
    <row r="25" spans="1:10" ht="15.6">
      <c r="A25" s="34" t="s">
        <v>190</v>
      </c>
      <c r="B25" s="166">
        <v>12677</v>
      </c>
      <c r="C25" s="166">
        <v>169491</v>
      </c>
      <c r="D25" s="166"/>
      <c r="E25" s="166">
        <v>0</v>
      </c>
      <c r="F25" s="166">
        <v>568101</v>
      </c>
      <c r="G25" s="166">
        <v>1597404</v>
      </c>
      <c r="H25" s="166">
        <v>0</v>
      </c>
      <c r="I25" s="167">
        <f t="shared" si="0"/>
        <v>2347673</v>
      </c>
      <c r="J25" s="6"/>
    </row>
    <row r="26" spans="1:10" ht="15.6">
      <c r="A26" s="34" t="s">
        <v>191</v>
      </c>
      <c r="B26" s="166">
        <v>0</v>
      </c>
      <c r="C26" s="166">
        <v>17377</v>
      </c>
      <c r="D26" s="166">
        <v>25515</v>
      </c>
      <c r="E26" s="166">
        <v>0</v>
      </c>
      <c r="F26" s="166">
        <v>85242</v>
      </c>
      <c r="G26" s="166">
        <v>298258</v>
      </c>
      <c r="H26" s="166">
        <v>0</v>
      </c>
      <c r="I26" s="167">
        <f t="shared" si="0"/>
        <v>426392</v>
      </c>
      <c r="J26" s="6"/>
    </row>
    <row r="27" spans="1:10" ht="15.6">
      <c r="A27" s="34" t="s">
        <v>192</v>
      </c>
      <c r="B27" s="166">
        <v>0</v>
      </c>
      <c r="C27" s="166">
        <v>1317</v>
      </c>
      <c r="D27" s="166">
        <v>0</v>
      </c>
      <c r="E27" s="166">
        <v>0</v>
      </c>
      <c r="F27" s="166">
        <v>190780</v>
      </c>
      <c r="G27" s="166">
        <v>10834</v>
      </c>
      <c r="H27" s="166">
        <v>0</v>
      </c>
      <c r="I27" s="167">
        <f t="shared" si="0"/>
        <v>202931</v>
      </c>
      <c r="J27" s="6"/>
    </row>
    <row r="28" spans="1:10" ht="15.6">
      <c r="A28" s="34" t="s">
        <v>193</v>
      </c>
      <c r="B28" s="166">
        <v>716</v>
      </c>
      <c r="C28" s="166">
        <v>38290</v>
      </c>
      <c r="D28" s="166">
        <v>2657</v>
      </c>
      <c r="E28" s="166">
        <v>0</v>
      </c>
      <c r="F28" s="166">
        <v>240693</v>
      </c>
      <c r="G28" s="166">
        <v>251814</v>
      </c>
      <c r="H28" s="166">
        <v>0</v>
      </c>
      <c r="I28" s="167">
        <f t="shared" si="0"/>
        <v>534170</v>
      </c>
      <c r="J28" s="6"/>
    </row>
    <row r="29" spans="1:10" ht="15.6">
      <c r="A29" s="34" t="s">
        <v>194</v>
      </c>
      <c r="B29" s="166">
        <v>2088</v>
      </c>
      <c r="C29" s="166">
        <v>141331</v>
      </c>
      <c r="D29" s="166">
        <v>314578</v>
      </c>
      <c r="E29" s="166">
        <v>0</v>
      </c>
      <c r="F29" s="166">
        <v>0</v>
      </c>
      <c r="G29" s="166">
        <v>1281534</v>
      </c>
      <c r="H29" s="166">
        <v>0</v>
      </c>
      <c r="I29" s="167">
        <f t="shared" si="0"/>
        <v>1739531</v>
      </c>
      <c r="J29" s="6"/>
    </row>
    <row r="30" spans="1:10" ht="15.6">
      <c r="A30" s="34" t="s">
        <v>195</v>
      </c>
      <c r="B30" s="166">
        <v>0</v>
      </c>
      <c r="C30" s="166">
        <v>0</v>
      </c>
      <c r="D30" s="166">
        <v>32845</v>
      </c>
      <c r="E30" s="166">
        <v>0</v>
      </c>
      <c r="F30" s="166">
        <v>0</v>
      </c>
      <c r="G30" s="166">
        <v>437591</v>
      </c>
      <c r="H30" s="166">
        <v>0</v>
      </c>
      <c r="I30" s="167">
        <f t="shared" si="0"/>
        <v>470436</v>
      </c>
      <c r="J30" s="6"/>
    </row>
    <row r="31" spans="1:10" ht="15.6">
      <c r="A31" s="34" t="s">
        <v>196</v>
      </c>
      <c r="B31" s="167">
        <f t="shared" ref="B31:I31" si="1">SUM(B23:B30)</f>
        <v>70271</v>
      </c>
      <c r="C31" s="167">
        <f t="shared" si="1"/>
        <v>411731</v>
      </c>
      <c r="D31" s="167">
        <f t="shared" si="1"/>
        <v>423543</v>
      </c>
      <c r="E31" s="167">
        <f t="shared" si="1"/>
        <v>0</v>
      </c>
      <c r="F31" s="167">
        <f t="shared" si="1"/>
        <v>4624994</v>
      </c>
      <c r="G31" s="167">
        <f>SUM(G23:G30)</f>
        <v>4018204</v>
      </c>
      <c r="H31" s="167">
        <f t="shared" si="1"/>
        <v>500</v>
      </c>
      <c r="I31" s="167">
        <f t="shared" si="1"/>
        <v>9549243</v>
      </c>
      <c r="J31" s="6"/>
    </row>
    <row r="32" spans="1:10">
      <c r="A32" s="170" t="s">
        <v>197</v>
      </c>
    </row>
    <row r="33" spans="1:10" ht="15.6">
      <c r="A33" s="170"/>
      <c r="B33" s="89"/>
      <c r="C33" s="89"/>
      <c r="D33" s="89"/>
      <c r="E33" s="89"/>
      <c r="F33" s="89"/>
      <c r="G33" s="89"/>
      <c r="H33" s="89"/>
      <c r="I33" s="89"/>
      <c r="J33" s="6"/>
    </row>
    <row r="34" spans="1:10" ht="15.6">
      <c r="A34" s="36" t="s">
        <v>198</v>
      </c>
      <c r="B34" s="6"/>
      <c r="C34" s="6"/>
      <c r="D34" s="6"/>
      <c r="E34" s="6"/>
      <c r="F34" s="6"/>
      <c r="G34" s="6"/>
      <c r="H34" s="6"/>
      <c r="I34" s="6"/>
      <c r="J34" s="6"/>
    </row>
    <row r="35" spans="1:10" ht="15.6">
      <c r="A35" s="34" t="s">
        <v>199</v>
      </c>
      <c r="B35" s="59">
        <v>2019</v>
      </c>
      <c r="C35" s="59">
        <v>2020</v>
      </c>
      <c r="D35" s="59">
        <v>2021</v>
      </c>
      <c r="E35" s="59">
        <v>2022</v>
      </c>
      <c r="F35" s="59">
        <v>2023</v>
      </c>
      <c r="G35" s="59" t="s">
        <v>200</v>
      </c>
      <c r="H35" s="6"/>
      <c r="I35" s="6"/>
      <c r="J35" s="6"/>
    </row>
    <row r="36" spans="1:10" ht="15.6">
      <c r="A36" s="34" t="s">
        <v>181</v>
      </c>
      <c r="B36" s="82">
        <v>43808</v>
      </c>
      <c r="C36" s="82">
        <v>83678</v>
      </c>
      <c r="D36" s="82">
        <v>66818</v>
      </c>
      <c r="E36" s="82">
        <v>72786</v>
      </c>
      <c r="F36" s="83">
        <v>70271</v>
      </c>
      <c r="G36" s="84">
        <f t="shared" ref="G36:G42" si="2">F36/$F$43</f>
        <v>7.3588032056572444E-3</v>
      </c>
      <c r="H36" s="6"/>
    </row>
    <row r="37" spans="1:10" ht="15.6">
      <c r="A37" s="34" t="s">
        <v>182</v>
      </c>
      <c r="B37" s="82">
        <v>223854</v>
      </c>
      <c r="C37" s="82">
        <v>323747</v>
      </c>
      <c r="D37" s="82">
        <v>362148</v>
      </c>
      <c r="E37" s="82">
        <v>373652</v>
      </c>
      <c r="F37" s="83">
        <v>411731</v>
      </c>
      <c r="G37" s="84">
        <f t="shared" si="2"/>
        <v>4.3116611442393912E-2</v>
      </c>
      <c r="H37" s="6"/>
    </row>
    <row r="38" spans="1:10" ht="15.6">
      <c r="A38" s="34" t="s">
        <v>183</v>
      </c>
      <c r="B38" s="82">
        <v>196756</v>
      </c>
      <c r="C38" s="82">
        <v>551275</v>
      </c>
      <c r="D38" s="82">
        <v>277973</v>
      </c>
      <c r="E38" s="82">
        <v>410959</v>
      </c>
      <c r="F38" s="83">
        <v>423543</v>
      </c>
      <c r="G38" s="84">
        <f t="shared" si="2"/>
        <v>4.4353568131002635E-2</v>
      </c>
      <c r="H38" s="6"/>
    </row>
    <row r="39" spans="1:10" ht="15.6">
      <c r="A39" s="34" t="s">
        <v>184</v>
      </c>
      <c r="B39" s="83">
        <v>0</v>
      </c>
      <c r="C39" s="83">
        <v>0</v>
      </c>
      <c r="D39" s="83">
        <v>0</v>
      </c>
      <c r="E39" s="83">
        <v>0</v>
      </c>
      <c r="F39" s="83">
        <v>0</v>
      </c>
      <c r="G39" s="84">
        <f t="shared" si="2"/>
        <v>0</v>
      </c>
      <c r="H39" s="6"/>
    </row>
    <row r="40" spans="1:10" ht="15.6">
      <c r="A40" s="34" t="s">
        <v>185</v>
      </c>
      <c r="B40" s="115">
        <v>2773134</v>
      </c>
      <c r="C40" s="115">
        <v>3419591</v>
      </c>
      <c r="D40" s="115">
        <v>3678055</v>
      </c>
      <c r="E40" s="115">
        <v>4915695</v>
      </c>
      <c r="F40" s="83">
        <v>4624994</v>
      </c>
      <c r="G40" s="84">
        <f t="shared" si="2"/>
        <v>0.48433095691459521</v>
      </c>
      <c r="H40" s="6"/>
    </row>
    <row r="41" spans="1:10" ht="15.6">
      <c r="A41" s="34" t="s">
        <v>186</v>
      </c>
      <c r="B41" s="82">
        <v>3746832</v>
      </c>
      <c r="C41" s="82">
        <v>4186204</v>
      </c>
      <c r="D41" s="82">
        <v>3744555</v>
      </c>
      <c r="E41" s="82">
        <v>4268070</v>
      </c>
      <c r="F41" s="83">
        <v>4018204</v>
      </c>
      <c r="G41" s="84">
        <f t="shared" si="2"/>
        <v>0.42078770013497407</v>
      </c>
      <c r="H41" s="6"/>
    </row>
    <row r="42" spans="1:10" ht="15.6">
      <c r="A42" s="34" t="s">
        <v>187</v>
      </c>
      <c r="B42" s="82">
        <v>1651</v>
      </c>
      <c r="C42" s="82">
        <v>1755</v>
      </c>
      <c r="D42" s="82">
        <v>898</v>
      </c>
      <c r="E42" s="82">
        <v>1168</v>
      </c>
      <c r="F42" s="83">
        <v>500</v>
      </c>
      <c r="G42" s="84">
        <f t="shared" si="2"/>
        <v>5.2360171376935321E-5</v>
      </c>
      <c r="H42" s="6"/>
    </row>
    <row r="43" spans="1:10" ht="15.6">
      <c r="A43" s="34" t="s">
        <v>155</v>
      </c>
      <c r="B43" s="83">
        <f>SUM(B36:B42)</f>
        <v>6986035</v>
      </c>
      <c r="C43" s="83">
        <f t="shared" ref="C43:F43" si="3">SUM(C36:C42)</f>
        <v>8566250</v>
      </c>
      <c r="D43" s="83">
        <f t="shared" si="3"/>
        <v>8130447</v>
      </c>
      <c r="E43" s="83">
        <f t="shared" si="3"/>
        <v>10042330</v>
      </c>
      <c r="F43" s="83">
        <f t="shared" si="3"/>
        <v>9549243</v>
      </c>
      <c r="G43" s="84">
        <v>0.99999999999999989</v>
      </c>
      <c r="H43" s="6"/>
    </row>
    <row r="44" spans="1:10" ht="15.6">
      <c r="A44" s="170" t="s">
        <v>197</v>
      </c>
      <c r="B44" s="89"/>
      <c r="C44" s="89"/>
      <c r="D44" s="89"/>
      <c r="E44" s="89"/>
      <c r="F44" s="89"/>
      <c r="G44" s="89"/>
      <c r="H44" s="89"/>
      <c r="I44" s="89"/>
      <c r="J44" s="6"/>
    </row>
    <row r="45" spans="1:10" ht="15.6">
      <c r="A45" s="89"/>
      <c r="B45" s="89"/>
      <c r="C45" s="89"/>
      <c r="D45" s="89"/>
      <c r="E45" s="89"/>
      <c r="F45" s="89"/>
      <c r="G45" s="90"/>
      <c r="H45" s="6"/>
    </row>
    <row r="46" spans="1:10" ht="15.6">
      <c r="A46" s="36" t="s">
        <v>201</v>
      </c>
      <c r="B46" s="6"/>
      <c r="C46" s="6"/>
      <c r="D46" s="6"/>
      <c r="E46" s="6"/>
      <c r="F46" s="6"/>
      <c r="G46" s="6"/>
      <c r="H46" s="6"/>
    </row>
    <row r="47" spans="1:10" ht="15.6">
      <c r="A47" s="34" t="s">
        <v>180</v>
      </c>
      <c r="B47" s="59">
        <v>2019</v>
      </c>
      <c r="C47" s="59">
        <v>2020</v>
      </c>
      <c r="D47" s="59">
        <v>2021</v>
      </c>
      <c r="E47" s="59">
        <v>2022</v>
      </c>
      <c r="F47" s="59">
        <v>2023</v>
      </c>
      <c r="G47" s="59" t="s">
        <v>200</v>
      </c>
      <c r="H47" s="6"/>
    </row>
    <row r="48" spans="1:10" ht="15.6">
      <c r="A48" s="34" t="s">
        <v>188</v>
      </c>
      <c r="B48" s="168">
        <v>21911</v>
      </c>
      <c r="C48" s="168">
        <v>95865</v>
      </c>
      <c r="D48" s="168">
        <v>84325</v>
      </c>
      <c r="E48" s="168">
        <v>197306</v>
      </c>
      <c r="F48" s="169">
        <v>120201</v>
      </c>
      <c r="G48" s="186">
        <v>1.9647432418572183E-2</v>
      </c>
      <c r="H48" s="6"/>
    </row>
    <row r="49" spans="1:10" ht="15.6">
      <c r="A49" s="34" t="s">
        <v>189</v>
      </c>
      <c r="B49" s="168">
        <v>2774876</v>
      </c>
      <c r="C49" s="168">
        <v>3202648</v>
      </c>
      <c r="D49" s="168">
        <v>3464664</v>
      </c>
      <c r="E49" s="168">
        <v>4015372</v>
      </c>
      <c r="F49" s="169">
        <v>3707909</v>
      </c>
      <c r="G49" s="186">
        <v>0.39984465756452936</v>
      </c>
      <c r="H49" s="6"/>
    </row>
    <row r="50" spans="1:10" ht="15.6">
      <c r="A50" s="34" t="s">
        <v>190</v>
      </c>
      <c r="B50" s="168">
        <v>1591327</v>
      </c>
      <c r="C50" s="168">
        <v>2018464</v>
      </c>
      <c r="D50" s="168">
        <v>1876335</v>
      </c>
      <c r="E50" s="168">
        <v>2745069</v>
      </c>
      <c r="F50" s="169">
        <v>2347673</v>
      </c>
      <c r="G50" s="186">
        <v>0.27334981025319821</v>
      </c>
      <c r="H50" s="6"/>
    </row>
    <row r="51" spans="1:10" ht="15.6">
      <c r="A51" s="34" t="s">
        <v>191</v>
      </c>
      <c r="B51" s="168">
        <v>309443</v>
      </c>
      <c r="C51" s="168">
        <v>430761</v>
      </c>
      <c r="D51" s="168">
        <v>249544</v>
      </c>
      <c r="E51" s="168">
        <v>469290</v>
      </c>
      <c r="F51" s="169">
        <v>426392</v>
      </c>
      <c r="G51" s="186">
        <v>4.6731186885911935E-2</v>
      </c>
      <c r="H51" s="6"/>
    </row>
    <row r="52" spans="1:10" ht="15.6">
      <c r="A52" s="34" t="s">
        <v>192</v>
      </c>
      <c r="B52" s="168">
        <v>87006</v>
      </c>
      <c r="C52" s="168">
        <v>165032</v>
      </c>
      <c r="D52" s="168">
        <v>150097</v>
      </c>
      <c r="E52" s="168">
        <v>1756334</v>
      </c>
      <c r="F52" s="169">
        <v>202931</v>
      </c>
      <c r="G52" s="186">
        <v>0.17489307760250858</v>
      </c>
      <c r="H52" s="6"/>
    </row>
    <row r="53" spans="1:10" ht="15.6">
      <c r="A53" s="34" t="s">
        <v>193</v>
      </c>
      <c r="B53" s="168">
        <v>518315</v>
      </c>
      <c r="C53" s="168">
        <v>542666</v>
      </c>
      <c r="D53" s="168">
        <v>408013</v>
      </c>
      <c r="E53" s="168">
        <v>220150</v>
      </c>
      <c r="F53" s="169">
        <v>534170</v>
      </c>
      <c r="G53" s="186">
        <v>2.1922203313374487E-2</v>
      </c>
      <c r="H53" s="6"/>
    </row>
    <row r="54" spans="1:10" ht="15.6">
      <c r="A54" s="34" t="s">
        <v>194</v>
      </c>
      <c r="B54" s="168">
        <v>1154161</v>
      </c>
      <c r="C54" s="168">
        <v>1555815</v>
      </c>
      <c r="D54" s="168">
        <v>1383068</v>
      </c>
      <c r="E54" s="168">
        <v>595254</v>
      </c>
      <c r="F54" s="169">
        <v>1739531</v>
      </c>
      <c r="G54" s="186">
        <v>5.9274491079261485E-2</v>
      </c>
      <c r="H54" s="6"/>
    </row>
    <row r="55" spans="1:10" ht="15.6">
      <c r="A55" s="34" t="s">
        <v>195</v>
      </c>
      <c r="B55" s="168">
        <v>488535</v>
      </c>
      <c r="C55" s="168">
        <v>554999</v>
      </c>
      <c r="D55" s="168">
        <v>514401</v>
      </c>
      <c r="E55" s="168">
        <v>43555</v>
      </c>
      <c r="F55" s="169">
        <v>470436</v>
      </c>
      <c r="G55" s="186">
        <v>4.3371408826437686E-3</v>
      </c>
      <c r="H55" s="6"/>
    </row>
    <row r="56" spans="1:10" ht="15.6">
      <c r="A56" s="34" t="s">
        <v>155</v>
      </c>
      <c r="B56" s="169">
        <f>SUM(B48:B55)</f>
        <v>6945574</v>
      </c>
      <c r="C56" s="169">
        <f t="shared" ref="C56:F56" si="4">SUM(C48:C55)</f>
        <v>8566250</v>
      </c>
      <c r="D56" s="169">
        <f t="shared" si="4"/>
        <v>8130447</v>
      </c>
      <c r="E56" s="169">
        <f t="shared" si="4"/>
        <v>10042330</v>
      </c>
      <c r="F56" s="169">
        <f t="shared" si="4"/>
        <v>9549243</v>
      </c>
      <c r="G56" s="186">
        <v>1</v>
      </c>
      <c r="H56" s="6"/>
    </row>
    <row r="57" spans="1:10" ht="15.6">
      <c r="A57" s="170" t="s">
        <v>197</v>
      </c>
      <c r="H57" s="6"/>
    </row>
    <row r="58" spans="1:10" ht="15.6">
      <c r="H58" s="6"/>
    </row>
    <row r="61" spans="1:10" ht="15.6">
      <c r="A61" s="6"/>
      <c r="B61" s="6"/>
      <c r="C61" s="6"/>
      <c r="D61" s="6"/>
      <c r="E61" s="6"/>
      <c r="F61" s="6"/>
      <c r="G61" s="6"/>
      <c r="H61" s="6"/>
      <c r="I61" s="6"/>
      <c r="J61" s="6"/>
    </row>
    <row r="62" spans="1:10" ht="15.6">
      <c r="A62" s="6"/>
      <c r="B62" s="6"/>
      <c r="C62" s="6"/>
      <c r="D62" s="6"/>
      <c r="E62" s="6"/>
      <c r="F62" s="6"/>
      <c r="G62" s="6"/>
      <c r="H62" s="6"/>
      <c r="I62" s="6"/>
      <c r="J62" s="6"/>
    </row>
    <row r="63" spans="1:10" ht="15.6">
      <c r="A63" s="6"/>
      <c r="B63" s="6"/>
      <c r="C63" s="6"/>
      <c r="D63" s="6"/>
      <c r="E63" s="6"/>
      <c r="F63" s="6"/>
      <c r="G63" s="6"/>
      <c r="H63" s="6"/>
      <c r="I63" s="6"/>
      <c r="J63" s="6"/>
    </row>
    <row r="64" spans="1:10" ht="15.6">
      <c r="A64" s="6"/>
      <c r="B64" s="6"/>
      <c r="C64" s="6"/>
      <c r="D64" s="6"/>
      <c r="E64" s="6"/>
      <c r="F64" s="6"/>
      <c r="G64" s="6"/>
      <c r="H64" s="6"/>
      <c r="I64" s="6"/>
      <c r="J64" s="6"/>
    </row>
    <row r="65" spans="1:10" ht="15.6">
      <c r="A65" s="6"/>
      <c r="B65" s="6"/>
      <c r="C65" s="6"/>
      <c r="D65" s="6"/>
      <c r="E65" s="6"/>
      <c r="F65" s="6"/>
      <c r="G65" s="6"/>
      <c r="H65" s="6"/>
      <c r="I65" s="6"/>
      <c r="J65" s="6"/>
    </row>
    <row r="66" spans="1:10" ht="15.6">
      <c r="A66" s="6"/>
      <c r="B66" s="6"/>
      <c r="C66" s="6"/>
      <c r="D66" s="6"/>
      <c r="E66" s="6"/>
      <c r="F66" s="6"/>
      <c r="G66" s="6"/>
      <c r="H66" s="6"/>
      <c r="I66" s="6"/>
      <c r="J66" s="6"/>
    </row>
    <row r="67" spans="1:10" ht="15.6">
      <c r="A67" s="6"/>
      <c r="B67" s="6"/>
      <c r="C67" s="6"/>
      <c r="D67" s="6"/>
      <c r="E67" s="6"/>
      <c r="F67" s="6"/>
      <c r="G67" s="6"/>
      <c r="H67" s="6"/>
      <c r="I67" s="6"/>
      <c r="J67" s="6"/>
    </row>
    <row r="68" spans="1:10" ht="15.6">
      <c r="A68" s="6"/>
      <c r="B68" s="6"/>
      <c r="C68" s="6"/>
      <c r="D68" s="6"/>
      <c r="E68" s="6"/>
      <c r="F68" s="6"/>
      <c r="G68" s="6"/>
      <c r="H68" s="6"/>
      <c r="I68" s="6"/>
      <c r="J68" s="6"/>
    </row>
    <row r="69" spans="1:10" ht="15.6">
      <c r="A69" s="6"/>
      <c r="B69" s="6"/>
      <c r="C69" s="6"/>
      <c r="D69" s="6"/>
      <c r="E69" s="6"/>
      <c r="F69" s="6"/>
      <c r="G69" s="6"/>
      <c r="H69" s="6"/>
      <c r="I69" s="6"/>
      <c r="J69" s="6"/>
    </row>
  </sheetData>
  <pageMargins left="0.7" right="0.7" top="0.75" bottom="0.75" header="0.3" footer="0.3"/>
  <ignoredErrors>
    <ignoredError sqref="F12 F14" formula="1"/>
    <ignoredError sqref="B43 F43 F56"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BC0B8-EDC3-4750-BAD6-61957B454C1C}">
  <dimension ref="A1:U80"/>
  <sheetViews>
    <sheetView showGridLines="0" topLeftCell="C1" workbookViewId="0">
      <selection activeCell="C1" sqref="C1"/>
    </sheetView>
  </sheetViews>
  <sheetFormatPr defaultColWidth="8.7109375" defaultRowHeight="15.6"/>
  <cols>
    <col min="1" max="1" width="42.140625" style="6" bestFit="1" customWidth="1"/>
    <col min="2" max="6" width="12.140625" style="6" customWidth="1"/>
    <col min="7" max="19" width="11.28515625" style="6" bestFit="1" customWidth="1"/>
    <col min="20" max="20" width="10.85546875" style="6" customWidth="1"/>
    <col min="21" max="16384" width="8.7109375" style="6"/>
  </cols>
  <sheetData>
    <row r="1" spans="1:17">
      <c r="A1"/>
      <c r="B1"/>
      <c r="C1" s="88" t="s">
        <v>202</v>
      </c>
      <c r="D1"/>
      <c r="E1"/>
      <c r="F1"/>
      <c r="G1"/>
    </row>
    <row r="2" spans="1:17">
      <c r="A2"/>
      <c r="B2"/>
      <c r="C2"/>
      <c r="D2"/>
      <c r="E2"/>
      <c r="F2"/>
      <c r="G2"/>
    </row>
    <row r="3" spans="1:17">
      <c r="A3"/>
      <c r="B3"/>
      <c r="C3"/>
      <c r="D3"/>
      <c r="E3"/>
      <c r="F3"/>
      <c r="G3"/>
      <c r="K3" s="232"/>
      <c r="L3" s="232"/>
      <c r="M3" s="232"/>
      <c r="N3" s="232"/>
      <c r="O3" s="232"/>
      <c r="P3" s="232"/>
      <c r="Q3" s="232"/>
    </row>
    <row r="4" spans="1:17">
      <c r="A4"/>
      <c r="B4"/>
      <c r="C4"/>
      <c r="D4"/>
      <c r="E4"/>
      <c r="F4"/>
      <c r="G4"/>
      <c r="K4" s="232"/>
      <c r="L4" s="232"/>
      <c r="M4" s="232"/>
      <c r="N4" s="232"/>
      <c r="O4" s="232"/>
      <c r="P4" s="232"/>
      <c r="Q4" s="232"/>
    </row>
    <row r="5" spans="1:17">
      <c r="A5"/>
      <c r="B5"/>
      <c r="C5"/>
      <c r="D5"/>
      <c r="E5"/>
      <c r="F5"/>
      <c r="G5"/>
    </row>
    <row r="6" spans="1:17">
      <c r="A6"/>
      <c r="B6"/>
      <c r="C6"/>
      <c r="D6"/>
      <c r="E6"/>
      <c r="F6"/>
      <c r="G6"/>
    </row>
    <row r="7" spans="1:17">
      <c r="A7"/>
      <c r="B7"/>
      <c r="C7"/>
      <c r="D7"/>
      <c r="E7"/>
      <c r="F7"/>
      <c r="G7"/>
    </row>
    <row r="8" spans="1:17">
      <c r="A8"/>
      <c r="B8"/>
      <c r="C8"/>
      <c r="D8"/>
      <c r="E8"/>
      <c r="F8"/>
      <c r="G8"/>
    </row>
    <row r="9" spans="1:17" s="50" customFormat="1" ht="9" customHeight="1">
      <c r="A9"/>
      <c r="B9"/>
      <c r="C9"/>
      <c r="D9"/>
      <c r="E9"/>
      <c r="F9"/>
      <c r="G9"/>
    </row>
    <row r="10" spans="1:17">
      <c r="A10"/>
      <c r="B10"/>
      <c r="C10"/>
      <c r="D10"/>
      <c r="E10"/>
      <c r="F10"/>
      <c r="G10"/>
    </row>
    <row r="11" spans="1:17">
      <c r="A11"/>
      <c r="B11"/>
      <c r="C11"/>
      <c r="D11"/>
      <c r="E11"/>
      <c r="F11"/>
      <c r="G11"/>
    </row>
    <row r="12" spans="1:17">
      <c r="A12"/>
      <c r="B12"/>
      <c r="C12"/>
      <c r="D12"/>
      <c r="E12"/>
      <c r="F12"/>
      <c r="G12"/>
      <c r="H12" s="58"/>
    </row>
    <row r="13" spans="1:17">
      <c r="A13"/>
      <c r="B13"/>
      <c r="C13"/>
      <c r="D13"/>
      <c r="E13"/>
      <c r="F13"/>
      <c r="G13"/>
    </row>
    <row r="14" spans="1:17">
      <c r="A14"/>
      <c r="B14"/>
      <c r="C14"/>
      <c r="D14"/>
      <c r="E14"/>
      <c r="F14"/>
      <c r="G14"/>
    </row>
    <row r="15" spans="1:17">
      <c r="A15"/>
      <c r="B15"/>
      <c r="C15"/>
      <c r="D15"/>
      <c r="E15"/>
      <c r="F15"/>
      <c r="G15"/>
    </row>
    <row r="16" spans="1:17">
      <c r="A16"/>
      <c r="B16"/>
      <c r="C16"/>
      <c r="D16"/>
      <c r="E16"/>
      <c r="F16"/>
      <c r="G16"/>
    </row>
    <row r="17" spans="1:21">
      <c r="A17"/>
      <c r="B17"/>
      <c r="C17"/>
      <c r="D17"/>
      <c r="E17"/>
      <c r="F17"/>
      <c r="G17"/>
    </row>
    <row r="18" spans="1:21">
      <c r="A18"/>
      <c r="B18"/>
      <c r="C18"/>
      <c r="D18"/>
      <c r="E18"/>
      <c r="F18"/>
      <c r="G18"/>
    </row>
    <row r="19" spans="1:21">
      <c r="A19"/>
      <c r="B19"/>
      <c r="C19"/>
      <c r="D19"/>
      <c r="E19"/>
      <c r="F19"/>
      <c r="G19"/>
    </row>
    <row r="20" spans="1:21">
      <c r="A20"/>
      <c r="B20"/>
      <c r="C20"/>
      <c r="D20"/>
      <c r="E20"/>
      <c r="F20"/>
      <c r="G20"/>
    </row>
    <row r="21" spans="1:21">
      <c r="A21"/>
      <c r="B21"/>
      <c r="D21"/>
      <c r="E21"/>
      <c r="F21"/>
      <c r="G21"/>
    </row>
    <row r="22" spans="1:21">
      <c r="A22"/>
      <c r="B22"/>
      <c r="C22"/>
      <c r="D22"/>
      <c r="E22"/>
      <c r="F22"/>
      <c r="G22"/>
    </row>
    <row r="23" spans="1:21">
      <c r="A23"/>
      <c r="B23"/>
      <c r="C23"/>
      <c r="D23"/>
      <c r="E23"/>
      <c r="F23"/>
      <c r="G23"/>
    </row>
    <row r="24" spans="1:21">
      <c r="A24"/>
      <c r="B24"/>
      <c r="C24"/>
      <c r="D24"/>
      <c r="E24"/>
      <c r="F24"/>
      <c r="G24"/>
    </row>
    <row r="25" spans="1:21">
      <c r="A25"/>
      <c r="B25"/>
      <c r="C25"/>
      <c r="D25"/>
      <c r="E25"/>
      <c r="F25"/>
      <c r="G25"/>
      <c r="I25" s="88"/>
      <c r="J25" s="36"/>
      <c r="L25" s="60"/>
    </row>
    <row r="26" spans="1:21">
      <c r="A26"/>
      <c r="B26"/>
      <c r="C26" s="88" t="s">
        <v>203</v>
      </c>
      <c r="D26"/>
      <c r="E26"/>
      <c r="F26"/>
      <c r="G26"/>
    </row>
    <row r="27" spans="1:21">
      <c r="A27"/>
      <c r="B27"/>
      <c r="C27"/>
      <c r="D27"/>
      <c r="E27"/>
      <c r="F27"/>
      <c r="G27"/>
    </row>
    <row r="28" spans="1:21">
      <c r="A28"/>
      <c r="B28"/>
      <c r="C28"/>
      <c r="D28"/>
      <c r="E28"/>
      <c r="F28"/>
      <c r="G28"/>
    </row>
    <row r="29" spans="1:21">
      <c r="A29"/>
      <c r="B29"/>
      <c r="C29"/>
      <c r="D29"/>
      <c r="E29"/>
      <c r="F29"/>
      <c r="G29"/>
    </row>
    <row r="30" spans="1:21">
      <c r="A30"/>
      <c r="B30"/>
      <c r="C30"/>
      <c r="D30"/>
      <c r="E30"/>
      <c r="F30"/>
      <c r="G30"/>
      <c r="H30"/>
      <c r="I30"/>
      <c r="J30"/>
      <c r="K30"/>
      <c r="L30"/>
      <c r="M30"/>
      <c r="N30"/>
      <c r="O30"/>
      <c r="P30"/>
      <c r="Q30"/>
      <c r="R30"/>
      <c r="S30"/>
      <c r="T30"/>
      <c r="U30"/>
    </row>
    <row r="31" spans="1:21">
      <c r="A31"/>
      <c r="B31"/>
      <c r="C31"/>
      <c r="D31"/>
      <c r="E31"/>
      <c r="F31"/>
      <c r="G31"/>
      <c r="H31"/>
      <c r="I31"/>
      <c r="J31"/>
      <c r="K31"/>
      <c r="L31"/>
      <c r="M31"/>
      <c r="N31"/>
      <c r="O31"/>
      <c r="P31"/>
      <c r="Q31"/>
      <c r="R31"/>
      <c r="S31"/>
      <c r="T31"/>
      <c r="U31"/>
    </row>
    <row r="32" spans="1:21">
      <c r="A32"/>
      <c r="B32"/>
      <c r="C32"/>
      <c r="D32"/>
      <c r="E32"/>
      <c r="F32"/>
      <c r="G32"/>
      <c r="H32"/>
      <c r="I32"/>
      <c r="J32"/>
      <c r="K32"/>
      <c r="L32"/>
      <c r="M32"/>
      <c r="N32"/>
      <c r="O32"/>
      <c r="P32"/>
      <c r="Q32"/>
      <c r="R32"/>
      <c r="S32"/>
      <c r="T32"/>
      <c r="U32"/>
    </row>
    <row r="33" spans="1:21">
      <c r="A33"/>
      <c r="B33"/>
      <c r="C33"/>
      <c r="D33"/>
      <c r="E33"/>
      <c r="F33"/>
      <c r="G33"/>
      <c r="H33"/>
      <c r="I33"/>
      <c r="J33"/>
      <c r="K33"/>
      <c r="L33"/>
      <c r="M33"/>
      <c r="N33"/>
      <c r="O33"/>
      <c r="P33"/>
      <c r="Q33"/>
      <c r="R33"/>
      <c r="S33"/>
      <c r="T33"/>
      <c r="U33"/>
    </row>
    <row r="34" spans="1:21">
      <c r="A34"/>
      <c r="B34"/>
      <c r="C34"/>
      <c r="D34"/>
      <c r="E34"/>
      <c r="F34"/>
      <c r="G34"/>
      <c r="H34"/>
      <c r="I34"/>
      <c r="J34"/>
      <c r="K34"/>
      <c r="L34"/>
      <c r="M34"/>
      <c r="N34"/>
      <c r="O34"/>
      <c r="P34"/>
      <c r="Q34"/>
      <c r="R34"/>
      <c r="S34"/>
      <c r="T34"/>
      <c r="U34"/>
    </row>
    <row r="35" spans="1:21">
      <c r="A35"/>
      <c r="B35"/>
      <c r="C35"/>
      <c r="D35"/>
      <c r="E35"/>
      <c r="F35"/>
      <c r="G35"/>
      <c r="H35"/>
      <c r="I35"/>
      <c r="J35"/>
      <c r="K35"/>
      <c r="L35"/>
      <c r="M35"/>
      <c r="N35"/>
      <c r="O35"/>
      <c r="P35"/>
      <c r="Q35"/>
      <c r="R35"/>
      <c r="S35"/>
      <c r="T35"/>
      <c r="U35"/>
    </row>
    <row r="36" spans="1:21">
      <c r="A36"/>
      <c r="B36"/>
      <c r="C36"/>
      <c r="D36"/>
      <c r="E36"/>
      <c r="F36"/>
      <c r="G36"/>
      <c r="H36"/>
      <c r="I36"/>
      <c r="J36"/>
      <c r="K36"/>
      <c r="L36"/>
      <c r="M36"/>
      <c r="N36"/>
      <c r="O36"/>
      <c r="P36"/>
      <c r="Q36"/>
      <c r="R36"/>
      <c r="S36"/>
      <c r="T36"/>
      <c r="U36"/>
    </row>
    <row r="37" spans="1:21">
      <c r="A37"/>
      <c r="B37"/>
      <c r="C37"/>
      <c r="D37"/>
      <c r="E37"/>
      <c r="F37"/>
      <c r="G37"/>
      <c r="H37"/>
      <c r="I37"/>
      <c r="J37"/>
      <c r="K37"/>
      <c r="L37"/>
      <c r="M37"/>
      <c r="N37"/>
      <c r="O37"/>
      <c r="P37"/>
      <c r="Q37"/>
      <c r="R37"/>
      <c r="S37"/>
      <c r="T37"/>
      <c r="U37"/>
    </row>
    <row r="38" spans="1:21">
      <c r="A38"/>
      <c r="B38"/>
      <c r="C38"/>
      <c r="D38"/>
      <c r="E38"/>
      <c r="F38"/>
      <c r="G38"/>
      <c r="H38"/>
      <c r="I38"/>
      <c r="J38"/>
      <c r="K38"/>
      <c r="L38"/>
      <c r="M38"/>
      <c r="N38"/>
      <c r="O38"/>
      <c r="P38"/>
      <c r="Q38"/>
      <c r="R38"/>
      <c r="S38"/>
      <c r="T38"/>
      <c r="U38"/>
    </row>
    <row r="39" spans="1:21">
      <c r="A39"/>
      <c r="B39"/>
      <c r="C39"/>
      <c r="D39"/>
      <c r="E39"/>
      <c r="F39"/>
      <c r="G39"/>
      <c r="H39"/>
      <c r="I39"/>
      <c r="J39"/>
      <c r="K39"/>
      <c r="L39"/>
      <c r="M39"/>
      <c r="N39"/>
      <c r="O39"/>
      <c r="P39"/>
      <c r="Q39"/>
      <c r="R39"/>
      <c r="S39"/>
      <c r="T39"/>
      <c r="U39"/>
    </row>
    <row r="40" spans="1:21">
      <c r="A40"/>
      <c r="B40"/>
      <c r="C40"/>
      <c r="D40"/>
      <c r="E40"/>
      <c r="F40"/>
      <c r="G40"/>
      <c r="H40"/>
      <c r="I40"/>
      <c r="J40"/>
      <c r="K40"/>
      <c r="L40"/>
      <c r="M40"/>
      <c r="N40"/>
      <c r="O40"/>
      <c r="P40"/>
      <c r="Q40"/>
      <c r="R40"/>
      <c r="S40"/>
      <c r="T40"/>
      <c r="U40"/>
    </row>
    <row r="41" spans="1:21">
      <c r="A41"/>
      <c r="B41"/>
      <c r="C41"/>
      <c r="D41"/>
      <c r="E41"/>
      <c r="F41"/>
      <c r="G41"/>
      <c r="H41"/>
      <c r="I41"/>
      <c r="J41"/>
      <c r="K41"/>
      <c r="L41"/>
      <c r="M41"/>
      <c r="N41"/>
      <c r="O41"/>
      <c r="P41"/>
      <c r="Q41"/>
      <c r="R41"/>
      <c r="S41"/>
      <c r="T41"/>
      <c r="U41"/>
    </row>
    <row r="42" spans="1:21">
      <c r="A42"/>
      <c r="B42"/>
      <c r="C42"/>
      <c r="D42"/>
      <c r="E42"/>
      <c r="F42"/>
      <c r="G42"/>
      <c r="H42"/>
      <c r="I42"/>
      <c r="J42"/>
      <c r="K42"/>
      <c r="L42"/>
      <c r="M42"/>
      <c r="N42"/>
      <c r="O42"/>
      <c r="P42"/>
      <c r="Q42"/>
      <c r="R42"/>
      <c r="S42"/>
      <c r="T42"/>
      <c r="U42"/>
    </row>
    <row r="43" spans="1:21">
      <c r="A43"/>
      <c r="B43"/>
      <c r="C43"/>
      <c r="D43"/>
      <c r="E43"/>
      <c r="F43"/>
      <c r="G43"/>
      <c r="H43"/>
      <c r="I43"/>
      <c r="J43"/>
      <c r="K43"/>
      <c r="L43"/>
      <c r="M43"/>
      <c r="N43"/>
      <c r="O43"/>
      <c r="P43"/>
      <c r="Q43"/>
      <c r="R43"/>
      <c r="S43"/>
      <c r="T43"/>
      <c r="U43"/>
    </row>
    <row r="44" spans="1:21">
      <c r="A44"/>
      <c r="B44"/>
      <c r="C44"/>
      <c r="D44"/>
      <c r="E44"/>
      <c r="F44"/>
      <c r="G44"/>
      <c r="H44"/>
      <c r="I44"/>
      <c r="J44"/>
      <c r="K44"/>
      <c r="L44"/>
      <c r="M44"/>
      <c r="N44"/>
      <c r="O44"/>
      <c r="P44"/>
      <c r="Q44"/>
      <c r="R44"/>
      <c r="S44"/>
      <c r="T44"/>
      <c r="U44"/>
    </row>
    <row r="45" spans="1:21">
      <c r="A45"/>
      <c r="B45"/>
      <c r="C45"/>
      <c r="D45"/>
      <c r="E45"/>
      <c r="F45"/>
      <c r="G45"/>
      <c r="H45"/>
      <c r="I45"/>
      <c r="J45"/>
      <c r="K45"/>
      <c r="L45"/>
      <c r="M45"/>
      <c r="N45"/>
      <c r="O45"/>
      <c r="P45"/>
      <c r="Q45"/>
      <c r="R45"/>
      <c r="S45"/>
      <c r="T45"/>
      <c r="U45"/>
    </row>
    <row r="46" spans="1:21">
      <c r="A46"/>
      <c r="B46"/>
      <c r="C46"/>
      <c r="D46"/>
      <c r="E46"/>
      <c r="F46"/>
      <c r="G46"/>
      <c r="H46"/>
      <c r="I46"/>
      <c r="J46"/>
      <c r="K46"/>
      <c r="L46"/>
      <c r="M46"/>
      <c r="N46"/>
      <c r="O46"/>
      <c r="P46"/>
      <c r="Q46"/>
      <c r="R46"/>
      <c r="S46"/>
      <c r="T46"/>
      <c r="U46"/>
    </row>
    <row r="47" spans="1:21">
      <c r="A47"/>
      <c r="B47"/>
      <c r="C47"/>
      <c r="D47"/>
      <c r="E47"/>
      <c r="F47"/>
      <c r="G47"/>
      <c r="H47"/>
      <c r="I47"/>
      <c r="J47"/>
      <c r="K47"/>
      <c r="L47"/>
      <c r="M47"/>
      <c r="N47"/>
      <c r="O47"/>
      <c r="P47"/>
      <c r="Q47"/>
      <c r="R47"/>
      <c r="S47"/>
      <c r="T47"/>
      <c r="U47"/>
    </row>
    <row r="48" spans="1:21">
      <c r="A48"/>
      <c r="B48"/>
      <c r="C48"/>
      <c r="D48"/>
      <c r="E48"/>
      <c r="F48"/>
      <c r="G48"/>
      <c r="H48"/>
      <c r="I48"/>
      <c r="J48"/>
      <c r="K48"/>
      <c r="L48"/>
      <c r="M48"/>
      <c r="N48"/>
      <c r="O48"/>
      <c r="P48"/>
      <c r="Q48"/>
      <c r="R48"/>
      <c r="S48"/>
      <c r="T48"/>
      <c r="U48"/>
    </row>
    <row r="49" spans="1:21">
      <c r="A49"/>
      <c r="B49"/>
      <c r="C49"/>
      <c r="D49"/>
      <c r="E49"/>
      <c r="F49"/>
      <c r="G49"/>
      <c r="H49"/>
      <c r="I49"/>
      <c r="J49"/>
      <c r="K49"/>
      <c r="L49"/>
      <c r="M49"/>
      <c r="N49"/>
      <c r="O49"/>
      <c r="P49"/>
      <c r="Q49"/>
      <c r="R49"/>
      <c r="S49"/>
      <c r="T49"/>
      <c r="U49"/>
    </row>
    <row r="50" spans="1:21">
      <c r="A50"/>
      <c r="B50"/>
      <c r="C50"/>
      <c r="D50"/>
      <c r="E50"/>
      <c r="F50"/>
      <c r="G50"/>
      <c r="H50"/>
      <c r="I50"/>
      <c r="J50"/>
      <c r="K50"/>
      <c r="L50"/>
      <c r="M50"/>
      <c r="N50"/>
      <c r="O50"/>
      <c r="P50"/>
      <c r="Q50"/>
      <c r="R50"/>
      <c r="S50"/>
      <c r="T50"/>
      <c r="U50"/>
    </row>
    <row r="51" spans="1:21">
      <c r="A51"/>
      <c r="B51"/>
      <c r="C51"/>
      <c r="D51"/>
      <c r="E51"/>
      <c r="F51"/>
      <c r="G51"/>
      <c r="H51"/>
      <c r="I51"/>
      <c r="J51"/>
      <c r="K51"/>
      <c r="L51"/>
      <c r="M51"/>
      <c r="N51"/>
      <c r="O51"/>
      <c r="P51"/>
      <c r="Q51"/>
      <c r="R51"/>
      <c r="S51"/>
      <c r="T51"/>
      <c r="U51"/>
    </row>
    <row r="52" spans="1:21">
      <c r="A52"/>
      <c r="B52"/>
      <c r="C52"/>
      <c r="D52"/>
      <c r="E52"/>
      <c r="F52"/>
      <c r="G52"/>
      <c r="H52"/>
      <c r="I52"/>
      <c r="J52"/>
      <c r="K52"/>
      <c r="L52"/>
      <c r="M52"/>
      <c r="N52"/>
      <c r="O52"/>
      <c r="P52"/>
      <c r="Q52"/>
      <c r="R52"/>
      <c r="S52"/>
      <c r="T52"/>
      <c r="U52"/>
    </row>
    <row r="53" spans="1:21">
      <c r="A53"/>
      <c r="B53"/>
      <c r="C53"/>
      <c r="D53"/>
      <c r="E53"/>
      <c r="F53"/>
      <c r="G53"/>
      <c r="H53"/>
      <c r="I53"/>
      <c r="J53"/>
      <c r="K53"/>
      <c r="L53"/>
      <c r="M53"/>
      <c r="N53"/>
      <c r="O53"/>
      <c r="P53"/>
      <c r="Q53"/>
      <c r="R53"/>
      <c r="S53"/>
      <c r="T53"/>
      <c r="U53"/>
    </row>
    <row r="54" spans="1:21">
      <c r="A54"/>
      <c r="B54"/>
      <c r="C54"/>
      <c r="D54"/>
      <c r="E54"/>
      <c r="F54"/>
      <c r="G54"/>
      <c r="H54"/>
      <c r="I54"/>
      <c r="J54"/>
      <c r="K54"/>
      <c r="L54"/>
      <c r="M54"/>
      <c r="N54"/>
      <c r="O54"/>
      <c r="P54"/>
      <c r="Q54"/>
      <c r="R54"/>
      <c r="S54"/>
      <c r="T54"/>
      <c r="U54"/>
    </row>
    <row r="55" spans="1:21">
      <c r="A55"/>
      <c r="B55"/>
      <c r="C55"/>
      <c r="D55"/>
      <c r="E55"/>
      <c r="F55"/>
      <c r="G55"/>
      <c r="H55"/>
      <c r="I55"/>
      <c r="J55"/>
      <c r="K55"/>
      <c r="L55"/>
      <c r="M55"/>
      <c r="N55"/>
      <c r="O55"/>
      <c r="P55"/>
      <c r="Q55"/>
      <c r="R55"/>
      <c r="S55"/>
      <c r="T55"/>
      <c r="U55"/>
    </row>
    <row r="56" spans="1:21">
      <c r="A56"/>
      <c r="B56"/>
      <c r="C56"/>
      <c r="D56"/>
      <c r="E56"/>
      <c r="F56"/>
      <c r="G56"/>
      <c r="H56"/>
      <c r="I56"/>
      <c r="J56"/>
      <c r="K56"/>
      <c r="L56"/>
      <c r="M56"/>
      <c r="N56"/>
      <c r="O56"/>
      <c r="P56"/>
      <c r="Q56"/>
      <c r="R56"/>
      <c r="S56"/>
      <c r="T56"/>
      <c r="U56"/>
    </row>
    <row r="57" spans="1:21">
      <c r="A57"/>
      <c r="B57"/>
      <c r="C57"/>
      <c r="D57"/>
      <c r="E57"/>
      <c r="F57"/>
      <c r="G57"/>
      <c r="H57"/>
      <c r="I57"/>
      <c r="J57"/>
      <c r="K57"/>
      <c r="L57"/>
      <c r="M57"/>
      <c r="N57"/>
      <c r="O57"/>
      <c r="P57"/>
      <c r="Q57"/>
      <c r="R57"/>
      <c r="S57"/>
      <c r="T57"/>
      <c r="U57"/>
    </row>
    <row r="58" spans="1:21">
      <c r="A58"/>
      <c r="B58"/>
      <c r="C58"/>
      <c r="D58"/>
      <c r="E58"/>
      <c r="F58"/>
      <c r="G58"/>
      <c r="H58"/>
      <c r="I58"/>
      <c r="J58"/>
      <c r="K58"/>
      <c r="L58"/>
      <c r="M58"/>
      <c r="N58"/>
      <c r="O58"/>
      <c r="P58"/>
      <c r="Q58"/>
      <c r="R58"/>
      <c r="S58"/>
      <c r="T58"/>
      <c r="U58"/>
    </row>
    <row r="59" spans="1:21">
      <c r="A59"/>
      <c r="B59"/>
      <c r="C59"/>
      <c r="D59"/>
      <c r="E59"/>
      <c r="F59"/>
      <c r="G59"/>
      <c r="H59"/>
      <c r="I59"/>
      <c r="J59"/>
      <c r="K59"/>
      <c r="L59"/>
      <c r="M59"/>
      <c r="N59"/>
      <c r="O59"/>
      <c r="P59"/>
      <c r="Q59"/>
      <c r="R59"/>
      <c r="S59"/>
      <c r="T59"/>
      <c r="U59"/>
    </row>
    <row r="60" spans="1:21">
      <c r="A60"/>
      <c r="B60"/>
      <c r="C60"/>
      <c r="D60"/>
      <c r="E60"/>
      <c r="F60"/>
      <c r="G60"/>
      <c r="H60"/>
      <c r="I60"/>
      <c r="J60"/>
      <c r="K60"/>
      <c r="L60"/>
      <c r="M60"/>
      <c r="N60"/>
      <c r="O60"/>
      <c r="P60"/>
      <c r="Q60"/>
      <c r="R60"/>
      <c r="S60"/>
      <c r="T60"/>
      <c r="U60"/>
    </row>
    <row r="61" spans="1:21">
      <c r="A61"/>
      <c r="B61"/>
      <c r="C61"/>
      <c r="D61"/>
      <c r="E61"/>
      <c r="F61"/>
      <c r="G61"/>
      <c r="H61"/>
      <c r="I61"/>
      <c r="J61"/>
      <c r="K61"/>
      <c r="L61"/>
      <c r="M61"/>
      <c r="N61"/>
      <c r="O61"/>
      <c r="P61"/>
      <c r="Q61"/>
      <c r="R61"/>
      <c r="S61"/>
      <c r="T61"/>
      <c r="U61"/>
    </row>
    <row r="62" spans="1:21">
      <c r="A62"/>
      <c r="B62"/>
      <c r="C62"/>
      <c r="D62"/>
      <c r="E62"/>
      <c r="F62"/>
      <c r="G62"/>
      <c r="H62"/>
      <c r="I62"/>
      <c r="J62"/>
      <c r="K62"/>
      <c r="L62"/>
      <c r="M62"/>
      <c r="N62"/>
      <c r="O62"/>
      <c r="P62"/>
      <c r="Q62"/>
      <c r="R62"/>
      <c r="S62"/>
      <c r="T62"/>
      <c r="U62"/>
    </row>
    <row r="63" spans="1:21">
      <c r="A63"/>
      <c r="B63"/>
      <c r="C63"/>
      <c r="D63"/>
      <c r="E63"/>
      <c r="F63"/>
      <c r="G63"/>
      <c r="H63"/>
      <c r="I63"/>
      <c r="J63"/>
      <c r="K63"/>
      <c r="L63"/>
      <c r="M63"/>
      <c r="N63"/>
      <c r="O63"/>
      <c r="P63"/>
      <c r="Q63"/>
      <c r="R63"/>
      <c r="S63"/>
      <c r="T63"/>
      <c r="U63"/>
    </row>
    <row r="64" spans="1:21">
      <c r="A64"/>
      <c r="B64"/>
      <c r="C64"/>
      <c r="D64"/>
      <c r="E64"/>
      <c r="F64"/>
      <c r="G64"/>
      <c r="H64"/>
      <c r="I64"/>
      <c r="J64"/>
      <c r="K64"/>
      <c r="L64"/>
      <c r="M64"/>
      <c r="N64"/>
      <c r="O64"/>
      <c r="P64"/>
      <c r="Q64"/>
      <c r="R64"/>
      <c r="S64"/>
      <c r="T64"/>
      <c r="U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row>
    <row r="70" spans="1:19">
      <c r="A70"/>
      <c r="B70"/>
      <c r="C70"/>
      <c r="D70"/>
      <c r="E70"/>
      <c r="F70"/>
      <c r="G70"/>
    </row>
    <row r="71" spans="1:19">
      <c r="A71"/>
      <c r="B71"/>
      <c r="C71"/>
      <c r="D71"/>
      <c r="E71"/>
      <c r="F71"/>
      <c r="G71"/>
    </row>
    <row r="72" spans="1:19">
      <c r="A72"/>
      <c r="B72"/>
      <c r="C72"/>
      <c r="D72"/>
      <c r="E72"/>
      <c r="F72"/>
      <c r="G72"/>
    </row>
    <row r="73" spans="1:19">
      <c r="A73"/>
      <c r="B73"/>
      <c r="C73"/>
      <c r="D73"/>
      <c r="E73"/>
      <c r="F73"/>
      <c r="G73"/>
    </row>
    <row r="74" spans="1:19">
      <c r="A74"/>
      <c r="B74"/>
      <c r="C74"/>
      <c r="D74"/>
      <c r="E74"/>
      <c r="F74"/>
      <c r="G74"/>
    </row>
    <row r="75" spans="1:19">
      <c r="A75"/>
      <c r="B75"/>
      <c r="C75"/>
      <c r="D75"/>
      <c r="E75"/>
      <c r="F75"/>
      <c r="G75"/>
    </row>
    <row r="76" spans="1:19">
      <c r="A76"/>
      <c r="B76"/>
      <c r="C76"/>
      <c r="D76"/>
      <c r="E76"/>
      <c r="F76"/>
      <c r="G76"/>
    </row>
    <row r="77" spans="1:19">
      <c r="A77"/>
      <c r="B77"/>
      <c r="C77"/>
      <c r="D77"/>
      <c r="E77"/>
      <c r="F77"/>
      <c r="G77"/>
    </row>
    <row r="78" spans="1:19">
      <c r="A78"/>
      <c r="B78"/>
      <c r="C78"/>
      <c r="D78"/>
      <c r="E78"/>
      <c r="F78"/>
      <c r="G78"/>
    </row>
    <row r="79" spans="1:19">
      <c r="A79"/>
      <c r="B79"/>
      <c r="C79"/>
      <c r="D79"/>
      <c r="E79"/>
      <c r="F79"/>
      <c r="G79"/>
    </row>
    <row r="80" spans="1:19">
      <c r="A80"/>
      <c r="B80"/>
      <c r="C80"/>
      <c r="D80"/>
      <c r="E80"/>
      <c r="F80"/>
      <c r="G80"/>
    </row>
  </sheetData>
  <mergeCells count="1">
    <mergeCell ref="K3:Q4"/>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3FADE-7447-46BE-8123-14A5F1550172}">
  <dimension ref="A1:J39"/>
  <sheetViews>
    <sheetView showGridLines="0" workbookViewId="0"/>
  </sheetViews>
  <sheetFormatPr defaultRowHeight="14.45"/>
  <cols>
    <col min="1" max="1" width="37.140625" customWidth="1"/>
    <col min="2" max="4" width="11.85546875" bestFit="1" customWidth="1"/>
    <col min="5" max="5" width="13.140625" bestFit="1" customWidth="1"/>
    <col min="6" max="6" width="15.5703125" bestFit="1" customWidth="1"/>
    <col min="7" max="7" width="10.85546875" bestFit="1" customWidth="1"/>
    <col min="8" max="9" width="10.140625" bestFit="1" customWidth="1"/>
    <col min="10" max="10" width="10.140625" customWidth="1"/>
    <col min="11" max="11" width="10.140625" bestFit="1" customWidth="1"/>
    <col min="12" max="12" width="10.85546875" bestFit="1" customWidth="1"/>
  </cols>
  <sheetData>
    <row r="1" spans="1:10" ht="15.6">
      <c r="A1" s="32" t="s">
        <v>204</v>
      </c>
    </row>
    <row r="2" spans="1:10" ht="30">
      <c r="A2" s="40" t="s">
        <v>205</v>
      </c>
      <c r="B2" s="59">
        <v>2019</v>
      </c>
      <c r="C2" s="59">
        <v>2020</v>
      </c>
      <c r="D2" s="59">
        <v>2021</v>
      </c>
      <c r="E2" s="59">
        <v>2022</v>
      </c>
      <c r="F2" s="59">
        <v>2023</v>
      </c>
      <c r="G2" s="91"/>
      <c r="H2" s="91"/>
      <c r="I2" s="91"/>
      <c r="J2" s="91"/>
    </row>
    <row r="3" spans="1:10" ht="15.6">
      <c r="A3" s="40" t="s">
        <v>135</v>
      </c>
      <c r="B3" s="46">
        <v>44705757.244186766</v>
      </c>
      <c r="C3" s="46">
        <v>43673802</v>
      </c>
      <c r="D3" s="46">
        <v>44374196</v>
      </c>
      <c r="E3" s="46">
        <v>44507592</v>
      </c>
      <c r="F3" s="92">
        <v>43284674</v>
      </c>
    </row>
    <row r="4" spans="1:10" ht="15.6">
      <c r="A4" s="40" t="s">
        <v>113</v>
      </c>
      <c r="B4" s="43">
        <v>2.6883785760194942E-2</v>
      </c>
      <c r="C4" s="44">
        <v>3.2056929689794351E-2</v>
      </c>
      <c r="D4" s="44">
        <v>3.5634831558412912E-2</v>
      </c>
      <c r="E4" s="44">
        <v>3.599961103265259E-2</v>
      </c>
      <c r="F4" s="45">
        <f>F5/F3</f>
        <v>3.4721850972009166E-2</v>
      </c>
    </row>
    <row r="5" spans="1:10" ht="15.6">
      <c r="A5" s="40" t="s">
        <v>137</v>
      </c>
      <c r="B5" s="8">
        <v>1201860</v>
      </c>
      <c r="C5" s="41">
        <v>1400048</v>
      </c>
      <c r="D5" s="41">
        <v>1581267</v>
      </c>
      <c r="E5" s="41">
        <v>1602256</v>
      </c>
      <c r="F5" s="93">
        <v>1502924</v>
      </c>
    </row>
    <row r="6" spans="1:10" ht="15.6">
      <c r="A6" s="40" t="s">
        <v>138</v>
      </c>
      <c r="B6" s="94">
        <v>-23296</v>
      </c>
      <c r="C6" s="95">
        <v>-16819</v>
      </c>
      <c r="D6" s="95">
        <v>-15301</v>
      </c>
      <c r="E6" s="95">
        <v>-186</v>
      </c>
      <c r="F6" s="93">
        <v>-51</v>
      </c>
    </row>
    <row r="7" spans="1:10" ht="15.6">
      <c r="A7" s="34" t="s">
        <v>139</v>
      </c>
      <c r="B7" s="8">
        <v>1178564</v>
      </c>
      <c r="C7" s="41">
        <v>1383229</v>
      </c>
      <c r="D7" s="41">
        <v>1565966</v>
      </c>
      <c r="E7" s="41">
        <v>1602070</v>
      </c>
      <c r="F7" s="42">
        <f>F5+F6</f>
        <v>1502873</v>
      </c>
    </row>
    <row r="8" spans="1:10" ht="15.6">
      <c r="A8" s="39"/>
      <c r="B8" s="39"/>
      <c r="C8" s="49"/>
      <c r="D8" s="49"/>
      <c r="E8" s="49"/>
      <c r="F8" s="64"/>
    </row>
    <row r="9" spans="1:10" ht="15.6">
      <c r="A9" s="40" t="s">
        <v>206</v>
      </c>
      <c r="B9" s="8">
        <v>1236778</v>
      </c>
      <c r="C9" s="41">
        <v>1152212</v>
      </c>
      <c r="D9" s="41">
        <v>1345894</v>
      </c>
      <c r="E9" s="41">
        <v>1267025</v>
      </c>
      <c r="F9" s="42">
        <v>1503060</v>
      </c>
    </row>
    <row r="10" spans="1:10" ht="15.6">
      <c r="A10" s="40" t="s">
        <v>207</v>
      </c>
      <c r="B10" s="46">
        <v>-116773</v>
      </c>
      <c r="C10" s="47">
        <v>-22927</v>
      </c>
      <c r="D10" s="47">
        <v>-17177</v>
      </c>
      <c r="E10" s="47">
        <v>-13308</v>
      </c>
      <c r="F10" s="48">
        <v>-59434</v>
      </c>
    </row>
    <row r="11" spans="1:10" ht="15.6">
      <c r="A11" s="40" t="s">
        <v>208</v>
      </c>
      <c r="B11" s="8">
        <v>1120005</v>
      </c>
      <c r="C11" s="41">
        <v>1129285</v>
      </c>
      <c r="D11" s="41">
        <v>1328717</v>
      </c>
      <c r="E11" s="41">
        <v>1253717</v>
      </c>
      <c r="F11" s="42">
        <f>F9+F10</f>
        <v>1443626</v>
      </c>
    </row>
    <row r="12" spans="1:10" ht="30">
      <c r="A12" s="40" t="s">
        <v>143</v>
      </c>
      <c r="B12" s="8">
        <v>45724</v>
      </c>
      <c r="C12" s="41">
        <v>116976</v>
      </c>
      <c r="D12" s="41">
        <v>22867</v>
      </c>
      <c r="E12" s="41">
        <v>16769</v>
      </c>
      <c r="F12" s="42">
        <v>13291</v>
      </c>
    </row>
    <row r="13" spans="1:10" ht="15.6">
      <c r="A13" s="40" t="s">
        <v>209</v>
      </c>
      <c r="B13" s="8">
        <v>1165729</v>
      </c>
      <c r="C13" s="41">
        <v>1246261</v>
      </c>
      <c r="D13" s="41">
        <v>1351584</v>
      </c>
      <c r="E13" s="41">
        <v>1270486</v>
      </c>
      <c r="F13" s="42">
        <f>F11+F12</f>
        <v>1456917</v>
      </c>
    </row>
    <row r="14" spans="1:10" ht="15.6">
      <c r="A14" s="34" t="s">
        <v>210</v>
      </c>
      <c r="B14" s="8">
        <v>12602</v>
      </c>
      <c r="C14" s="41">
        <v>137477</v>
      </c>
      <c r="D14" s="41">
        <v>214382</v>
      </c>
      <c r="E14" s="41">
        <v>331584</v>
      </c>
      <c r="F14" s="42">
        <v>45956</v>
      </c>
    </row>
    <row r="15" spans="1:10" ht="15.6">
      <c r="A15" s="40" t="s">
        <v>163</v>
      </c>
      <c r="B15" s="8">
        <v>1178331</v>
      </c>
      <c r="C15" s="41">
        <v>1383738</v>
      </c>
      <c r="D15" s="41">
        <v>1565966</v>
      </c>
      <c r="E15" s="41">
        <v>1602070</v>
      </c>
      <c r="F15" s="42">
        <f>F13+F14</f>
        <v>1502873</v>
      </c>
    </row>
    <row r="16" spans="1:10" ht="15.6">
      <c r="A16" s="40" t="s">
        <v>147</v>
      </c>
      <c r="B16" s="8">
        <v>116736</v>
      </c>
      <c r="C16" s="41">
        <v>22867</v>
      </c>
      <c r="D16" s="41">
        <v>17177</v>
      </c>
      <c r="E16" s="41">
        <v>13291</v>
      </c>
      <c r="F16" s="42">
        <v>59147</v>
      </c>
    </row>
    <row r="17" spans="1:7" ht="15.6">
      <c r="C17" s="39"/>
      <c r="D17" s="39"/>
      <c r="E17" s="39"/>
      <c r="F17" s="96"/>
    </row>
    <row r="18" spans="1:7" ht="15.6">
      <c r="A18" s="40" t="s">
        <v>148</v>
      </c>
      <c r="B18" s="53">
        <v>364323.81999999995</v>
      </c>
      <c r="C18" s="53">
        <v>4037699.49</v>
      </c>
      <c r="D18" s="53">
        <v>6377864.5</v>
      </c>
      <c r="E18" s="53">
        <v>10249261.440000003</v>
      </c>
      <c r="F18" s="213">
        <v>1519305</v>
      </c>
    </row>
    <row r="19" spans="1:7" ht="15.6">
      <c r="A19" s="57"/>
      <c r="B19" s="57"/>
      <c r="C19" s="57"/>
      <c r="D19" s="57"/>
      <c r="E19" s="57"/>
      <c r="F19" s="97"/>
    </row>
    <row r="20" spans="1:7" ht="15.6">
      <c r="A20" s="32" t="s">
        <v>211</v>
      </c>
      <c r="E20" s="6"/>
    </row>
    <row r="21" spans="1:7" ht="15.6">
      <c r="A21" s="40" t="s">
        <v>199</v>
      </c>
      <c r="B21" s="59">
        <v>2023</v>
      </c>
      <c r="E21" s="6"/>
    </row>
    <row r="22" spans="1:7" ht="15.6">
      <c r="A22" s="40" t="s">
        <v>212</v>
      </c>
      <c r="B22" s="46">
        <v>1563083</v>
      </c>
      <c r="E22" s="6"/>
    </row>
    <row r="23" spans="1:7" ht="15.6">
      <c r="A23" s="40" t="s">
        <v>213</v>
      </c>
      <c r="B23" s="46">
        <v>8552</v>
      </c>
      <c r="E23" s="6"/>
    </row>
    <row r="24" spans="1:7" ht="15.6">
      <c r="A24" s="40" t="s">
        <v>186</v>
      </c>
      <c r="B24" s="46">
        <v>58</v>
      </c>
      <c r="E24" s="6"/>
    </row>
    <row r="25" spans="1:7" ht="15.6">
      <c r="A25" s="40" t="s">
        <v>214</v>
      </c>
      <c r="B25" s="92">
        <v>1571693</v>
      </c>
      <c r="E25" s="6"/>
    </row>
    <row r="26" spans="1:7" ht="15.6">
      <c r="A26" s="170" t="s">
        <v>197</v>
      </c>
      <c r="B26" s="100"/>
      <c r="E26" s="6"/>
    </row>
    <row r="28" spans="1:7" ht="15.6">
      <c r="A28" s="32" t="s">
        <v>215</v>
      </c>
      <c r="E28" s="6"/>
    </row>
    <row r="29" spans="1:7" ht="15">
      <c r="A29" s="40" t="s">
        <v>180</v>
      </c>
      <c r="B29" s="59">
        <v>2019</v>
      </c>
      <c r="C29" s="59">
        <v>2020</v>
      </c>
      <c r="D29" s="59">
        <v>2021</v>
      </c>
      <c r="E29" s="59">
        <v>2022</v>
      </c>
      <c r="F29" s="59">
        <v>2023</v>
      </c>
      <c r="G29" s="216" t="s">
        <v>200</v>
      </c>
    </row>
    <row r="30" spans="1:7" ht="15.6">
      <c r="A30" s="40" t="str">
        <f>'[6]Report Tables'!A106</f>
        <v>CT</v>
      </c>
      <c r="B30" s="85">
        <v>12180</v>
      </c>
      <c r="C30" s="85">
        <v>16776</v>
      </c>
      <c r="D30" s="85">
        <v>13811</v>
      </c>
      <c r="E30" s="85">
        <v>13556</v>
      </c>
      <c r="F30" s="86">
        <v>25278</v>
      </c>
      <c r="G30" s="187">
        <v>1.6083293620318982E-2</v>
      </c>
    </row>
    <row r="31" spans="1:7" ht="15.6">
      <c r="A31" s="40" t="str">
        <f>'[6]Report Tables'!A107</f>
        <v>ME</v>
      </c>
      <c r="B31" s="85">
        <v>147406</v>
      </c>
      <c r="C31" s="85">
        <v>112860</v>
      </c>
      <c r="D31" s="85">
        <v>135614</v>
      </c>
      <c r="E31" s="85">
        <v>207656</v>
      </c>
      <c r="F31" s="86">
        <v>155351</v>
      </c>
      <c r="G31" s="187">
        <v>9.8843094675614127E-2</v>
      </c>
    </row>
    <row r="32" spans="1:7" ht="15.6">
      <c r="A32" s="40" t="str">
        <f>'[6]Report Tables'!A108</f>
        <v>MA</v>
      </c>
      <c r="B32" s="85">
        <v>261855</v>
      </c>
      <c r="C32" s="85">
        <v>234313</v>
      </c>
      <c r="D32" s="85">
        <v>199590</v>
      </c>
      <c r="E32" s="85">
        <v>143958</v>
      </c>
      <c r="F32" s="86">
        <v>306644</v>
      </c>
      <c r="G32" s="187">
        <v>0.19510426018312738</v>
      </c>
    </row>
    <row r="33" spans="1:7" ht="15.6">
      <c r="A33" s="40" t="str">
        <f>'[6]Report Tables'!A109</f>
        <v>NH</v>
      </c>
      <c r="B33" s="85">
        <v>143651</v>
      </c>
      <c r="C33" s="85">
        <v>121027</v>
      </c>
      <c r="D33" s="85">
        <v>158136</v>
      </c>
      <c r="E33" s="85">
        <v>185004</v>
      </c>
      <c r="F33" s="86">
        <v>209873</v>
      </c>
      <c r="G33" s="187">
        <v>0.13353307547975335</v>
      </c>
    </row>
    <row r="34" spans="1:7" ht="15.6">
      <c r="A34" s="40" t="str">
        <f>'[6]Report Tables'!A110</f>
        <v>NY</v>
      </c>
      <c r="B34" s="85">
        <v>394040</v>
      </c>
      <c r="C34" s="85">
        <v>427153</v>
      </c>
      <c r="D34" s="85">
        <v>1962</v>
      </c>
      <c r="E34" s="85">
        <v>504760</v>
      </c>
      <c r="F34" s="86">
        <v>589757</v>
      </c>
      <c r="G34" s="187">
        <v>0.3752367669767569</v>
      </c>
    </row>
    <row r="35" spans="1:7" ht="15.6">
      <c r="A35" s="40" t="str">
        <f>'[6]Report Tables'!A111</f>
        <v>RI</v>
      </c>
      <c r="B35" s="85">
        <v>3992</v>
      </c>
      <c r="C35" s="85">
        <v>3178</v>
      </c>
      <c r="D35" s="85">
        <v>208613</v>
      </c>
      <c r="E35" s="85">
        <v>2793</v>
      </c>
      <c r="F35" s="86">
        <v>3401</v>
      </c>
      <c r="G35" s="187">
        <v>2.1639086004709572E-3</v>
      </c>
    </row>
    <row r="36" spans="1:7" ht="15.6">
      <c r="A36" s="40" t="str">
        <f>'[6]Report Tables'!A112</f>
        <v>VT</v>
      </c>
      <c r="B36" s="85">
        <v>273654</v>
      </c>
      <c r="C36" s="85">
        <v>236988</v>
      </c>
      <c r="D36" s="85">
        <v>452416</v>
      </c>
      <c r="E36" s="85">
        <v>209298</v>
      </c>
      <c r="F36" s="86">
        <v>281389</v>
      </c>
      <c r="G36" s="187">
        <v>0.17903560046395831</v>
      </c>
    </row>
    <row r="37" spans="1:7" ht="15">
      <c r="A37" s="40" t="str">
        <f>'[6]Report Tables'!A113</f>
        <v>TOTAL</v>
      </c>
      <c r="B37" s="92">
        <v>1236778</v>
      </c>
      <c r="C37" s="92">
        <v>1152295</v>
      </c>
      <c r="D37" s="92">
        <v>1170142</v>
      </c>
      <c r="E37" s="92">
        <v>1267025</v>
      </c>
      <c r="F37" s="92">
        <v>1571693</v>
      </c>
      <c r="G37" s="187">
        <v>1</v>
      </c>
    </row>
    <row r="38" spans="1:7" ht="15.6">
      <c r="A38" s="170" t="s">
        <v>197</v>
      </c>
      <c r="E38" s="6"/>
    </row>
    <row r="39" spans="1:7" ht="15.6">
      <c r="E39" s="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E5B1B55FDC6F46992CBD8D384DCF63" ma:contentTypeVersion="16" ma:contentTypeDescription="Create a new document." ma:contentTypeScope="" ma:versionID="7f9fcf5916a0b63d46aacb8b118d0fa4">
  <xsd:schema xmlns:xsd="http://www.w3.org/2001/XMLSchema" xmlns:xs="http://www.w3.org/2001/XMLSchema" xmlns:p="http://schemas.microsoft.com/office/2006/metadata/properties" xmlns:ns2="79499340-b9cf-4458-9368-33036c1b4dc9" xmlns:ns3="a2187807-d16b-4f26-8c23-1ecdc31f3e2b" targetNamespace="http://schemas.microsoft.com/office/2006/metadata/properties" ma:root="true" ma:fieldsID="ad89071f3d5fae404a0839962d859493" ns2:_="" ns3:_="">
    <xsd:import namespace="79499340-b9cf-4458-9368-33036c1b4dc9"/>
    <xsd:import namespace="a2187807-d16b-4f26-8c23-1ecdc31f3e2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99340-b9cf-4458-9368-33036c1b4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187807-d16b-4f26-8c23-1ecdc31f3e2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a686ed0-eff6-4cd6-a1d8-9b8107d23435}" ma:internalName="TaxCatchAll" ma:showField="CatchAllData" ma:web="a2187807-d16b-4f26-8c23-1ecdc31f3e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9499340-b9cf-4458-9368-33036c1b4dc9">
      <Terms xmlns="http://schemas.microsoft.com/office/infopath/2007/PartnerControls"/>
    </lcf76f155ced4ddcb4097134ff3c332f>
    <TaxCatchAll xmlns="a2187807-d16b-4f26-8c23-1ecdc31f3e2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47FE6B-0391-486F-9A92-0FC8916450E7}"/>
</file>

<file path=customXml/itemProps2.xml><?xml version="1.0" encoding="utf-8"?>
<ds:datastoreItem xmlns:ds="http://schemas.openxmlformats.org/officeDocument/2006/customXml" ds:itemID="{893BF402-31DD-4F84-A02B-D30229F15D6C}"/>
</file>

<file path=customXml/itemProps3.xml><?xml version="1.0" encoding="utf-8"?>
<ds:datastoreItem xmlns:ds="http://schemas.openxmlformats.org/officeDocument/2006/customXml" ds:itemID="{41889439-C2F5-49D0-8F4B-6E80728AB02B}"/>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Wassam, John (ENE)</dc:creator>
  <cp:keywords/>
  <dc:description/>
  <cp:lastModifiedBy>Mahony, Elizabeth (ENE)</cp:lastModifiedBy>
  <cp:revision/>
  <dcterms:created xsi:type="dcterms:W3CDTF">2026-01-28T18:59:59Z</dcterms:created>
  <dcterms:modified xsi:type="dcterms:W3CDTF">2026-02-05T20:36:39Z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0x010100CCE5B1B55FDC6F46992CBD8D384DCF63</vt:lpwstr>
  </property>
  <property fmtid="{D5CDD505-2E9C-101B-9397-08002B2CF9AE}" pid="3" name="MediaServiceImageTags">
    <vt:lpwstr/>
  </property>
</Properties>
</file>