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20" tabRatio="907" activeTab="0"/>
  </bookViews>
  <sheets>
    <sheet name="Compare FY23 FY22 071122" sheetId="1" r:id="rId1"/>
    <sheet name="Adult FY23 071122" sheetId="2" r:id="rId2"/>
    <sheet name=" Youth FY23 071122" sheetId="3" r:id="rId3"/>
    <sheet name="Dis Wrk FY23 071122" sheetId="4" r:id="rId4"/>
    <sheet name=" Awards FY23 Adult 071122" sheetId="5" r:id="rId5"/>
    <sheet name=" Awards FY22 Youth 071122" sheetId="6" r:id="rId6"/>
    <sheet name="Awards FY22 DWrk 071122" sheetId="7" r:id="rId7"/>
    <sheet name="Adult HH " sheetId="8" state="hidden" r:id="rId8"/>
    <sheet name="Youth HH" sheetId="9" state="hidden" r:id="rId9"/>
  </sheets>
  <definedNames>
    <definedName name="_xlnm.Print_Area" localSheetId="5">' Awards FY22 Youth 071122'!$A$1:$K$35</definedName>
    <definedName name="_xlnm.Print_Area" localSheetId="4">' Awards FY23 Adult 071122'!$A$1:$K$35</definedName>
    <definedName name="_xlnm.Print_Area" localSheetId="2">' Youth FY23 071122'!$A$1:$P$39</definedName>
    <definedName name="_xlnm.Print_Area" localSheetId="1">'Adult FY23 071122'!$A$1:$P$35</definedName>
    <definedName name="_xlnm.Print_Area" localSheetId="6">'Awards FY22 DWrk 071122'!$A$1:$K$35</definedName>
    <definedName name="_xlnm.Print_Area" localSheetId="0">'Compare FY23 FY22 071122'!$A$1:$M$34</definedName>
    <definedName name="_xlnm.Print_Titles" localSheetId="3">'Dis Wrk FY23 071122'!$A:$A,'Dis Wrk FY23 071122'!$1:$3</definedName>
  </definedNames>
  <calcPr fullCalcOnLoad="1"/>
</workbook>
</file>

<file path=xl/sharedStrings.xml><?xml version="1.0" encoding="utf-8"?>
<sst xmlns="http://schemas.openxmlformats.org/spreadsheetml/2006/main" count="526" uniqueCount="170">
  <si>
    <t>COMMONWEALTH OF MASSACHUSETTS</t>
  </si>
  <si>
    <t>Count</t>
  </si>
  <si>
    <t>Share</t>
  </si>
  <si>
    <t>Amount</t>
  </si>
  <si>
    <t>Boston</t>
  </si>
  <si>
    <t>Metro North</t>
  </si>
  <si>
    <t>South Coastal</t>
  </si>
  <si>
    <t>Metro South/West</t>
  </si>
  <si>
    <t>Lower Merrimack</t>
  </si>
  <si>
    <t>Brockton</t>
  </si>
  <si>
    <t>Bristol County</t>
  </si>
  <si>
    <t>Cape Cod &amp; Islands</t>
  </si>
  <si>
    <t>Berkshire County</t>
  </si>
  <si>
    <t>Hampden County</t>
  </si>
  <si>
    <t>Franklin/Hampshire</t>
  </si>
  <si>
    <t>TOTAL</t>
  </si>
  <si>
    <t>Final Adjusted</t>
  </si>
  <si>
    <t>Pct</t>
  </si>
  <si>
    <t>Average</t>
  </si>
  <si>
    <t>(A+B+C)/3</t>
  </si>
  <si>
    <t>Formula</t>
  </si>
  <si>
    <t>Straight</t>
  </si>
  <si>
    <t>Hold</t>
  </si>
  <si>
    <t>Harmless</t>
  </si>
  <si>
    <t>If &gt; Formula</t>
  </si>
  <si>
    <t xml:space="preserve">Formula </t>
  </si>
  <si>
    <t>If&gt; Hold-</t>
  </si>
  <si>
    <t>90% Hold</t>
  </si>
  <si>
    <t>Adjusted</t>
  </si>
  <si>
    <t>Areas</t>
  </si>
  <si>
    <t>F x (100-D/Total F)</t>
  </si>
  <si>
    <t>Total</t>
  </si>
  <si>
    <t>Allocation</t>
  </si>
  <si>
    <t xml:space="preserve"> Adjusted</t>
  </si>
  <si>
    <t>90%HH</t>
  </si>
  <si>
    <t>v</t>
  </si>
  <si>
    <t>c</t>
  </si>
  <si>
    <t>d</t>
  </si>
  <si>
    <t>e</t>
  </si>
  <si>
    <t>g</t>
  </si>
  <si>
    <t>f</t>
  </si>
  <si>
    <t>F x (100-E/Total F)</t>
  </si>
  <si>
    <t>Program 90%</t>
  </si>
  <si>
    <t>Admin 10%</t>
  </si>
  <si>
    <t>North Central</t>
  </si>
  <si>
    <t>Central Mass</t>
  </si>
  <si>
    <t>Greater Lowell</t>
  </si>
  <si>
    <t>North Shore</t>
  </si>
  <si>
    <t>Gtr New Bedford</t>
  </si>
  <si>
    <t>b</t>
  </si>
  <si>
    <t>FY2008 WIA Title I Adult HH Calculation</t>
  </si>
  <si>
    <t>FY2008 Formula</t>
  </si>
  <si>
    <t>FY2008 WIA Title I Youth HH Calculation</t>
  </si>
  <si>
    <t>not rounded</t>
  </si>
  <si>
    <t>South Shore</t>
  </si>
  <si>
    <t>A</t>
  </si>
  <si>
    <t>B</t>
  </si>
  <si>
    <t>Unadj Share</t>
  </si>
  <si>
    <t>C</t>
  </si>
  <si>
    <t>D</t>
  </si>
  <si>
    <t>E</t>
  </si>
  <si>
    <t>F</t>
  </si>
  <si>
    <t>G</t>
  </si>
  <si>
    <t>I</t>
  </si>
  <si>
    <t>H</t>
  </si>
  <si>
    <t>1/3 Weight</t>
  </si>
  <si>
    <t>Unemployed
in ASUs</t>
  </si>
  <si>
    <t xml:space="preserve">Hold-Harmless Level = 90% of </t>
  </si>
  <si>
    <t>Unadjusted</t>
  </si>
  <si>
    <t>J</t>
  </si>
  <si>
    <t>Weighted</t>
  </si>
  <si>
    <t>Date:</t>
  </si>
  <si>
    <t>90% Program</t>
  </si>
  <si>
    <t>10% Admin</t>
  </si>
  <si>
    <t>Source:</t>
  </si>
  <si>
    <t>FUNDING AVAILABILITY</t>
  </si>
  <si>
    <t>Disadvantaged
Adults*</t>
  </si>
  <si>
    <t>Disadvantaged
Youth*</t>
  </si>
  <si>
    <t>Merrimack Valley</t>
  </si>
  <si>
    <t xml:space="preserve">Avg Adult Share (Prior 2 Years) </t>
  </si>
  <si>
    <t xml:space="preserve">Avg Youth Share (Prior 2 Years) </t>
  </si>
  <si>
    <t>Formula
Share</t>
  </si>
  <si>
    <t>Total 
Allocation</t>
  </si>
  <si>
    <t xml:space="preserve">Avg Dislocated Worker Share (Prior 2 Years) </t>
  </si>
  <si>
    <t xml:space="preserve">WIOA TITLE I ADULT </t>
  </si>
  <si>
    <t>WIOA TITLE 1 YOUTH</t>
  </si>
  <si>
    <t>K</t>
  </si>
  <si>
    <t>L</t>
  </si>
  <si>
    <t>M</t>
  </si>
  <si>
    <t>Program 90%   
Amount</t>
  </si>
  <si>
    <t>Admin. 10%
Amount</t>
  </si>
  <si>
    <t>Share**</t>
  </si>
  <si>
    <t>Calculated</t>
  </si>
  <si>
    <t>3-Year Job Loss in
Declining Indus.</t>
  </si>
  <si>
    <t>Share*</t>
  </si>
  <si>
    <t xml:space="preserve">WIOA TITLE I DISLOCATED WORKER </t>
  </si>
  <si>
    <t>Excess Unemployed
in ASUs</t>
  </si>
  <si>
    <t>* Economically Disadvantaged Youth updated to ACS levels per TEGL 14-17, April  4, 2018.</t>
  </si>
  <si>
    <t xml:space="preserve"> </t>
  </si>
  <si>
    <t>N</t>
  </si>
  <si>
    <t>Prepared by:  MassHire Department of Career Services</t>
  </si>
  <si>
    <t>MassHire Department of Career Services</t>
  </si>
  <si>
    <t xml:space="preserve"> Date:</t>
  </si>
  <si>
    <t>* Economically Disadvantaged Adult updated to ACS levels per TEGL 14-17, April  4, 2018.</t>
  </si>
  <si>
    <t>MASSHIRE
WORKFORCE 
AREAS</t>
  </si>
  <si>
    <t xml:space="preserve">  MASSHIRE
WORKFORCE 
AREAS</t>
  </si>
  <si>
    <t xml:space="preserve"> Total 
Allocation</t>
  </si>
  <si>
    <t xml:space="preserve"> Date: </t>
  </si>
  <si>
    <t>MASSHIRE
WORKFORCE
AREAS</t>
  </si>
  <si>
    <t>Date</t>
  </si>
  <si>
    <t>FY21</t>
  </si>
  <si>
    <t>90% HH</t>
  </si>
  <si>
    <t>ATTACHMENT  -  P3</t>
  </si>
  <si>
    <t>ATTACHMENT  - P2</t>
  </si>
  <si>
    <t>ATTACHMENT  -  P6</t>
  </si>
  <si>
    <t>ATTACHMENT  -   P5</t>
  </si>
  <si>
    <t>ATTACHMENT  -  P7</t>
  </si>
  <si>
    <t xml:space="preserve">ATTACHMENT  -  P4 </t>
  </si>
  <si>
    <t>FY22</t>
  </si>
  <si>
    <t xml:space="preserve">FISCAL YEAR 2022 WIOA TITLE I FORMULA ALLOCATION SHARES 
FOR DISLOCATED WORKERS WITH HOLD HARMLESS ADJUSTMENT </t>
  </si>
  <si>
    <t>Hold Harmless Level FY22</t>
  </si>
  <si>
    <t>CY19 Claimants
in Mass Layoffs</t>
  </si>
  <si>
    <t>0% Weight</t>
  </si>
  <si>
    <t>27.78% Weight</t>
  </si>
  <si>
    <t>16.67% Weight</t>
  </si>
  <si>
    <t>11.10% Weight</t>
  </si>
  <si>
    <t xml:space="preserve">     </t>
  </si>
  <si>
    <t xml:space="preserve"> Fiscal Year 2022 Youth </t>
  </si>
  <si>
    <t xml:space="preserve">  </t>
  </si>
  <si>
    <t xml:space="preserve">
Data not available 
for this factor.
Factor weight 
(10%) was
apportioned 
across the five remaining factors.</t>
  </si>
  <si>
    <t>FY23</t>
  </si>
  <si>
    <t xml:space="preserve"> FISCAL YEAR 2023 WIOA TITLE I FORMULA ALLOCATION SHARES FOR ADULT ACTIVITIES
WITH HOLD HARMLESS ADJUSTMENT </t>
  </si>
  <si>
    <t>Hold Harmless Level FY23</t>
  </si>
  <si>
    <t>Fiscal Year 2023</t>
  </si>
  <si>
    <t>FY223</t>
  </si>
  <si>
    <t xml:space="preserve"> FISCAL YEAR 2023 WIOA TITLE I FORMULA ALLOCATION SHARES FOR DISLOCATED WORKERS
WITH HOLD HARMLESS ADJUSTMENT </t>
  </si>
  <si>
    <t>CY21 Avg Lng Trm
UI Claims (26+Wks)</t>
  </si>
  <si>
    <t>CY21 Annual Avg
Unemp. Rate</t>
  </si>
  <si>
    <t>Hold Harmless Level Fiscal Year 2023</t>
  </si>
  <si>
    <t xml:space="preserve">CY21 Annual Total
of UI Exhaustees </t>
  </si>
  <si>
    <t>CY 21 Average
Monthly UI Claimants</t>
  </si>
  <si>
    <t>FISCAL YEAR 2023 WIOA TITLE I FORMULA ALLOCATIONS FOR DISCLOCATED WORKER PROGRAMS</t>
  </si>
  <si>
    <t>Funds Available as of July 1, 2022
DOL Notice of Award (NOA)</t>
  </si>
  <si>
    <t>Revised Funds Available as of October 1, 2022
DOL Notice of Award (NOA)</t>
  </si>
  <si>
    <t>Data on ASU unemployed and ASU excess unemployment data are for the 7/1/20 - 6/30/21 benchmark period used for state ASU determination for FY23</t>
  </si>
  <si>
    <t>FY 2023 Initial Allotments published in Training and Employment Guidance Letter (TEGL) 9-21, May 6, 2022</t>
  </si>
  <si>
    <t>FY 2023 total allotment for workforce areas assumes Governor's Reserve for statewide activities at 15% for the period 7/1/22 - 6/30/23.</t>
  </si>
  <si>
    <t>1. FY 2023 Initial Allotments published in Training and Employment Guidance Letter (TEGL) 9-21, May 6, 2022</t>
  </si>
  <si>
    <t>INITIAL ALLOCATIONS FOR FISCAL YEAR 2023 AND ALLOCATIONS FOR FISCAL YEAR 2022 COMPARED
 FOR WIOA TITLE I ADULT, YOUTH, AND DISLOCATED WORKER</t>
  </si>
  <si>
    <r>
      <t xml:space="preserve">
FY 2022
Allocation</t>
    </r>
    <r>
      <rPr>
        <vertAlign val="superscript"/>
        <sz val="10"/>
        <rFont val="Calibri"/>
        <family val="2"/>
      </rPr>
      <t>3</t>
    </r>
  </si>
  <si>
    <r>
      <t>Initial 
FY 2023
Allocation</t>
    </r>
    <r>
      <rPr>
        <vertAlign val="superscript"/>
        <sz val="10"/>
        <rFont val="Calibri"/>
        <family val="2"/>
      </rPr>
      <t>1</t>
    </r>
  </si>
  <si>
    <r>
      <t xml:space="preserve">
FY 2022
Allocation</t>
    </r>
    <r>
      <rPr>
        <vertAlign val="superscript"/>
        <sz val="10"/>
        <rFont val="Calibri"/>
        <family val="2"/>
      </rPr>
      <t>2</t>
    </r>
  </si>
  <si>
    <t>Calculation of FY 2022 Dislocated Worker Local Program Allocations with Factor Weights Approved June 2022.</t>
  </si>
  <si>
    <t xml:space="preserve"> FY 2023 Initial Allotments published in Training and Employment Guidance Letter (TEGL) 9-21, May 6, 2022</t>
  </si>
  <si>
    <t xml:space="preserve">USDOL will issue allotments in two Notices of Award (NOA) one for July 1, 2020 (base allotment) and one for October 1, 2020 (advance allotment).  
 </t>
  </si>
  <si>
    <t>FISCAL YEAR 2023 WIOA TITLE I FORMULA ALLOCATIONS FOR YOUTH ACTIVITIES</t>
  </si>
  <si>
    <t>IN PROGRESS</t>
  </si>
  <si>
    <t xml:space="preserve">  FISCAL YEAR 2023 WIOA TITLE I FORMULA ALLOCATION SHARES FOR YOUTH ACTIVITIES
WITH HOLD HARMLESS ADJUSTMENT</t>
  </si>
  <si>
    <t>Fiscal Year 2023 Adult</t>
  </si>
  <si>
    <t>FISCAL YEAR 2023 WIOA TITLE I FORMULA ALLOCATIONS FOR ADULT ACTIVITIES</t>
  </si>
  <si>
    <t>Revised Funds Available as of April 1, 2022
DOL Notice of Award (NOA)</t>
  </si>
  <si>
    <t>Funds Available as of October 1, 2022
DOL Notice of Award (NOA)</t>
  </si>
  <si>
    <t>Change 
from 
FY 2022</t>
  </si>
  <si>
    <t>% Change
from
FY 2022</t>
  </si>
  <si>
    <t>**Unadjusted formula shares (D) were adjusted to ensure that each area's formula share was at or above the area's 90% hold-harmless level (E). Totals may not add due to rounding.</t>
  </si>
  <si>
    <t>*The adjusted formula share cannot fall below the 90% hold-harmless level for any area.  Total may not add due to rounding.</t>
  </si>
  <si>
    <t>USDOL will issue allotments in two Notices of Award (NOA) one for July 1, 2020 (base allotment) and one for October 1, 2020 (advance allotment).  
 Totals may not add due to rounding.</t>
  </si>
  <si>
    <t>Totals may not add due to rounding.</t>
  </si>
  <si>
    <t xml:space="preserve">USDOL will issue allotments in two Notices of Award (NOA) one for July 1, 2020 (base allotment) and one for October 1, 2020 (advance allotment). Totals may not add due to rounding. 
 </t>
  </si>
  <si>
    <t>ATTACHMENT - P</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</si>
</sst>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_);_(* \(#,##0\);_(* &quot;-&quot;??_);_(@_)"/>
    <numFmt numFmtId="167" formatCode="0.000000000000000%"/>
    <numFmt numFmtId="168" formatCode="0.00000%"/>
    <numFmt numFmtId="169" formatCode="0.0"/>
    <numFmt numFmtId="170" formatCode="0.000"/>
    <numFmt numFmtId="171" formatCode="&quot;$&quot;#,##0"/>
    <numFmt numFmtId="172" formatCode="0.0000"/>
    <numFmt numFmtId="173" formatCode="&quot;$&quot;#,##0.00"/>
    <numFmt numFmtId="174" formatCode="[$-409]mmmm\ d\,\ yyyy;@"/>
    <numFmt numFmtId="175" formatCode="[$-409]d\-mmm\-yy;@"/>
    <numFmt numFmtId="176" formatCode="#,##0.000"/>
    <numFmt numFmtId="177" formatCode="_(&quot;$&quot;* #,##0.000000000000000_);_(&quot;$&quot;* \(#,##0.000000000000000\);_(&quot;$&quot;* &quot;-&quot;???????????????_);_(@_)"/>
  </numFmts>
  <fonts count="73">
    <font>
      <sz val="10"/>
      <name val="Arial"/>
      <family val="0"/>
    </font>
    <font>
      <sz val="10"/>
      <name val="Times New Roman"/>
      <family val="1"/>
    </font>
    <font>
      <b/>
      <sz val="10"/>
      <name val="Times New Roman"/>
      <family val="1"/>
    </font>
    <font>
      <sz val="8"/>
      <name val="Times New Roman"/>
      <family val="1"/>
    </font>
    <font>
      <u val="single"/>
      <sz val="10"/>
      <name val="Times New Roman"/>
      <family val="1"/>
    </font>
    <font>
      <u val="single"/>
      <sz val="10"/>
      <color indexed="12"/>
      <name val="Arial"/>
      <family val="2"/>
    </font>
    <font>
      <u val="single"/>
      <sz val="10"/>
      <color indexed="36"/>
      <name val="Arial"/>
      <family val="2"/>
    </font>
    <font>
      <b/>
      <sz val="10"/>
      <color indexed="10"/>
      <name val="Times New Roman"/>
      <family val="1"/>
    </font>
    <font>
      <sz val="11"/>
      <name val="Times New Roman"/>
      <family val="1"/>
    </font>
    <font>
      <b/>
      <sz val="10"/>
      <color indexed="10"/>
      <name val="Arial"/>
      <family val="2"/>
    </font>
    <font>
      <b/>
      <sz val="16"/>
      <name val="Calibri"/>
      <family val="2"/>
    </font>
    <font>
      <sz val="16"/>
      <name val="Calibri"/>
      <family val="2"/>
    </font>
    <font>
      <sz val="10"/>
      <name val="Calibri"/>
      <family val="2"/>
    </font>
    <font>
      <b/>
      <sz val="10"/>
      <name val="Calibri"/>
      <family val="2"/>
    </font>
    <font>
      <b/>
      <sz val="12"/>
      <name val="Calibri"/>
      <family val="2"/>
    </font>
    <font>
      <vertAlign val="superscript"/>
      <sz val="10"/>
      <name val="Calibri"/>
      <family val="2"/>
    </font>
    <font>
      <sz val="12"/>
      <name val="Calibri"/>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Calibri"/>
      <family val="2"/>
    </font>
    <font>
      <sz val="9"/>
      <name val="Calibri"/>
      <family val="2"/>
    </font>
    <font>
      <b/>
      <sz val="10"/>
      <color indexed="10"/>
      <name val="Calibri"/>
      <family val="2"/>
    </font>
    <font>
      <b/>
      <sz val="11"/>
      <name val="Calibri"/>
      <family val="2"/>
    </font>
    <font>
      <i/>
      <sz val="10"/>
      <color indexed="8"/>
      <name val="Calibri"/>
      <family val="2"/>
    </font>
    <font>
      <sz val="8"/>
      <name val="Calibri"/>
      <family val="2"/>
    </font>
    <font>
      <sz val="10"/>
      <color indexed="10"/>
      <name val="Calibri"/>
      <family val="2"/>
    </font>
    <font>
      <b/>
      <sz val="11"/>
      <color indexed="10"/>
      <name val="Calibri"/>
      <family val="2"/>
    </font>
    <font>
      <sz val="10"/>
      <color indexed="62"/>
      <name val="Calibri"/>
      <family val="2"/>
    </font>
    <font>
      <b/>
      <sz val="10"/>
      <color indexed="62"/>
      <name val="Calibri"/>
      <family val="2"/>
    </font>
    <font>
      <sz val="10"/>
      <color indexed="12"/>
      <name val="Calibri"/>
      <family val="2"/>
    </font>
    <font>
      <b/>
      <sz val="9"/>
      <name val="Calibri"/>
      <family val="2"/>
    </font>
    <font>
      <sz val="11"/>
      <name val="Calibri"/>
      <family val="2"/>
    </font>
    <font>
      <sz val="12"/>
      <color indexed="8"/>
      <name val="Calibri"/>
      <family val="2"/>
    </font>
    <font>
      <b/>
      <sz val="9"/>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sz val="10"/>
      <color theme="3" tint="0.39998000860214233"/>
      <name val="Calibri"/>
      <family val="2"/>
    </font>
    <font>
      <b/>
      <sz val="10"/>
      <color theme="3" tint="0.39998000860214233"/>
      <name val="Calibri"/>
      <family val="2"/>
    </font>
    <font>
      <sz val="12"/>
      <color theme="1"/>
      <name val="Calibri"/>
      <family val="2"/>
    </font>
    <font>
      <b/>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style="thin"/>
      <bottom style="thin"/>
    </border>
    <border>
      <left style="thin"/>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color indexed="63"/>
      </left>
      <right>
        <color indexed="63"/>
      </right>
      <top style="thin"/>
      <bottom>
        <color indexed="63"/>
      </bottom>
    </border>
    <border>
      <left style="thin"/>
      <right style="medium"/>
      <top style="thin"/>
      <bottom>
        <color indexed="63"/>
      </bottom>
    </border>
    <border>
      <left style="medium"/>
      <right style="thin"/>
      <top>
        <color indexed="63"/>
      </top>
      <bottom style="thin"/>
    </border>
    <border>
      <left style="thin"/>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medium"/>
      <bottom style="medium"/>
    </border>
    <border>
      <left>
        <color indexed="63"/>
      </left>
      <right>
        <color indexed="63"/>
      </right>
      <top style="medium"/>
      <bottom>
        <color indexed="63"/>
      </bottom>
    </border>
    <border>
      <left style="medium"/>
      <right style="thin"/>
      <top>
        <color indexed="63"/>
      </top>
      <bottom>
        <color indexed="63"/>
      </bottom>
    </border>
    <border>
      <left style="thin"/>
      <right style="thin"/>
      <top style="thin"/>
      <bottom style="thin"/>
    </border>
    <border>
      <left style="thin"/>
      <right>
        <color indexed="63"/>
      </right>
      <top style="thin"/>
      <bottom style="medium"/>
    </border>
    <border>
      <left style="medium"/>
      <right style="medium"/>
      <top style="medium"/>
      <bottom style="dashed"/>
    </border>
    <border>
      <left style="medium"/>
      <right style="medium"/>
      <top style="dashed"/>
      <bottom style="dashed"/>
    </border>
    <border>
      <left style="medium"/>
      <right style="medium"/>
      <top style="dashed"/>
      <bottom>
        <color indexed="63"/>
      </bottom>
    </border>
    <border>
      <left style="thin"/>
      <right>
        <color indexed="63"/>
      </right>
      <top style="medium"/>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89">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xf>
    <xf numFmtId="0" fontId="1" fillId="0" borderId="0" xfId="0" applyFont="1" applyBorder="1" applyAlignment="1">
      <alignment horizontal="center"/>
    </xf>
    <xf numFmtId="9" fontId="1" fillId="0" borderId="0" xfId="0" applyNumberFormat="1" applyFont="1" applyBorder="1" applyAlignment="1">
      <alignment horizontal="center"/>
    </xf>
    <xf numFmtId="0" fontId="1" fillId="0" borderId="0" xfId="0" applyFont="1" applyBorder="1" applyAlignment="1">
      <alignment horizontal="left"/>
    </xf>
    <xf numFmtId="0" fontId="3" fillId="0" borderId="0" xfId="0" applyFont="1" applyAlignment="1">
      <alignment/>
    </xf>
    <xf numFmtId="14" fontId="1" fillId="0" borderId="0" xfId="0" applyNumberFormat="1" applyFont="1" applyAlignment="1">
      <alignment/>
    </xf>
    <xf numFmtId="0" fontId="1" fillId="0" borderId="0" xfId="0" applyFont="1" applyBorder="1" applyAlignment="1">
      <alignment/>
    </xf>
    <xf numFmtId="10" fontId="1" fillId="0" borderId="0" xfId="0" applyNumberFormat="1" applyFont="1" applyBorder="1" applyAlignment="1">
      <alignment horizontal="center"/>
    </xf>
    <xf numFmtId="6" fontId="1" fillId="0" borderId="0" xfId="0" applyNumberFormat="1" applyFont="1" applyBorder="1" applyAlignment="1">
      <alignment/>
    </xf>
    <xf numFmtId="0" fontId="1" fillId="0" borderId="10" xfId="0" applyFont="1" applyBorder="1" applyAlignment="1">
      <alignment horizontal="center"/>
    </xf>
    <xf numFmtId="0" fontId="1" fillId="0" borderId="10" xfId="0" applyFont="1" applyBorder="1" applyAlignment="1">
      <alignment/>
    </xf>
    <xf numFmtId="10" fontId="1" fillId="0" borderId="10" xfId="0" applyNumberFormat="1" applyFont="1" applyBorder="1" applyAlignment="1">
      <alignment horizontal="center"/>
    </xf>
    <xf numFmtId="10" fontId="4" fillId="0" borderId="0" xfId="0" applyNumberFormat="1" applyFont="1" applyBorder="1" applyAlignment="1">
      <alignment horizontal="center"/>
    </xf>
    <xf numFmtId="14" fontId="1" fillId="0" borderId="0" xfId="0" applyNumberFormat="1" applyFont="1" applyAlignment="1">
      <alignment horizontal="left"/>
    </xf>
    <xf numFmtId="10" fontId="1" fillId="0" borderId="0" xfId="69" applyNumberFormat="1" applyFont="1" applyAlignment="1">
      <alignment horizontal="center"/>
    </xf>
    <xf numFmtId="10" fontId="1" fillId="0" borderId="0" xfId="0" applyNumberFormat="1" applyFont="1" applyAlignment="1">
      <alignment horizontal="left"/>
    </xf>
    <xf numFmtId="10" fontId="1" fillId="0" borderId="0" xfId="0" applyNumberFormat="1" applyFont="1" applyBorder="1" applyAlignment="1">
      <alignment horizontal="left"/>
    </xf>
    <xf numFmtId="10" fontId="1" fillId="0" borderId="0" xfId="0" applyNumberFormat="1" applyFont="1" applyAlignment="1">
      <alignment horizontal="center"/>
    </xf>
    <xf numFmtId="10" fontId="0" fillId="0" borderId="0" xfId="0" applyNumberFormat="1" applyAlignment="1">
      <alignment horizontal="left"/>
    </xf>
    <xf numFmtId="167" fontId="0" fillId="0" borderId="0" xfId="0" applyNumberFormat="1" applyAlignment="1">
      <alignment/>
    </xf>
    <xf numFmtId="10" fontId="0" fillId="0" borderId="0" xfId="0" applyNumberFormat="1" applyAlignment="1">
      <alignment/>
    </xf>
    <xf numFmtId="14" fontId="8" fillId="0" borderId="0" xfId="0" applyNumberFormat="1" applyFont="1" applyAlignment="1">
      <alignment/>
    </xf>
    <xf numFmtId="0" fontId="8" fillId="0" borderId="0" xfId="0" applyFont="1" applyAlignment="1">
      <alignment horizontal="left" indent="1"/>
    </xf>
    <xf numFmtId="44" fontId="0" fillId="0" borderId="0" xfId="0" applyNumberFormat="1" applyAlignment="1">
      <alignment/>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14" fontId="2" fillId="0" borderId="0" xfId="0" applyNumberFormat="1" applyFont="1" applyBorder="1" applyAlignment="1">
      <alignment vertical="center"/>
    </xf>
    <xf numFmtId="0" fontId="7" fillId="0" borderId="0" xfId="0" applyFont="1" applyBorder="1" applyAlignment="1">
      <alignment horizontal="left" vertical="center"/>
    </xf>
    <xf numFmtId="0" fontId="0" fillId="0" borderId="0" xfId="0" applyBorder="1" applyAlignment="1">
      <alignment vertical="center"/>
    </xf>
    <xf numFmtId="174" fontId="2" fillId="0" borderId="0" xfId="0" applyNumberFormat="1" applyFont="1" applyBorder="1" applyAlignment="1">
      <alignment horizontal="center" vertical="center"/>
    </xf>
    <xf numFmtId="10" fontId="9" fillId="0" borderId="0" xfId="0" applyNumberFormat="1" applyFont="1" applyAlignment="1">
      <alignment/>
    </xf>
    <xf numFmtId="3" fontId="0" fillId="0" borderId="0" xfId="0" applyNumberFormat="1" applyAlignment="1">
      <alignment/>
    </xf>
    <xf numFmtId="0" fontId="0" fillId="0" borderId="0" xfId="63">
      <alignment/>
      <protection/>
    </xf>
    <xf numFmtId="0" fontId="0" fillId="0" borderId="0" xfId="63" applyBorder="1">
      <alignment/>
      <protection/>
    </xf>
    <xf numFmtId="44" fontId="1" fillId="0" borderId="0" xfId="49" applyNumberFormat="1" applyFont="1" applyFill="1" applyBorder="1" applyAlignment="1">
      <alignment/>
    </xf>
    <xf numFmtId="173" fontId="1" fillId="0" borderId="0" xfId="49" applyNumberFormat="1" applyFont="1" applyFill="1" applyBorder="1" applyAlignment="1">
      <alignment/>
    </xf>
    <xf numFmtId="0" fontId="0" fillId="0" borderId="0" xfId="65">
      <alignment/>
      <protection/>
    </xf>
    <xf numFmtId="9" fontId="0" fillId="0" borderId="0" xfId="65" applyNumberFormat="1">
      <alignment/>
      <protection/>
    </xf>
    <xf numFmtId="172" fontId="0" fillId="0" borderId="0" xfId="0" applyNumberFormat="1" applyAlignment="1">
      <alignment/>
    </xf>
    <xf numFmtId="165" fontId="1" fillId="0" borderId="0" xfId="0" applyNumberFormat="1" applyFont="1" applyFill="1" applyBorder="1" applyAlignment="1">
      <alignment horizontal="center"/>
    </xf>
    <xf numFmtId="170" fontId="0" fillId="0" borderId="0" xfId="0" applyNumberFormat="1" applyAlignment="1">
      <alignment/>
    </xf>
    <xf numFmtId="0" fontId="12" fillId="0" borderId="0" xfId="0" applyFont="1" applyAlignment="1">
      <alignment/>
    </xf>
    <xf numFmtId="0" fontId="35"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Fill="1" applyBorder="1" applyAlignment="1">
      <alignment horizontal="center"/>
    </xf>
    <xf numFmtId="0" fontId="12" fillId="0" borderId="21" xfId="0" applyFont="1" applyFill="1" applyBorder="1" applyAlignment="1">
      <alignment horizontal="center"/>
    </xf>
    <xf numFmtId="0" fontId="12" fillId="0" borderId="22" xfId="0" applyFont="1" applyFill="1" applyBorder="1" applyAlignment="1">
      <alignment horizontal="center"/>
    </xf>
    <xf numFmtId="0" fontId="12" fillId="0" borderId="23" xfId="0" applyFont="1" applyFill="1" applyBorder="1" applyAlignment="1">
      <alignment horizontal="left" indent="1"/>
    </xf>
    <xf numFmtId="10" fontId="12" fillId="0" borderId="23" xfId="0" applyNumberFormat="1" applyFont="1" applyFill="1" applyBorder="1" applyAlignment="1">
      <alignment horizontal="center"/>
    </xf>
    <xf numFmtId="44" fontId="12" fillId="0" borderId="24" xfId="47" applyFont="1" applyFill="1" applyBorder="1" applyAlignment="1">
      <alignment horizontal="right"/>
    </xf>
    <xf numFmtId="44" fontId="12" fillId="0" borderId="15" xfId="49" applyNumberFormat="1" applyFont="1" applyFill="1" applyBorder="1" applyAlignment="1">
      <alignment/>
    </xf>
    <xf numFmtId="44" fontId="12" fillId="0" borderId="25" xfId="49" applyNumberFormat="1" applyFont="1" applyFill="1" applyBorder="1" applyAlignment="1">
      <alignment/>
    </xf>
    <xf numFmtId="0" fontId="12" fillId="0" borderId="26" xfId="0" applyFont="1" applyFill="1" applyBorder="1" applyAlignment="1">
      <alignment horizontal="left" indent="1"/>
    </xf>
    <xf numFmtId="10" fontId="12" fillId="0" borderId="26" xfId="0" applyNumberFormat="1" applyFont="1" applyFill="1" applyBorder="1" applyAlignment="1">
      <alignment horizontal="center"/>
    </xf>
    <xf numFmtId="0" fontId="12" fillId="0" borderId="27" xfId="0" applyFont="1" applyFill="1" applyBorder="1" applyAlignment="1">
      <alignment horizontal="left" indent="1"/>
    </xf>
    <xf numFmtId="10" fontId="12" fillId="0" borderId="27" xfId="0" applyNumberFormat="1" applyFont="1" applyFill="1" applyBorder="1" applyAlignment="1">
      <alignment horizontal="center"/>
    </xf>
    <xf numFmtId="44" fontId="12" fillId="0" borderId="28" xfId="49" applyNumberFormat="1" applyFont="1" applyFill="1" applyBorder="1" applyAlignment="1">
      <alignment/>
    </xf>
    <xf numFmtId="44" fontId="12" fillId="0" borderId="29" xfId="49" applyNumberFormat="1" applyFont="1" applyFill="1" applyBorder="1" applyAlignment="1">
      <alignment/>
    </xf>
    <xf numFmtId="0" fontId="12" fillId="0" borderId="30" xfId="0" applyFont="1" applyBorder="1" applyAlignment="1">
      <alignment horizontal="left" indent="1"/>
    </xf>
    <xf numFmtId="10" fontId="12" fillId="0" borderId="31" xfId="0" applyNumberFormat="1" applyFont="1" applyFill="1" applyBorder="1" applyAlignment="1">
      <alignment horizontal="center"/>
    </xf>
    <xf numFmtId="44" fontId="12" fillId="0" borderId="32" xfId="0" applyNumberFormat="1" applyFont="1" applyFill="1" applyBorder="1" applyAlignment="1">
      <alignment horizontal="right"/>
    </xf>
    <xf numFmtId="44" fontId="12" fillId="0" borderId="33" xfId="49" applyNumberFormat="1" applyFont="1" applyFill="1" applyBorder="1" applyAlignment="1">
      <alignment/>
    </xf>
    <xf numFmtId="44" fontId="12" fillId="0" borderId="34" xfId="49" applyNumberFormat="1" applyFont="1" applyFill="1" applyBorder="1" applyAlignment="1">
      <alignment/>
    </xf>
    <xf numFmtId="0" fontId="12" fillId="0" borderId="0" xfId="0" applyFont="1" applyAlignment="1">
      <alignment horizontal="left" indent="2"/>
    </xf>
    <xf numFmtId="173" fontId="36" fillId="0" borderId="0" xfId="0" applyNumberFormat="1" applyFont="1" applyAlignment="1">
      <alignment horizontal="left" indent="2"/>
    </xf>
    <xf numFmtId="44" fontId="12" fillId="0" borderId="0" xfId="0" applyNumberFormat="1" applyFont="1" applyAlignment="1">
      <alignment/>
    </xf>
    <xf numFmtId="0" fontId="12" fillId="0" borderId="0" xfId="0" applyFont="1" applyFill="1" applyAlignment="1">
      <alignment/>
    </xf>
    <xf numFmtId="14" fontId="13" fillId="0" borderId="35" xfId="0" applyNumberFormat="1" applyFont="1" applyBorder="1" applyAlignment="1">
      <alignment horizontal="left" vertical="center" indent="2"/>
    </xf>
    <xf numFmtId="0" fontId="13" fillId="0" borderId="35" xfId="0" applyFont="1" applyBorder="1" applyAlignment="1">
      <alignment vertical="center"/>
    </xf>
    <xf numFmtId="0" fontId="37" fillId="0" borderId="35" xfId="0" applyFont="1" applyBorder="1" applyAlignment="1">
      <alignment horizontal="left" vertical="center"/>
    </xf>
    <xf numFmtId="174" fontId="13" fillId="0" borderId="35" xfId="0" applyNumberFormat="1" applyFont="1" applyBorder="1" applyAlignment="1">
      <alignment horizontal="right" vertical="center"/>
    </xf>
    <xf numFmtId="0" fontId="38" fillId="0" borderId="0" xfId="0" applyFont="1" applyAlignment="1">
      <alignment horizontal="center"/>
    </xf>
    <xf numFmtId="0" fontId="13" fillId="0" borderId="30" xfId="0" applyFont="1" applyBorder="1" applyAlignment="1">
      <alignment horizontal="center"/>
    </xf>
    <xf numFmtId="0" fontId="13" fillId="0" borderId="36" xfId="0" applyFont="1" applyFill="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39" fillId="0" borderId="37" xfId="0" applyFont="1" applyBorder="1" applyAlignment="1">
      <alignment horizontal="center"/>
    </xf>
    <xf numFmtId="0" fontId="35" fillId="0" borderId="37" xfId="0" applyFont="1" applyFill="1" applyBorder="1" applyAlignment="1">
      <alignment horizontal="center"/>
    </xf>
    <xf numFmtId="0" fontId="12" fillId="0" borderId="38" xfId="0" applyFont="1" applyBorder="1" applyAlignment="1">
      <alignment horizontal="center"/>
    </xf>
    <xf numFmtId="0" fontId="35" fillId="0" borderId="27" xfId="0" applyFont="1" applyBorder="1" applyAlignment="1">
      <alignment horizontal="center"/>
    </xf>
    <xf numFmtId="0" fontId="12" fillId="0" borderId="27" xfId="0" applyFont="1" applyFill="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0" fontId="12" fillId="0" borderId="23" xfId="0" applyFont="1" applyFill="1" applyBorder="1" applyAlignment="1">
      <alignment horizontal="center"/>
    </xf>
    <xf numFmtId="0" fontId="12" fillId="0" borderId="20" xfId="0" applyFont="1" applyBorder="1" applyAlignment="1">
      <alignment horizontal="center"/>
    </xf>
    <xf numFmtId="0" fontId="12" fillId="0" borderId="22" xfId="0" applyFont="1" applyBorder="1" applyAlignment="1">
      <alignment horizontal="center"/>
    </xf>
    <xf numFmtId="0" fontId="12" fillId="0" borderId="41" xfId="0" applyFont="1" applyBorder="1" applyAlignment="1">
      <alignment horizontal="center"/>
    </xf>
    <xf numFmtId="0" fontId="12" fillId="0" borderId="42" xfId="0" applyFont="1" applyFill="1" applyBorder="1" applyAlignment="1">
      <alignment horizontal="center"/>
    </xf>
    <xf numFmtId="44" fontId="12" fillId="0" borderId="43" xfId="47" applyNumberFormat="1" applyFont="1" applyFill="1" applyBorder="1" applyAlignment="1">
      <alignment horizontal="right"/>
    </xf>
    <xf numFmtId="44" fontId="12" fillId="0" borderId="44" xfId="47" applyNumberFormat="1" applyFont="1" applyFill="1" applyBorder="1" applyAlignment="1">
      <alignment horizontal="right"/>
    </xf>
    <xf numFmtId="44" fontId="12" fillId="0" borderId="45" xfId="47" applyNumberFormat="1" applyFont="1" applyFill="1" applyBorder="1" applyAlignment="1">
      <alignment horizontal="right"/>
    </xf>
    <xf numFmtId="3" fontId="12" fillId="0" borderId="24" xfId="0" applyNumberFormat="1" applyFont="1" applyFill="1" applyBorder="1" applyAlignment="1">
      <alignment horizontal="center"/>
    </xf>
    <xf numFmtId="44" fontId="12" fillId="0" borderId="24" xfId="47" applyNumberFormat="1" applyFont="1" applyFill="1" applyBorder="1" applyAlignment="1">
      <alignment horizontal="right"/>
    </xf>
    <xf numFmtId="44" fontId="12" fillId="0" borderId="15" xfId="47" applyNumberFormat="1" applyFont="1" applyFill="1" applyBorder="1" applyAlignment="1">
      <alignment horizontal="right"/>
    </xf>
    <xf numFmtId="44" fontId="12" fillId="0" borderId="25" xfId="47" applyNumberFormat="1" applyFont="1" applyFill="1" applyBorder="1" applyAlignment="1">
      <alignment horizontal="right"/>
    </xf>
    <xf numFmtId="3" fontId="12" fillId="0" borderId="13" xfId="0" applyNumberFormat="1" applyFont="1" applyFill="1" applyBorder="1" applyAlignment="1">
      <alignment horizontal="center"/>
    </xf>
    <xf numFmtId="44" fontId="12" fillId="0" borderId="20" xfId="47" applyNumberFormat="1" applyFont="1" applyFill="1" applyBorder="1" applyAlignment="1">
      <alignment horizontal="right"/>
    </xf>
    <xf numFmtId="44" fontId="12" fillId="0" borderId="28" xfId="47" applyNumberFormat="1" applyFont="1" applyFill="1" applyBorder="1" applyAlignment="1">
      <alignment horizontal="right"/>
    </xf>
    <xf numFmtId="3" fontId="12" fillId="0" borderId="32" xfId="0" applyNumberFormat="1" applyFont="1" applyFill="1" applyBorder="1" applyAlignment="1">
      <alignment horizontal="center"/>
    </xf>
    <xf numFmtId="10" fontId="12" fillId="0" borderId="34" xfId="0" applyNumberFormat="1" applyFont="1" applyFill="1" applyBorder="1" applyAlignment="1">
      <alignment horizontal="center"/>
    </xf>
    <xf numFmtId="10" fontId="12" fillId="0" borderId="30" xfId="0" applyNumberFormat="1" applyFont="1" applyFill="1" applyBorder="1" applyAlignment="1">
      <alignment horizontal="center"/>
    </xf>
    <xf numFmtId="44" fontId="12" fillId="0" borderId="33" xfId="47" applyNumberFormat="1" applyFont="1" applyFill="1" applyBorder="1" applyAlignment="1">
      <alignment horizontal="right"/>
    </xf>
    <xf numFmtId="44" fontId="12" fillId="0" borderId="33" xfId="0" applyNumberFormat="1" applyFont="1" applyFill="1" applyBorder="1" applyAlignment="1">
      <alignment/>
    </xf>
    <xf numFmtId="44" fontId="12" fillId="0" borderId="44" xfId="0" applyNumberFormat="1" applyFont="1" applyBorder="1" applyAlignment="1">
      <alignment horizontal="right"/>
    </xf>
    <xf numFmtId="44" fontId="12" fillId="0" borderId="10" xfId="0" applyNumberFormat="1" applyFont="1" applyBorder="1" applyAlignment="1">
      <alignment horizontal="right"/>
    </xf>
    <xf numFmtId="44" fontId="12" fillId="0" borderId="46" xfId="0" applyNumberFormat="1" applyFont="1" applyBorder="1" applyAlignment="1">
      <alignment horizontal="right"/>
    </xf>
    <xf numFmtId="0" fontId="40" fillId="0" borderId="0" xfId="0" applyFont="1" applyAlignment="1">
      <alignment/>
    </xf>
    <xf numFmtId="3" fontId="68" fillId="0" borderId="0" xfId="0" applyNumberFormat="1" applyFont="1" applyAlignment="1">
      <alignment horizontal="center"/>
    </xf>
    <xf numFmtId="10" fontId="68" fillId="0" borderId="0" xfId="0" applyNumberFormat="1" applyFont="1" applyAlignment="1">
      <alignment horizontal="center"/>
    </xf>
    <xf numFmtId="0" fontId="68" fillId="0" borderId="0" xfId="0" applyFont="1" applyAlignment="1">
      <alignment horizontal="center"/>
    </xf>
    <xf numFmtId="44" fontId="37" fillId="0" borderId="47" xfId="0" applyNumberFormat="1" applyFont="1" applyBorder="1" applyAlignment="1">
      <alignment horizontal="center"/>
    </xf>
    <xf numFmtId="0" fontId="12" fillId="0" borderId="0" xfId="0" applyFont="1" applyFill="1" applyAlignment="1">
      <alignment horizontal="left" indent="1"/>
    </xf>
    <xf numFmtId="0" fontId="37" fillId="0" borderId="0" xfId="0" applyFont="1" applyFill="1" applyAlignment="1">
      <alignment/>
    </xf>
    <xf numFmtId="0" fontId="37" fillId="0" borderId="0" xfId="0" applyFont="1" applyFill="1" applyAlignment="1">
      <alignment horizontal="center"/>
    </xf>
    <xf numFmtId="44" fontId="36" fillId="0" borderId="0" xfId="0" applyNumberFormat="1" applyFont="1" applyAlignment="1">
      <alignment/>
    </xf>
    <xf numFmtId="173" fontId="12" fillId="0" borderId="0" xfId="0" applyNumberFormat="1" applyFont="1" applyAlignment="1">
      <alignment/>
    </xf>
    <xf numFmtId="10" fontId="12" fillId="0" borderId="0" xfId="0" applyNumberFormat="1" applyFont="1" applyFill="1" applyAlignment="1">
      <alignment/>
    </xf>
    <xf numFmtId="173" fontId="12" fillId="0" borderId="0" xfId="0" applyNumberFormat="1" applyFont="1" applyFill="1" applyAlignment="1">
      <alignment/>
    </xf>
    <xf numFmtId="8" fontId="12" fillId="0" borderId="0" xfId="0" applyNumberFormat="1" applyFont="1" applyFill="1" applyBorder="1" applyAlignment="1">
      <alignment horizontal="right"/>
    </xf>
    <xf numFmtId="10" fontId="12" fillId="0" borderId="0" xfId="0" applyNumberFormat="1" applyFont="1" applyAlignment="1">
      <alignment/>
    </xf>
    <xf numFmtId="14" fontId="13" fillId="0" borderId="35" xfId="0" applyNumberFormat="1" applyFont="1" applyBorder="1" applyAlignment="1">
      <alignment vertical="center"/>
    </xf>
    <xf numFmtId="0" fontId="13" fillId="0" borderId="35" xfId="0" applyFont="1" applyBorder="1" applyAlignment="1">
      <alignment horizontal="center" vertical="center"/>
    </xf>
    <xf numFmtId="0" fontId="13" fillId="0" borderId="35" xfId="0" applyFont="1" applyBorder="1" applyAlignment="1">
      <alignment horizontal="right" vertical="center"/>
    </xf>
    <xf numFmtId="0" fontId="12" fillId="0" borderId="48" xfId="0" applyFont="1" applyBorder="1" applyAlignment="1">
      <alignment horizontal="center"/>
    </xf>
    <xf numFmtId="0" fontId="12" fillId="0" borderId="49" xfId="0" applyFont="1" applyBorder="1" applyAlignment="1">
      <alignment horizontal="center"/>
    </xf>
    <xf numFmtId="0" fontId="12" fillId="0" borderId="25" xfId="0" applyFont="1" applyBorder="1" applyAlignment="1">
      <alignment horizontal="center"/>
    </xf>
    <xf numFmtId="0" fontId="12" fillId="0" borderId="42" xfId="0" applyFont="1" applyBorder="1" applyAlignment="1">
      <alignment horizontal="center"/>
    </xf>
    <xf numFmtId="3" fontId="12" fillId="0" borderId="43" xfId="0" applyNumberFormat="1" applyFont="1" applyFill="1" applyBorder="1" applyAlignment="1">
      <alignment horizontal="center"/>
    </xf>
    <xf numFmtId="10" fontId="12" fillId="0" borderId="45" xfId="0" applyNumberFormat="1" applyFont="1" applyFill="1" applyBorder="1" applyAlignment="1">
      <alignment horizontal="center"/>
    </xf>
    <xf numFmtId="10" fontId="12" fillId="0" borderId="37" xfId="0" applyNumberFormat="1" applyFont="1" applyFill="1" applyBorder="1" applyAlignment="1">
      <alignment horizontal="center"/>
    </xf>
    <xf numFmtId="44" fontId="12" fillId="0" borderId="49" xfId="47" applyNumberFormat="1" applyFont="1" applyFill="1" applyBorder="1" applyAlignment="1">
      <alignment horizontal="right"/>
    </xf>
    <xf numFmtId="10" fontId="12" fillId="0" borderId="50" xfId="0" applyNumberFormat="1" applyFont="1" applyFill="1" applyBorder="1" applyAlignment="1">
      <alignment horizontal="center"/>
    </xf>
    <xf numFmtId="10" fontId="12" fillId="0" borderId="22" xfId="0" applyNumberFormat="1" applyFont="1" applyFill="1" applyBorder="1" applyAlignment="1">
      <alignment horizontal="center"/>
    </xf>
    <xf numFmtId="3" fontId="12" fillId="0" borderId="32" xfId="0" applyNumberFormat="1" applyFont="1" applyBorder="1" applyAlignment="1">
      <alignment horizontal="center"/>
    </xf>
    <xf numFmtId="10" fontId="12" fillId="0" borderId="32" xfId="0" applyNumberFormat="1" applyFont="1" applyBorder="1" applyAlignment="1">
      <alignment horizontal="center"/>
    </xf>
    <xf numFmtId="44" fontId="12" fillId="0" borderId="15" xfId="0" applyNumberFormat="1" applyFont="1" applyBorder="1" applyAlignment="1">
      <alignment horizontal="right"/>
    </xf>
    <xf numFmtId="0" fontId="12" fillId="0" borderId="0" xfId="0" applyFont="1" applyFill="1" applyBorder="1" applyAlignment="1">
      <alignment/>
    </xf>
    <xf numFmtId="3" fontId="12" fillId="0" borderId="0" xfId="0" applyNumberFormat="1" applyFont="1" applyFill="1" applyAlignment="1">
      <alignment/>
    </xf>
    <xf numFmtId="176" fontId="12" fillId="0" borderId="0" xfId="0" applyNumberFormat="1" applyFont="1" applyFill="1" applyAlignment="1">
      <alignment/>
    </xf>
    <xf numFmtId="10" fontId="13" fillId="0" borderId="0" xfId="0" applyNumberFormat="1" applyFont="1" applyFill="1" applyAlignment="1">
      <alignment/>
    </xf>
    <xf numFmtId="0" fontId="12" fillId="0" borderId="0" xfId="0" applyFont="1" applyAlignment="1">
      <alignment horizontal="left" indent="1"/>
    </xf>
    <xf numFmtId="175" fontId="13" fillId="0" borderId="35" xfId="0" applyNumberFormat="1" applyFont="1" applyBorder="1" applyAlignment="1">
      <alignment horizontal="center" vertical="center"/>
    </xf>
    <xf numFmtId="0" fontId="12" fillId="0" borderId="0" xfId="63" applyFont="1">
      <alignment/>
      <protection/>
    </xf>
    <xf numFmtId="0" fontId="42" fillId="0" borderId="0" xfId="63" applyFont="1" applyAlignment="1">
      <alignment horizontal="center"/>
      <protection/>
    </xf>
    <xf numFmtId="0" fontId="38" fillId="0" borderId="0" xfId="63" applyFont="1" applyAlignment="1">
      <alignment horizontal="center"/>
      <protection/>
    </xf>
    <xf numFmtId="10" fontId="38" fillId="0" borderId="0" xfId="63" applyNumberFormat="1" applyFont="1" applyAlignment="1">
      <alignment horizontal="center"/>
      <protection/>
    </xf>
    <xf numFmtId="0" fontId="12" fillId="0" borderId="0" xfId="63" applyFont="1" applyAlignment="1">
      <alignment horizontal="center"/>
      <protection/>
    </xf>
    <xf numFmtId="0" fontId="13" fillId="0" borderId="36" xfId="63" applyFont="1" applyBorder="1" applyAlignment="1">
      <alignment horizontal="center"/>
      <protection/>
    </xf>
    <xf numFmtId="0" fontId="35" fillId="0" borderId="37" xfId="63" applyFont="1" applyBorder="1" applyAlignment="1">
      <alignment horizontal="center"/>
      <protection/>
    </xf>
    <xf numFmtId="0" fontId="35" fillId="0" borderId="37" xfId="0" applyFont="1" applyBorder="1" applyAlignment="1">
      <alignment horizontal="center"/>
    </xf>
    <xf numFmtId="0" fontId="12" fillId="0" borderId="27" xfId="0" applyFont="1" applyBorder="1" applyAlignment="1">
      <alignment horizontal="center"/>
    </xf>
    <xf numFmtId="0" fontId="12" fillId="0" borderId="20" xfId="63" applyFont="1" applyBorder="1" applyAlignment="1">
      <alignment horizontal="center"/>
      <protection/>
    </xf>
    <xf numFmtId="0" fontId="12" fillId="0" borderId="22" xfId="63" applyFont="1" applyBorder="1" applyAlignment="1">
      <alignment horizontal="center"/>
      <protection/>
    </xf>
    <xf numFmtId="0" fontId="12" fillId="0" borderId="41" xfId="63" applyFont="1" applyBorder="1" applyAlignment="1">
      <alignment horizontal="center"/>
      <protection/>
    </xf>
    <xf numFmtId="0" fontId="12" fillId="0" borderId="42" xfId="63" applyFont="1" applyBorder="1" applyAlignment="1">
      <alignment horizontal="center"/>
      <protection/>
    </xf>
    <xf numFmtId="0" fontId="12" fillId="0" borderId="16" xfId="63" applyFont="1" applyBorder="1" applyAlignment="1">
      <alignment horizontal="center"/>
      <protection/>
    </xf>
    <xf numFmtId="0" fontId="12" fillId="0" borderId="51" xfId="63" applyFont="1" applyBorder="1" applyAlignment="1">
      <alignment horizontal="left" indent="1"/>
      <protection/>
    </xf>
    <xf numFmtId="10" fontId="12" fillId="0" borderId="25" xfId="63" applyNumberFormat="1" applyFont="1" applyFill="1" applyBorder="1" applyAlignment="1">
      <alignment horizontal="center"/>
      <protection/>
    </xf>
    <xf numFmtId="10" fontId="12" fillId="0" borderId="50" xfId="63" applyNumberFormat="1" applyFont="1" applyFill="1" applyBorder="1" applyAlignment="1">
      <alignment horizontal="center"/>
      <protection/>
    </xf>
    <xf numFmtId="3" fontId="12" fillId="0" borderId="49" xfId="44" applyNumberFormat="1" applyFont="1" applyFill="1" applyBorder="1" applyAlignment="1">
      <alignment horizontal="center"/>
    </xf>
    <xf numFmtId="3" fontId="12" fillId="0" borderId="49" xfId="65" applyNumberFormat="1" applyFont="1" applyFill="1" applyBorder="1" applyAlignment="1">
      <alignment horizontal="center"/>
      <protection/>
    </xf>
    <xf numFmtId="10" fontId="12" fillId="0" borderId="25" xfId="65" applyNumberFormat="1" applyFont="1" applyFill="1" applyBorder="1" applyAlignment="1">
      <alignment horizontal="center"/>
      <protection/>
    </xf>
    <xf numFmtId="10" fontId="12" fillId="0" borderId="37" xfId="50" applyNumberFormat="1" applyFont="1" applyFill="1" applyBorder="1" applyAlignment="1">
      <alignment horizontal="center"/>
    </xf>
    <xf numFmtId="44" fontId="12" fillId="0" borderId="52" xfId="49" applyNumberFormat="1" applyFont="1" applyFill="1" applyBorder="1" applyAlignment="1">
      <alignment/>
    </xf>
    <xf numFmtId="10" fontId="12" fillId="0" borderId="0" xfId="63" applyNumberFormat="1" applyFont="1" applyAlignment="1">
      <alignment horizontal="center"/>
      <protection/>
    </xf>
    <xf numFmtId="3" fontId="12" fillId="0" borderId="24" xfId="63" applyNumberFormat="1" applyFont="1" applyFill="1" applyBorder="1" applyAlignment="1">
      <alignment horizontal="center"/>
      <protection/>
    </xf>
    <xf numFmtId="3" fontId="12" fillId="0" borderId="24" xfId="44" applyNumberFormat="1" applyFont="1" applyFill="1" applyBorder="1" applyAlignment="1">
      <alignment horizontal="center"/>
    </xf>
    <xf numFmtId="3" fontId="12" fillId="0" borderId="24" xfId="65" applyNumberFormat="1" applyFont="1" applyFill="1" applyBorder="1" applyAlignment="1">
      <alignment horizontal="center"/>
      <protection/>
    </xf>
    <xf numFmtId="10" fontId="12" fillId="0" borderId="50" xfId="65" applyNumberFormat="1" applyFont="1" applyFill="1" applyBorder="1" applyAlignment="1">
      <alignment horizontal="center"/>
      <protection/>
    </xf>
    <xf numFmtId="10" fontId="12" fillId="0" borderId="26" xfId="50" applyNumberFormat="1" applyFont="1" applyFill="1" applyBorder="1" applyAlignment="1">
      <alignment horizontal="center"/>
    </xf>
    <xf numFmtId="10" fontId="12" fillId="0" borderId="0" xfId="63" applyNumberFormat="1" applyFont="1" applyFill="1" applyAlignment="1">
      <alignment horizontal="center"/>
      <protection/>
    </xf>
    <xf numFmtId="0" fontId="12" fillId="0" borderId="53" xfId="63" applyFont="1" applyBorder="1" applyAlignment="1">
      <alignment horizontal="left" indent="1"/>
      <protection/>
    </xf>
    <xf numFmtId="3" fontId="12" fillId="0" borderId="13" xfId="63" applyNumberFormat="1" applyFont="1" applyFill="1" applyBorder="1" applyAlignment="1">
      <alignment horizontal="center"/>
      <protection/>
    </xf>
    <xf numFmtId="10" fontId="12" fillId="0" borderId="48" xfId="63" applyNumberFormat="1" applyFont="1" applyFill="1" applyBorder="1" applyAlignment="1">
      <alignment horizontal="center"/>
      <protection/>
    </xf>
    <xf numFmtId="3" fontId="12" fillId="0" borderId="13" xfId="44" applyNumberFormat="1" applyFont="1" applyFill="1" applyBorder="1" applyAlignment="1">
      <alignment horizontal="center"/>
    </xf>
    <xf numFmtId="3" fontId="12" fillId="0" borderId="13" xfId="65" applyNumberFormat="1" applyFont="1" applyFill="1" applyBorder="1" applyAlignment="1">
      <alignment horizontal="center"/>
      <protection/>
    </xf>
    <xf numFmtId="10" fontId="12" fillId="0" borderId="48" xfId="65" applyNumberFormat="1" applyFont="1" applyFill="1" applyBorder="1" applyAlignment="1">
      <alignment horizontal="center"/>
      <protection/>
    </xf>
    <xf numFmtId="10" fontId="12" fillId="0" borderId="41" xfId="50" applyNumberFormat="1" applyFont="1" applyFill="1" applyBorder="1" applyAlignment="1">
      <alignment horizontal="center"/>
    </xf>
    <xf numFmtId="0" fontId="12" fillId="0" borderId="31" xfId="63" applyFont="1" applyBorder="1" applyAlignment="1">
      <alignment horizontal="left" indent="1"/>
      <protection/>
    </xf>
    <xf numFmtId="3" fontId="12" fillId="0" borderId="32" xfId="63" applyNumberFormat="1" applyFont="1" applyFill="1" applyBorder="1" applyAlignment="1">
      <alignment horizontal="center"/>
      <protection/>
    </xf>
    <xf numFmtId="10" fontId="12" fillId="0" borderId="34" xfId="63" applyNumberFormat="1" applyFont="1" applyFill="1" applyBorder="1" applyAlignment="1">
      <alignment horizontal="center"/>
      <protection/>
    </xf>
    <xf numFmtId="10" fontId="12" fillId="0" borderId="34" xfId="65" applyNumberFormat="1" applyFont="1" applyFill="1" applyBorder="1" applyAlignment="1">
      <alignment horizontal="center"/>
      <protection/>
    </xf>
    <xf numFmtId="44" fontId="12" fillId="0" borderId="54" xfId="49" applyNumberFormat="1" applyFont="1" applyFill="1" applyBorder="1" applyAlignment="1">
      <alignment/>
    </xf>
    <xf numFmtId="3" fontId="69" fillId="0" borderId="0" xfId="63" applyNumberFormat="1" applyFont="1">
      <alignment/>
      <protection/>
    </xf>
    <xf numFmtId="10" fontId="69" fillId="0" borderId="0" xfId="63" applyNumberFormat="1" applyFont="1">
      <alignment/>
      <protection/>
    </xf>
    <xf numFmtId="0" fontId="70" fillId="0" borderId="0" xfId="63" applyFont="1">
      <alignment/>
      <protection/>
    </xf>
    <xf numFmtId="3" fontId="70" fillId="0" borderId="0" xfId="63" applyNumberFormat="1" applyFont="1">
      <alignment/>
      <protection/>
    </xf>
    <xf numFmtId="10" fontId="12" fillId="0" borderId="55" xfId="63" applyNumberFormat="1" applyFont="1" applyBorder="1" applyAlignment="1">
      <alignment horizontal="center"/>
      <protection/>
    </xf>
    <xf numFmtId="173" fontId="12" fillId="0" borderId="55" xfId="49" applyNumberFormat="1" applyFont="1" applyBorder="1" applyAlignment="1">
      <alignment/>
    </xf>
    <xf numFmtId="10" fontId="45" fillId="0" borderId="0" xfId="49" applyNumberFormat="1" applyFont="1" applyAlignment="1">
      <alignment/>
    </xf>
    <xf numFmtId="173" fontId="45" fillId="0" borderId="0" xfId="49" applyNumberFormat="1" applyFont="1" applyAlignment="1">
      <alignment/>
    </xf>
    <xf numFmtId="0" fontId="40" fillId="0" borderId="0" xfId="63" applyFont="1">
      <alignment/>
      <protection/>
    </xf>
    <xf numFmtId="3" fontId="69" fillId="0" borderId="0" xfId="63" applyNumberFormat="1" applyFont="1" applyAlignment="1">
      <alignment horizontal="center"/>
      <protection/>
    </xf>
    <xf numFmtId="10" fontId="69" fillId="0" borderId="0" xfId="63" applyNumberFormat="1" applyFont="1" applyAlignment="1">
      <alignment horizontal="center"/>
      <protection/>
    </xf>
    <xf numFmtId="0" fontId="68" fillId="0" borderId="0" xfId="63" applyFont="1">
      <alignment/>
      <protection/>
    </xf>
    <xf numFmtId="10" fontId="68" fillId="0" borderId="0" xfId="63" applyNumberFormat="1" applyFont="1">
      <alignment/>
      <protection/>
    </xf>
    <xf numFmtId="10" fontId="68" fillId="0" borderId="0" xfId="63" applyNumberFormat="1" applyFont="1" applyAlignment="1">
      <alignment horizontal="center"/>
      <protection/>
    </xf>
    <xf numFmtId="3" fontId="70" fillId="0" borderId="0" xfId="63" applyNumberFormat="1" applyFont="1" applyAlignment="1">
      <alignment horizontal="center"/>
      <protection/>
    </xf>
    <xf numFmtId="10" fontId="37" fillId="0" borderId="0" xfId="63" applyNumberFormat="1" applyFont="1" applyBorder="1" applyAlignment="1">
      <alignment horizontal="center"/>
      <protection/>
    </xf>
    <xf numFmtId="44" fontId="37" fillId="0" borderId="0" xfId="63" applyNumberFormat="1" applyFont="1" applyBorder="1" applyAlignment="1">
      <alignment horizontal="center"/>
      <protection/>
    </xf>
    <xf numFmtId="173" fontId="12" fillId="0" borderId="0" xfId="63" applyNumberFormat="1" applyFont="1">
      <alignment/>
      <protection/>
    </xf>
    <xf numFmtId="0" fontId="12" fillId="0" borderId="0" xfId="63" applyFont="1" applyFill="1">
      <alignment/>
      <protection/>
    </xf>
    <xf numFmtId="0" fontId="46" fillId="0" borderId="0" xfId="63" applyFont="1" applyFill="1" applyAlignment="1">
      <alignment horizontal="center"/>
      <protection/>
    </xf>
    <xf numFmtId="0" fontId="36" fillId="0" borderId="0" xfId="63" applyFont="1" applyFill="1" applyAlignment="1">
      <alignment horizontal="center"/>
      <protection/>
    </xf>
    <xf numFmtId="44" fontId="36" fillId="0" borderId="0" xfId="63" applyNumberFormat="1" applyFont="1" applyFill="1" applyAlignment="1">
      <alignment horizontal="center"/>
      <protection/>
    </xf>
    <xf numFmtId="0" fontId="37" fillId="0" borderId="0" xfId="63" applyFont="1" applyFill="1" applyAlignment="1">
      <alignment horizontal="left"/>
      <protection/>
    </xf>
    <xf numFmtId="173" fontId="12" fillId="0" borderId="0" xfId="63" applyNumberFormat="1" applyFont="1" applyFill="1">
      <alignment/>
      <protection/>
    </xf>
    <xf numFmtId="8" fontId="12" fillId="0" borderId="0" xfId="63" applyNumberFormat="1" applyFont="1" applyFill="1" applyBorder="1" applyAlignment="1">
      <alignment horizontal="right"/>
      <protection/>
    </xf>
    <xf numFmtId="44" fontId="12" fillId="0" borderId="0" xfId="63" applyNumberFormat="1" applyFont="1">
      <alignment/>
      <protection/>
    </xf>
    <xf numFmtId="0" fontId="12" fillId="0" borderId="35" xfId="0" applyFont="1" applyBorder="1" applyAlignment="1">
      <alignment/>
    </xf>
    <xf numFmtId="14" fontId="13" fillId="0" borderId="35" xfId="63" applyNumberFormat="1" applyFont="1" applyBorder="1" applyAlignment="1">
      <alignment vertical="center"/>
      <protection/>
    </xf>
    <xf numFmtId="0" fontId="12" fillId="0" borderId="35" xfId="0" applyFont="1" applyBorder="1" applyAlignment="1">
      <alignment vertical="center"/>
    </xf>
    <xf numFmtId="0" fontId="13" fillId="0" borderId="35" xfId="63" applyFont="1" applyBorder="1" applyAlignment="1">
      <alignment horizontal="right" vertical="center"/>
      <protection/>
    </xf>
    <xf numFmtId="15" fontId="13" fillId="0" borderId="35" xfId="63" applyNumberFormat="1" applyFont="1" applyBorder="1" applyAlignment="1">
      <alignment horizontal="center" vertical="center"/>
      <protection/>
    </xf>
    <xf numFmtId="0" fontId="47" fillId="0" borderId="0" xfId="0" applyFont="1" applyAlignment="1">
      <alignment horizontal="center"/>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44" fontId="12" fillId="0" borderId="49" xfId="0" applyNumberFormat="1" applyFont="1" applyFill="1" applyBorder="1" applyAlignment="1">
      <alignment/>
    </xf>
    <xf numFmtId="44" fontId="12" fillId="0" borderId="15" xfId="0" applyNumberFormat="1" applyFont="1" applyFill="1" applyBorder="1" applyAlignment="1">
      <alignment/>
    </xf>
    <xf numFmtId="44" fontId="12" fillId="0" borderId="25" xfId="0" applyNumberFormat="1" applyFont="1" applyFill="1" applyBorder="1" applyAlignment="1">
      <alignment/>
    </xf>
    <xf numFmtId="44" fontId="12" fillId="0" borderId="29" xfId="47" applyNumberFormat="1" applyFont="1" applyFill="1" applyBorder="1" applyAlignment="1">
      <alignment horizontal="right"/>
    </xf>
    <xf numFmtId="44" fontId="12" fillId="0" borderId="29" xfId="0" applyNumberFormat="1" applyFont="1" applyFill="1" applyBorder="1" applyAlignment="1">
      <alignment/>
    </xf>
    <xf numFmtId="44" fontId="12" fillId="0" borderId="56" xfId="0" applyNumberFormat="1" applyFont="1" applyFill="1" applyBorder="1" applyAlignment="1">
      <alignment/>
    </xf>
    <xf numFmtId="44" fontId="12" fillId="0" borderId="28" xfId="0" applyNumberFormat="1" applyFont="1" applyFill="1" applyBorder="1" applyAlignment="1">
      <alignment/>
    </xf>
    <xf numFmtId="44" fontId="12" fillId="0" borderId="34" xfId="47" applyNumberFormat="1" applyFont="1" applyFill="1" applyBorder="1" applyAlignment="1">
      <alignment horizontal="right"/>
    </xf>
    <xf numFmtId="44" fontId="12" fillId="0" borderId="32" xfId="47" applyFont="1" applyFill="1" applyBorder="1" applyAlignment="1">
      <alignment horizontal="right"/>
    </xf>
    <xf numFmtId="44" fontId="12" fillId="0" borderId="34" xfId="0" applyNumberFormat="1" applyFont="1" applyFill="1" applyBorder="1" applyAlignment="1">
      <alignment/>
    </xf>
    <xf numFmtId="44" fontId="12" fillId="0" borderId="32" xfId="0" applyNumberFormat="1" applyFont="1" applyFill="1" applyBorder="1" applyAlignment="1">
      <alignment/>
    </xf>
    <xf numFmtId="44" fontId="12" fillId="0" borderId="0" xfId="0" applyNumberFormat="1" applyFont="1" applyAlignment="1">
      <alignment horizontal="left" indent="2"/>
    </xf>
    <xf numFmtId="0" fontId="13" fillId="0" borderId="0" xfId="0" applyFont="1" applyBorder="1" applyAlignment="1">
      <alignment vertical="center"/>
    </xf>
    <xf numFmtId="0" fontId="13" fillId="0" borderId="0" xfId="0" applyFont="1" applyBorder="1" applyAlignment="1">
      <alignment horizontal="center" vertical="center"/>
    </xf>
    <xf numFmtId="44" fontId="12" fillId="33" borderId="49" xfId="0" applyNumberFormat="1" applyFont="1" applyFill="1" applyBorder="1" applyAlignment="1">
      <alignment/>
    </xf>
    <xf numFmtId="44" fontId="12" fillId="33" borderId="15" xfId="0" applyNumberFormat="1" applyFont="1" applyFill="1" applyBorder="1" applyAlignment="1">
      <alignment/>
    </xf>
    <xf numFmtId="44" fontId="12" fillId="33" borderId="25" xfId="0" applyNumberFormat="1" applyFont="1" applyFill="1" applyBorder="1" applyAlignment="1">
      <alignment/>
    </xf>
    <xf numFmtId="44" fontId="12" fillId="33" borderId="24" xfId="0" applyNumberFormat="1" applyFont="1" applyFill="1" applyBorder="1" applyAlignment="1">
      <alignment/>
    </xf>
    <xf numFmtId="44" fontId="12" fillId="33" borderId="57" xfId="0" applyNumberFormat="1" applyFont="1" applyFill="1" applyBorder="1" applyAlignment="1">
      <alignment/>
    </xf>
    <xf numFmtId="44" fontId="12" fillId="33" borderId="50" xfId="0" applyNumberFormat="1" applyFont="1" applyFill="1" applyBorder="1" applyAlignment="1">
      <alignment/>
    </xf>
    <xf numFmtId="44" fontId="37" fillId="33" borderId="20" xfId="47" applyFont="1" applyFill="1" applyBorder="1" applyAlignment="1">
      <alignment horizontal="right"/>
    </xf>
    <xf numFmtId="44" fontId="37" fillId="33" borderId="21" xfId="0" applyNumberFormat="1" applyFont="1" applyFill="1" applyBorder="1" applyAlignment="1">
      <alignment/>
    </xf>
    <xf numFmtId="44" fontId="37" fillId="33" borderId="22" xfId="0" applyNumberFormat="1" applyFont="1" applyFill="1" applyBorder="1" applyAlignment="1">
      <alignment/>
    </xf>
    <xf numFmtId="0" fontId="12" fillId="0" borderId="0" xfId="65" applyFont="1">
      <alignment/>
      <protection/>
    </xf>
    <xf numFmtId="0" fontId="12" fillId="0" borderId="37" xfId="65" applyFont="1" applyFill="1" applyBorder="1" applyAlignment="1">
      <alignment horizontal="left" indent="1"/>
      <protection/>
    </xf>
    <xf numFmtId="44" fontId="12" fillId="0" borderId="15" xfId="51" applyNumberFormat="1" applyFont="1" applyFill="1" applyBorder="1" applyAlignment="1">
      <alignment horizontal="right"/>
    </xf>
    <xf numFmtId="164" fontId="12" fillId="0" borderId="45" xfId="65" applyNumberFormat="1" applyFont="1" applyBorder="1" applyAlignment="1">
      <alignment horizontal="center"/>
      <protection/>
    </xf>
    <xf numFmtId="44" fontId="12" fillId="0" borderId="44" xfId="50" applyNumberFormat="1" applyFont="1" applyFill="1" applyBorder="1" applyAlignment="1">
      <alignment/>
    </xf>
    <xf numFmtId="44" fontId="12" fillId="0" borderId="44" xfId="51" applyFont="1" applyFill="1" applyBorder="1" applyAlignment="1">
      <alignment horizontal="right"/>
    </xf>
    <xf numFmtId="0" fontId="12" fillId="0" borderId="26" xfId="65" applyFont="1" applyFill="1" applyBorder="1" applyAlignment="1">
      <alignment horizontal="left" indent="1"/>
      <protection/>
    </xf>
    <xf numFmtId="44" fontId="12" fillId="0" borderId="15" xfId="51" applyFont="1" applyFill="1" applyBorder="1" applyAlignment="1">
      <alignment horizontal="right"/>
    </xf>
    <xf numFmtId="164" fontId="12" fillId="0" borderId="50" xfId="65" applyNumberFormat="1" applyFont="1" applyBorder="1" applyAlignment="1">
      <alignment horizontal="center"/>
      <protection/>
    </xf>
    <xf numFmtId="44" fontId="12" fillId="0" borderId="57" xfId="50" applyNumberFormat="1" applyFont="1" applyFill="1" applyBorder="1" applyAlignment="1">
      <alignment/>
    </xf>
    <xf numFmtId="0" fontId="12" fillId="0" borderId="27" xfId="65" applyFont="1" applyFill="1" applyBorder="1" applyAlignment="1">
      <alignment horizontal="left" indent="1"/>
      <protection/>
    </xf>
    <xf numFmtId="44" fontId="12" fillId="0" borderId="18" xfId="51" applyFont="1" applyFill="1" applyBorder="1" applyAlignment="1">
      <alignment horizontal="right"/>
    </xf>
    <xf numFmtId="164" fontId="12" fillId="0" borderId="48" xfId="65" applyNumberFormat="1" applyFont="1" applyBorder="1" applyAlignment="1">
      <alignment horizontal="center"/>
      <protection/>
    </xf>
    <xf numFmtId="44" fontId="12" fillId="0" borderId="21" xfId="50" applyNumberFormat="1" applyFont="1" applyFill="1" applyBorder="1" applyAlignment="1">
      <alignment/>
    </xf>
    <xf numFmtId="44" fontId="12" fillId="0" borderId="28" xfId="51" applyFont="1" applyFill="1" applyBorder="1" applyAlignment="1">
      <alignment horizontal="right"/>
    </xf>
    <xf numFmtId="0" fontId="12" fillId="0" borderId="30" xfId="65" applyFont="1" applyBorder="1" applyAlignment="1">
      <alignment horizontal="left" indent="1"/>
      <protection/>
    </xf>
    <xf numFmtId="44" fontId="12" fillId="0" borderId="33" xfId="65" applyNumberFormat="1" applyFont="1" applyFill="1" applyBorder="1" applyAlignment="1">
      <alignment horizontal="right"/>
      <protection/>
    </xf>
    <xf numFmtId="164" fontId="12" fillId="0" borderId="34" xfId="65" applyNumberFormat="1" applyFont="1" applyBorder="1" applyAlignment="1">
      <alignment horizontal="center"/>
      <protection/>
    </xf>
    <xf numFmtId="44" fontId="12" fillId="0" borderId="30" xfId="50" applyNumberFormat="1" applyFont="1" applyFill="1" applyBorder="1" applyAlignment="1">
      <alignment/>
    </xf>
    <xf numFmtId="0" fontId="12" fillId="0" borderId="0" xfId="65" applyFont="1" applyAlignment="1">
      <alignment horizontal="left" indent="1"/>
      <protection/>
    </xf>
    <xf numFmtId="44" fontId="12" fillId="0" borderId="0" xfId="65" applyNumberFormat="1" applyFont="1">
      <alignment/>
      <protection/>
    </xf>
    <xf numFmtId="44" fontId="12" fillId="0" borderId="0" xfId="65" applyNumberFormat="1" applyFont="1" applyBorder="1">
      <alignment/>
      <protection/>
    </xf>
    <xf numFmtId="10" fontId="12" fillId="0" borderId="0" xfId="65" applyNumberFormat="1" applyFont="1" applyBorder="1" applyAlignment="1">
      <alignment horizontal="center"/>
      <protection/>
    </xf>
    <xf numFmtId="0" fontId="12" fillId="0" borderId="0" xfId="65" applyFont="1" applyAlignment="1">
      <alignment horizontal="left" indent="2"/>
      <protection/>
    </xf>
    <xf numFmtId="0" fontId="13" fillId="0" borderId="35" xfId="65" applyFont="1" applyBorder="1" applyAlignment="1">
      <alignment horizontal="left" vertical="center" indent="6"/>
      <protection/>
    </xf>
    <xf numFmtId="0" fontId="12" fillId="0" borderId="35" xfId="65" applyFont="1" applyBorder="1" applyAlignment="1">
      <alignment vertical="center"/>
      <protection/>
    </xf>
    <xf numFmtId="174" fontId="13" fillId="0" borderId="35" xfId="65" applyNumberFormat="1" applyFont="1" applyBorder="1" applyAlignment="1">
      <alignment horizontal="right" vertical="center"/>
      <protection/>
    </xf>
    <xf numFmtId="175" fontId="13" fillId="0" borderId="35" xfId="65" applyNumberFormat="1" applyFont="1" applyBorder="1" applyAlignment="1">
      <alignment horizontal="center" vertical="center"/>
      <protection/>
    </xf>
    <xf numFmtId="0" fontId="12" fillId="0" borderId="35" xfId="65" applyFont="1" applyBorder="1">
      <alignment/>
      <protection/>
    </xf>
    <xf numFmtId="44" fontId="12" fillId="0" borderId="57" xfId="47" applyNumberFormat="1" applyFont="1" applyFill="1" applyBorder="1" applyAlignment="1">
      <alignment horizontal="right"/>
    </xf>
    <xf numFmtId="44" fontId="12" fillId="0" borderId="21" xfId="47" applyNumberFormat="1" applyFont="1" applyFill="1" applyBorder="1" applyAlignment="1">
      <alignment horizontal="right"/>
    </xf>
    <xf numFmtId="0" fontId="12" fillId="0" borderId="39" xfId="0" applyFont="1" applyBorder="1" applyAlignment="1">
      <alignment horizontal="center"/>
    </xf>
    <xf numFmtId="0" fontId="35" fillId="0" borderId="12" xfId="0" applyFont="1" applyBorder="1" applyAlignment="1">
      <alignment horizontal="center"/>
    </xf>
    <xf numFmtId="0" fontId="12" fillId="0" borderId="38" xfId="0" applyFont="1" applyBorder="1" applyAlignment="1">
      <alignment horizontal="center"/>
    </xf>
    <xf numFmtId="175" fontId="13" fillId="0" borderId="35" xfId="0" applyNumberFormat="1" applyFont="1" applyBorder="1" applyAlignment="1">
      <alignment horizontal="center" vertical="center"/>
    </xf>
    <xf numFmtId="0" fontId="12" fillId="0" borderId="48" xfId="0" applyFont="1" applyBorder="1" applyAlignment="1">
      <alignment horizontal="center"/>
    </xf>
    <xf numFmtId="0" fontId="12" fillId="0" borderId="49" xfId="0" applyFont="1" applyBorder="1" applyAlignment="1">
      <alignment horizontal="center"/>
    </xf>
    <xf numFmtId="0" fontId="12" fillId="0" borderId="25" xfId="0" applyFont="1" applyBorder="1" applyAlignment="1">
      <alignment horizontal="center"/>
    </xf>
    <xf numFmtId="0" fontId="12" fillId="0" borderId="23" xfId="0" applyFont="1" applyBorder="1" applyAlignment="1">
      <alignment horizontal="center"/>
    </xf>
    <xf numFmtId="0" fontId="12" fillId="0" borderId="27" xfId="63" applyFont="1" applyBorder="1" applyAlignment="1">
      <alignment horizontal="center" wrapText="1"/>
      <protection/>
    </xf>
    <xf numFmtId="0" fontId="12" fillId="0" borderId="23" xfId="63" applyFont="1" applyBorder="1" applyAlignment="1">
      <alignment horizontal="center" wrapText="1"/>
      <protection/>
    </xf>
    <xf numFmtId="0" fontId="13" fillId="0" borderId="30" xfId="63" applyFont="1" applyBorder="1" applyAlignment="1">
      <alignment horizontal="center"/>
      <protection/>
    </xf>
    <xf numFmtId="164" fontId="12" fillId="0" borderId="45" xfId="65" applyNumberFormat="1" applyFont="1" applyFill="1" applyBorder="1" applyAlignment="1">
      <alignment horizontal="center"/>
      <protection/>
    </xf>
    <xf numFmtId="164" fontId="12" fillId="0" borderId="50" xfId="65" applyNumberFormat="1" applyFont="1" applyFill="1" applyBorder="1" applyAlignment="1">
      <alignment horizontal="center"/>
      <protection/>
    </xf>
    <xf numFmtId="164" fontId="12" fillId="0" borderId="22" xfId="65" applyNumberFormat="1" applyFont="1" applyFill="1" applyBorder="1" applyAlignment="1">
      <alignment horizontal="center"/>
      <protection/>
    </xf>
    <xf numFmtId="164" fontId="12" fillId="0" borderId="34" xfId="65" applyNumberFormat="1" applyFont="1" applyFill="1" applyBorder="1" applyAlignment="1">
      <alignment horizontal="center"/>
      <protection/>
    </xf>
    <xf numFmtId="44" fontId="37" fillId="0" borderId="0" xfId="0" applyNumberFormat="1" applyFont="1" applyBorder="1" applyAlignment="1">
      <alignment horizontal="center"/>
    </xf>
    <xf numFmtId="175" fontId="13" fillId="0" borderId="35" xfId="0" applyNumberFormat="1" applyFont="1" applyBorder="1" applyAlignment="1">
      <alignment horizontal="center" vertical="center"/>
    </xf>
    <xf numFmtId="171" fontId="12" fillId="0" borderId="0" xfId="0" applyNumberFormat="1" applyFont="1" applyAlignment="1">
      <alignment/>
    </xf>
    <xf numFmtId="0" fontId="12" fillId="0" borderId="0" xfId="63" applyFont="1" applyFill="1" applyAlignment="1">
      <alignment horizontal="left" indent="2"/>
      <protection/>
    </xf>
    <xf numFmtId="10" fontId="12" fillId="0" borderId="45" xfId="63" applyNumberFormat="1" applyFont="1" applyFill="1" applyBorder="1" applyAlignment="1">
      <alignment horizontal="center" vertical="center"/>
      <protection/>
    </xf>
    <xf numFmtId="10" fontId="12" fillId="0" borderId="50" xfId="63" applyNumberFormat="1" applyFont="1" applyFill="1" applyBorder="1" applyAlignment="1">
      <alignment horizontal="center" vertical="center"/>
      <protection/>
    </xf>
    <xf numFmtId="10" fontId="12" fillId="0" borderId="22" xfId="63" applyNumberFormat="1" applyFont="1" applyFill="1" applyBorder="1" applyAlignment="1">
      <alignment horizontal="center" vertical="center"/>
      <protection/>
    </xf>
    <xf numFmtId="10" fontId="12" fillId="0" borderId="32" xfId="63" applyNumberFormat="1" applyFont="1" applyFill="1" applyBorder="1" applyAlignment="1">
      <alignment horizontal="center" vertical="center"/>
      <protection/>
    </xf>
    <xf numFmtId="10" fontId="68" fillId="0" borderId="0" xfId="0" applyNumberFormat="1" applyFont="1" applyFill="1" applyAlignment="1">
      <alignment horizontal="center"/>
    </xf>
    <xf numFmtId="10" fontId="12" fillId="0" borderId="37" xfId="50" applyNumberFormat="1" applyFont="1" applyFill="1" applyBorder="1" applyAlignment="1">
      <alignment horizontal="center"/>
    </xf>
    <xf numFmtId="10" fontId="12" fillId="0" borderId="26" xfId="50" applyNumberFormat="1" applyFont="1" applyFill="1" applyBorder="1" applyAlignment="1">
      <alignment horizontal="center"/>
    </xf>
    <xf numFmtId="10" fontId="12" fillId="0" borderId="41" xfId="50" applyNumberFormat="1" applyFont="1" applyFill="1" applyBorder="1" applyAlignment="1">
      <alignment horizontal="center"/>
    </xf>
    <xf numFmtId="44" fontId="12" fillId="0" borderId="44" xfId="65" applyNumberFormat="1" applyFont="1" applyBorder="1">
      <alignment/>
      <protection/>
    </xf>
    <xf numFmtId="44" fontId="12" fillId="0" borderId="57" xfId="65" applyNumberFormat="1" applyFont="1" applyBorder="1">
      <alignment/>
      <protection/>
    </xf>
    <xf numFmtId="44" fontId="12" fillId="0" borderId="14" xfId="65" applyNumberFormat="1" applyFont="1" applyBorder="1">
      <alignment/>
      <protection/>
    </xf>
    <xf numFmtId="44" fontId="12" fillId="0" borderId="21" xfId="65" applyNumberFormat="1" applyFont="1" applyBorder="1">
      <alignment/>
      <protection/>
    </xf>
    <xf numFmtId="44" fontId="12" fillId="0" borderId="33" xfId="65" applyNumberFormat="1" applyFont="1" applyBorder="1">
      <alignment/>
      <protection/>
    </xf>
    <xf numFmtId="44" fontId="12" fillId="0" borderId="44" xfId="65" applyNumberFormat="1" applyFont="1" applyFill="1" applyBorder="1">
      <alignment/>
      <protection/>
    </xf>
    <xf numFmtId="44" fontId="12" fillId="0" borderId="57" xfId="65" applyNumberFormat="1" applyFont="1" applyFill="1" applyBorder="1">
      <alignment/>
      <protection/>
    </xf>
    <xf numFmtId="44" fontId="12" fillId="0" borderId="21" xfId="65" applyNumberFormat="1" applyFont="1" applyFill="1" applyBorder="1">
      <alignment/>
      <protection/>
    </xf>
    <xf numFmtId="44" fontId="12" fillId="0" borderId="32" xfId="65" applyNumberFormat="1" applyFont="1" applyFill="1" applyBorder="1">
      <alignment/>
      <protection/>
    </xf>
    <xf numFmtId="164" fontId="12" fillId="0" borderId="0" xfId="65" applyNumberFormat="1" applyFont="1" applyAlignment="1">
      <alignment horizontal="center"/>
      <protection/>
    </xf>
    <xf numFmtId="167" fontId="12" fillId="0" borderId="0" xfId="0" applyNumberFormat="1" applyFont="1" applyFill="1" applyAlignment="1">
      <alignment/>
    </xf>
    <xf numFmtId="167" fontId="12" fillId="0" borderId="0" xfId="0" applyNumberFormat="1" applyFont="1" applyAlignment="1">
      <alignment/>
    </xf>
    <xf numFmtId="44" fontId="12" fillId="0" borderId="52" xfId="50" applyFont="1" applyFill="1" applyBorder="1" applyAlignment="1">
      <alignment/>
    </xf>
    <xf numFmtId="44" fontId="12" fillId="0" borderId="54" xfId="50" applyFont="1" applyFill="1" applyBorder="1" applyAlignment="1">
      <alignment/>
    </xf>
    <xf numFmtId="3" fontId="12" fillId="0" borderId="0" xfId="0" applyNumberFormat="1" applyFont="1" applyAlignment="1">
      <alignment horizontal="center"/>
    </xf>
    <xf numFmtId="169" fontId="17" fillId="0" borderId="30" xfId="66" applyNumberFormat="1" applyFont="1" applyBorder="1" applyAlignment="1">
      <alignment horizontal="center" wrapText="1"/>
      <protection/>
    </xf>
    <xf numFmtId="169" fontId="17" fillId="0" borderId="43" xfId="66" applyNumberFormat="1" applyFont="1" applyBorder="1" applyAlignment="1">
      <alignment horizontal="center" wrapText="1"/>
      <protection/>
    </xf>
    <xf numFmtId="169" fontId="17" fillId="0" borderId="24" xfId="66" applyNumberFormat="1" applyFont="1" applyBorder="1" applyAlignment="1">
      <alignment horizontal="center" wrapText="1"/>
      <protection/>
    </xf>
    <xf numFmtId="169" fontId="17" fillId="0" borderId="20" xfId="66" applyNumberFormat="1" applyFont="1" applyBorder="1" applyAlignment="1">
      <alignment horizontal="center" wrapText="1"/>
      <protection/>
    </xf>
    <xf numFmtId="168" fontId="0" fillId="0" borderId="0" xfId="0" applyNumberFormat="1" applyAlignment="1">
      <alignment/>
    </xf>
    <xf numFmtId="0" fontId="12" fillId="0" borderId="20" xfId="64" applyFont="1" applyBorder="1" applyAlignment="1">
      <alignment horizontal="center"/>
      <protection/>
    </xf>
    <xf numFmtId="0" fontId="12" fillId="0" borderId="22" xfId="64" applyFont="1" applyBorder="1" applyAlignment="1">
      <alignment horizontal="center"/>
      <protection/>
    </xf>
    <xf numFmtId="3" fontId="12" fillId="34" borderId="32" xfId="64" applyNumberFormat="1" applyFont="1" applyFill="1" applyBorder="1" applyAlignment="1">
      <alignment horizontal="center"/>
      <protection/>
    </xf>
    <xf numFmtId="10" fontId="12" fillId="34" borderId="34" xfId="64" applyNumberFormat="1" applyFont="1" applyFill="1" applyBorder="1" applyAlignment="1">
      <alignment horizontal="center"/>
      <protection/>
    </xf>
    <xf numFmtId="0" fontId="0" fillId="0" borderId="0" xfId="63" applyFill="1">
      <alignment/>
      <protection/>
    </xf>
    <xf numFmtId="10" fontId="12" fillId="0" borderId="23" xfId="50" applyNumberFormat="1" applyFont="1" applyFill="1" applyBorder="1" applyAlignment="1">
      <alignment horizontal="center"/>
    </xf>
    <xf numFmtId="44" fontId="12" fillId="0" borderId="32" xfId="47" applyNumberFormat="1" applyFont="1" applyFill="1" applyBorder="1" applyAlignment="1">
      <alignment horizontal="right"/>
    </xf>
    <xf numFmtId="44" fontId="12" fillId="0" borderId="50" xfId="47" applyNumberFormat="1" applyFont="1" applyFill="1" applyBorder="1" applyAlignment="1">
      <alignment horizontal="right"/>
    </xf>
    <xf numFmtId="44" fontId="12" fillId="0" borderId="22" xfId="47" applyNumberFormat="1" applyFont="1" applyFill="1" applyBorder="1" applyAlignment="1">
      <alignment horizontal="right"/>
    </xf>
    <xf numFmtId="177" fontId="12" fillId="0" borderId="0" xfId="0" applyNumberFormat="1" applyFont="1" applyFill="1" applyAlignment="1">
      <alignment/>
    </xf>
    <xf numFmtId="173" fontId="12" fillId="0" borderId="0" xfId="0" applyNumberFormat="1" applyFont="1" applyAlignment="1">
      <alignment horizontal="left" indent="2"/>
    </xf>
    <xf numFmtId="166" fontId="68" fillId="0" borderId="0" xfId="0" applyNumberFormat="1" applyFont="1" applyAlignment="1">
      <alignment horizontal="center"/>
    </xf>
    <xf numFmtId="0" fontId="12" fillId="0" borderId="42" xfId="65" applyFont="1" applyBorder="1" applyAlignment="1">
      <alignment horizontal="center"/>
      <protection/>
    </xf>
    <xf numFmtId="0" fontId="12" fillId="0" borderId="21" xfId="65" applyFont="1" applyBorder="1" applyAlignment="1">
      <alignment horizontal="center"/>
      <protection/>
    </xf>
    <xf numFmtId="9" fontId="12" fillId="0" borderId="58" xfId="65" applyNumberFormat="1" applyFont="1" applyBorder="1" applyAlignment="1">
      <alignment horizontal="center"/>
      <protection/>
    </xf>
    <xf numFmtId="10" fontId="12" fillId="0" borderId="15" xfId="65" applyNumberFormat="1" applyFont="1" applyBorder="1" applyAlignment="1">
      <alignment horizontal="center"/>
      <protection/>
    </xf>
    <xf numFmtId="10" fontId="12" fillId="0" borderId="25" xfId="65" applyNumberFormat="1" applyFont="1" applyBorder="1" applyAlignment="1">
      <alignment horizontal="center"/>
      <protection/>
    </xf>
    <xf numFmtId="10" fontId="12" fillId="0" borderId="57" xfId="65" applyNumberFormat="1" applyFont="1" applyBorder="1" applyAlignment="1">
      <alignment horizontal="center"/>
      <protection/>
    </xf>
    <xf numFmtId="10" fontId="12" fillId="0" borderId="14" xfId="65" applyNumberFormat="1" applyFont="1" applyBorder="1" applyAlignment="1">
      <alignment horizontal="center"/>
      <protection/>
    </xf>
    <xf numFmtId="10" fontId="12" fillId="0" borderId="29" xfId="65" applyNumberFormat="1" applyFont="1" applyBorder="1" applyAlignment="1">
      <alignment horizontal="center"/>
      <protection/>
    </xf>
    <xf numFmtId="10" fontId="12" fillId="0" borderId="44" xfId="65" applyNumberFormat="1" applyFont="1" applyBorder="1" applyAlignment="1">
      <alignment horizontal="center"/>
      <protection/>
    </xf>
    <xf numFmtId="10" fontId="12" fillId="0" borderId="45" xfId="65" applyNumberFormat="1" applyFont="1" applyBorder="1" applyAlignment="1">
      <alignment horizontal="center"/>
      <protection/>
    </xf>
    <xf numFmtId="0" fontId="12" fillId="0" borderId="20" xfId="65" applyFont="1" applyBorder="1" applyAlignment="1">
      <alignment horizontal="center"/>
      <protection/>
    </xf>
    <xf numFmtId="10" fontId="12" fillId="0" borderId="37" xfId="0" applyNumberFormat="1" applyFont="1" applyBorder="1" applyAlignment="1">
      <alignment horizontal="center"/>
    </xf>
    <xf numFmtId="10" fontId="12" fillId="0" borderId="23" xfId="65" applyNumberFormat="1" applyFont="1" applyBorder="1" applyAlignment="1">
      <alignment horizontal="center"/>
      <protection/>
    </xf>
    <xf numFmtId="10" fontId="12" fillId="0" borderId="26" xfId="0" applyNumberFormat="1" applyFont="1" applyBorder="1" applyAlignment="1">
      <alignment horizontal="center"/>
    </xf>
    <xf numFmtId="10" fontId="12" fillId="0" borderId="26" xfId="65" applyNumberFormat="1" applyFont="1" applyBorder="1" applyAlignment="1">
      <alignment horizontal="center"/>
      <protection/>
    </xf>
    <xf numFmtId="10" fontId="12" fillId="0" borderId="50" xfId="65" applyNumberFormat="1" applyFont="1" applyBorder="1" applyAlignment="1">
      <alignment horizontal="center"/>
      <protection/>
    </xf>
    <xf numFmtId="10" fontId="12" fillId="0" borderId="27" xfId="0" applyNumberFormat="1" applyFont="1" applyBorder="1" applyAlignment="1">
      <alignment horizontal="center"/>
    </xf>
    <xf numFmtId="10" fontId="12" fillId="0" borderId="27" xfId="65" applyNumberFormat="1" applyFont="1" applyBorder="1" applyAlignment="1">
      <alignment horizontal="center"/>
      <protection/>
    </xf>
    <xf numFmtId="10" fontId="12" fillId="0" borderId="48" xfId="65" applyNumberFormat="1" applyFont="1" applyBorder="1" applyAlignment="1">
      <alignment horizontal="center"/>
      <protection/>
    </xf>
    <xf numFmtId="0" fontId="12" fillId="0" borderId="58" xfId="65" applyFont="1" applyBorder="1" applyAlignment="1">
      <alignment horizontal="center"/>
      <protection/>
    </xf>
    <xf numFmtId="10" fontId="12" fillId="0" borderId="23" xfId="50" applyNumberFormat="1" applyFont="1" applyFill="1" applyBorder="1" applyAlignment="1">
      <alignment horizontal="center"/>
    </xf>
    <xf numFmtId="10" fontId="12" fillId="0" borderId="26" xfId="50" applyNumberFormat="1" applyFont="1" applyFill="1" applyBorder="1" applyAlignment="1">
      <alignment horizontal="center"/>
    </xf>
    <xf numFmtId="10" fontId="12" fillId="0" borderId="27" xfId="50" applyNumberFormat="1" applyFont="1" applyFill="1" applyBorder="1" applyAlignment="1">
      <alignment horizontal="center"/>
    </xf>
    <xf numFmtId="0" fontId="12" fillId="0" borderId="13" xfId="63" applyFont="1" applyBorder="1" applyAlignment="1">
      <alignment horizontal="center"/>
      <protection/>
    </xf>
    <xf numFmtId="3" fontId="71" fillId="0" borderId="57" xfId="0" applyNumberFormat="1" applyFont="1" applyBorder="1" applyAlignment="1">
      <alignment/>
    </xf>
    <xf numFmtId="3" fontId="71" fillId="0" borderId="14" xfId="0" applyNumberFormat="1" applyFont="1" applyBorder="1" applyAlignment="1">
      <alignment/>
    </xf>
    <xf numFmtId="3" fontId="71" fillId="0" borderId="33" xfId="0" applyNumberFormat="1" applyFont="1" applyBorder="1" applyAlignment="1">
      <alignment/>
    </xf>
    <xf numFmtId="10" fontId="12" fillId="0" borderId="44" xfId="0" applyNumberFormat="1" applyFont="1" applyFill="1" applyBorder="1" applyAlignment="1">
      <alignment horizontal="center"/>
    </xf>
    <xf numFmtId="10" fontId="12" fillId="0" borderId="44" xfId="64" applyNumberFormat="1" applyFont="1" applyBorder="1" applyAlignment="1">
      <alignment horizontal="center"/>
      <protection/>
    </xf>
    <xf numFmtId="10" fontId="12" fillId="0" borderId="44" xfId="64" applyNumberFormat="1" applyFont="1" applyBorder="1" applyAlignment="1">
      <alignment horizontal="center"/>
      <protection/>
    </xf>
    <xf numFmtId="10" fontId="12" fillId="0" borderId="15" xfId="0" applyNumberFormat="1" applyFont="1" applyFill="1" applyBorder="1" applyAlignment="1">
      <alignment horizontal="center"/>
    </xf>
    <xf numFmtId="10" fontId="12" fillId="0" borderId="57" xfId="0" applyNumberFormat="1" applyFont="1" applyFill="1" applyBorder="1" applyAlignment="1">
      <alignment horizontal="center"/>
    </xf>
    <xf numFmtId="10" fontId="12" fillId="0" borderId="57" xfId="64" applyNumberFormat="1" applyFont="1" applyBorder="1" applyAlignment="1">
      <alignment horizontal="center"/>
      <protection/>
    </xf>
    <xf numFmtId="10" fontId="12" fillId="0" borderId="57" xfId="64" applyNumberFormat="1" applyFont="1" applyBorder="1" applyAlignment="1">
      <alignment horizontal="center"/>
      <protection/>
    </xf>
    <xf numFmtId="3" fontId="12" fillId="0" borderId="20" xfId="0" applyNumberFormat="1" applyFont="1" applyFill="1" applyBorder="1" applyAlignment="1">
      <alignment horizontal="center"/>
    </xf>
    <xf numFmtId="10" fontId="12" fillId="0" borderId="18" xfId="0" applyNumberFormat="1" applyFont="1" applyFill="1" applyBorder="1" applyAlignment="1">
      <alignment horizontal="center"/>
    </xf>
    <xf numFmtId="10" fontId="12" fillId="0" borderId="21" xfId="0" applyNumberFormat="1" applyFont="1" applyFill="1" applyBorder="1" applyAlignment="1">
      <alignment horizontal="center"/>
    </xf>
    <xf numFmtId="10" fontId="12" fillId="0" borderId="21" xfId="64" applyNumberFormat="1" applyFont="1" applyBorder="1" applyAlignment="1">
      <alignment horizontal="center"/>
      <protection/>
    </xf>
    <xf numFmtId="10" fontId="12" fillId="0" borderId="21" xfId="64" applyNumberFormat="1" applyFont="1" applyBorder="1" applyAlignment="1">
      <alignment horizontal="center"/>
      <protection/>
    </xf>
    <xf numFmtId="10" fontId="12" fillId="0" borderId="21" xfId="65" applyNumberFormat="1" applyFont="1" applyBorder="1" applyAlignment="1">
      <alignment horizontal="center"/>
      <protection/>
    </xf>
    <xf numFmtId="10" fontId="12" fillId="0" borderId="25" xfId="65" applyNumberFormat="1" applyFont="1" applyFill="1" applyBorder="1" applyAlignment="1">
      <alignment horizontal="center"/>
      <protection/>
    </xf>
    <xf numFmtId="0" fontId="13" fillId="0" borderId="0" xfId="0" applyFont="1" applyFill="1" applyAlignment="1">
      <alignment horizontal="left" indent="2"/>
    </xf>
    <xf numFmtId="0" fontId="36" fillId="0" borderId="0" xfId="0" applyFont="1" applyFill="1" applyAlignment="1">
      <alignment horizontal="left" indent="1"/>
    </xf>
    <xf numFmtId="0" fontId="36" fillId="0" borderId="0" xfId="0" applyFont="1" applyFill="1" applyAlignment="1">
      <alignment/>
    </xf>
    <xf numFmtId="0" fontId="49" fillId="0" borderId="0" xfId="0" applyFont="1" applyFill="1" applyAlignment="1">
      <alignment/>
    </xf>
    <xf numFmtId="0" fontId="49" fillId="0" borderId="0" xfId="0" applyFont="1" applyFill="1" applyAlignment="1">
      <alignment horizontal="center"/>
    </xf>
    <xf numFmtId="10" fontId="36" fillId="0" borderId="0" xfId="0" applyNumberFormat="1" applyFont="1" applyFill="1" applyAlignment="1">
      <alignment/>
    </xf>
    <xf numFmtId="0" fontId="36" fillId="0" borderId="0" xfId="0" applyFont="1" applyAlignment="1">
      <alignment horizontal="left" indent="1"/>
    </xf>
    <xf numFmtId="10" fontId="36" fillId="0" borderId="0" xfId="0" applyNumberFormat="1" applyFont="1" applyAlignment="1">
      <alignment/>
    </xf>
    <xf numFmtId="0" fontId="36" fillId="0" borderId="0" xfId="0" applyFont="1" applyAlignment="1">
      <alignment/>
    </xf>
    <xf numFmtId="10" fontId="12" fillId="0" borderId="34" xfId="64" applyNumberFormat="1" applyFont="1" applyBorder="1" applyAlignment="1">
      <alignment horizontal="center"/>
      <protection/>
    </xf>
    <xf numFmtId="10" fontId="12" fillId="0" borderId="30" xfId="65" applyNumberFormat="1" applyFont="1" applyBorder="1" applyAlignment="1">
      <alignment horizontal="center"/>
      <protection/>
    </xf>
    <xf numFmtId="10" fontId="12" fillId="0" borderId="33" xfId="65" applyNumberFormat="1" applyFont="1" applyBorder="1" applyAlignment="1">
      <alignment horizontal="center"/>
      <protection/>
    </xf>
    <xf numFmtId="10" fontId="12" fillId="0" borderId="34" xfId="65" applyNumberFormat="1" applyFont="1" applyBorder="1" applyAlignment="1">
      <alignment horizontal="center"/>
      <protection/>
    </xf>
    <xf numFmtId="0" fontId="12" fillId="0" borderId="0" xfId="63" applyNumberFormat="1" applyFont="1" applyFill="1" applyAlignment="1">
      <alignment horizontal="left"/>
      <protection/>
    </xf>
    <xf numFmtId="0" fontId="12" fillId="0" borderId="0" xfId="0" applyNumberFormat="1" applyFont="1" applyFill="1" applyAlignment="1">
      <alignment horizontal="left"/>
    </xf>
    <xf numFmtId="0" fontId="12" fillId="0" borderId="0" xfId="65" applyNumberFormat="1" applyFont="1" applyAlignment="1">
      <alignment horizontal="left"/>
      <protection/>
    </xf>
    <xf numFmtId="0" fontId="13" fillId="0" borderId="0" xfId="0" applyFont="1" applyAlignment="1">
      <alignment horizontal="center"/>
    </xf>
    <xf numFmtId="10" fontId="12" fillId="0" borderId="22" xfId="65" applyNumberFormat="1" applyFont="1" applyBorder="1" applyAlignment="1">
      <alignment horizontal="center"/>
      <protection/>
    </xf>
    <xf numFmtId="10" fontId="12" fillId="0" borderId="30" xfId="64" applyNumberFormat="1" applyFont="1" applyBorder="1" applyAlignment="1">
      <alignment horizontal="center"/>
      <protection/>
    </xf>
    <xf numFmtId="10" fontId="1" fillId="0" borderId="41" xfId="64" applyNumberFormat="1" applyFont="1" applyBorder="1" applyAlignment="1">
      <alignment horizontal="center"/>
      <protection/>
    </xf>
    <xf numFmtId="10" fontId="1" fillId="0" borderId="37" xfId="64" applyNumberFormat="1" applyFont="1" applyBorder="1" applyAlignment="1">
      <alignment horizontal="center"/>
      <protection/>
    </xf>
    <xf numFmtId="10" fontId="1" fillId="0" borderId="26" xfId="64" applyNumberFormat="1" applyFont="1" applyBorder="1" applyAlignment="1">
      <alignment horizontal="center"/>
      <protection/>
    </xf>
    <xf numFmtId="10" fontId="1" fillId="0" borderId="42" xfId="64" applyNumberFormat="1" applyFont="1" applyBorder="1" applyAlignment="1">
      <alignment horizontal="center"/>
      <protection/>
    </xf>
    <xf numFmtId="10" fontId="1" fillId="0" borderId="59" xfId="0" applyNumberFormat="1" applyFont="1" applyBorder="1" applyAlignment="1">
      <alignment horizontal="center"/>
    </xf>
    <xf numFmtId="10" fontId="1" fillId="0" borderId="60" xfId="0" applyNumberFormat="1" applyFont="1" applyBorder="1" applyAlignment="1">
      <alignment horizontal="center"/>
    </xf>
    <xf numFmtId="10" fontId="1" fillId="0" borderId="61" xfId="0" applyNumberFormat="1" applyFont="1" applyBorder="1" applyAlignment="1">
      <alignment horizontal="center"/>
    </xf>
    <xf numFmtId="10" fontId="1" fillId="0" borderId="32" xfId="0" applyNumberFormat="1" applyFont="1" applyBorder="1" applyAlignment="1">
      <alignment horizontal="center"/>
    </xf>
    <xf numFmtId="44" fontId="12" fillId="0" borderId="56" xfId="47" applyNumberFormat="1" applyFont="1" applyFill="1" applyBorder="1" applyAlignment="1">
      <alignment horizontal="right"/>
    </xf>
    <xf numFmtId="44" fontId="12" fillId="0" borderId="0" xfId="0" applyNumberFormat="1" applyFont="1" applyFill="1" applyBorder="1" applyAlignment="1">
      <alignment horizontal="right"/>
    </xf>
    <xf numFmtId="3" fontId="12" fillId="0" borderId="62" xfId="63" applyNumberFormat="1" applyFont="1" applyFill="1" applyBorder="1">
      <alignment/>
      <protection/>
    </xf>
    <xf numFmtId="3" fontId="12" fillId="0" borderId="63" xfId="0" applyNumberFormat="1" applyFont="1" applyFill="1" applyBorder="1" applyAlignment="1">
      <alignment/>
    </xf>
    <xf numFmtId="3" fontId="12" fillId="0" borderId="63" xfId="63" applyNumberFormat="1" applyFont="1" applyFill="1" applyBorder="1">
      <alignment/>
      <protection/>
    </xf>
    <xf numFmtId="3" fontId="12" fillId="0" borderId="58" xfId="63" applyNumberFormat="1" applyFont="1" applyFill="1" applyBorder="1">
      <alignment/>
      <protection/>
    </xf>
    <xf numFmtId="3" fontId="12" fillId="0" borderId="44" xfId="0" applyNumberFormat="1" applyFont="1" applyFill="1" applyBorder="1" applyAlignment="1">
      <alignment/>
    </xf>
    <xf numFmtId="3" fontId="12" fillId="0" borderId="57" xfId="0" applyNumberFormat="1" applyFont="1" applyFill="1" applyBorder="1" applyAlignment="1">
      <alignment/>
    </xf>
    <xf numFmtId="3" fontId="12" fillId="0" borderId="21" xfId="0" applyNumberFormat="1" applyFont="1" applyFill="1" applyBorder="1" applyAlignment="1">
      <alignment/>
    </xf>
    <xf numFmtId="0" fontId="12" fillId="0" borderId="0" xfId="63" applyFont="1" applyFill="1" applyAlignment="1">
      <alignment horizontal="left" vertical="center" indent="2"/>
      <protection/>
    </xf>
    <xf numFmtId="44" fontId="12" fillId="0" borderId="0" xfId="47" applyNumberFormat="1" applyFont="1" applyFill="1" applyBorder="1" applyAlignment="1">
      <alignment horizontal="right"/>
    </xf>
    <xf numFmtId="0" fontId="12" fillId="0" borderId="25" xfId="65" applyFont="1" applyBorder="1" applyAlignment="1">
      <alignment horizontal="center" vertical="center" wrapText="1"/>
      <protection/>
    </xf>
    <xf numFmtId="0" fontId="12" fillId="0" borderId="50" xfId="65" applyFont="1" applyBorder="1" applyAlignment="1">
      <alignment horizontal="center" vertical="center"/>
      <protection/>
    </xf>
    <xf numFmtId="0" fontId="12" fillId="0" borderId="22" xfId="65" applyFont="1" applyBorder="1" applyAlignment="1">
      <alignment horizontal="center" vertical="center"/>
      <protection/>
    </xf>
    <xf numFmtId="0" fontId="13" fillId="0" borderId="35" xfId="65" applyFont="1" applyBorder="1" applyAlignment="1">
      <alignment horizontal="center" vertical="center"/>
      <protection/>
    </xf>
    <xf numFmtId="0" fontId="12" fillId="0" borderId="35" xfId="65" applyFont="1" applyBorder="1" applyAlignment="1">
      <alignment horizontal="center" vertical="center"/>
      <protection/>
    </xf>
    <xf numFmtId="0" fontId="0" fillId="0" borderId="0" xfId="65" applyAlignment="1">
      <alignment wrapText="1"/>
      <protection/>
    </xf>
    <xf numFmtId="0" fontId="0" fillId="0" borderId="0" xfId="65" applyAlignment="1">
      <alignment/>
      <protection/>
    </xf>
    <xf numFmtId="0" fontId="12" fillId="0" borderId="28" xfId="65" applyFont="1" applyFill="1" applyBorder="1" applyAlignment="1">
      <alignment horizontal="center" vertical="center" wrapText="1"/>
      <protection/>
    </xf>
    <xf numFmtId="0" fontId="12" fillId="0" borderId="18" xfId="65" applyFont="1" applyFill="1" applyBorder="1" applyAlignment="1">
      <alignment horizontal="center" vertical="center" wrapText="1"/>
      <protection/>
    </xf>
    <xf numFmtId="0" fontId="12" fillId="0" borderId="15" xfId="65" applyFont="1" applyBorder="1" applyAlignment="1">
      <alignment horizontal="center" vertical="center" wrapText="1"/>
      <protection/>
    </xf>
    <xf numFmtId="0" fontId="12" fillId="0" borderId="57" xfId="65" applyFont="1" applyBorder="1" applyAlignment="1">
      <alignment horizontal="center" vertical="center"/>
      <protection/>
    </xf>
    <xf numFmtId="0" fontId="12" fillId="0" borderId="21" xfId="65" applyFont="1" applyBorder="1" applyAlignment="1">
      <alignment horizontal="center" vertical="center"/>
      <protection/>
    </xf>
    <xf numFmtId="0" fontId="12" fillId="0" borderId="64" xfId="65" applyFont="1" applyBorder="1" applyAlignment="1">
      <alignment horizontal="center" vertical="center" wrapText="1"/>
      <protection/>
    </xf>
    <xf numFmtId="0" fontId="12" fillId="0" borderId="65" xfId="65" applyFont="1" applyBorder="1" applyAlignment="1">
      <alignment horizontal="center" vertical="center" wrapText="1"/>
      <protection/>
    </xf>
    <xf numFmtId="0" fontId="13" fillId="0" borderId="66" xfId="65" applyFont="1" applyBorder="1" applyAlignment="1">
      <alignment horizontal="center" vertical="center"/>
      <protection/>
    </xf>
    <xf numFmtId="0" fontId="12" fillId="0" borderId="55" xfId="65" applyFont="1" applyBorder="1" applyAlignment="1">
      <alignment horizontal="center" vertical="center"/>
      <protection/>
    </xf>
    <xf numFmtId="0" fontId="12" fillId="0" borderId="67" xfId="65" applyFont="1" applyBorder="1" applyAlignment="1">
      <alignment horizontal="center" vertical="center"/>
      <protection/>
    </xf>
    <xf numFmtId="0" fontId="12" fillId="0" borderId="68" xfId="65" applyFont="1" applyBorder="1" applyAlignment="1">
      <alignment horizontal="center" vertical="center"/>
      <protection/>
    </xf>
    <xf numFmtId="0" fontId="12" fillId="0" borderId="11" xfId="65" applyFont="1" applyBorder="1" applyAlignment="1">
      <alignment horizontal="center" vertical="center"/>
      <protection/>
    </xf>
    <xf numFmtId="0" fontId="12" fillId="0" borderId="16" xfId="65" applyFont="1" applyBorder="1" applyAlignment="1">
      <alignment horizontal="center" vertical="center"/>
      <protection/>
    </xf>
    <xf numFmtId="0" fontId="12" fillId="0" borderId="55" xfId="65" applyFont="1" applyBorder="1" applyAlignment="1">
      <alignment/>
      <protection/>
    </xf>
    <xf numFmtId="0" fontId="12" fillId="0" borderId="67" xfId="65" applyFont="1" applyBorder="1" applyAlignment="1">
      <alignment/>
      <protection/>
    </xf>
    <xf numFmtId="0" fontId="12" fillId="0" borderId="11" xfId="65" applyFont="1" applyBorder="1" applyAlignment="1">
      <alignment/>
      <protection/>
    </xf>
    <xf numFmtId="0" fontId="12" fillId="0" borderId="16" xfId="65" applyFont="1" applyBorder="1" applyAlignment="1">
      <alignment/>
      <protection/>
    </xf>
    <xf numFmtId="0" fontId="12" fillId="0" borderId="45" xfId="65" applyFont="1" applyBorder="1" applyAlignment="1">
      <alignment horizontal="center" vertical="center" wrapText="1"/>
      <protection/>
    </xf>
    <xf numFmtId="0" fontId="10" fillId="0" borderId="0" xfId="65" applyFont="1" applyAlignment="1">
      <alignment horizontal="center" vertical="center"/>
      <protection/>
    </xf>
    <xf numFmtId="0" fontId="11" fillId="0" borderId="0" xfId="65" applyFont="1" applyAlignment="1">
      <alignment/>
      <protection/>
    </xf>
    <xf numFmtId="0" fontId="14" fillId="0" borderId="0" xfId="65" applyFont="1" applyAlignment="1">
      <alignment horizontal="center"/>
      <protection/>
    </xf>
    <xf numFmtId="0" fontId="16" fillId="0" borderId="0" xfId="65" applyFont="1" applyAlignment="1">
      <alignment/>
      <protection/>
    </xf>
    <xf numFmtId="0" fontId="14" fillId="0" borderId="0" xfId="0" applyFont="1" applyAlignment="1">
      <alignment horizontal="center" wrapText="1"/>
    </xf>
    <xf numFmtId="0" fontId="16" fillId="0" borderId="0" xfId="0" applyFont="1" applyAlignment="1">
      <alignment horizontal="center"/>
    </xf>
    <xf numFmtId="0" fontId="16" fillId="0" borderId="0" xfId="0" applyFont="1" applyAlignment="1">
      <alignment/>
    </xf>
    <xf numFmtId="0" fontId="72" fillId="0" borderId="11" xfId="65" applyFont="1" applyBorder="1" applyAlignment="1">
      <alignment horizontal="center"/>
      <protection/>
    </xf>
    <xf numFmtId="0" fontId="13" fillId="0" borderId="69" xfId="65" applyFont="1" applyBorder="1" applyAlignment="1">
      <alignment horizontal="center" vertical="center" wrapText="1"/>
      <protection/>
    </xf>
    <xf numFmtId="0" fontId="13" fillId="0" borderId="40" xfId="65" applyFont="1" applyBorder="1" applyAlignment="1">
      <alignment horizontal="center" vertical="center"/>
      <protection/>
    </xf>
    <xf numFmtId="0" fontId="13" fillId="0" borderId="42" xfId="65" applyFont="1" applyBorder="1" applyAlignment="1">
      <alignment horizontal="center" vertical="center"/>
      <protection/>
    </xf>
    <xf numFmtId="0" fontId="12" fillId="0" borderId="55" xfId="65" applyFont="1" applyBorder="1" applyAlignment="1">
      <alignment vertical="center"/>
      <protection/>
    </xf>
    <xf numFmtId="0" fontId="12" fillId="0" borderId="67" xfId="65" applyFont="1" applyBorder="1" applyAlignment="1">
      <alignment vertical="center"/>
      <protection/>
    </xf>
    <xf numFmtId="0" fontId="12" fillId="0" borderId="68" xfId="65" applyFont="1" applyBorder="1" applyAlignment="1">
      <alignment vertical="center"/>
      <protection/>
    </xf>
    <xf numFmtId="0" fontId="12" fillId="0" borderId="11" xfId="65" applyFont="1" applyBorder="1" applyAlignment="1">
      <alignment vertical="center"/>
      <protection/>
    </xf>
    <xf numFmtId="0" fontId="12" fillId="0" borderId="16" xfId="65" applyFont="1" applyBorder="1" applyAlignment="1">
      <alignment vertical="center"/>
      <protection/>
    </xf>
    <xf numFmtId="0" fontId="12" fillId="0" borderId="70" xfId="0" applyFont="1" applyBorder="1" applyAlignment="1">
      <alignment horizontal="center"/>
    </xf>
    <xf numFmtId="0" fontId="12" fillId="0" borderId="10" xfId="0" applyFont="1" applyBorder="1" applyAlignment="1">
      <alignment horizontal="center"/>
    </xf>
    <xf numFmtId="0" fontId="12" fillId="0" borderId="39" xfId="0" applyFont="1" applyBorder="1" applyAlignment="1">
      <alignment horizontal="center"/>
    </xf>
    <xf numFmtId="0" fontId="10" fillId="0" borderId="0" xfId="0" applyFont="1" applyAlignment="1">
      <alignment horizontal="center"/>
    </xf>
    <xf numFmtId="0" fontId="12" fillId="0" borderId="0" xfId="0" applyFont="1" applyAlignment="1">
      <alignment horizontal="center"/>
    </xf>
    <xf numFmtId="14" fontId="14" fillId="0" borderId="0" xfId="0" applyNumberFormat="1" applyFont="1" applyAlignment="1">
      <alignment horizontal="center"/>
    </xf>
    <xf numFmtId="0" fontId="14" fillId="0" borderId="0" xfId="0" applyFont="1" applyAlignment="1">
      <alignment horizontal="center"/>
    </xf>
    <xf numFmtId="0" fontId="14" fillId="0" borderId="0" xfId="0" applyFont="1" applyAlignment="1">
      <alignment horizontal="center" wrapText="1"/>
    </xf>
    <xf numFmtId="0" fontId="16" fillId="0" borderId="0" xfId="0" applyFont="1" applyAlignment="1">
      <alignment horizontal="center"/>
    </xf>
    <xf numFmtId="0" fontId="13" fillId="0" borderId="66" xfId="65" applyFont="1" applyBorder="1" applyAlignment="1">
      <alignment horizontal="center" vertical="center" wrapText="1"/>
      <protection/>
    </xf>
    <xf numFmtId="0" fontId="13" fillId="0" borderId="71" xfId="65" applyFont="1" applyBorder="1" applyAlignment="1">
      <alignment horizontal="center" vertical="center"/>
      <protection/>
    </xf>
    <xf numFmtId="0" fontId="13" fillId="0" borderId="68" xfId="65" applyFont="1" applyBorder="1" applyAlignment="1">
      <alignment horizontal="center" vertical="center"/>
      <protection/>
    </xf>
    <xf numFmtId="0" fontId="13" fillId="0" borderId="32" xfId="0" applyFont="1" applyBorder="1" applyAlignment="1">
      <alignment horizontal="center"/>
    </xf>
    <xf numFmtId="0" fontId="13" fillId="0" borderId="34" xfId="0" applyFont="1" applyBorder="1" applyAlignment="1">
      <alignment horizontal="center"/>
    </xf>
    <xf numFmtId="0" fontId="13" fillId="0" borderId="72" xfId="0" applyFont="1" applyBorder="1" applyAlignment="1">
      <alignment horizontal="center"/>
    </xf>
    <xf numFmtId="0" fontId="13" fillId="0" borderId="73" xfId="0" applyFont="1" applyBorder="1" applyAlignment="1">
      <alignment horizontal="center"/>
    </xf>
    <xf numFmtId="0" fontId="13" fillId="0" borderId="33" xfId="0" applyFont="1" applyBorder="1" applyAlignment="1">
      <alignment horizontal="center"/>
    </xf>
    <xf numFmtId="0" fontId="39" fillId="0" borderId="49" xfId="0" applyFont="1" applyBorder="1" applyAlignment="1">
      <alignment horizontal="center"/>
    </xf>
    <xf numFmtId="0" fontId="39" fillId="0" borderId="25" xfId="0" applyFont="1" applyBorder="1" applyAlignment="1">
      <alignment horizontal="center"/>
    </xf>
    <xf numFmtId="0" fontId="36" fillId="0" borderId="0" xfId="0" applyFont="1" applyFill="1" applyBorder="1" applyAlignment="1">
      <alignment/>
    </xf>
    <xf numFmtId="0" fontId="36" fillId="0" borderId="0" xfId="0" applyFont="1" applyAlignment="1">
      <alignment/>
    </xf>
    <xf numFmtId="0" fontId="13" fillId="0" borderId="35" xfId="0" applyFont="1" applyBorder="1" applyAlignment="1">
      <alignment horizontal="center" vertical="center"/>
    </xf>
    <xf numFmtId="0" fontId="39" fillId="0" borderId="43" xfId="0" applyFont="1" applyBorder="1" applyAlignment="1">
      <alignment horizontal="center"/>
    </xf>
    <xf numFmtId="0" fontId="39" fillId="0" borderId="45" xfId="0" applyFont="1" applyBorder="1" applyAlignment="1">
      <alignment horizontal="center"/>
    </xf>
    <xf numFmtId="0" fontId="50" fillId="0" borderId="44" xfId="0" applyFont="1" applyBorder="1" applyAlignment="1">
      <alignment horizontal="center"/>
    </xf>
    <xf numFmtId="0" fontId="50" fillId="0" borderId="45" xfId="0" applyFont="1" applyBorder="1" applyAlignment="1">
      <alignment horizontal="center"/>
    </xf>
    <xf numFmtId="0" fontId="35" fillId="0" borderId="74" xfId="0" applyFont="1" applyBorder="1" applyAlignment="1">
      <alignment horizontal="center"/>
    </xf>
    <xf numFmtId="0" fontId="35" fillId="0" borderId="75" xfId="0" applyFont="1" applyBorder="1" applyAlignment="1">
      <alignment horizontal="center"/>
    </xf>
    <xf numFmtId="0" fontId="35" fillId="0" borderId="12" xfId="0" applyFont="1" applyBorder="1" applyAlignment="1">
      <alignment horizontal="center"/>
    </xf>
    <xf numFmtId="0" fontId="12" fillId="0" borderId="53" xfId="0" applyFont="1" applyBorder="1" applyAlignment="1">
      <alignment horizontal="center" wrapText="1"/>
    </xf>
    <xf numFmtId="0" fontId="12" fillId="0" borderId="38" xfId="0" applyFont="1" applyBorder="1" applyAlignment="1">
      <alignment horizontal="center"/>
    </xf>
    <xf numFmtId="0" fontId="12" fillId="0" borderId="53" xfId="0" applyFont="1" applyBorder="1" applyAlignment="1">
      <alignment horizontal="center"/>
    </xf>
    <xf numFmtId="0" fontId="12" fillId="0" borderId="47" xfId="0" applyFont="1" applyBorder="1" applyAlignment="1">
      <alignment horizontal="center"/>
    </xf>
    <xf numFmtId="0" fontId="39" fillId="0" borderId="24" xfId="0" applyFont="1" applyBorder="1" applyAlignment="1">
      <alignment horizontal="center"/>
    </xf>
    <xf numFmtId="0" fontId="39" fillId="0" borderId="50" xfId="0" applyFont="1" applyBorder="1" applyAlignment="1">
      <alignment horizontal="center"/>
    </xf>
    <xf numFmtId="0" fontId="12" fillId="0" borderId="13" xfId="0" applyFont="1" applyBorder="1" applyAlignment="1">
      <alignment horizontal="center" wrapText="1"/>
    </xf>
    <xf numFmtId="0" fontId="12" fillId="0" borderId="48" xfId="0" applyFont="1" applyBorder="1" applyAlignment="1">
      <alignment horizontal="center"/>
    </xf>
    <xf numFmtId="0" fontId="12" fillId="0" borderId="49" xfId="0" applyFont="1" applyBorder="1" applyAlignment="1">
      <alignment horizontal="center"/>
    </xf>
    <xf numFmtId="0" fontId="12" fillId="0" borderId="25" xfId="0" applyFont="1" applyBorder="1" applyAlignment="1">
      <alignment horizontal="center"/>
    </xf>
    <xf numFmtId="0" fontId="13" fillId="0" borderId="43" xfId="0" applyFont="1" applyBorder="1" applyAlignment="1">
      <alignment horizontal="center"/>
    </xf>
    <xf numFmtId="0" fontId="13" fillId="0" borderId="45" xfId="0" applyFont="1" applyBorder="1" applyAlignment="1">
      <alignment horizontal="center"/>
    </xf>
    <xf numFmtId="14" fontId="38" fillId="0" borderId="0" xfId="0" applyNumberFormat="1" applyFont="1" applyAlignment="1">
      <alignment horizontal="center"/>
    </xf>
    <xf numFmtId="0" fontId="38" fillId="0" borderId="0" xfId="0" applyFont="1" applyAlignment="1">
      <alignment horizontal="center"/>
    </xf>
    <xf numFmtId="0" fontId="38" fillId="0" borderId="0" xfId="0" applyFont="1" applyAlignment="1">
      <alignment horizontal="center" wrapText="1"/>
    </xf>
    <xf numFmtId="0" fontId="47" fillId="0" borderId="0" xfId="0" applyFont="1" applyAlignment="1">
      <alignment horizontal="center"/>
    </xf>
    <xf numFmtId="0" fontId="42" fillId="0" borderId="0" xfId="0" applyFont="1" applyAlignment="1">
      <alignment horizontal="center"/>
    </xf>
    <xf numFmtId="0" fontId="34" fillId="0" borderId="0" xfId="0" applyFont="1" applyAlignment="1">
      <alignment horizontal="center"/>
    </xf>
    <xf numFmtId="0" fontId="13" fillId="0" borderId="69" xfId="0" applyFont="1" applyBorder="1" applyAlignment="1">
      <alignment horizontal="center" vertical="center" wrapText="1"/>
    </xf>
    <xf numFmtId="0" fontId="13" fillId="0" borderId="40" xfId="0" applyFont="1" applyBorder="1" applyAlignment="1">
      <alignment vertical="center"/>
    </xf>
    <xf numFmtId="0" fontId="13" fillId="0" borderId="42" xfId="0" applyFont="1" applyBorder="1" applyAlignment="1">
      <alignment vertical="center"/>
    </xf>
    <xf numFmtId="0" fontId="12" fillId="0" borderId="27" xfId="63" applyFont="1" applyFill="1" applyBorder="1" applyAlignment="1">
      <alignment horizontal="center" wrapText="1"/>
      <protection/>
    </xf>
    <xf numFmtId="0" fontId="12" fillId="0" borderId="23" xfId="63" applyFont="1" applyFill="1" applyBorder="1" applyAlignment="1">
      <alignment horizontal="center"/>
      <protection/>
    </xf>
    <xf numFmtId="0" fontId="12" fillId="0" borderId="23" xfId="0" applyFont="1" applyBorder="1" applyAlignment="1">
      <alignment horizontal="center"/>
    </xf>
    <xf numFmtId="0" fontId="13" fillId="0" borderId="35" xfId="0" applyFont="1" applyBorder="1" applyAlignment="1">
      <alignment horizontal="center"/>
    </xf>
    <xf numFmtId="175" fontId="13" fillId="0" borderId="35" xfId="0" applyNumberFormat="1" applyFont="1" applyBorder="1" applyAlignment="1">
      <alignment/>
    </xf>
    <xf numFmtId="175" fontId="13" fillId="0" borderId="35" xfId="0" applyNumberFormat="1" applyFont="1" applyBorder="1" applyAlignment="1">
      <alignment horizontal="center"/>
    </xf>
    <xf numFmtId="0" fontId="12" fillId="0" borderId="24" xfId="64" applyFont="1" applyFill="1" applyBorder="1" applyAlignment="1">
      <alignment horizontal="center" wrapText="1"/>
      <protection/>
    </xf>
    <xf numFmtId="0" fontId="12" fillId="0" borderId="50" xfId="64" applyFont="1" applyFill="1" applyBorder="1" applyAlignment="1">
      <alignment horizontal="center"/>
      <protection/>
    </xf>
    <xf numFmtId="0" fontId="12" fillId="0" borderId="24" xfId="64" applyFont="1" applyFill="1" applyBorder="1" applyAlignment="1">
      <alignment horizontal="center"/>
      <protection/>
    </xf>
    <xf numFmtId="0" fontId="12" fillId="0" borderId="38" xfId="63" applyFont="1" applyBorder="1" applyAlignment="1">
      <alignment horizontal="center" wrapText="1"/>
      <protection/>
    </xf>
    <xf numFmtId="0" fontId="12" fillId="0" borderId="39" xfId="63" applyFont="1" applyBorder="1" applyAlignment="1">
      <alignment horizontal="center"/>
      <protection/>
    </xf>
    <xf numFmtId="3" fontId="12" fillId="35" borderId="66" xfId="0" applyNumberFormat="1" applyFont="1" applyFill="1" applyBorder="1" applyAlignment="1">
      <alignment horizontal="center" vertical="top" wrapText="1"/>
    </xf>
    <xf numFmtId="0" fontId="0" fillId="35" borderId="67" xfId="0" applyFont="1" applyFill="1" applyBorder="1" applyAlignment="1">
      <alignment horizontal="center" vertical="top"/>
    </xf>
    <xf numFmtId="0" fontId="0" fillId="35" borderId="71" xfId="0" applyFont="1" applyFill="1" applyBorder="1" applyAlignment="1">
      <alignment horizontal="center" vertical="top"/>
    </xf>
    <xf numFmtId="0" fontId="0" fillId="35" borderId="76" xfId="0" applyFont="1" applyFill="1" applyBorder="1" applyAlignment="1">
      <alignment horizontal="center" vertical="top"/>
    </xf>
    <xf numFmtId="0" fontId="0" fillId="35" borderId="68" xfId="0" applyFont="1" applyFill="1" applyBorder="1" applyAlignment="1">
      <alignment horizontal="center" vertical="top"/>
    </xf>
    <xf numFmtId="0" fontId="0" fillId="35" borderId="16" xfId="0" applyFont="1" applyFill="1" applyBorder="1" applyAlignment="1">
      <alignment horizontal="center" vertical="top"/>
    </xf>
    <xf numFmtId="0" fontId="35" fillId="0" borderId="75" xfId="63" applyFont="1" applyBorder="1" applyAlignment="1">
      <alignment horizontal="center"/>
      <protection/>
    </xf>
    <xf numFmtId="0" fontId="35" fillId="0" borderId="12" xfId="63" applyFont="1" applyBorder="1" applyAlignment="1">
      <alignment horizontal="center"/>
      <protection/>
    </xf>
    <xf numFmtId="0" fontId="12" fillId="0" borderId="24" xfId="63" applyFont="1" applyFill="1" applyBorder="1" applyAlignment="1">
      <alignment horizontal="center" wrapText="1"/>
      <protection/>
    </xf>
    <xf numFmtId="0" fontId="12" fillId="0" borderId="50" xfId="63" applyFont="1" applyFill="1" applyBorder="1" applyAlignment="1">
      <alignment horizontal="center"/>
      <protection/>
    </xf>
    <xf numFmtId="0" fontId="12" fillId="0" borderId="24" xfId="63" applyFont="1" applyFill="1" applyBorder="1" applyAlignment="1">
      <alignment horizontal="center"/>
      <protection/>
    </xf>
    <xf numFmtId="0" fontId="12" fillId="0" borderId="27" xfId="63" applyFont="1" applyBorder="1" applyAlignment="1">
      <alignment horizontal="center" wrapText="1"/>
      <protection/>
    </xf>
    <xf numFmtId="0" fontId="12" fillId="0" borderId="23" xfId="63" applyFont="1" applyBorder="1" applyAlignment="1">
      <alignment horizontal="center" wrapText="1"/>
      <protection/>
    </xf>
    <xf numFmtId="0" fontId="12" fillId="0" borderId="23" xfId="63" applyFont="1" applyBorder="1" applyAlignment="1">
      <alignment horizontal="center"/>
      <protection/>
    </xf>
    <xf numFmtId="0" fontId="35" fillId="0" borderId="43" xfId="64" applyFont="1" applyBorder="1" applyAlignment="1">
      <alignment horizontal="center"/>
      <protection/>
    </xf>
    <xf numFmtId="0" fontId="35" fillId="0" borderId="45" xfId="64" applyFont="1" applyBorder="1" applyAlignment="1">
      <alignment horizontal="center"/>
      <protection/>
    </xf>
    <xf numFmtId="0" fontId="13" fillId="0" borderId="31" xfId="0" applyFont="1" applyBorder="1" applyAlignment="1">
      <alignment horizontal="center"/>
    </xf>
    <xf numFmtId="0" fontId="13" fillId="0" borderId="36" xfId="0" applyFont="1" applyBorder="1" applyAlignment="1">
      <alignment horizontal="center"/>
    </xf>
    <xf numFmtId="0" fontId="35" fillId="0" borderId="43" xfId="63" applyFont="1" applyBorder="1" applyAlignment="1">
      <alignment horizontal="center"/>
      <protection/>
    </xf>
    <xf numFmtId="0" fontId="35" fillId="0" borderId="45" xfId="63" applyFont="1" applyBorder="1" applyAlignment="1">
      <alignment horizontal="center"/>
      <protection/>
    </xf>
    <xf numFmtId="9" fontId="35" fillId="0" borderId="43" xfId="63" applyNumberFormat="1" applyFont="1" applyBorder="1" applyAlignment="1">
      <alignment horizontal="center"/>
      <protection/>
    </xf>
    <xf numFmtId="0" fontId="39" fillId="0" borderId="74" xfId="0" applyFont="1" applyBorder="1" applyAlignment="1">
      <alignment horizontal="center"/>
    </xf>
    <xf numFmtId="0" fontId="39" fillId="0" borderId="75" xfId="0" applyFont="1" applyBorder="1" applyAlignment="1">
      <alignment horizontal="center"/>
    </xf>
    <xf numFmtId="0" fontId="39" fillId="0" borderId="12" xfId="0" applyFont="1" applyBorder="1" applyAlignment="1">
      <alignment horizontal="center"/>
    </xf>
    <xf numFmtId="0" fontId="13" fillId="0" borderId="30" xfId="64" applyFont="1" applyBorder="1" applyAlignment="1">
      <alignment horizontal="center"/>
      <protection/>
    </xf>
    <xf numFmtId="0" fontId="13" fillId="0" borderId="30" xfId="63" applyFont="1" applyBorder="1" applyAlignment="1">
      <alignment horizontal="center"/>
      <protection/>
    </xf>
    <xf numFmtId="0" fontId="42" fillId="0" borderId="0" xfId="63" applyFont="1" applyAlignment="1">
      <alignment horizontal="center" vertical="center"/>
      <protection/>
    </xf>
    <xf numFmtId="0" fontId="12" fillId="0" borderId="0" xfId="0" applyFont="1" applyAlignment="1">
      <alignment horizontal="center" vertical="center"/>
    </xf>
    <xf numFmtId="0" fontId="13" fillId="0" borderId="74" xfId="63" applyFont="1" applyBorder="1" applyAlignment="1">
      <alignment horizontal="center" vertical="center" wrapText="1"/>
      <protection/>
    </xf>
    <xf numFmtId="0" fontId="13" fillId="0" borderId="51" xfId="63" applyFont="1" applyBorder="1" applyAlignment="1">
      <alignment vertical="center"/>
      <protection/>
    </xf>
    <xf numFmtId="0" fontId="10" fillId="0" borderId="0" xfId="63" applyFont="1" applyAlignment="1">
      <alignment horizontal="center"/>
      <protection/>
    </xf>
    <xf numFmtId="14" fontId="38" fillId="0" borderId="0" xfId="63" applyNumberFormat="1" applyFont="1" applyAlignment="1">
      <alignment horizontal="center"/>
      <protection/>
    </xf>
    <xf numFmtId="0" fontId="12" fillId="0" borderId="0" xfId="0" applyFont="1" applyFill="1" applyAlignment="1">
      <alignment horizontal="left" wrapText="1" indent="2"/>
    </xf>
    <xf numFmtId="0" fontId="12" fillId="0" borderId="0" xfId="0" applyFont="1" applyFill="1" applyAlignment="1">
      <alignment horizontal="left" indent="2"/>
    </xf>
    <xf numFmtId="0" fontId="37" fillId="0" borderId="35" xfId="0" applyFont="1" applyBorder="1" applyAlignment="1">
      <alignment horizontal="center" vertical="center"/>
    </xf>
    <xf numFmtId="0" fontId="11" fillId="0" borderId="0" xfId="0" applyFont="1" applyAlignment="1">
      <alignment/>
    </xf>
    <xf numFmtId="0" fontId="16" fillId="0" borderId="0" xfId="0" applyFont="1" applyAlignment="1">
      <alignment/>
    </xf>
    <xf numFmtId="0" fontId="14" fillId="0" borderId="0" xfId="0" applyFont="1" applyAlignment="1">
      <alignment horizontal="center" vertical="center" wrapText="1"/>
    </xf>
    <xf numFmtId="0" fontId="16" fillId="0" borderId="0" xfId="0" applyFont="1" applyAlignment="1">
      <alignment vertical="center"/>
    </xf>
    <xf numFmtId="0" fontId="13" fillId="0" borderId="30" xfId="0" applyFont="1" applyBorder="1" applyAlignment="1">
      <alignment horizontal="center" vertical="center" wrapText="1"/>
    </xf>
    <xf numFmtId="0" fontId="12" fillId="0" borderId="66"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4" xfId="0" applyFont="1" applyBorder="1" applyAlignment="1">
      <alignment vertical="center"/>
    </xf>
    <xf numFmtId="0" fontId="12" fillId="0" borderId="45" xfId="0" applyFont="1" applyBorder="1" applyAlignment="1">
      <alignment vertical="center"/>
    </xf>
    <xf numFmtId="0" fontId="12" fillId="0" borderId="24" xfId="0" applyFont="1" applyBorder="1" applyAlignment="1">
      <alignment vertical="center"/>
    </xf>
    <xf numFmtId="0" fontId="12" fillId="0" borderId="57" xfId="0" applyFont="1" applyBorder="1" applyAlignment="1">
      <alignment vertical="center"/>
    </xf>
    <xf numFmtId="0" fontId="12" fillId="0" borderId="50" xfId="0" applyFont="1" applyBorder="1" applyAlignment="1">
      <alignment vertical="center"/>
    </xf>
    <xf numFmtId="0" fontId="0" fillId="0" borderId="0" xfId="0" applyAlignment="1">
      <alignment horizontal="left" indent="2"/>
    </xf>
    <xf numFmtId="0" fontId="12" fillId="0" borderId="35" xfId="0" applyFont="1" applyBorder="1" applyAlignment="1">
      <alignment horizontal="center"/>
    </xf>
    <xf numFmtId="0" fontId="12" fillId="0" borderId="0" xfId="0" applyFont="1" applyFill="1" applyAlignment="1">
      <alignment horizontal="left" vertical="center" wrapText="1" indent="2"/>
    </xf>
    <xf numFmtId="0" fontId="12" fillId="0" borderId="0" xfId="0" applyFont="1" applyFill="1" applyAlignment="1">
      <alignment horizontal="left" vertical="center" indent="2"/>
    </xf>
    <xf numFmtId="0" fontId="12" fillId="0" borderId="0" xfId="0" applyFont="1" applyAlignment="1">
      <alignment/>
    </xf>
    <xf numFmtId="0" fontId="38" fillId="0" borderId="0" xfId="0" applyFont="1" applyAlignment="1">
      <alignment horizontal="center" vertical="center" wrapText="1"/>
    </xf>
    <xf numFmtId="0" fontId="12" fillId="0" borderId="0" xfId="0" applyFont="1" applyAlignment="1">
      <alignment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3" xfId="65"/>
    <cellStyle name="Normal_Sheet2" xfId="66"/>
    <cellStyle name="Note" xfId="67"/>
    <cellStyle name="Output" xfId="68"/>
    <cellStyle name="Percent" xfId="69"/>
    <cellStyle name="Percent 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P10" sqref="P10"/>
    </sheetView>
  </sheetViews>
  <sheetFormatPr defaultColWidth="8.8515625" defaultRowHeight="12.75"/>
  <cols>
    <col min="1" max="1" width="18.421875" style="45" customWidth="1"/>
    <col min="2" max="2" width="15.7109375" style="45" customWidth="1"/>
    <col min="3" max="3" width="15.57421875" style="45" customWidth="1"/>
    <col min="4" max="4" width="14.421875" style="45" customWidth="1"/>
    <col min="5" max="5" width="10.7109375" style="45" customWidth="1"/>
    <col min="6" max="6" width="15.421875" style="45" customWidth="1"/>
    <col min="7" max="7" width="14.7109375" style="45" bestFit="1" customWidth="1"/>
    <col min="8" max="8" width="15.28125" style="45" customWidth="1"/>
    <col min="9" max="9" width="10.7109375" style="45" customWidth="1"/>
    <col min="10" max="10" width="15.140625" style="45" customWidth="1"/>
    <col min="11" max="11" width="15.57421875" style="45" customWidth="1"/>
    <col min="12" max="12" width="15.421875" style="45" customWidth="1"/>
    <col min="13" max="13" width="11.00390625" style="45" customWidth="1"/>
    <col min="14" max="16384" width="8.8515625" style="45" customWidth="1"/>
  </cols>
  <sheetData>
    <row r="1" spans="1:13" ht="36" customHeight="1">
      <c r="A1" s="450" t="s">
        <v>169</v>
      </c>
      <c r="B1" s="450"/>
      <c r="C1" s="450"/>
      <c r="D1" s="450"/>
      <c r="E1" s="450"/>
      <c r="F1" s="450"/>
      <c r="G1" s="450"/>
      <c r="H1" s="450"/>
      <c r="I1" s="450"/>
      <c r="J1" s="451"/>
      <c r="K1" s="451"/>
      <c r="L1" s="451"/>
      <c r="M1" s="451"/>
    </row>
    <row r="2" spans="1:13" ht="24" customHeight="1">
      <c r="A2" s="452" t="s">
        <v>0</v>
      </c>
      <c r="B2" s="452"/>
      <c r="C2" s="452"/>
      <c r="D2" s="452"/>
      <c r="E2" s="452"/>
      <c r="F2" s="452"/>
      <c r="G2" s="452"/>
      <c r="H2" s="452"/>
      <c r="I2" s="452"/>
      <c r="J2" s="453"/>
      <c r="K2" s="453"/>
      <c r="L2" s="453"/>
      <c r="M2" s="453"/>
    </row>
    <row r="3" spans="1:13" ht="42" customHeight="1">
      <c r="A3" s="454" t="s">
        <v>148</v>
      </c>
      <c r="B3" s="455"/>
      <c r="C3" s="455"/>
      <c r="D3" s="455"/>
      <c r="E3" s="455"/>
      <c r="F3" s="455"/>
      <c r="G3" s="455"/>
      <c r="H3" s="455"/>
      <c r="I3" s="455"/>
      <c r="J3" s="456"/>
      <c r="K3" s="456"/>
      <c r="L3" s="456"/>
      <c r="M3" s="456"/>
    </row>
    <row r="4" spans="1:13" ht="12.75">
      <c r="A4" s="256"/>
      <c r="B4" s="256"/>
      <c r="C4" s="256"/>
      <c r="D4" s="256"/>
      <c r="E4" s="256"/>
      <c r="F4" s="256"/>
      <c r="G4" s="256"/>
      <c r="H4" s="256"/>
      <c r="I4" s="256"/>
      <c r="J4" s="256"/>
      <c r="K4" s="256"/>
      <c r="L4" s="256"/>
      <c r="M4" s="256"/>
    </row>
    <row r="5" spans="1:13" ht="13.5" thickBot="1">
      <c r="A5" s="256"/>
      <c r="B5" s="256"/>
      <c r="C5" s="256"/>
      <c r="D5" s="256"/>
      <c r="E5" s="256"/>
      <c r="F5" s="457"/>
      <c r="G5" s="457"/>
      <c r="H5" s="457"/>
      <c r="I5" s="457"/>
      <c r="J5" s="256"/>
      <c r="K5" s="256"/>
      <c r="L5" s="256"/>
      <c r="M5" s="256"/>
    </row>
    <row r="6" spans="1:13" ht="12.75">
      <c r="A6" s="458" t="s">
        <v>104</v>
      </c>
      <c r="B6" s="439" t="s">
        <v>84</v>
      </c>
      <c r="C6" s="461"/>
      <c r="D6" s="461"/>
      <c r="E6" s="462"/>
      <c r="F6" s="439" t="s">
        <v>95</v>
      </c>
      <c r="G6" s="440"/>
      <c r="H6" s="440"/>
      <c r="I6" s="441"/>
      <c r="J6" s="439" t="s">
        <v>85</v>
      </c>
      <c r="K6" s="445"/>
      <c r="L6" s="445"/>
      <c r="M6" s="446"/>
    </row>
    <row r="7" spans="1:15" ht="13.5" thickBot="1">
      <c r="A7" s="459"/>
      <c r="B7" s="463"/>
      <c r="C7" s="464"/>
      <c r="D7" s="464"/>
      <c r="E7" s="465"/>
      <c r="F7" s="442"/>
      <c r="G7" s="443"/>
      <c r="H7" s="443"/>
      <c r="I7" s="444"/>
      <c r="J7" s="442"/>
      <c r="K7" s="447"/>
      <c r="L7" s="447"/>
      <c r="M7" s="448"/>
      <c r="O7" s="430"/>
    </row>
    <row r="8" spans="1:15" ht="12.75" customHeight="1">
      <c r="A8" s="459"/>
      <c r="B8" s="432" t="s">
        <v>149</v>
      </c>
      <c r="C8" s="432" t="s">
        <v>150</v>
      </c>
      <c r="D8" s="434" t="s">
        <v>162</v>
      </c>
      <c r="E8" s="425" t="s">
        <v>163</v>
      </c>
      <c r="F8" s="437" t="s">
        <v>151</v>
      </c>
      <c r="G8" s="432" t="s">
        <v>150</v>
      </c>
      <c r="H8" s="434" t="s">
        <v>162</v>
      </c>
      <c r="I8" s="449" t="s">
        <v>163</v>
      </c>
      <c r="J8" s="432" t="s">
        <v>149</v>
      </c>
      <c r="K8" s="432" t="s">
        <v>150</v>
      </c>
      <c r="L8" s="434" t="s">
        <v>162</v>
      </c>
      <c r="M8" s="425" t="s">
        <v>163</v>
      </c>
      <c r="O8" s="431"/>
    </row>
    <row r="9" spans="1:15" ht="12.75">
      <c r="A9" s="459"/>
      <c r="B9" s="432"/>
      <c r="C9" s="432"/>
      <c r="D9" s="435"/>
      <c r="E9" s="426"/>
      <c r="F9" s="437"/>
      <c r="G9" s="432"/>
      <c r="H9" s="435"/>
      <c r="I9" s="426"/>
      <c r="J9" s="432"/>
      <c r="K9" s="432"/>
      <c r="L9" s="435"/>
      <c r="M9" s="426"/>
      <c r="O9" s="431"/>
    </row>
    <row r="10" spans="1:13" ht="30.75" customHeight="1" thickBot="1">
      <c r="A10" s="460"/>
      <c r="B10" s="433"/>
      <c r="C10" s="433"/>
      <c r="D10" s="436"/>
      <c r="E10" s="427"/>
      <c r="F10" s="438"/>
      <c r="G10" s="433"/>
      <c r="H10" s="436"/>
      <c r="I10" s="427"/>
      <c r="J10" s="433"/>
      <c r="K10" s="433"/>
      <c r="L10" s="436"/>
      <c r="M10" s="427"/>
    </row>
    <row r="11" spans="1:13" ht="13.5" customHeight="1">
      <c r="A11" s="257" t="s">
        <v>12</v>
      </c>
      <c r="B11" s="258">
        <v>288199</v>
      </c>
      <c r="C11" s="258">
        <v>377685</v>
      </c>
      <c r="D11" s="314">
        <f>C11-B11</f>
        <v>89486</v>
      </c>
      <c r="E11" s="259">
        <f aca="true" t="shared" si="0" ref="E11:E27">D11/B11</f>
        <v>0.310500730398093</v>
      </c>
      <c r="F11" s="326">
        <v>369652</v>
      </c>
      <c r="G11" s="260">
        <v>447501</v>
      </c>
      <c r="H11" s="319">
        <f>G11-F11</f>
        <v>77849</v>
      </c>
      <c r="I11" s="298">
        <f aca="true" t="shared" si="1" ref="I11:I27">H11/F11</f>
        <v>0.2106007812753617</v>
      </c>
      <c r="J11" s="261">
        <v>339551</v>
      </c>
      <c r="K11" s="261">
        <v>446348</v>
      </c>
      <c r="L11" s="314">
        <f>K11-J11</f>
        <v>106797</v>
      </c>
      <c r="M11" s="259">
        <f aca="true" t="shared" si="2" ref="M11:M27">L11/J11</f>
        <v>0.3145241804618452</v>
      </c>
    </row>
    <row r="12" spans="1:13" ht="13.5" customHeight="1">
      <c r="A12" s="262" t="s">
        <v>4</v>
      </c>
      <c r="B12" s="263">
        <v>1315043</v>
      </c>
      <c r="C12" s="263">
        <v>1859047</v>
      </c>
      <c r="D12" s="315">
        <f aca="true" t="shared" si="3" ref="D12:D27">C12-B12</f>
        <v>544004</v>
      </c>
      <c r="E12" s="264">
        <f t="shared" si="0"/>
        <v>0.4136777276484495</v>
      </c>
      <c r="F12" s="326">
        <v>1119864</v>
      </c>
      <c r="G12" s="265">
        <v>1430915</v>
      </c>
      <c r="H12" s="320">
        <f aca="true" t="shared" si="4" ref="H12:H26">G12-F12</f>
        <v>311051</v>
      </c>
      <c r="I12" s="299">
        <f t="shared" si="1"/>
        <v>0.2777578348799497</v>
      </c>
      <c r="J12" s="263">
        <v>1680212</v>
      </c>
      <c r="K12" s="263">
        <v>2405696</v>
      </c>
      <c r="L12" s="315">
        <f aca="true" t="shared" si="5" ref="L12:L27">K12-J12</f>
        <v>725484</v>
      </c>
      <c r="M12" s="264">
        <f t="shared" si="2"/>
        <v>0.43178122760699245</v>
      </c>
    </row>
    <row r="13" spans="1:15" ht="13.5" customHeight="1">
      <c r="A13" s="262" t="s">
        <v>10</v>
      </c>
      <c r="B13" s="263">
        <v>724768</v>
      </c>
      <c r="C13" s="263">
        <v>888258</v>
      </c>
      <c r="D13" s="315">
        <f t="shared" si="3"/>
        <v>163490</v>
      </c>
      <c r="E13" s="264">
        <f t="shared" si="0"/>
        <v>0.2255756324782551</v>
      </c>
      <c r="F13" s="326">
        <v>877469</v>
      </c>
      <c r="G13" s="265">
        <v>926287</v>
      </c>
      <c r="H13" s="320">
        <f t="shared" si="4"/>
        <v>48818</v>
      </c>
      <c r="I13" s="299">
        <f t="shared" si="1"/>
        <v>0.055635013886530464</v>
      </c>
      <c r="J13" s="263">
        <v>788108</v>
      </c>
      <c r="K13" s="263">
        <v>963520</v>
      </c>
      <c r="L13" s="315">
        <f t="shared" si="5"/>
        <v>175412</v>
      </c>
      <c r="M13" s="264">
        <f t="shared" si="2"/>
        <v>0.22257355590858105</v>
      </c>
      <c r="O13" s="46"/>
    </row>
    <row r="14" spans="1:15" ht="13.5" customHeight="1">
      <c r="A14" s="262" t="s">
        <v>9</v>
      </c>
      <c r="B14" s="263">
        <v>510220</v>
      </c>
      <c r="C14" s="263">
        <v>657451</v>
      </c>
      <c r="D14" s="315">
        <f t="shared" si="3"/>
        <v>147231</v>
      </c>
      <c r="E14" s="264">
        <f t="shared" si="0"/>
        <v>0.2885637568107875</v>
      </c>
      <c r="F14" s="326">
        <v>574476</v>
      </c>
      <c r="G14" s="265">
        <v>661050</v>
      </c>
      <c r="H14" s="320">
        <f t="shared" si="4"/>
        <v>86574</v>
      </c>
      <c r="I14" s="299">
        <f t="shared" si="1"/>
        <v>0.1507008125665824</v>
      </c>
      <c r="J14" s="263">
        <v>603924</v>
      </c>
      <c r="K14" s="263">
        <v>788933</v>
      </c>
      <c r="L14" s="315">
        <f t="shared" si="5"/>
        <v>185009</v>
      </c>
      <c r="M14" s="264">
        <f t="shared" si="2"/>
        <v>0.3063448380922103</v>
      </c>
      <c r="O14" s="46"/>
    </row>
    <row r="15" spans="1:13" ht="13.5" customHeight="1">
      <c r="A15" s="262" t="s">
        <v>11</v>
      </c>
      <c r="B15" s="263">
        <v>469658</v>
      </c>
      <c r="C15" s="263">
        <v>587509</v>
      </c>
      <c r="D15" s="315">
        <f t="shared" si="3"/>
        <v>117851</v>
      </c>
      <c r="E15" s="264">
        <f>D15/B15</f>
        <v>0.2509293996908389</v>
      </c>
      <c r="F15" s="326">
        <v>551448</v>
      </c>
      <c r="G15" s="265">
        <v>625686</v>
      </c>
      <c r="H15" s="320">
        <f t="shared" si="4"/>
        <v>74238</v>
      </c>
      <c r="I15" s="299">
        <f t="shared" si="1"/>
        <v>0.13462375418897157</v>
      </c>
      <c r="J15" s="263">
        <v>523735</v>
      </c>
      <c r="K15" s="263">
        <v>657170</v>
      </c>
      <c r="L15" s="315">
        <f t="shared" si="5"/>
        <v>133435</v>
      </c>
      <c r="M15" s="264">
        <f t="shared" si="2"/>
        <v>0.2547757931014731</v>
      </c>
    </row>
    <row r="16" spans="1:15" ht="13.5" customHeight="1">
      <c r="A16" s="262" t="s">
        <v>45</v>
      </c>
      <c r="B16" s="263">
        <v>789880</v>
      </c>
      <c r="C16" s="263">
        <v>1035136</v>
      </c>
      <c r="D16" s="315">
        <f t="shared" si="3"/>
        <v>245256</v>
      </c>
      <c r="E16" s="264">
        <f t="shared" si="0"/>
        <v>0.3104977971337418</v>
      </c>
      <c r="F16" s="326">
        <v>929584</v>
      </c>
      <c r="G16" s="265">
        <v>1033741</v>
      </c>
      <c r="H16" s="320">
        <f t="shared" si="4"/>
        <v>104157</v>
      </c>
      <c r="I16" s="299">
        <f t="shared" si="1"/>
        <v>0.11204689409456273</v>
      </c>
      <c r="J16" s="263">
        <v>889597</v>
      </c>
      <c r="K16" s="263">
        <v>1188909</v>
      </c>
      <c r="L16" s="315">
        <f t="shared" si="5"/>
        <v>299312</v>
      </c>
      <c r="M16" s="264">
        <f t="shared" si="2"/>
        <v>0.3364579691703097</v>
      </c>
      <c r="O16" s="46"/>
    </row>
    <row r="17" spans="1:15" ht="13.5" customHeight="1">
      <c r="A17" s="262" t="s">
        <v>14</v>
      </c>
      <c r="B17" s="263">
        <v>299941</v>
      </c>
      <c r="C17" s="263">
        <v>381881</v>
      </c>
      <c r="D17" s="315">
        <f t="shared" si="3"/>
        <v>81940</v>
      </c>
      <c r="E17" s="264">
        <f t="shared" si="0"/>
        <v>0.273187060121824</v>
      </c>
      <c r="F17" s="326">
        <v>378136</v>
      </c>
      <c r="G17" s="265">
        <v>450222</v>
      </c>
      <c r="H17" s="320">
        <f t="shared" si="4"/>
        <v>72086</v>
      </c>
      <c r="I17" s="299">
        <f t="shared" si="1"/>
        <v>0.19063511540821293</v>
      </c>
      <c r="J17" s="263">
        <v>580118</v>
      </c>
      <c r="K17" s="263">
        <v>757622</v>
      </c>
      <c r="L17" s="315">
        <f t="shared" si="5"/>
        <v>177504</v>
      </c>
      <c r="M17" s="264">
        <f t="shared" si="2"/>
        <v>0.30597912838422525</v>
      </c>
      <c r="O17" s="46"/>
    </row>
    <row r="18" spans="1:15" ht="13.5" customHeight="1">
      <c r="A18" s="262" t="s">
        <v>46</v>
      </c>
      <c r="B18" s="263">
        <v>408816</v>
      </c>
      <c r="C18" s="263">
        <v>521764</v>
      </c>
      <c r="D18" s="315">
        <f t="shared" si="3"/>
        <v>112948</v>
      </c>
      <c r="E18" s="264">
        <f t="shared" si="0"/>
        <v>0.2762807717897538</v>
      </c>
      <c r="F18" s="326">
        <v>558720</v>
      </c>
      <c r="G18" s="265">
        <v>631126</v>
      </c>
      <c r="H18" s="320">
        <f t="shared" si="4"/>
        <v>72406</v>
      </c>
      <c r="I18" s="299">
        <f t="shared" si="1"/>
        <v>0.12959264032073312</v>
      </c>
      <c r="J18" s="263">
        <v>457328</v>
      </c>
      <c r="K18" s="263">
        <v>565757</v>
      </c>
      <c r="L18" s="315">
        <f t="shared" si="5"/>
        <v>108429</v>
      </c>
      <c r="M18" s="264">
        <f t="shared" si="2"/>
        <v>0.23709241507189588</v>
      </c>
      <c r="O18" s="46"/>
    </row>
    <row r="19" spans="1:15" ht="13.5" customHeight="1">
      <c r="A19" s="262" t="s">
        <v>48</v>
      </c>
      <c r="B19" s="263">
        <v>532635</v>
      </c>
      <c r="C19" s="263">
        <v>671439</v>
      </c>
      <c r="D19" s="315">
        <f t="shared" si="3"/>
        <v>138804</v>
      </c>
      <c r="E19" s="264">
        <f t="shared" si="0"/>
        <v>0.2605987214508998</v>
      </c>
      <c r="F19" s="326">
        <v>590232</v>
      </c>
      <c r="G19" s="265">
        <v>627046</v>
      </c>
      <c r="H19" s="320">
        <f t="shared" si="4"/>
        <v>36814</v>
      </c>
      <c r="I19" s="299">
        <f t="shared" si="1"/>
        <v>0.06237208419740035</v>
      </c>
      <c r="J19" s="263">
        <v>616453</v>
      </c>
      <c r="K19" s="263">
        <v>779051</v>
      </c>
      <c r="L19" s="315">
        <f t="shared" si="5"/>
        <v>162598</v>
      </c>
      <c r="M19" s="264">
        <f t="shared" si="2"/>
        <v>0.26376382303273727</v>
      </c>
      <c r="O19" s="46"/>
    </row>
    <row r="20" spans="1:15" ht="13.5" customHeight="1">
      <c r="A20" s="262" t="s">
        <v>13</v>
      </c>
      <c r="B20" s="263">
        <v>1496502</v>
      </c>
      <c r="C20" s="263">
        <v>1945775</v>
      </c>
      <c r="D20" s="315">
        <f t="shared" si="3"/>
        <v>449273</v>
      </c>
      <c r="E20" s="264">
        <f t="shared" si="0"/>
        <v>0.3002154357294544</v>
      </c>
      <c r="F20" s="326">
        <v>877469</v>
      </c>
      <c r="G20" s="265">
        <v>1011978</v>
      </c>
      <c r="H20" s="320">
        <f t="shared" si="4"/>
        <v>134509</v>
      </c>
      <c r="I20" s="299">
        <f t="shared" si="1"/>
        <v>0.15329202513137216</v>
      </c>
      <c r="J20" s="263">
        <v>1754136</v>
      </c>
      <c r="K20" s="263">
        <v>2284448</v>
      </c>
      <c r="L20" s="315">
        <f t="shared" si="5"/>
        <v>530312</v>
      </c>
      <c r="M20" s="264">
        <f t="shared" si="2"/>
        <v>0.3023209146839242</v>
      </c>
      <c r="O20" s="46"/>
    </row>
    <row r="21" spans="1:15" ht="13.5" customHeight="1">
      <c r="A21" s="262" t="s">
        <v>78</v>
      </c>
      <c r="B21" s="263">
        <v>668196</v>
      </c>
      <c r="C21" s="263">
        <v>872871</v>
      </c>
      <c r="D21" s="315">
        <f t="shared" si="3"/>
        <v>204675</v>
      </c>
      <c r="E21" s="264">
        <f t="shared" si="0"/>
        <v>0.3063098252608516</v>
      </c>
      <c r="F21" s="326">
        <v>730821</v>
      </c>
      <c r="G21" s="265">
        <v>852837</v>
      </c>
      <c r="H21" s="320">
        <f t="shared" si="4"/>
        <v>122016</v>
      </c>
      <c r="I21" s="299">
        <f t="shared" si="1"/>
        <v>0.16695743554167164</v>
      </c>
      <c r="J21" s="263">
        <v>750520</v>
      </c>
      <c r="K21" s="263">
        <v>952767</v>
      </c>
      <c r="L21" s="315">
        <f t="shared" si="5"/>
        <v>202247</v>
      </c>
      <c r="M21" s="264">
        <f t="shared" si="2"/>
        <v>0.2694758300911368</v>
      </c>
      <c r="O21" s="46"/>
    </row>
    <row r="22" spans="1:15" ht="13.5" customHeight="1">
      <c r="A22" s="262" t="s">
        <v>5</v>
      </c>
      <c r="B22" s="263">
        <v>769599</v>
      </c>
      <c r="C22" s="263">
        <v>1029540</v>
      </c>
      <c r="D22" s="315">
        <f t="shared" si="3"/>
        <v>259941</v>
      </c>
      <c r="E22" s="264">
        <f t="shared" si="0"/>
        <v>0.33776161351561007</v>
      </c>
      <c r="F22" s="326">
        <v>1294389</v>
      </c>
      <c r="G22" s="265">
        <v>1305778</v>
      </c>
      <c r="H22" s="320">
        <f t="shared" si="4"/>
        <v>11389</v>
      </c>
      <c r="I22" s="299">
        <f t="shared" si="1"/>
        <v>0.008798745972037772</v>
      </c>
      <c r="J22" s="263">
        <v>854515</v>
      </c>
      <c r="K22" s="263">
        <v>1169231</v>
      </c>
      <c r="L22" s="315">
        <f t="shared" si="5"/>
        <v>314716</v>
      </c>
      <c r="M22" s="264">
        <f t="shared" si="2"/>
        <v>0.36829780635799253</v>
      </c>
      <c r="O22" s="46"/>
    </row>
    <row r="23" spans="1:15" ht="13.5" customHeight="1">
      <c r="A23" s="262" t="s">
        <v>7</v>
      </c>
      <c r="B23" s="263">
        <v>735442</v>
      </c>
      <c r="C23" s="263">
        <v>977783</v>
      </c>
      <c r="D23" s="315">
        <f t="shared" si="3"/>
        <v>242341</v>
      </c>
      <c r="E23" s="264">
        <f t="shared" si="0"/>
        <v>0.32951748744292547</v>
      </c>
      <c r="F23" s="326">
        <v>1105321</v>
      </c>
      <c r="G23" s="265">
        <v>1161599</v>
      </c>
      <c r="H23" s="320">
        <f t="shared" si="4"/>
        <v>56278</v>
      </c>
      <c r="I23" s="299">
        <f t="shared" si="1"/>
        <v>0.050915525897001865</v>
      </c>
      <c r="J23" s="263">
        <v>918415</v>
      </c>
      <c r="K23" s="263">
        <v>1243025</v>
      </c>
      <c r="L23" s="315">
        <f t="shared" si="5"/>
        <v>324610</v>
      </c>
      <c r="M23" s="264">
        <f t="shared" si="2"/>
        <v>0.3534458823081069</v>
      </c>
      <c r="O23" s="46"/>
    </row>
    <row r="24" spans="1:15" ht="13.5" customHeight="1">
      <c r="A24" s="262" t="s">
        <v>44</v>
      </c>
      <c r="B24" s="263">
        <v>383198</v>
      </c>
      <c r="C24" s="263">
        <v>502181</v>
      </c>
      <c r="D24" s="315">
        <f t="shared" si="3"/>
        <v>118983</v>
      </c>
      <c r="E24" s="264">
        <f t="shared" si="0"/>
        <v>0.3105000548019562</v>
      </c>
      <c r="F24" s="326">
        <v>481154</v>
      </c>
      <c r="G24" s="265">
        <v>548155</v>
      </c>
      <c r="H24" s="320">
        <f t="shared" si="4"/>
        <v>67001</v>
      </c>
      <c r="I24" s="299">
        <f t="shared" si="1"/>
        <v>0.13925063493185133</v>
      </c>
      <c r="J24" s="263">
        <v>373380</v>
      </c>
      <c r="K24" s="263">
        <v>496882</v>
      </c>
      <c r="L24" s="315">
        <f t="shared" si="5"/>
        <v>123502</v>
      </c>
      <c r="M24" s="264">
        <f t="shared" si="2"/>
        <v>0.3307675826236006</v>
      </c>
      <c r="O24" s="46"/>
    </row>
    <row r="25" spans="1:15" ht="13.5" customHeight="1">
      <c r="A25" s="262" t="s">
        <v>47</v>
      </c>
      <c r="B25" s="263">
        <v>606286</v>
      </c>
      <c r="C25" s="263">
        <v>794536</v>
      </c>
      <c r="D25" s="315">
        <f t="shared" si="3"/>
        <v>188250</v>
      </c>
      <c r="E25" s="264">
        <f t="shared" si="0"/>
        <v>0.3104970261559726</v>
      </c>
      <c r="F25" s="326">
        <v>768392</v>
      </c>
      <c r="G25" s="265">
        <v>877320</v>
      </c>
      <c r="H25" s="320">
        <f t="shared" si="4"/>
        <v>108928</v>
      </c>
      <c r="I25" s="299">
        <f t="shared" si="1"/>
        <v>0.14176097616841404</v>
      </c>
      <c r="J25" s="263">
        <v>667825</v>
      </c>
      <c r="K25" s="263">
        <v>882253</v>
      </c>
      <c r="L25" s="315">
        <f t="shared" si="5"/>
        <v>214428</v>
      </c>
      <c r="M25" s="264">
        <f t="shared" si="2"/>
        <v>0.3210841163478456</v>
      </c>
      <c r="O25" s="46"/>
    </row>
    <row r="26" spans="1:15" ht="13.5" customHeight="1" thickBot="1">
      <c r="A26" s="266" t="s">
        <v>54</v>
      </c>
      <c r="B26" s="267">
        <v>675667</v>
      </c>
      <c r="C26" s="267">
        <v>885461</v>
      </c>
      <c r="D26" s="316">
        <f t="shared" si="3"/>
        <v>209794</v>
      </c>
      <c r="E26" s="268">
        <f t="shared" si="0"/>
        <v>0.31049910680853143</v>
      </c>
      <c r="F26" s="326">
        <v>912617</v>
      </c>
      <c r="G26" s="269">
        <v>1010618</v>
      </c>
      <c r="H26" s="321">
        <f t="shared" si="4"/>
        <v>98001</v>
      </c>
      <c r="I26" s="300">
        <f t="shared" si="1"/>
        <v>0.10738458740084833</v>
      </c>
      <c r="J26" s="270">
        <v>731725</v>
      </c>
      <c r="K26" s="270">
        <v>888812</v>
      </c>
      <c r="L26" s="317">
        <f t="shared" si="5"/>
        <v>157087</v>
      </c>
      <c r="M26" s="268">
        <f t="shared" si="2"/>
        <v>0.2146803785575182</v>
      </c>
      <c r="O26" s="46"/>
    </row>
    <row r="27" spans="1:13" ht="13.5" customHeight="1" thickBot="1">
      <c r="A27" s="271" t="s">
        <v>15</v>
      </c>
      <c r="B27" s="272">
        <v>10674051</v>
      </c>
      <c r="C27" s="272">
        <v>13988318</v>
      </c>
      <c r="D27" s="318">
        <f t="shared" si="3"/>
        <v>3314267</v>
      </c>
      <c r="E27" s="273">
        <f t="shared" si="0"/>
        <v>0.31049757959747426</v>
      </c>
      <c r="F27" s="327">
        <v>12119744</v>
      </c>
      <c r="G27" s="274">
        <v>13601859</v>
      </c>
      <c r="H27" s="322">
        <f>G27-F27</f>
        <v>1482115</v>
      </c>
      <c r="I27" s="301">
        <f t="shared" si="1"/>
        <v>0.12228929917991667</v>
      </c>
      <c r="J27" s="272">
        <v>12529542</v>
      </c>
      <c r="K27" s="272">
        <v>16470423</v>
      </c>
      <c r="L27" s="318">
        <f t="shared" si="5"/>
        <v>3940881</v>
      </c>
      <c r="M27" s="273">
        <f t="shared" si="2"/>
        <v>0.31452713914044106</v>
      </c>
    </row>
    <row r="28" spans="1:13" ht="12.75">
      <c r="A28" s="275"/>
      <c r="B28" s="276"/>
      <c r="C28" s="276"/>
      <c r="D28" s="276"/>
      <c r="E28" s="323"/>
      <c r="F28" s="276"/>
      <c r="G28" s="276"/>
      <c r="H28" s="276"/>
      <c r="I28" s="323"/>
      <c r="J28" s="276"/>
      <c r="K28" s="276"/>
      <c r="L28" s="276"/>
      <c r="M28" s="323"/>
    </row>
    <row r="29" spans="2:13" ht="12.75">
      <c r="B29" s="277"/>
      <c r="C29" s="278"/>
      <c r="D29" s="277"/>
      <c r="E29" s="277"/>
      <c r="F29" s="277"/>
      <c r="G29" s="278"/>
      <c r="H29" s="277"/>
      <c r="I29" s="277"/>
      <c r="J29" s="256"/>
      <c r="K29" s="256"/>
      <c r="L29" s="256"/>
      <c r="M29" s="256"/>
    </row>
    <row r="30" spans="1:13" ht="12.75">
      <c r="A30" s="387" t="s">
        <v>146</v>
      </c>
      <c r="B30" s="277"/>
      <c r="C30" s="278"/>
      <c r="D30" s="277"/>
      <c r="E30" s="277"/>
      <c r="F30" s="277"/>
      <c r="G30" s="278"/>
      <c r="H30" s="277"/>
      <c r="I30" s="277"/>
      <c r="J30" s="256"/>
      <c r="K30" s="256"/>
      <c r="L30" s="256"/>
      <c r="M30" s="256"/>
    </row>
    <row r="31" spans="1:13" ht="15.75" customHeight="1">
      <c r="A31" s="279" t="s">
        <v>147</v>
      </c>
      <c r="B31" s="277"/>
      <c r="C31" s="278"/>
      <c r="D31" s="277"/>
      <c r="E31" s="277"/>
      <c r="F31" s="277"/>
      <c r="G31" s="278"/>
      <c r="H31" s="277"/>
      <c r="I31" s="277"/>
      <c r="J31" s="256"/>
      <c r="K31" s="256"/>
      <c r="L31" s="256"/>
      <c r="M31" s="256"/>
    </row>
    <row r="32" spans="1:13" ht="15" customHeight="1" thickBot="1">
      <c r="A32" s="279"/>
      <c r="B32" s="256"/>
      <c r="C32" s="256"/>
      <c r="D32" s="256"/>
      <c r="E32" s="256"/>
      <c r="F32" s="256"/>
      <c r="G32" s="256"/>
      <c r="H32" s="256"/>
      <c r="I32" s="256"/>
      <c r="J32" s="256"/>
      <c r="K32" s="256"/>
      <c r="L32" s="256"/>
      <c r="M32" s="256"/>
    </row>
    <row r="33" spans="1:13" ht="28.5" customHeight="1" thickBot="1">
      <c r="A33" s="280" t="s">
        <v>101</v>
      </c>
      <c r="B33" s="281"/>
      <c r="C33" s="281"/>
      <c r="D33" s="428"/>
      <c r="E33" s="429"/>
      <c r="F33" s="429"/>
      <c r="G33" s="429"/>
      <c r="H33" s="429"/>
      <c r="I33" s="429"/>
      <c r="J33" s="429"/>
      <c r="K33" s="282" t="s">
        <v>71</v>
      </c>
      <c r="L33" s="283">
        <v>44753</v>
      </c>
      <c r="M33" s="284"/>
    </row>
    <row r="34" spans="1:13" ht="12.75">
      <c r="A34" s="256"/>
      <c r="B34" s="275"/>
      <c r="C34" s="275"/>
      <c r="D34" s="275"/>
      <c r="E34" s="275"/>
      <c r="F34" s="275"/>
      <c r="G34" s="275"/>
      <c r="H34" s="275"/>
      <c r="I34" s="275"/>
      <c r="J34" s="256"/>
      <c r="K34" s="256"/>
      <c r="L34" s="256"/>
      <c r="M34" s="256"/>
    </row>
  </sheetData>
  <sheetProtection/>
  <mergeCells count="22">
    <mergeCell ref="G8:G10"/>
    <mergeCell ref="H8:H10"/>
    <mergeCell ref="I8:I10"/>
    <mergeCell ref="J8:J10"/>
    <mergeCell ref="A1:M1"/>
    <mergeCell ref="A2:M2"/>
    <mergeCell ref="A3:M3"/>
    <mergeCell ref="F5:I5"/>
    <mergeCell ref="A6:A10"/>
    <mergeCell ref="B6:E7"/>
    <mergeCell ref="K8:K10"/>
    <mergeCell ref="L8:L10"/>
    <mergeCell ref="M8:M10"/>
    <mergeCell ref="D33:J33"/>
    <mergeCell ref="O7:O9"/>
    <mergeCell ref="B8:B10"/>
    <mergeCell ref="C8:C10"/>
    <mergeCell ref="D8:D10"/>
    <mergeCell ref="E8:E10"/>
    <mergeCell ref="F8:F10"/>
    <mergeCell ref="F6:I7"/>
    <mergeCell ref="J6:M7"/>
  </mergeCells>
  <printOptions horizontalCentered="1" verticalCentered="1"/>
  <pageMargins left="0.25" right="0.19" top="0.46" bottom="0.45" header="0.17" footer="0.18"/>
  <pageSetup horizontalDpi="600" verticalDpi="600" orientation="landscape" paperSize="5" scale="90" r:id="rId1"/>
</worksheet>
</file>

<file path=xl/worksheets/sheet2.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4">
      <selection activeCell="L11" sqref="L11"/>
    </sheetView>
  </sheetViews>
  <sheetFormatPr defaultColWidth="9.140625" defaultRowHeight="12.75"/>
  <cols>
    <col min="1" max="1" width="19.140625" style="0" customWidth="1"/>
    <col min="2" max="2" width="10.28125" style="0" customWidth="1"/>
    <col min="3" max="3" width="8.28125" style="0" customWidth="1"/>
    <col min="4" max="4" width="8.140625" style="0" customWidth="1"/>
    <col min="5" max="5" width="8.00390625" style="0" customWidth="1"/>
    <col min="6" max="6" width="7.7109375" style="0" customWidth="1"/>
    <col min="7" max="7" width="9.28125" style="0" customWidth="1"/>
    <col min="8" max="8" width="10.421875" style="0" customWidth="1"/>
    <col min="9" max="10" width="8.28125" style="0" customWidth="1"/>
    <col min="11" max="11" width="8.8515625" style="0" customWidth="1"/>
    <col min="12" max="12" width="11.140625" style="0" customWidth="1"/>
    <col min="13" max="13" width="10.28125" style="0" bestFit="1" customWidth="1"/>
    <col min="14" max="14" width="15.00390625" style="0" customWidth="1"/>
    <col min="15" max="15" width="14.7109375" style="0" customWidth="1"/>
    <col min="16" max="16" width="14.8515625" style="0" customWidth="1"/>
    <col min="17" max="17" width="15.28125" style="0" customWidth="1"/>
  </cols>
  <sheetData>
    <row r="1" spans="1:16" s="50" customFormat="1" ht="25.5" customHeight="1">
      <c r="A1" s="469" t="s">
        <v>113</v>
      </c>
      <c r="B1" s="470"/>
      <c r="C1" s="470"/>
      <c r="D1" s="470"/>
      <c r="E1" s="470"/>
      <c r="F1" s="470"/>
      <c r="G1" s="470"/>
      <c r="H1" s="470"/>
      <c r="I1" s="470"/>
      <c r="J1" s="470"/>
      <c r="K1" s="470"/>
      <c r="L1" s="470"/>
      <c r="M1" s="470"/>
      <c r="N1" s="470"/>
      <c r="O1" s="470"/>
      <c r="P1" s="470"/>
    </row>
    <row r="2" spans="1:16" s="50" customFormat="1" ht="28.5" customHeight="1">
      <c r="A2" s="471" t="s">
        <v>0</v>
      </c>
      <c r="B2" s="472"/>
      <c r="C2" s="472"/>
      <c r="D2" s="472"/>
      <c r="E2" s="472"/>
      <c r="F2" s="472"/>
      <c r="G2" s="472"/>
      <c r="H2" s="472"/>
      <c r="I2" s="472"/>
      <c r="J2" s="472"/>
      <c r="K2" s="472"/>
      <c r="L2" s="472"/>
      <c r="M2" s="472"/>
      <c r="N2" s="472"/>
      <c r="O2" s="472"/>
      <c r="P2" s="472"/>
    </row>
    <row r="3" spans="1:16" s="50" customFormat="1" ht="40.5" customHeight="1">
      <c r="A3" s="473" t="s">
        <v>131</v>
      </c>
      <c r="B3" s="474"/>
      <c r="C3" s="474"/>
      <c r="D3" s="474"/>
      <c r="E3" s="474"/>
      <c r="F3" s="474"/>
      <c r="G3" s="474"/>
      <c r="H3" s="474"/>
      <c r="I3" s="474"/>
      <c r="J3" s="474"/>
      <c r="K3" s="474"/>
      <c r="L3" s="474"/>
      <c r="M3" s="474"/>
      <c r="N3" s="474"/>
      <c r="O3" s="474"/>
      <c r="P3" s="474"/>
    </row>
    <row r="4" s="50" customFormat="1" ht="13.5" thickBot="1"/>
    <row r="5" spans="1:16" s="50" customFormat="1" ht="13.5" customHeight="1" thickBot="1">
      <c r="A5" s="475" t="s">
        <v>105</v>
      </c>
      <c r="B5" s="478" t="s">
        <v>55</v>
      </c>
      <c r="C5" s="479"/>
      <c r="D5" s="480" t="s">
        <v>56</v>
      </c>
      <c r="E5" s="481"/>
      <c r="F5" s="478" t="s">
        <v>58</v>
      </c>
      <c r="G5" s="479"/>
      <c r="H5" s="87" t="s">
        <v>59</v>
      </c>
      <c r="I5" s="478" t="s">
        <v>60</v>
      </c>
      <c r="J5" s="482"/>
      <c r="K5" s="482"/>
      <c r="L5" s="479"/>
      <c r="M5" s="88" t="s">
        <v>61</v>
      </c>
      <c r="N5" s="89" t="s">
        <v>62</v>
      </c>
      <c r="O5" s="90" t="s">
        <v>64</v>
      </c>
      <c r="P5" s="91" t="s">
        <v>63</v>
      </c>
    </row>
    <row r="6" spans="1:16" s="50" customFormat="1" ht="12.75">
      <c r="A6" s="476"/>
      <c r="B6" s="483" t="s">
        <v>65</v>
      </c>
      <c r="C6" s="484"/>
      <c r="D6" s="488" t="s">
        <v>65</v>
      </c>
      <c r="E6" s="489"/>
      <c r="F6" s="488" t="s">
        <v>65</v>
      </c>
      <c r="G6" s="489"/>
      <c r="H6" s="92" t="s">
        <v>68</v>
      </c>
      <c r="I6" s="488" t="s">
        <v>132</v>
      </c>
      <c r="J6" s="490"/>
      <c r="K6" s="490"/>
      <c r="L6" s="491"/>
      <c r="M6" s="93" t="s">
        <v>28</v>
      </c>
      <c r="N6" s="492" t="s">
        <v>133</v>
      </c>
      <c r="O6" s="493"/>
      <c r="P6" s="494"/>
    </row>
    <row r="7" spans="1:16" s="50" customFormat="1" ht="12.75" customHeight="1">
      <c r="A7" s="476"/>
      <c r="B7" s="495" t="s">
        <v>76</v>
      </c>
      <c r="C7" s="496"/>
      <c r="D7" s="495" t="s">
        <v>66</v>
      </c>
      <c r="E7" s="496"/>
      <c r="F7" s="495" t="s">
        <v>96</v>
      </c>
      <c r="G7" s="496"/>
      <c r="H7" s="95" t="s">
        <v>20</v>
      </c>
      <c r="I7" s="497" t="s">
        <v>67</v>
      </c>
      <c r="J7" s="498"/>
      <c r="K7" s="498"/>
      <c r="L7" s="496"/>
      <c r="M7" s="96" t="s">
        <v>20</v>
      </c>
      <c r="N7" s="52" t="s">
        <v>31</v>
      </c>
      <c r="O7" s="53" t="s">
        <v>42</v>
      </c>
      <c r="P7" s="139" t="s">
        <v>43</v>
      </c>
    </row>
    <row r="8" spans="1:16" s="50" customFormat="1" ht="14.25" customHeight="1">
      <c r="A8" s="476"/>
      <c r="B8" s="466"/>
      <c r="C8" s="468"/>
      <c r="D8" s="466"/>
      <c r="E8" s="468"/>
      <c r="F8" s="466"/>
      <c r="G8" s="468"/>
      <c r="H8" s="98" t="s">
        <v>19</v>
      </c>
      <c r="I8" s="466" t="s">
        <v>79</v>
      </c>
      <c r="J8" s="467"/>
      <c r="K8" s="467"/>
      <c r="L8" s="468"/>
      <c r="M8" s="99" t="s">
        <v>91</v>
      </c>
      <c r="N8" s="140" t="s">
        <v>32</v>
      </c>
      <c r="O8" s="54" t="s">
        <v>3</v>
      </c>
      <c r="P8" s="141" t="s">
        <v>3</v>
      </c>
    </row>
    <row r="9" spans="1:16" s="50" customFormat="1" ht="13.5" thickBot="1">
      <c r="A9" s="477"/>
      <c r="B9" s="100" t="s">
        <v>1</v>
      </c>
      <c r="C9" s="101" t="s">
        <v>17</v>
      </c>
      <c r="D9" s="100" t="s">
        <v>1</v>
      </c>
      <c r="E9" s="101" t="s">
        <v>17</v>
      </c>
      <c r="F9" s="100" t="s">
        <v>1</v>
      </c>
      <c r="G9" s="101" t="s">
        <v>17</v>
      </c>
      <c r="H9" s="102" t="s">
        <v>57</v>
      </c>
      <c r="I9" s="346" t="s">
        <v>118</v>
      </c>
      <c r="J9" s="347" t="s">
        <v>110</v>
      </c>
      <c r="K9" s="347" t="s">
        <v>18</v>
      </c>
      <c r="L9" s="348" t="s">
        <v>34</v>
      </c>
      <c r="M9" s="103" t="s">
        <v>130</v>
      </c>
      <c r="N9" s="56" t="s">
        <v>130</v>
      </c>
      <c r="O9" s="57" t="s">
        <v>130</v>
      </c>
      <c r="P9" s="58" t="s">
        <v>130</v>
      </c>
    </row>
    <row r="10" spans="1:17" s="81" customFormat="1" ht="18" customHeight="1">
      <c r="A10" s="62" t="s">
        <v>12</v>
      </c>
      <c r="B10" s="143">
        <v>10514</v>
      </c>
      <c r="C10" s="373">
        <f>+B10/497058</f>
        <v>0.021152461081000606</v>
      </c>
      <c r="D10" s="416">
        <v>3822</v>
      </c>
      <c r="E10" s="373">
        <f>+D10/203184</f>
        <v>0.01881053626269785</v>
      </c>
      <c r="F10" s="420">
        <v>2153</v>
      </c>
      <c r="G10" s="373">
        <f>+F10/111145</f>
        <v>0.019371091816995815</v>
      </c>
      <c r="H10" s="373">
        <f>+(C10+E10+G10)/3</f>
        <v>0.019778029720231422</v>
      </c>
      <c r="I10" s="374">
        <v>0.027</v>
      </c>
      <c r="J10" s="375">
        <v>0.0331</v>
      </c>
      <c r="K10" s="354">
        <f aca="true" t="shared" si="0" ref="K10:K25">+(I10+J10)/2</f>
        <v>0.03005</v>
      </c>
      <c r="L10" s="355">
        <f>ROUND(K10*0.9,4)</f>
        <v>0.027</v>
      </c>
      <c r="M10" s="407">
        <v>0.027</v>
      </c>
      <c r="N10" s="104">
        <f>ROUND(M10*$N$26,0)</f>
        <v>377685</v>
      </c>
      <c r="O10" s="105">
        <f>ROUND(N10*0.9,0)</f>
        <v>339917</v>
      </c>
      <c r="P10" s="106">
        <f>N10-O10</f>
        <v>37768</v>
      </c>
      <c r="Q10" s="343"/>
    </row>
    <row r="11" spans="1:17" s="81" customFormat="1" ht="13.5" customHeight="1">
      <c r="A11" s="67" t="s">
        <v>4</v>
      </c>
      <c r="B11" s="107">
        <v>80095</v>
      </c>
      <c r="C11" s="376">
        <f aca="true" t="shared" si="1" ref="C11:C25">+B11/497058</f>
        <v>0.16113813679691302</v>
      </c>
      <c r="D11" s="417">
        <v>26993</v>
      </c>
      <c r="E11" s="377">
        <f aca="true" t="shared" si="2" ref="E11:E25">+D11/203184</f>
        <v>0.1328500275612253</v>
      </c>
      <c r="F11" s="421">
        <v>16986</v>
      </c>
      <c r="G11" s="376">
        <f aca="true" t="shared" si="3" ref="G11:G25">+F11/111145</f>
        <v>0.15282738764676773</v>
      </c>
      <c r="H11" s="377">
        <f aca="true" t="shared" si="4" ref="H11:H25">+(C11+E11+G11)/3</f>
        <v>0.14893851733496868</v>
      </c>
      <c r="I11" s="378">
        <v>0.1232</v>
      </c>
      <c r="J11" s="379">
        <v>0.1259</v>
      </c>
      <c r="K11" s="351">
        <f t="shared" si="0"/>
        <v>0.12455000000000001</v>
      </c>
      <c r="L11" s="350">
        <f aca="true" t="shared" si="5" ref="L11:L25">ROUND(K11*0.9,4)</f>
        <v>0.1121</v>
      </c>
      <c r="M11" s="408">
        <v>0.1329</v>
      </c>
      <c r="N11" s="108">
        <f aca="true" t="shared" si="6" ref="N11:N25">ROUND(M11*$N$26,0)</f>
        <v>1859047</v>
      </c>
      <c r="O11" s="285">
        <f aca="true" t="shared" si="7" ref="O11:O25">ROUND(N11*0.9,0)</f>
        <v>1673142</v>
      </c>
      <c r="P11" s="341">
        <f aca="true" t="shared" si="8" ref="P11:P25">N11-O11</f>
        <v>185905</v>
      </c>
      <c r="Q11" s="324"/>
    </row>
    <row r="12" spans="1:17" s="81" customFormat="1" ht="13.5" customHeight="1">
      <c r="A12" s="67" t="s">
        <v>10</v>
      </c>
      <c r="B12" s="107">
        <v>26704</v>
      </c>
      <c r="C12" s="376">
        <f t="shared" si="1"/>
        <v>0.053724112679003254</v>
      </c>
      <c r="D12" s="418">
        <v>13166</v>
      </c>
      <c r="E12" s="377">
        <f t="shared" si="2"/>
        <v>0.06479840932356878</v>
      </c>
      <c r="F12" s="421">
        <v>7265</v>
      </c>
      <c r="G12" s="376">
        <f t="shared" si="3"/>
        <v>0.06536506365558505</v>
      </c>
      <c r="H12" s="377">
        <f t="shared" si="4"/>
        <v>0.06129586188605237</v>
      </c>
      <c r="I12" s="378">
        <v>0.0679</v>
      </c>
      <c r="J12" s="379">
        <v>0.0731</v>
      </c>
      <c r="K12" s="351">
        <f t="shared" si="0"/>
        <v>0.07050000000000001</v>
      </c>
      <c r="L12" s="350">
        <f t="shared" si="5"/>
        <v>0.0635</v>
      </c>
      <c r="M12" s="408">
        <v>0.0635</v>
      </c>
      <c r="N12" s="108">
        <f t="shared" si="6"/>
        <v>888258</v>
      </c>
      <c r="O12" s="285">
        <f t="shared" si="7"/>
        <v>799432</v>
      </c>
      <c r="P12" s="341">
        <f t="shared" si="8"/>
        <v>88826</v>
      </c>
      <c r="Q12" s="324"/>
    </row>
    <row r="13" spans="1:17" s="81" customFormat="1" ht="13.5" customHeight="1">
      <c r="A13" s="67" t="s">
        <v>9</v>
      </c>
      <c r="B13" s="107">
        <v>17305</v>
      </c>
      <c r="C13" s="376">
        <f t="shared" si="1"/>
        <v>0.03481485058081753</v>
      </c>
      <c r="D13" s="418">
        <v>11056</v>
      </c>
      <c r="E13" s="377">
        <f t="shared" si="2"/>
        <v>0.05441373336483188</v>
      </c>
      <c r="F13" s="421">
        <v>6454</v>
      </c>
      <c r="G13" s="376">
        <f t="shared" si="3"/>
        <v>0.0580682891718026</v>
      </c>
      <c r="H13" s="377">
        <f>+(C13+E13+G13)/3</f>
        <v>0.04909895770581734</v>
      </c>
      <c r="I13" s="378">
        <v>0.0478</v>
      </c>
      <c r="J13" s="379">
        <v>0.0566</v>
      </c>
      <c r="K13" s="351">
        <f t="shared" si="0"/>
        <v>0.052199999999999996</v>
      </c>
      <c r="L13" s="350">
        <f t="shared" si="5"/>
        <v>0.047</v>
      </c>
      <c r="M13" s="408">
        <v>0.047</v>
      </c>
      <c r="N13" s="108">
        <f t="shared" si="6"/>
        <v>657451</v>
      </c>
      <c r="O13" s="285">
        <f t="shared" si="7"/>
        <v>591706</v>
      </c>
      <c r="P13" s="341">
        <f t="shared" si="8"/>
        <v>65745</v>
      </c>
      <c r="Q13" s="324"/>
    </row>
    <row r="14" spans="1:17" s="81" customFormat="1" ht="13.5" customHeight="1">
      <c r="A14" s="67" t="s">
        <v>11</v>
      </c>
      <c r="B14" s="107">
        <v>13928</v>
      </c>
      <c r="C14" s="376">
        <f t="shared" si="1"/>
        <v>0.028020874827484922</v>
      </c>
      <c r="D14" s="418">
        <v>8387</v>
      </c>
      <c r="E14" s="377">
        <f t="shared" si="2"/>
        <v>0.04127785652413576</v>
      </c>
      <c r="F14" s="421">
        <v>4492</v>
      </c>
      <c r="G14" s="376">
        <f t="shared" si="3"/>
        <v>0.040415673219668</v>
      </c>
      <c r="H14" s="377">
        <f t="shared" si="4"/>
        <v>0.03657146819042956</v>
      </c>
      <c r="I14" s="378">
        <v>0.044</v>
      </c>
      <c r="J14" s="379">
        <v>0.0494</v>
      </c>
      <c r="K14" s="351">
        <f t="shared" si="0"/>
        <v>0.0467</v>
      </c>
      <c r="L14" s="350">
        <f t="shared" si="5"/>
        <v>0.042</v>
      </c>
      <c r="M14" s="408">
        <v>0.042</v>
      </c>
      <c r="N14" s="108">
        <f t="shared" si="6"/>
        <v>587509</v>
      </c>
      <c r="O14" s="285">
        <f t="shared" si="7"/>
        <v>528758</v>
      </c>
      <c r="P14" s="341">
        <f t="shared" si="8"/>
        <v>58751</v>
      </c>
      <c r="Q14" s="324"/>
    </row>
    <row r="15" spans="1:17" s="81" customFormat="1" ht="13.5" customHeight="1">
      <c r="A15" s="67" t="s">
        <v>45</v>
      </c>
      <c r="B15" s="107">
        <v>43079</v>
      </c>
      <c r="C15" s="376">
        <f t="shared" si="1"/>
        <v>0.08666795424276443</v>
      </c>
      <c r="D15" s="418">
        <v>16779</v>
      </c>
      <c r="E15" s="377">
        <f t="shared" si="2"/>
        <v>0.08258032128514056</v>
      </c>
      <c r="F15" s="421">
        <v>8808</v>
      </c>
      <c r="G15" s="376">
        <f t="shared" si="3"/>
        <v>0.07924782941202933</v>
      </c>
      <c r="H15" s="377">
        <f t="shared" si="4"/>
        <v>0.08283203497997811</v>
      </c>
      <c r="I15" s="378">
        <v>0.074</v>
      </c>
      <c r="J15" s="379">
        <v>0.0698</v>
      </c>
      <c r="K15" s="351">
        <f t="shared" si="0"/>
        <v>0.07189999999999999</v>
      </c>
      <c r="L15" s="350">
        <f t="shared" si="5"/>
        <v>0.0647</v>
      </c>
      <c r="M15" s="408">
        <v>0.074</v>
      </c>
      <c r="N15" s="108">
        <f t="shared" si="6"/>
        <v>1035136</v>
      </c>
      <c r="O15" s="285">
        <f t="shared" si="7"/>
        <v>931622</v>
      </c>
      <c r="P15" s="341">
        <f t="shared" si="8"/>
        <v>103514</v>
      </c>
      <c r="Q15" s="324"/>
    </row>
    <row r="16" spans="1:17" s="81" customFormat="1" ht="13.5" customHeight="1">
      <c r="A16" s="67" t="s">
        <v>14</v>
      </c>
      <c r="B16" s="107">
        <v>18918</v>
      </c>
      <c r="C16" s="376">
        <f t="shared" si="1"/>
        <v>0.0380599447147013</v>
      </c>
      <c r="D16" s="418">
        <v>5601</v>
      </c>
      <c r="E16" s="377">
        <f t="shared" si="2"/>
        <v>0.027566146940703994</v>
      </c>
      <c r="F16" s="421">
        <v>2868</v>
      </c>
      <c r="G16" s="376">
        <f t="shared" si="3"/>
        <v>0.025804129740429168</v>
      </c>
      <c r="H16" s="377">
        <f t="shared" si="4"/>
        <v>0.030476740465278155</v>
      </c>
      <c r="I16" s="378">
        <v>0.0281</v>
      </c>
      <c r="J16" s="379">
        <v>0.0257</v>
      </c>
      <c r="K16" s="351">
        <f t="shared" si="0"/>
        <v>0.0269</v>
      </c>
      <c r="L16" s="350">
        <f t="shared" si="5"/>
        <v>0.0242</v>
      </c>
      <c r="M16" s="408">
        <v>0.0273</v>
      </c>
      <c r="N16" s="108">
        <f t="shared" si="6"/>
        <v>381881</v>
      </c>
      <c r="O16" s="285">
        <f t="shared" si="7"/>
        <v>343693</v>
      </c>
      <c r="P16" s="341">
        <f t="shared" si="8"/>
        <v>38188</v>
      </c>
      <c r="Q16" s="324"/>
    </row>
    <row r="17" spans="1:17" s="81" customFormat="1" ht="13.5" customHeight="1">
      <c r="A17" s="67" t="s">
        <v>46</v>
      </c>
      <c r="B17" s="107">
        <v>20115</v>
      </c>
      <c r="C17" s="376">
        <f t="shared" si="1"/>
        <v>0.04046811438504158</v>
      </c>
      <c r="D17" s="418">
        <v>8971</v>
      </c>
      <c r="E17" s="377">
        <f t="shared" si="2"/>
        <v>0.04415209859044019</v>
      </c>
      <c r="F17" s="421">
        <v>4500</v>
      </c>
      <c r="G17" s="376">
        <f t="shared" si="3"/>
        <v>0.04048765126636376</v>
      </c>
      <c r="H17" s="377">
        <f t="shared" si="4"/>
        <v>0.04170262141394851</v>
      </c>
      <c r="I17" s="378">
        <v>0.0383</v>
      </c>
      <c r="J17" s="379">
        <v>0.0414</v>
      </c>
      <c r="K17" s="351">
        <f t="shared" si="0"/>
        <v>0.03985</v>
      </c>
      <c r="L17" s="350">
        <f t="shared" si="5"/>
        <v>0.0359</v>
      </c>
      <c r="M17" s="408">
        <v>0.0373</v>
      </c>
      <c r="N17" s="108">
        <f t="shared" si="6"/>
        <v>521764</v>
      </c>
      <c r="O17" s="285">
        <f>ROUND(N17*0.9,0)</f>
        <v>469588</v>
      </c>
      <c r="P17" s="341">
        <f t="shared" si="8"/>
        <v>52176</v>
      </c>
      <c r="Q17" s="324"/>
    </row>
    <row r="18" spans="1:17" s="81" customFormat="1" ht="13.5" customHeight="1">
      <c r="A18" s="67" t="s">
        <v>48</v>
      </c>
      <c r="B18" s="107">
        <v>20389</v>
      </c>
      <c r="C18" s="376">
        <f t="shared" si="1"/>
        <v>0.041019357901894746</v>
      </c>
      <c r="D18" s="418">
        <v>7728</v>
      </c>
      <c r="E18" s="377">
        <f t="shared" si="2"/>
        <v>0.03803449090479565</v>
      </c>
      <c r="F18" s="421">
        <v>4089</v>
      </c>
      <c r="G18" s="376">
        <f t="shared" si="3"/>
        <v>0.0367897791173692</v>
      </c>
      <c r="H18" s="377">
        <f t="shared" si="4"/>
        <v>0.038614542641353194</v>
      </c>
      <c r="I18" s="378">
        <v>0.0499</v>
      </c>
      <c r="J18" s="379">
        <v>0.0568</v>
      </c>
      <c r="K18" s="351">
        <f t="shared" si="0"/>
        <v>0.05335</v>
      </c>
      <c r="L18" s="350">
        <f t="shared" si="5"/>
        <v>0.048</v>
      </c>
      <c r="M18" s="408">
        <v>0.048</v>
      </c>
      <c r="N18" s="108">
        <f t="shared" si="6"/>
        <v>671439</v>
      </c>
      <c r="O18" s="285">
        <f t="shared" si="7"/>
        <v>604295</v>
      </c>
      <c r="P18" s="341">
        <f t="shared" si="8"/>
        <v>67144</v>
      </c>
      <c r="Q18" s="324"/>
    </row>
    <row r="19" spans="1:17" s="81" customFormat="1" ht="13.5" customHeight="1">
      <c r="A19" s="67" t="s">
        <v>13</v>
      </c>
      <c r="B19" s="107">
        <v>47679</v>
      </c>
      <c r="C19" s="376">
        <f t="shared" si="1"/>
        <v>0.09592240744540878</v>
      </c>
      <c r="D19" s="418">
        <v>18140</v>
      </c>
      <c r="E19" s="377">
        <f t="shared" si="2"/>
        <v>0.08927868336089456</v>
      </c>
      <c r="F19" s="421">
        <v>10841</v>
      </c>
      <c r="G19" s="376">
        <f t="shared" si="3"/>
        <v>0.09753925052858878</v>
      </c>
      <c r="H19" s="377">
        <f t="shared" si="4"/>
        <v>0.09424678044496404</v>
      </c>
      <c r="I19" s="378">
        <v>0.1402</v>
      </c>
      <c r="J19" s="379">
        <v>0.1689</v>
      </c>
      <c r="K19" s="351">
        <f t="shared" si="0"/>
        <v>0.15455</v>
      </c>
      <c r="L19" s="350">
        <f t="shared" si="5"/>
        <v>0.1391</v>
      </c>
      <c r="M19" s="408">
        <v>0.1391</v>
      </c>
      <c r="N19" s="108">
        <f t="shared" si="6"/>
        <v>1945775</v>
      </c>
      <c r="O19" s="285">
        <f t="shared" si="7"/>
        <v>1751198</v>
      </c>
      <c r="P19" s="341">
        <f t="shared" si="8"/>
        <v>194577</v>
      </c>
      <c r="Q19" s="324"/>
    </row>
    <row r="20" spans="1:17" s="81" customFormat="1" ht="13.5" customHeight="1">
      <c r="A20" s="67" t="s">
        <v>78</v>
      </c>
      <c r="B20" s="107">
        <v>27525</v>
      </c>
      <c r="C20" s="376">
        <f t="shared" si="1"/>
        <v>0.05537583139191</v>
      </c>
      <c r="D20" s="418">
        <v>14937</v>
      </c>
      <c r="E20" s="377">
        <f t="shared" si="2"/>
        <v>0.07351464682258446</v>
      </c>
      <c r="F20" s="421">
        <v>8966</v>
      </c>
      <c r="G20" s="376">
        <f t="shared" si="3"/>
        <v>0.08066939583427055</v>
      </c>
      <c r="H20" s="377">
        <f t="shared" si="4"/>
        <v>0.06985329134958833</v>
      </c>
      <c r="I20" s="378">
        <v>0.0626</v>
      </c>
      <c r="J20" s="379">
        <v>0.0621</v>
      </c>
      <c r="K20" s="351">
        <f t="shared" si="0"/>
        <v>0.06235</v>
      </c>
      <c r="L20" s="350">
        <f t="shared" si="5"/>
        <v>0.0561</v>
      </c>
      <c r="M20" s="408">
        <v>0.0624</v>
      </c>
      <c r="N20" s="108">
        <f t="shared" si="6"/>
        <v>872871</v>
      </c>
      <c r="O20" s="285">
        <f t="shared" si="7"/>
        <v>785584</v>
      </c>
      <c r="P20" s="341">
        <f t="shared" si="8"/>
        <v>87287</v>
      </c>
      <c r="Q20" s="324"/>
    </row>
    <row r="21" spans="1:17" s="81" customFormat="1" ht="13.5" customHeight="1">
      <c r="A21" s="67" t="s">
        <v>5</v>
      </c>
      <c r="B21" s="107">
        <v>53854</v>
      </c>
      <c r="C21" s="376">
        <f t="shared" si="1"/>
        <v>0.10834550495113246</v>
      </c>
      <c r="D21" s="418">
        <v>15784</v>
      </c>
      <c r="E21" s="377">
        <f t="shared" si="2"/>
        <v>0.07768328214820065</v>
      </c>
      <c r="F21" s="421">
        <v>6850</v>
      </c>
      <c r="G21" s="376">
        <f t="shared" si="3"/>
        <v>0.06163120248324261</v>
      </c>
      <c r="H21" s="377">
        <f t="shared" si="4"/>
        <v>0.08255332986085857</v>
      </c>
      <c r="I21" s="378">
        <v>0.0721</v>
      </c>
      <c r="J21" s="379">
        <v>0.059</v>
      </c>
      <c r="K21" s="351">
        <f t="shared" si="0"/>
        <v>0.06555</v>
      </c>
      <c r="L21" s="350">
        <f t="shared" si="5"/>
        <v>0.059</v>
      </c>
      <c r="M21" s="408">
        <v>0.0736</v>
      </c>
      <c r="N21" s="108">
        <f t="shared" si="6"/>
        <v>1029540</v>
      </c>
      <c r="O21" s="285">
        <f t="shared" si="7"/>
        <v>926586</v>
      </c>
      <c r="P21" s="341">
        <f t="shared" si="8"/>
        <v>102954</v>
      </c>
      <c r="Q21" s="324"/>
    </row>
    <row r="22" spans="1:17" s="81" customFormat="1" ht="13.5" customHeight="1">
      <c r="A22" s="67" t="s">
        <v>7</v>
      </c>
      <c r="B22" s="107">
        <v>39595</v>
      </c>
      <c r="C22" s="376">
        <f t="shared" si="1"/>
        <v>0.07965871186058769</v>
      </c>
      <c r="D22" s="417">
        <v>16714</v>
      </c>
      <c r="E22" s="377">
        <f t="shared" si="2"/>
        <v>0.08226041420584299</v>
      </c>
      <c r="F22" s="421">
        <v>8100</v>
      </c>
      <c r="G22" s="376">
        <f t="shared" si="3"/>
        <v>0.07287777227945477</v>
      </c>
      <c r="H22" s="377">
        <f t="shared" si="4"/>
        <v>0.07826563278196182</v>
      </c>
      <c r="I22" s="378">
        <v>0.0689</v>
      </c>
      <c r="J22" s="379">
        <v>0.0528</v>
      </c>
      <c r="K22" s="351">
        <f t="shared" si="0"/>
        <v>0.06085</v>
      </c>
      <c r="L22" s="350">
        <f t="shared" si="5"/>
        <v>0.0548</v>
      </c>
      <c r="M22" s="408">
        <v>0.0699</v>
      </c>
      <c r="N22" s="108">
        <f t="shared" si="6"/>
        <v>977783</v>
      </c>
      <c r="O22" s="285">
        <f t="shared" si="7"/>
        <v>880005</v>
      </c>
      <c r="P22" s="341">
        <f t="shared" si="8"/>
        <v>97778</v>
      </c>
      <c r="Q22" s="324"/>
    </row>
    <row r="23" spans="1:17" s="81" customFormat="1" ht="13.5" customHeight="1">
      <c r="A23" s="67" t="s">
        <v>44</v>
      </c>
      <c r="B23" s="107">
        <v>21856</v>
      </c>
      <c r="C23" s="376">
        <f t="shared" si="1"/>
        <v>0.0439707237384772</v>
      </c>
      <c r="D23" s="418">
        <v>7271</v>
      </c>
      <c r="E23" s="377">
        <f t="shared" si="2"/>
        <v>0.035785298054964956</v>
      </c>
      <c r="F23" s="421">
        <v>3844</v>
      </c>
      <c r="G23" s="376">
        <f t="shared" si="3"/>
        <v>0.03458545143731162</v>
      </c>
      <c r="H23" s="377">
        <f t="shared" si="4"/>
        <v>0.03811382441025126</v>
      </c>
      <c r="I23" s="378">
        <v>0.0359</v>
      </c>
      <c r="J23" s="379">
        <v>0.0365</v>
      </c>
      <c r="K23" s="351">
        <f t="shared" si="0"/>
        <v>0.036199999999999996</v>
      </c>
      <c r="L23" s="350">
        <f t="shared" si="5"/>
        <v>0.0326</v>
      </c>
      <c r="M23" s="408">
        <v>0.0359</v>
      </c>
      <c r="N23" s="108">
        <f t="shared" si="6"/>
        <v>502181</v>
      </c>
      <c r="O23" s="285">
        <f t="shared" si="7"/>
        <v>451963</v>
      </c>
      <c r="P23" s="341">
        <f t="shared" si="8"/>
        <v>50218</v>
      </c>
      <c r="Q23" s="324"/>
    </row>
    <row r="24" spans="1:17" s="81" customFormat="1" ht="13.5" customHeight="1">
      <c r="A24" s="67" t="s">
        <v>47</v>
      </c>
      <c r="B24" s="107">
        <v>29694</v>
      </c>
      <c r="C24" s="376">
        <f t="shared" si="1"/>
        <v>0.05973950726072209</v>
      </c>
      <c r="D24" s="418">
        <v>13002</v>
      </c>
      <c r="E24" s="377">
        <f t="shared" si="2"/>
        <v>0.06399125915426411</v>
      </c>
      <c r="F24" s="421">
        <v>7223</v>
      </c>
      <c r="G24" s="376">
        <f t="shared" si="3"/>
        <v>0.06498717891043232</v>
      </c>
      <c r="H24" s="377">
        <f t="shared" si="4"/>
        <v>0.06290598177513951</v>
      </c>
      <c r="I24" s="378">
        <v>0.0568</v>
      </c>
      <c r="J24" s="379">
        <v>0.0402</v>
      </c>
      <c r="K24" s="351">
        <f t="shared" si="0"/>
        <v>0.0485</v>
      </c>
      <c r="L24" s="350">
        <f t="shared" si="5"/>
        <v>0.0437</v>
      </c>
      <c r="M24" s="408">
        <v>0.0568</v>
      </c>
      <c r="N24" s="108">
        <f t="shared" si="6"/>
        <v>794536</v>
      </c>
      <c r="O24" s="285">
        <f>ROUND(N24*0.9,0)</f>
        <v>715082</v>
      </c>
      <c r="P24" s="341">
        <f t="shared" si="8"/>
        <v>79454</v>
      </c>
      <c r="Q24" s="324"/>
    </row>
    <row r="25" spans="1:17" s="81" customFormat="1" ht="13.5" customHeight="1" thickBot="1">
      <c r="A25" s="69" t="s">
        <v>54</v>
      </c>
      <c r="B25" s="380">
        <v>25808</v>
      </c>
      <c r="C25" s="381">
        <f t="shared" si="1"/>
        <v>0.051921506142140354</v>
      </c>
      <c r="D25" s="419">
        <v>14833</v>
      </c>
      <c r="E25" s="382">
        <f t="shared" si="2"/>
        <v>0.07300279549570832</v>
      </c>
      <c r="F25" s="422">
        <v>7706</v>
      </c>
      <c r="G25" s="381">
        <f t="shared" si="3"/>
        <v>0.06933285347968869</v>
      </c>
      <c r="H25" s="382">
        <f t="shared" si="4"/>
        <v>0.06475238503917913</v>
      </c>
      <c r="I25" s="383">
        <v>0.0633</v>
      </c>
      <c r="J25" s="384">
        <v>0.0487</v>
      </c>
      <c r="K25" s="385">
        <f t="shared" si="0"/>
        <v>0.055999999999999994</v>
      </c>
      <c r="L25" s="404">
        <f t="shared" si="5"/>
        <v>0.0504</v>
      </c>
      <c r="M25" s="406">
        <v>0.0633</v>
      </c>
      <c r="N25" s="112">
        <f t="shared" si="6"/>
        <v>885461</v>
      </c>
      <c r="O25" s="286">
        <f t="shared" si="7"/>
        <v>796915</v>
      </c>
      <c r="P25" s="342">
        <f t="shared" si="8"/>
        <v>88546</v>
      </c>
      <c r="Q25" s="324"/>
    </row>
    <row r="26" spans="1:16" s="50" customFormat="1" ht="13.5" customHeight="1" thickBot="1">
      <c r="A26" s="73" t="s">
        <v>15</v>
      </c>
      <c r="B26" s="114">
        <f aca="true" t="shared" si="9" ref="B26:H26">SUM(B10:B25)</f>
        <v>497058</v>
      </c>
      <c r="C26" s="115">
        <f t="shared" si="9"/>
        <v>1</v>
      </c>
      <c r="D26" s="114">
        <f>SUM(D10:D25)</f>
        <v>203184</v>
      </c>
      <c r="E26" s="115">
        <f>SUM(E10:E25)</f>
        <v>0.9999999999999998</v>
      </c>
      <c r="F26" s="114">
        <f>SUM(F10:F25)</f>
        <v>111145</v>
      </c>
      <c r="G26" s="115">
        <f>SUM(G10:G25)</f>
        <v>1</v>
      </c>
      <c r="H26" s="116">
        <f t="shared" si="9"/>
        <v>1</v>
      </c>
      <c r="I26" s="405">
        <v>0.9999999999999999</v>
      </c>
      <c r="J26" s="397">
        <v>1</v>
      </c>
      <c r="K26" s="398">
        <f>SUM(K10:K25)</f>
        <v>1</v>
      </c>
      <c r="L26" s="399">
        <f>SUM(L10:L25)</f>
        <v>0.9000999999999998</v>
      </c>
      <c r="M26" s="409">
        <f>SUM(M10:M25)</f>
        <v>0.9999999999999999</v>
      </c>
      <c r="N26" s="340">
        <v>13988318</v>
      </c>
      <c r="O26" s="117">
        <f>ROUND(N26*0.9,0)</f>
        <v>12589486</v>
      </c>
      <c r="P26" s="117">
        <f>N26-O26</f>
        <v>1398832</v>
      </c>
    </row>
    <row r="27" spans="13:16" s="50" customFormat="1" ht="12.75" hidden="1">
      <c r="M27" s="81"/>
      <c r="N27" s="119">
        <f>SUM(N10:N26)</f>
        <v>27976635</v>
      </c>
      <c r="O27" s="120">
        <f>SUM(O10:O26)</f>
        <v>25178972</v>
      </c>
      <c r="P27" s="302">
        <f>SUM(P9:P24)</f>
        <v>1310285</v>
      </c>
    </row>
    <row r="28" spans="1:18" s="50" customFormat="1" ht="12.75">
      <c r="A28" s="122"/>
      <c r="B28" s="123"/>
      <c r="C28" s="124"/>
      <c r="D28" s="345"/>
      <c r="E28" s="124"/>
      <c r="F28" s="123"/>
      <c r="G28" s="124"/>
      <c r="H28" s="125"/>
      <c r="I28" s="125"/>
      <c r="J28" s="125"/>
      <c r="K28" s="125"/>
      <c r="L28" s="125"/>
      <c r="M28" s="310"/>
      <c r="N28" s="126"/>
      <c r="O28" s="130"/>
      <c r="P28" s="130"/>
      <c r="R28" s="304"/>
    </row>
    <row r="29" spans="1:16" s="50" customFormat="1" ht="12.75">
      <c r="A29" s="388" t="s">
        <v>144</v>
      </c>
      <c r="B29" s="389"/>
      <c r="C29" s="389"/>
      <c r="D29" s="389"/>
      <c r="E29" s="389"/>
      <c r="F29" s="389"/>
      <c r="G29" s="390"/>
      <c r="H29" s="389"/>
      <c r="I29" s="389"/>
      <c r="J29" s="391"/>
      <c r="K29" s="389"/>
      <c r="L29" s="389"/>
      <c r="M29" s="389"/>
      <c r="N29" s="130"/>
      <c r="O29" s="130"/>
      <c r="P29" s="130"/>
    </row>
    <row r="30" spans="1:15" s="50" customFormat="1" ht="12.75">
      <c r="A30" s="485" t="s">
        <v>103</v>
      </c>
      <c r="B30" s="486"/>
      <c r="C30" s="486"/>
      <c r="D30" s="486"/>
      <c r="E30" s="486"/>
      <c r="F30" s="486"/>
      <c r="G30" s="486"/>
      <c r="H30" s="486"/>
      <c r="I30" s="389"/>
      <c r="J30" s="389"/>
      <c r="K30" s="389"/>
      <c r="L30" s="389"/>
      <c r="M30" s="389"/>
      <c r="N30" s="80"/>
      <c r="O30" s="50" t="s">
        <v>128</v>
      </c>
    </row>
    <row r="31" spans="1:15" s="50" customFormat="1" ht="12.75">
      <c r="A31" s="389" t="s">
        <v>164</v>
      </c>
      <c r="B31" s="389"/>
      <c r="C31" s="389"/>
      <c r="D31" s="389"/>
      <c r="E31" s="389"/>
      <c r="F31" s="389"/>
      <c r="G31" s="389"/>
      <c r="H31" s="389"/>
      <c r="I31" s="389"/>
      <c r="J31" s="389"/>
      <c r="K31" s="389"/>
      <c r="L31" s="389"/>
      <c r="M31" s="392"/>
      <c r="N31" s="133"/>
      <c r="O31" s="134"/>
    </row>
    <row r="32" spans="1:13" s="50" customFormat="1" ht="12.75">
      <c r="A32" s="388" t="s">
        <v>146</v>
      </c>
      <c r="B32" s="389"/>
      <c r="C32" s="389"/>
      <c r="D32" s="389"/>
      <c r="E32" s="389"/>
      <c r="F32" s="389"/>
      <c r="G32" s="389"/>
      <c r="H32" s="389"/>
      <c r="I32" s="389"/>
      <c r="J32" s="389"/>
      <c r="K32" s="389"/>
      <c r="L32" s="389"/>
      <c r="M32" s="389"/>
    </row>
    <row r="33" spans="1:13" s="50" customFormat="1" ht="13.5" thickBot="1">
      <c r="A33" s="393" t="s">
        <v>145</v>
      </c>
      <c r="B33" s="394"/>
      <c r="C33" s="395"/>
      <c r="D33" s="395"/>
      <c r="E33" s="395"/>
      <c r="F33" s="395"/>
      <c r="G33" s="395"/>
      <c r="H33" s="395"/>
      <c r="I33" s="395"/>
      <c r="J33" s="395"/>
      <c r="K33" s="395"/>
      <c r="L33" s="395"/>
      <c r="M33" s="395"/>
    </row>
    <row r="34" spans="1:16" s="50" customFormat="1" ht="21" customHeight="1" thickBot="1">
      <c r="A34" s="136" t="s">
        <v>100</v>
      </c>
      <c r="B34" s="83"/>
      <c r="C34" s="83"/>
      <c r="D34" s="83"/>
      <c r="E34" s="83"/>
      <c r="F34" s="487"/>
      <c r="G34" s="487"/>
      <c r="H34" s="487"/>
      <c r="I34" s="487"/>
      <c r="J34" s="487"/>
      <c r="K34" s="487"/>
      <c r="L34" s="487"/>
      <c r="M34" s="487"/>
      <c r="N34" s="137"/>
      <c r="O34" s="138" t="s">
        <v>109</v>
      </c>
      <c r="P34" s="157">
        <v>44753</v>
      </c>
    </row>
    <row r="35" spans="1:8" ht="15">
      <c r="A35" s="28"/>
      <c r="H35" s="39"/>
    </row>
    <row r="36" ht="12.75">
      <c r="E36" s="40"/>
    </row>
  </sheetData>
  <sheetProtection/>
  <mergeCells count="20">
    <mergeCell ref="A30:H30"/>
    <mergeCell ref="F34:M34"/>
    <mergeCell ref="D6:E6"/>
    <mergeCell ref="F6:G6"/>
    <mergeCell ref="I6:L6"/>
    <mergeCell ref="N6:P6"/>
    <mergeCell ref="B7:C8"/>
    <mergeCell ref="D7:E8"/>
    <mergeCell ref="F7:G8"/>
    <mergeCell ref="I7:L7"/>
    <mergeCell ref="I8:L8"/>
    <mergeCell ref="A1:P1"/>
    <mergeCell ref="A2:P2"/>
    <mergeCell ref="A3:P3"/>
    <mergeCell ref="A5:A9"/>
    <mergeCell ref="B5:C5"/>
    <mergeCell ref="D5:E5"/>
    <mergeCell ref="F5:G5"/>
    <mergeCell ref="I5:L5"/>
    <mergeCell ref="B6:C6"/>
  </mergeCells>
  <printOptions horizontalCentered="1" verticalCentered="1"/>
  <pageMargins left="0.75" right="0.75" top="0.5" bottom="0.5" header="0.5" footer="0.5"/>
  <pageSetup fitToHeight="1" fitToWidth="1" horizontalDpi="600" verticalDpi="600" orientation="landscape" paperSize="5" scale="94" r:id="rId1"/>
</worksheet>
</file>

<file path=xl/worksheets/sheet3.xml><?xml version="1.0" encoding="utf-8"?>
<worksheet xmlns="http://schemas.openxmlformats.org/spreadsheetml/2006/main" xmlns:r="http://schemas.openxmlformats.org/officeDocument/2006/relationships">
  <dimension ref="A1:Q37"/>
  <sheetViews>
    <sheetView zoomScale="120" zoomScaleNormal="120" zoomScalePageLayoutView="0" workbookViewId="0" topLeftCell="A7">
      <selection activeCell="J23" sqref="J23"/>
    </sheetView>
  </sheetViews>
  <sheetFormatPr defaultColWidth="9.140625" defaultRowHeight="12.75"/>
  <cols>
    <col min="1" max="1" width="19.140625" style="0" customWidth="1"/>
    <col min="2" max="2" width="7.57421875" style="0" customWidth="1"/>
    <col min="3" max="3" width="8.421875" style="0" customWidth="1"/>
    <col min="4" max="4" width="7.7109375" style="0" customWidth="1"/>
    <col min="5" max="5" width="9.28125" style="0" customWidth="1"/>
    <col min="6" max="6" width="8.28125" style="0" customWidth="1"/>
    <col min="7" max="7" width="9.8515625" style="0" customWidth="1"/>
    <col min="8" max="8" width="10.421875" style="0" customWidth="1"/>
    <col min="9" max="9" width="8.7109375" style="0" customWidth="1"/>
    <col min="10" max="11" width="8.28125" style="0" customWidth="1"/>
    <col min="12" max="12" width="7.421875" style="0" customWidth="1"/>
    <col min="13" max="13" width="9.28125" style="0" customWidth="1"/>
    <col min="14" max="14" width="15.421875" style="0" customWidth="1"/>
    <col min="15" max="15" width="16.140625" style="0" customWidth="1"/>
    <col min="16" max="16" width="14.7109375" style="0" customWidth="1"/>
    <col min="17" max="17" width="8.57421875" style="0" customWidth="1"/>
  </cols>
  <sheetData>
    <row r="1" spans="1:16" s="50" customFormat="1" ht="18" customHeight="1">
      <c r="A1" s="469" t="s">
        <v>112</v>
      </c>
      <c r="B1" s="469"/>
      <c r="C1" s="469"/>
      <c r="D1" s="469"/>
      <c r="E1" s="469"/>
      <c r="F1" s="469"/>
      <c r="G1" s="469"/>
      <c r="H1" s="469"/>
      <c r="I1" s="469"/>
      <c r="J1" s="469"/>
      <c r="K1" s="469"/>
      <c r="L1" s="469"/>
      <c r="M1" s="469"/>
      <c r="N1" s="469"/>
      <c r="O1" s="469"/>
      <c r="P1" s="469"/>
    </row>
    <row r="2" spans="1:16" s="50" customFormat="1" ht="23.25" customHeight="1">
      <c r="A2" s="507" t="s">
        <v>0</v>
      </c>
      <c r="B2" s="508"/>
      <c r="C2" s="508"/>
      <c r="D2" s="508"/>
      <c r="E2" s="508"/>
      <c r="F2" s="508"/>
      <c r="G2" s="508"/>
      <c r="H2" s="508"/>
      <c r="I2" s="508"/>
      <c r="J2" s="508"/>
      <c r="K2" s="508"/>
      <c r="L2" s="508"/>
      <c r="M2" s="508"/>
      <c r="N2" s="508"/>
      <c r="O2" s="508"/>
      <c r="P2" s="508"/>
    </row>
    <row r="3" spans="1:16" s="50" customFormat="1" ht="40.5" customHeight="1">
      <c r="A3" s="509" t="s">
        <v>157</v>
      </c>
      <c r="B3" s="510"/>
      <c r="C3" s="510"/>
      <c r="D3" s="510"/>
      <c r="E3" s="510"/>
      <c r="F3" s="510"/>
      <c r="G3" s="510"/>
      <c r="H3" s="510"/>
      <c r="I3" s="510"/>
      <c r="J3" s="510"/>
      <c r="K3" s="510"/>
      <c r="L3" s="510"/>
      <c r="M3" s="510"/>
      <c r="N3" s="510"/>
      <c r="O3" s="510"/>
      <c r="P3" s="510"/>
    </row>
    <row r="4" spans="1:16" s="50" customFormat="1" ht="11.25" customHeight="1">
      <c r="A4" s="511"/>
      <c r="B4" s="512"/>
      <c r="C4" s="512"/>
      <c r="D4" s="512"/>
      <c r="E4" s="512"/>
      <c r="F4" s="512"/>
      <c r="G4" s="512"/>
      <c r="H4" s="512"/>
      <c r="I4" s="512"/>
      <c r="J4" s="512"/>
      <c r="K4" s="512"/>
      <c r="L4" s="512"/>
      <c r="M4" s="512"/>
      <c r="N4" s="512"/>
      <c r="O4" s="512"/>
      <c r="P4" s="512"/>
    </row>
    <row r="5" s="50" customFormat="1" ht="13.5" customHeight="1" thickBot="1">
      <c r="M5" s="81"/>
    </row>
    <row r="6" spans="1:16" s="50" customFormat="1" ht="13.5" thickBot="1">
      <c r="A6" s="513" t="s">
        <v>104</v>
      </c>
      <c r="B6" s="478" t="s">
        <v>55</v>
      </c>
      <c r="C6" s="479"/>
      <c r="D6" s="505" t="s">
        <v>56</v>
      </c>
      <c r="E6" s="506"/>
      <c r="F6" s="478" t="s">
        <v>58</v>
      </c>
      <c r="G6" s="479"/>
      <c r="H6" s="87" t="s">
        <v>59</v>
      </c>
      <c r="I6" s="478" t="s">
        <v>60</v>
      </c>
      <c r="J6" s="482"/>
      <c r="K6" s="482"/>
      <c r="L6" s="479"/>
      <c r="M6" s="88" t="s">
        <v>61</v>
      </c>
      <c r="N6" s="89" t="s">
        <v>62</v>
      </c>
      <c r="O6" s="90" t="s">
        <v>64</v>
      </c>
      <c r="P6" s="91" t="s">
        <v>63</v>
      </c>
    </row>
    <row r="7" spans="1:16" s="50" customFormat="1" ht="12.75">
      <c r="A7" s="514"/>
      <c r="B7" s="483" t="s">
        <v>65</v>
      </c>
      <c r="C7" s="484"/>
      <c r="D7" s="499" t="s">
        <v>65</v>
      </c>
      <c r="E7" s="500"/>
      <c r="F7" s="488" t="s">
        <v>65</v>
      </c>
      <c r="G7" s="489"/>
      <c r="H7" s="92" t="s">
        <v>68</v>
      </c>
      <c r="I7" s="488" t="s">
        <v>120</v>
      </c>
      <c r="J7" s="490"/>
      <c r="K7" s="490"/>
      <c r="L7" s="491"/>
      <c r="M7" s="93" t="s">
        <v>28</v>
      </c>
      <c r="N7" s="492" t="s">
        <v>133</v>
      </c>
      <c r="O7" s="493"/>
      <c r="P7" s="494"/>
    </row>
    <row r="8" spans="1:16" s="50" customFormat="1" ht="12.75" customHeight="1">
      <c r="A8" s="514"/>
      <c r="B8" s="501" t="s">
        <v>77</v>
      </c>
      <c r="C8" s="502"/>
      <c r="D8" s="495" t="s">
        <v>66</v>
      </c>
      <c r="E8" s="496"/>
      <c r="F8" s="495" t="s">
        <v>96</v>
      </c>
      <c r="G8" s="496"/>
      <c r="H8" s="95" t="s">
        <v>20</v>
      </c>
      <c r="I8" s="497" t="s">
        <v>67</v>
      </c>
      <c r="J8" s="498"/>
      <c r="K8" s="498"/>
      <c r="L8" s="496"/>
      <c r="M8" s="96" t="s">
        <v>20</v>
      </c>
      <c r="N8" s="52" t="s">
        <v>31</v>
      </c>
      <c r="O8" s="53" t="s">
        <v>42</v>
      </c>
      <c r="P8" s="139" t="s">
        <v>43</v>
      </c>
    </row>
    <row r="9" spans="1:16" s="50" customFormat="1" ht="12.75">
      <c r="A9" s="514"/>
      <c r="B9" s="503"/>
      <c r="C9" s="504"/>
      <c r="D9" s="466"/>
      <c r="E9" s="468"/>
      <c r="F9" s="466"/>
      <c r="G9" s="468"/>
      <c r="H9" s="98" t="s">
        <v>19</v>
      </c>
      <c r="I9" s="466" t="s">
        <v>80</v>
      </c>
      <c r="J9" s="467"/>
      <c r="K9" s="467"/>
      <c r="L9" s="468"/>
      <c r="M9" s="99" t="s">
        <v>91</v>
      </c>
      <c r="N9" s="140" t="s">
        <v>32</v>
      </c>
      <c r="O9" s="54" t="s">
        <v>3</v>
      </c>
      <c r="P9" s="141" t="s">
        <v>3</v>
      </c>
    </row>
    <row r="10" spans="1:16" s="50" customFormat="1" ht="13.5" thickBot="1">
      <c r="A10" s="515"/>
      <c r="B10" s="100" t="s">
        <v>1</v>
      </c>
      <c r="C10" s="101" t="s">
        <v>17</v>
      </c>
      <c r="D10" s="100" t="s">
        <v>1</v>
      </c>
      <c r="E10" s="101" t="s">
        <v>17</v>
      </c>
      <c r="F10" s="100" t="s">
        <v>1</v>
      </c>
      <c r="G10" s="101" t="s">
        <v>17</v>
      </c>
      <c r="H10" s="102" t="s">
        <v>57</v>
      </c>
      <c r="I10" s="356" t="s">
        <v>118</v>
      </c>
      <c r="J10" s="347" t="s">
        <v>110</v>
      </c>
      <c r="K10" s="347" t="s">
        <v>18</v>
      </c>
      <c r="L10" s="348" t="s">
        <v>34</v>
      </c>
      <c r="M10" s="103" t="s">
        <v>130</v>
      </c>
      <c r="N10" s="142" t="s">
        <v>130</v>
      </c>
      <c r="O10" s="142" t="s">
        <v>130</v>
      </c>
      <c r="P10" s="142" t="s">
        <v>134</v>
      </c>
    </row>
    <row r="11" spans="1:17" s="81" customFormat="1" ht="18" customHeight="1">
      <c r="A11" s="62" t="s">
        <v>12</v>
      </c>
      <c r="B11" s="143">
        <v>2833</v>
      </c>
      <c r="C11" s="144">
        <f>+B11/140994</f>
        <v>0.02009305360511795</v>
      </c>
      <c r="D11" s="416">
        <v>3822</v>
      </c>
      <c r="E11" s="373">
        <f>+D11/203184</f>
        <v>0.01881053626269785</v>
      </c>
      <c r="F11" s="420">
        <v>2153</v>
      </c>
      <c r="G11" s="373">
        <f>+F11/111145</f>
        <v>0.019371091816995815</v>
      </c>
      <c r="H11" s="63">
        <f>+(C11+E11+G11)/3</f>
        <v>0.019424893894937203</v>
      </c>
      <c r="I11" s="357">
        <v>0.0271</v>
      </c>
      <c r="J11" s="358">
        <v>0.0331</v>
      </c>
      <c r="K11" s="349">
        <f aca="true" t="shared" si="0" ref="K11:K26">+(I11+J11)/2</f>
        <v>0.0301</v>
      </c>
      <c r="L11" s="350">
        <f>ROUND(K11*0.9,4)</f>
        <v>0.0271</v>
      </c>
      <c r="M11" s="410">
        <v>0.0271</v>
      </c>
      <c r="N11" s="146">
        <f>ROUND(M11*$N$27,0)</f>
        <v>446348</v>
      </c>
      <c r="O11" s="109">
        <f>ROUND(N11*0.9,0)</f>
        <v>401713</v>
      </c>
      <c r="P11" s="110">
        <f>N11-O11</f>
        <v>44635</v>
      </c>
      <c r="Q11" s="324"/>
    </row>
    <row r="12" spans="1:17" s="81" customFormat="1" ht="13.5" customHeight="1">
      <c r="A12" s="67" t="s">
        <v>4</v>
      </c>
      <c r="B12" s="107">
        <v>28775</v>
      </c>
      <c r="C12" s="147">
        <f aca="true" t="shared" si="1" ref="C12:C26">+B12/140994</f>
        <v>0.20408669872476842</v>
      </c>
      <c r="D12" s="417">
        <v>26993</v>
      </c>
      <c r="E12" s="377">
        <f aca="true" t="shared" si="2" ref="E12:E26">+D12/203184</f>
        <v>0.1328500275612253</v>
      </c>
      <c r="F12" s="421">
        <v>16986</v>
      </c>
      <c r="G12" s="376">
        <f aca="true" t="shared" si="3" ref="G12:G26">+F12/111145</f>
        <v>0.15282738764676773</v>
      </c>
      <c r="H12" s="68">
        <f aca="true" t="shared" si="4" ref="H12:H26">+(C12+E12+G12)/3</f>
        <v>0.16325470464425382</v>
      </c>
      <c r="I12" s="359">
        <v>0.1341</v>
      </c>
      <c r="J12" s="360">
        <v>0.1401</v>
      </c>
      <c r="K12" s="351">
        <f t="shared" si="0"/>
        <v>0.1371</v>
      </c>
      <c r="L12" s="361">
        <f aca="true" t="shared" si="5" ref="L12:L26">ROUND(K12*0.9,4)</f>
        <v>0.1234</v>
      </c>
      <c r="M12" s="411">
        <v>0.14606157911097295</v>
      </c>
      <c r="N12" s="146">
        <f aca="true" t="shared" si="6" ref="N12:N25">ROUND(M12*$N$27,0)</f>
        <v>2405696</v>
      </c>
      <c r="O12" s="109">
        <f>ROUND(N12*0.9,0)</f>
        <v>2165126</v>
      </c>
      <c r="P12" s="110">
        <f>(N12-O12)</f>
        <v>240570</v>
      </c>
      <c r="Q12" s="324"/>
    </row>
    <row r="13" spans="1:17" s="81" customFormat="1" ht="13.5" customHeight="1">
      <c r="A13" s="67" t="s">
        <v>10</v>
      </c>
      <c r="B13" s="107">
        <v>4310</v>
      </c>
      <c r="C13" s="147">
        <f t="shared" si="1"/>
        <v>0.030568676681277218</v>
      </c>
      <c r="D13" s="418">
        <v>13166</v>
      </c>
      <c r="E13" s="377">
        <f t="shared" si="2"/>
        <v>0.06479840932356878</v>
      </c>
      <c r="F13" s="421">
        <v>7265</v>
      </c>
      <c r="G13" s="376">
        <f t="shared" si="3"/>
        <v>0.06536506365558505</v>
      </c>
      <c r="H13" s="68">
        <f t="shared" si="4"/>
        <v>0.05357738322014368</v>
      </c>
      <c r="I13" s="359">
        <v>0.0629</v>
      </c>
      <c r="J13" s="360">
        <v>0.0672</v>
      </c>
      <c r="K13" s="351">
        <f t="shared" si="0"/>
        <v>0.06505</v>
      </c>
      <c r="L13" s="361">
        <f t="shared" si="5"/>
        <v>0.0585</v>
      </c>
      <c r="M13" s="411">
        <v>0.0585</v>
      </c>
      <c r="N13" s="146">
        <f t="shared" si="6"/>
        <v>963520</v>
      </c>
      <c r="O13" s="109">
        <f aca="true" t="shared" si="7" ref="O13:O26">ROUND(N13*0.9,0)</f>
        <v>867168</v>
      </c>
      <c r="P13" s="110">
        <f aca="true" t="shared" si="8" ref="P13:P25">N13-O13</f>
        <v>96352</v>
      </c>
      <c r="Q13" s="324"/>
    </row>
    <row r="14" spans="1:17" s="81" customFormat="1" ht="13.5" customHeight="1">
      <c r="A14" s="67" t="s">
        <v>9</v>
      </c>
      <c r="B14" s="107">
        <v>5345</v>
      </c>
      <c r="C14" s="147">
        <f t="shared" si="1"/>
        <v>0.0379094145850178</v>
      </c>
      <c r="D14" s="418">
        <v>11056</v>
      </c>
      <c r="E14" s="377">
        <f t="shared" si="2"/>
        <v>0.05441373336483188</v>
      </c>
      <c r="F14" s="421">
        <v>6454</v>
      </c>
      <c r="G14" s="376">
        <f t="shared" si="3"/>
        <v>0.0580682891718026</v>
      </c>
      <c r="H14" s="68">
        <f t="shared" si="4"/>
        <v>0.05013047904055076</v>
      </c>
      <c r="I14" s="359">
        <v>0.0482</v>
      </c>
      <c r="J14" s="360">
        <v>0.0583</v>
      </c>
      <c r="K14" s="351">
        <f t="shared" si="0"/>
        <v>0.05325</v>
      </c>
      <c r="L14" s="361">
        <f t="shared" si="5"/>
        <v>0.0479</v>
      </c>
      <c r="M14" s="411">
        <v>0.0479</v>
      </c>
      <c r="N14" s="146">
        <f t="shared" si="6"/>
        <v>788933</v>
      </c>
      <c r="O14" s="109">
        <f t="shared" si="7"/>
        <v>710040</v>
      </c>
      <c r="P14" s="110">
        <f t="shared" si="8"/>
        <v>78893</v>
      </c>
      <c r="Q14" s="324"/>
    </row>
    <row r="15" spans="1:17" s="81" customFormat="1" ht="13.5" customHeight="1">
      <c r="A15" s="67" t="s">
        <v>11</v>
      </c>
      <c r="B15" s="107">
        <v>2398</v>
      </c>
      <c r="C15" s="147">
        <f t="shared" si="1"/>
        <v>0.017007815935429875</v>
      </c>
      <c r="D15" s="418">
        <v>8387</v>
      </c>
      <c r="E15" s="377">
        <f t="shared" si="2"/>
        <v>0.04127785652413576</v>
      </c>
      <c r="F15" s="421">
        <v>4492</v>
      </c>
      <c r="G15" s="376">
        <f t="shared" si="3"/>
        <v>0.040415673219668</v>
      </c>
      <c r="H15" s="68">
        <f t="shared" si="4"/>
        <v>0.03290044855974455</v>
      </c>
      <c r="I15" s="359">
        <v>0.0418</v>
      </c>
      <c r="J15" s="360">
        <v>0.0468</v>
      </c>
      <c r="K15" s="351">
        <f t="shared" si="0"/>
        <v>0.0443</v>
      </c>
      <c r="L15" s="361">
        <f t="shared" si="5"/>
        <v>0.0399</v>
      </c>
      <c r="M15" s="411">
        <v>0.0399</v>
      </c>
      <c r="N15" s="146">
        <f>ROUND(M15*$N$27,0)</f>
        <v>657170</v>
      </c>
      <c r="O15" s="109">
        <f t="shared" si="7"/>
        <v>591453</v>
      </c>
      <c r="P15" s="110">
        <f>(N15-O15)</f>
        <v>65717</v>
      </c>
      <c r="Q15" s="324"/>
    </row>
    <row r="16" spans="1:17" s="81" customFormat="1" ht="13.5" customHeight="1">
      <c r="A16" s="67" t="s">
        <v>45</v>
      </c>
      <c r="B16" s="107">
        <v>11306</v>
      </c>
      <c r="C16" s="147">
        <f t="shared" si="1"/>
        <v>0.08018780941032952</v>
      </c>
      <c r="D16" s="418">
        <v>16779</v>
      </c>
      <c r="E16" s="377">
        <f t="shared" si="2"/>
        <v>0.08258032128514056</v>
      </c>
      <c r="F16" s="421">
        <v>8808</v>
      </c>
      <c r="G16" s="376">
        <f t="shared" si="3"/>
        <v>0.07924782941202933</v>
      </c>
      <c r="H16" s="68">
        <f t="shared" si="4"/>
        <v>0.08067198670249981</v>
      </c>
      <c r="I16" s="359">
        <v>0.071</v>
      </c>
      <c r="J16" s="360">
        <v>0.0687</v>
      </c>
      <c r="K16" s="351">
        <f t="shared" si="0"/>
        <v>0.06985</v>
      </c>
      <c r="L16" s="361">
        <f t="shared" si="5"/>
        <v>0.0629</v>
      </c>
      <c r="M16" s="411">
        <v>0.07218448865402549</v>
      </c>
      <c r="N16" s="146">
        <f t="shared" si="6"/>
        <v>1188909</v>
      </c>
      <c r="O16" s="109">
        <f t="shared" si="7"/>
        <v>1070018</v>
      </c>
      <c r="P16" s="110">
        <f t="shared" si="8"/>
        <v>118891</v>
      </c>
      <c r="Q16" s="324"/>
    </row>
    <row r="17" spans="1:17" s="81" customFormat="1" ht="13.5" customHeight="1">
      <c r="A17" s="67" t="s">
        <v>14</v>
      </c>
      <c r="B17" s="107">
        <v>14223</v>
      </c>
      <c r="C17" s="147">
        <f t="shared" si="1"/>
        <v>0.10087663304821481</v>
      </c>
      <c r="D17" s="418">
        <v>5601</v>
      </c>
      <c r="E17" s="377">
        <f t="shared" si="2"/>
        <v>0.027566146940703994</v>
      </c>
      <c r="F17" s="421">
        <v>2868</v>
      </c>
      <c r="G17" s="376">
        <f t="shared" si="3"/>
        <v>0.025804129740429168</v>
      </c>
      <c r="H17" s="68">
        <f t="shared" si="4"/>
        <v>0.051415636576449326</v>
      </c>
      <c r="I17" s="359">
        <v>0.0463</v>
      </c>
      <c r="J17" s="360">
        <v>0.0435</v>
      </c>
      <c r="K17" s="351">
        <f t="shared" si="0"/>
        <v>0.044899999999999995</v>
      </c>
      <c r="L17" s="361">
        <f t="shared" si="5"/>
        <v>0.0404</v>
      </c>
      <c r="M17" s="411">
        <v>0.045998943114703136</v>
      </c>
      <c r="N17" s="146">
        <f t="shared" si="6"/>
        <v>757622</v>
      </c>
      <c r="O17" s="109">
        <f t="shared" si="7"/>
        <v>681860</v>
      </c>
      <c r="P17" s="110">
        <f t="shared" si="8"/>
        <v>75762</v>
      </c>
      <c r="Q17" s="324"/>
    </row>
    <row r="18" spans="1:17" s="81" customFormat="1" ht="13.5" customHeight="1">
      <c r="A18" s="67" t="s">
        <v>46</v>
      </c>
      <c r="B18" s="107">
        <v>4325</v>
      </c>
      <c r="C18" s="147">
        <f t="shared" si="1"/>
        <v>0.03067506418712853</v>
      </c>
      <c r="D18" s="418">
        <v>8971</v>
      </c>
      <c r="E18" s="377">
        <f t="shared" si="2"/>
        <v>0.04415209859044019</v>
      </c>
      <c r="F18" s="421">
        <v>4500</v>
      </c>
      <c r="G18" s="376">
        <f t="shared" si="3"/>
        <v>0.04048765126636376</v>
      </c>
      <c r="H18" s="68">
        <f t="shared" si="4"/>
        <v>0.0384382713479775</v>
      </c>
      <c r="I18" s="359">
        <v>0.0365</v>
      </c>
      <c r="J18" s="360">
        <v>0.0396</v>
      </c>
      <c r="K18" s="351">
        <f t="shared" si="0"/>
        <v>0.03805</v>
      </c>
      <c r="L18" s="361">
        <f t="shared" si="5"/>
        <v>0.0342</v>
      </c>
      <c r="M18" s="411">
        <v>0.03434986011812248</v>
      </c>
      <c r="N18" s="146">
        <f t="shared" si="6"/>
        <v>565757</v>
      </c>
      <c r="O18" s="109">
        <f t="shared" si="7"/>
        <v>509181</v>
      </c>
      <c r="P18" s="110">
        <f t="shared" si="8"/>
        <v>56576</v>
      </c>
      <c r="Q18" s="324"/>
    </row>
    <row r="19" spans="1:17" s="81" customFormat="1" ht="13.5" customHeight="1">
      <c r="A19" s="67" t="s">
        <v>48</v>
      </c>
      <c r="B19" s="107">
        <v>5000</v>
      </c>
      <c r="C19" s="147">
        <f t="shared" si="1"/>
        <v>0.035462501950437604</v>
      </c>
      <c r="D19" s="418">
        <v>7728</v>
      </c>
      <c r="E19" s="377">
        <f t="shared" si="2"/>
        <v>0.03803449090479565</v>
      </c>
      <c r="F19" s="421">
        <v>4089</v>
      </c>
      <c r="G19" s="376">
        <f t="shared" si="3"/>
        <v>0.0367897791173692</v>
      </c>
      <c r="H19" s="68">
        <f t="shared" si="4"/>
        <v>0.03676225732420082</v>
      </c>
      <c r="I19" s="359">
        <v>0.0492</v>
      </c>
      <c r="J19" s="360">
        <v>0.0559</v>
      </c>
      <c r="K19" s="351">
        <f t="shared" si="0"/>
        <v>0.05255</v>
      </c>
      <c r="L19" s="361">
        <f t="shared" si="5"/>
        <v>0.0473</v>
      </c>
      <c r="M19" s="411">
        <v>0.0473</v>
      </c>
      <c r="N19" s="146">
        <f t="shared" si="6"/>
        <v>779051</v>
      </c>
      <c r="O19" s="109">
        <f t="shared" si="7"/>
        <v>701146</v>
      </c>
      <c r="P19" s="110">
        <f t="shared" si="8"/>
        <v>77905</v>
      </c>
      <c r="Q19" s="324"/>
    </row>
    <row r="20" spans="1:17" s="81" customFormat="1" ht="13.5" customHeight="1">
      <c r="A20" s="67" t="s">
        <v>13</v>
      </c>
      <c r="B20" s="107">
        <v>12209</v>
      </c>
      <c r="C20" s="147">
        <f t="shared" si="1"/>
        <v>0.08659233726257855</v>
      </c>
      <c r="D20" s="418">
        <v>18140</v>
      </c>
      <c r="E20" s="377">
        <f t="shared" si="2"/>
        <v>0.08927868336089456</v>
      </c>
      <c r="F20" s="421">
        <v>10841</v>
      </c>
      <c r="G20" s="376">
        <f t="shared" si="3"/>
        <v>0.09753925052858878</v>
      </c>
      <c r="H20" s="68">
        <f t="shared" si="4"/>
        <v>0.09113675705068729</v>
      </c>
      <c r="I20" s="359">
        <v>0.14</v>
      </c>
      <c r="J20" s="360">
        <v>0.1682</v>
      </c>
      <c r="K20" s="351">
        <f t="shared" si="0"/>
        <v>0.15410000000000001</v>
      </c>
      <c r="L20" s="361">
        <f t="shared" si="5"/>
        <v>0.1387</v>
      </c>
      <c r="M20" s="411">
        <v>0.1387</v>
      </c>
      <c r="N20" s="146">
        <f>ROUND(M20*$N$27,0)</f>
        <v>2284448</v>
      </c>
      <c r="O20" s="109">
        <f t="shared" si="7"/>
        <v>2056003</v>
      </c>
      <c r="P20" s="110">
        <f>(N20-O20)</f>
        <v>228445</v>
      </c>
      <c r="Q20" s="324"/>
    </row>
    <row r="21" spans="1:17" s="81" customFormat="1" ht="13.5" customHeight="1">
      <c r="A21" s="67" t="s">
        <v>78</v>
      </c>
      <c r="B21" s="107">
        <v>5630</v>
      </c>
      <c r="C21" s="147">
        <f t="shared" si="1"/>
        <v>0.03993077719619274</v>
      </c>
      <c r="D21" s="418">
        <v>14937</v>
      </c>
      <c r="E21" s="377">
        <f t="shared" si="2"/>
        <v>0.07351464682258446</v>
      </c>
      <c r="F21" s="421">
        <v>8966</v>
      </c>
      <c r="G21" s="376">
        <f t="shared" si="3"/>
        <v>0.08066939583427055</v>
      </c>
      <c r="H21" s="68">
        <f t="shared" si="4"/>
        <v>0.06470493995101591</v>
      </c>
      <c r="I21" s="359">
        <v>0.0599</v>
      </c>
      <c r="J21" s="360">
        <v>0.0591</v>
      </c>
      <c r="K21" s="351">
        <f t="shared" si="0"/>
        <v>0.0595</v>
      </c>
      <c r="L21" s="361">
        <f t="shared" si="5"/>
        <v>0.0536</v>
      </c>
      <c r="M21" s="411">
        <v>0.05784715573515698</v>
      </c>
      <c r="N21" s="146">
        <f t="shared" si="6"/>
        <v>952767</v>
      </c>
      <c r="O21" s="109">
        <f t="shared" si="7"/>
        <v>857490</v>
      </c>
      <c r="P21" s="110">
        <f>(N21-O21)</f>
        <v>95277</v>
      </c>
      <c r="Q21" s="324"/>
    </row>
    <row r="22" spans="1:17" s="81" customFormat="1" ht="13.5" customHeight="1">
      <c r="A22" s="67" t="s">
        <v>5</v>
      </c>
      <c r="B22" s="107">
        <v>13905</v>
      </c>
      <c r="C22" s="147">
        <f t="shared" si="1"/>
        <v>0.09862121792416699</v>
      </c>
      <c r="D22" s="418">
        <v>15784</v>
      </c>
      <c r="E22" s="377">
        <f t="shared" si="2"/>
        <v>0.07768328214820065</v>
      </c>
      <c r="F22" s="421">
        <v>6850</v>
      </c>
      <c r="G22" s="376">
        <f t="shared" si="3"/>
        <v>0.06163120248324261</v>
      </c>
      <c r="H22" s="68">
        <f t="shared" si="4"/>
        <v>0.07931190085187008</v>
      </c>
      <c r="I22" s="359">
        <v>0.0682</v>
      </c>
      <c r="J22" s="360">
        <v>0.0522</v>
      </c>
      <c r="K22" s="351">
        <f t="shared" si="0"/>
        <v>0.060200000000000004</v>
      </c>
      <c r="L22" s="361">
        <f t="shared" si="5"/>
        <v>0.0542</v>
      </c>
      <c r="M22" s="411">
        <v>0.07098971091078644</v>
      </c>
      <c r="N22" s="146">
        <f t="shared" si="6"/>
        <v>1169231</v>
      </c>
      <c r="O22" s="109">
        <f t="shared" si="7"/>
        <v>1052308</v>
      </c>
      <c r="P22" s="110">
        <f t="shared" si="8"/>
        <v>116923</v>
      </c>
      <c r="Q22" s="324"/>
    </row>
    <row r="23" spans="1:17" s="81" customFormat="1" ht="13.5" customHeight="1">
      <c r="A23" s="67" t="s">
        <v>7</v>
      </c>
      <c r="B23" s="107">
        <v>13839</v>
      </c>
      <c r="C23" s="147">
        <f t="shared" si="1"/>
        <v>0.09815311289842121</v>
      </c>
      <c r="D23" s="417">
        <v>16714</v>
      </c>
      <c r="E23" s="377">
        <f t="shared" si="2"/>
        <v>0.08226041420584299</v>
      </c>
      <c r="F23" s="421">
        <v>8100</v>
      </c>
      <c r="G23" s="376">
        <f>+F23/111145</f>
        <v>0.07287777227945477</v>
      </c>
      <c r="H23" s="68">
        <f t="shared" si="4"/>
        <v>0.08443043312790632</v>
      </c>
      <c r="I23" s="359">
        <v>0.0733</v>
      </c>
      <c r="J23" s="360">
        <v>0.0567</v>
      </c>
      <c r="K23" s="351">
        <f t="shared" si="0"/>
        <v>0.065</v>
      </c>
      <c r="L23" s="361">
        <f t="shared" si="5"/>
        <v>0.0585</v>
      </c>
      <c r="M23" s="411">
        <v>0.07547012744793287</v>
      </c>
      <c r="N23" s="146">
        <f t="shared" si="6"/>
        <v>1243025</v>
      </c>
      <c r="O23" s="109">
        <f t="shared" si="7"/>
        <v>1118723</v>
      </c>
      <c r="P23" s="110">
        <f t="shared" si="8"/>
        <v>124302</v>
      </c>
      <c r="Q23" s="324"/>
    </row>
    <row r="24" spans="1:17" s="81" customFormat="1" ht="13.5" customHeight="1">
      <c r="A24" s="67" t="s">
        <v>44</v>
      </c>
      <c r="B24" s="107">
        <v>4319</v>
      </c>
      <c r="C24" s="147">
        <f t="shared" si="1"/>
        <v>0.030632509184788007</v>
      </c>
      <c r="D24" s="418">
        <v>7271</v>
      </c>
      <c r="E24" s="377">
        <f t="shared" si="2"/>
        <v>0.035785298054964956</v>
      </c>
      <c r="F24" s="421">
        <v>3844</v>
      </c>
      <c r="G24" s="376">
        <f t="shared" si="3"/>
        <v>0.03458545143731162</v>
      </c>
      <c r="H24" s="68">
        <f t="shared" si="4"/>
        <v>0.03366775289235486</v>
      </c>
      <c r="I24" s="359">
        <v>0.0298</v>
      </c>
      <c r="J24" s="360">
        <v>0.033</v>
      </c>
      <c r="K24" s="351">
        <f t="shared" si="0"/>
        <v>0.0314</v>
      </c>
      <c r="L24" s="361">
        <f t="shared" si="5"/>
        <v>0.0283</v>
      </c>
      <c r="M24" s="411">
        <v>0.030168138016785827</v>
      </c>
      <c r="N24" s="146">
        <f t="shared" si="6"/>
        <v>496882</v>
      </c>
      <c r="O24" s="109">
        <f t="shared" si="7"/>
        <v>447194</v>
      </c>
      <c r="P24" s="110">
        <f t="shared" si="8"/>
        <v>49688</v>
      </c>
      <c r="Q24" s="324"/>
    </row>
    <row r="25" spans="1:17" s="81" customFormat="1" ht="13.5" customHeight="1">
      <c r="A25" s="67" t="s">
        <v>47</v>
      </c>
      <c r="B25" s="107">
        <v>7148</v>
      </c>
      <c r="C25" s="147">
        <f t="shared" si="1"/>
        <v>0.050697192788345606</v>
      </c>
      <c r="D25" s="418">
        <v>13002</v>
      </c>
      <c r="E25" s="377">
        <f t="shared" si="2"/>
        <v>0.06399125915426411</v>
      </c>
      <c r="F25" s="421">
        <v>7223</v>
      </c>
      <c r="G25" s="376">
        <f t="shared" si="3"/>
        <v>0.06498717891043232</v>
      </c>
      <c r="H25" s="68">
        <f t="shared" si="4"/>
        <v>0.05989187695101401</v>
      </c>
      <c r="I25" s="359">
        <v>0.0533</v>
      </c>
      <c r="J25" s="360">
        <v>0.0358</v>
      </c>
      <c r="K25" s="351">
        <f t="shared" si="0"/>
        <v>0.04455</v>
      </c>
      <c r="L25" s="361">
        <f t="shared" si="5"/>
        <v>0.0401</v>
      </c>
      <c r="M25" s="411">
        <v>0.053565868821883744</v>
      </c>
      <c r="N25" s="146">
        <f t="shared" si="6"/>
        <v>882253</v>
      </c>
      <c r="O25" s="109">
        <f t="shared" si="7"/>
        <v>794028</v>
      </c>
      <c r="P25" s="110">
        <f t="shared" si="8"/>
        <v>88225</v>
      </c>
      <c r="Q25" s="324"/>
    </row>
    <row r="26" spans="1:17" s="81" customFormat="1" ht="13.5" customHeight="1" thickBot="1">
      <c r="A26" s="69" t="s">
        <v>54</v>
      </c>
      <c r="B26" s="111">
        <v>5429</v>
      </c>
      <c r="C26" s="148">
        <f t="shared" si="1"/>
        <v>0.038505184617785154</v>
      </c>
      <c r="D26" s="419">
        <v>14833</v>
      </c>
      <c r="E26" s="382">
        <f t="shared" si="2"/>
        <v>0.07300279549570832</v>
      </c>
      <c r="F26" s="422">
        <v>7706</v>
      </c>
      <c r="G26" s="381">
        <f t="shared" si="3"/>
        <v>0.06933285347968869</v>
      </c>
      <c r="H26" s="70">
        <f t="shared" si="4"/>
        <v>0.06028027786439405</v>
      </c>
      <c r="I26" s="362">
        <v>0.0584</v>
      </c>
      <c r="J26" s="363">
        <v>0.0418</v>
      </c>
      <c r="K26" s="352">
        <f t="shared" si="0"/>
        <v>0.0501</v>
      </c>
      <c r="L26" s="364">
        <f t="shared" si="5"/>
        <v>0.0451</v>
      </c>
      <c r="M26" s="412">
        <v>0.053964128069630087</v>
      </c>
      <c r="N26" s="414">
        <f>ROUND(M26*$N$27,0)</f>
        <v>888812</v>
      </c>
      <c r="O26" s="109">
        <f t="shared" si="7"/>
        <v>799931</v>
      </c>
      <c r="P26" s="236">
        <f>(N26-O26)</f>
        <v>88881</v>
      </c>
      <c r="Q26" s="324"/>
    </row>
    <row r="27" spans="1:17" s="50" customFormat="1" ht="13.5" customHeight="1" thickBot="1">
      <c r="A27" s="73" t="s">
        <v>15</v>
      </c>
      <c r="B27" s="149">
        <f aca="true" t="shared" si="9" ref="B27:H27">SUM(B11:B26)</f>
        <v>140994</v>
      </c>
      <c r="C27" s="150">
        <f t="shared" si="9"/>
        <v>1</v>
      </c>
      <c r="D27" s="114">
        <f t="shared" si="9"/>
        <v>203184</v>
      </c>
      <c r="E27" s="115">
        <f t="shared" si="9"/>
        <v>0.9999999999999998</v>
      </c>
      <c r="F27" s="114">
        <f t="shared" si="9"/>
        <v>111145</v>
      </c>
      <c r="G27" s="115">
        <f t="shared" si="9"/>
        <v>1</v>
      </c>
      <c r="H27" s="150">
        <f t="shared" si="9"/>
        <v>1</v>
      </c>
      <c r="I27" s="397">
        <v>0.9999999999999999</v>
      </c>
      <c r="J27" s="397">
        <v>1</v>
      </c>
      <c r="K27" s="398">
        <f>SUM(K11:K26)</f>
        <v>1</v>
      </c>
      <c r="L27" s="399">
        <f>SUM(L11:L26)</f>
        <v>0.9001000000000001</v>
      </c>
      <c r="M27" s="413">
        <f>SUM(M11:M26)</f>
        <v>1</v>
      </c>
      <c r="N27" s="117">
        <v>16470423</v>
      </c>
      <c r="O27" s="117">
        <f>ROUND(N27*0.9,0)</f>
        <v>14823381</v>
      </c>
      <c r="P27" s="240">
        <f>(N27-O27)</f>
        <v>1647042</v>
      </c>
      <c r="Q27" s="324"/>
    </row>
    <row r="28" spans="13:16" s="50" customFormat="1" ht="12.75" hidden="1">
      <c r="M28" s="132">
        <f>SUM(M11:M27)</f>
        <v>2</v>
      </c>
      <c r="N28" s="151">
        <f>SUM(N11:N26)</f>
        <v>16470424</v>
      </c>
      <c r="O28" s="120">
        <f>SUM(O11:O27)</f>
        <v>29646763</v>
      </c>
      <c r="P28" s="121">
        <f>SUM(P11:P27)</f>
        <v>3294084</v>
      </c>
    </row>
    <row r="29" spans="1:16" s="50" customFormat="1" ht="12.75">
      <c r="A29" s="122"/>
      <c r="B29" s="125"/>
      <c r="C29" s="124"/>
      <c r="D29" s="125"/>
      <c r="E29" s="124"/>
      <c r="F29" s="125"/>
      <c r="G29" s="124"/>
      <c r="H29" s="125"/>
      <c r="I29" s="125"/>
      <c r="J29" s="125"/>
      <c r="K29" s="125"/>
      <c r="L29" s="125"/>
      <c r="M29" s="310"/>
      <c r="N29" s="126"/>
      <c r="O29" s="126"/>
      <c r="P29" s="126"/>
    </row>
    <row r="30" spans="1:16" s="50" customFormat="1" ht="12.75">
      <c r="A30" s="127" t="s">
        <v>144</v>
      </c>
      <c r="B30" s="81"/>
      <c r="C30" s="81"/>
      <c r="D30" s="81"/>
      <c r="E30" s="81"/>
      <c r="F30" s="81"/>
      <c r="G30" s="128"/>
      <c r="H30" s="81"/>
      <c r="I30" s="81"/>
      <c r="J30" s="129"/>
      <c r="K30" s="81"/>
      <c r="L30" s="81"/>
      <c r="M30" s="81"/>
      <c r="N30" s="80"/>
      <c r="O30" s="80"/>
      <c r="P30" s="80"/>
    </row>
    <row r="31" spans="1:16" s="50" customFormat="1" ht="12.75">
      <c r="A31" s="152" t="s">
        <v>97</v>
      </c>
      <c r="B31" s="153"/>
      <c r="C31" s="154"/>
      <c r="D31" s="81"/>
      <c r="E31" s="81"/>
      <c r="F31" s="81"/>
      <c r="G31" s="155"/>
      <c r="H31" s="81"/>
      <c r="I31" s="81"/>
      <c r="J31" s="81"/>
      <c r="K31" s="81"/>
      <c r="L31" s="81"/>
      <c r="M31" s="81"/>
      <c r="O31" s="80"/>
      <c r="P31" s="80"/>
    </row>
    <row r="32" spans="1:15" s="50" customFormat="1" ht="12.75">
      <c r="A32" s="81" t="s">
        <v>164</v>
      </c>
      <c r="B32" s="81"/>
      <c r="C32" s="81"/>
      <c r="D32" s="81"/>
      <c r="E32" s="81"/>
      <c r="F32" s="81"/>
      <c r="G32" s="81"/>
      <c r="H32" s="81"/>
      <c r="I32" s="81"/>
      <c r="J32" s="81"/>
      <c r="K32" s="81"/>
      <c r="L32" s="81"/>
      <c r="M32" s="132"/>
      <c r="N32" s="133"/>
      <c r="O32" s="415"/>
    </row>
    <row r="33" spans="1:13" s="50" customFormat="1" ht="12.75">
      <c r="A33" s="127" t="s">
        <v>146</v>
      </c>
      <c r="B33" s="81"/>
      <c r="C33" s="81"/>
      <c r="D33" s="81"/>
      <c r="E33" s="81"/>
      <c r="F33" s="81"/>
      <c r="G33" s="81"/>
      <c r="H33" s="81"/>
      <c r="I33" s="81"/>
      <c r="J33" s="81"/>
      <c r="K33" s="81"/>
      <c r="L33" s="81"/>
      <c r="M33" s="81"/>
    </row>
    <row r="34" spans="1:2" s="50" customFormat="1" ht="13.5" thickBot="1">
      <c r="A34" s="156" t="s">
        <v>145</v>
      </c>
      <c r="B34" s="135"/>
    </row>
    <row r="35" spans="1:16" s="50" customFormat="1" ht="21" customHeight="1" thickBot="1">
      <c r="A35" s="136" t="s">
        <v>100</v>
      </c>
      <c r="B35" s="83"/>
      <c r="C35" s="83"/>
      <c r="D35" s="83"/>
      <c r="E35" s="83"/>
      <c r="F35" s="487"/>
      <c r="G35" s="487"/>
      <c r="H35" s="487"/>
      <c r="I35" s="487"/>
      <c r="J35" s="487"/>
      <c r="K35" s="487"/>
      <c r="L35" s="487"/>
      <c r="M35" s="487"/>
      <c r="N35" s="137"/>
      <c r="O35" s="138" t="s">
        <v>71</v>
      </c>
      <c r="P35" s="303">
        <v>44753</v>
      </c>
    </row>
    <row r="36" ht="15">
      <c r="A36" s="29"/>
    </row>
    <row r="37" ht="15">
      <c r="A37" s="28"/>
    </row>
  </sheetData>
  <sheetProtection/>
  <mergeCells count="20">
    <mergeCell ref="B6:C6"/>
    <mergeCell ref="B7:C7"/>
    <mergeCell ref="D6:E6"/>
    <mergeCell ref="A1:P1"/>
    <mergeCell ref="A2:P2"/>
    <mergeCell ref="A3:P3"/>
    <mergeCell ref="A4:P4"/>
    <mergeCell ref="A6:A10"/>
    <mergeCell ref="N7:P7"/>
    <mergeCell ref="F6:G6"/>
    <mergeCell ref="I6:L6"/>
    <mergeCell ref="F35:M35"/>
    <mergeCell ref="D7:E7"/>
    <mergeCell ref="F7:G7"/>
    <mergeCell ref="I7:L7"/>
    <mergeCell ref="B8:C9"/>
    <mergeCell ref="F8:G9"/>
    <mergeCell ref="I9:L9"/>
    <mergeCell ref="D8:E9"/>
    <mergeCell ref="I8:L8"/>
  </mergeCells>
  <printOptions horizontalCentered="1" verticalCentered="1"/>
  <pageMargins left="0.45" right="0.45" top="0.5" bottom="0.5" header="0.5" footer="0.5"/>
  <pageSetup horizontalDpi="600" verticalDpi="600" orientation="landscape" paperSize="5" scale="97" r:id="rId1"/>
  <ignoredErrors>
    <ignoredError sqref="P21 P12 P26 P15" formula="1"/>
  </ignoredErrors>
</worksheet>
</file>

<file path=xl/worksheets/sheet4.xml><?xml version="1.0" encoding="utf-8"?>
<worksheet xmlns="http://schemas.openxmlformats.org/spreadsheetml/2006/main" xmlns:r="http://schemas.openxmlformats.org/officeDocument/2006/relationships">
  <dimension ref="A1:AA55"/>
  <sheetViews>
    <sheetView zoomScale="120" zoomScaleNormal="120" zoomScalePageLayoutView="0" workbookViewId="0" topLeftCell="B5">
      <selection activeCell="Z28" sqref="Z28"/>
    </sheetView>
  </sheetViews>
  <sheetFormatPr defaultColWidth="9.140625" defaultRowHeight="12.75"/>
  <cols>
    <col min="1" max="1" width="18.421875" style="0" customWidth="1"/>
    <col min="2" max="2" width="10.140625" style="0" customWidth="1"/>
    <col min="3" max="3" width="8.140625" style="0" customWidth="1"/>
    <col min="4" max="4" width="8.00390625" style="0" customWidth="1"/>
    <col min="5" max="5" width="10.28125" style="0" customWidth="1"/>
    <col min="6" max="7" width="8.00390625" style="0" customWidth="1"/>
    <col min="8" max="8" width="9.140625" style="0" customWidth="1"/>
    <col min="9" max="9" width="8.8515625" style="0" customWidth="1"/>
    <col min="10" max="10" width="7.57421875" style="0" customWidth="1"/>
    <col min="11" max="11" width="8.00390625" style="0" customWidth="1"/>
    <col min="12" max="12" width="10.7109375" style="0" customWidth="1"/>
    <col min="13" max="13" width="8.421875" style="0" customWidth="1"/>
    <col min="14" max="14" width="10.57421875" style="0" customWidth="1"/>
    <col min="15" max="15" width="11.57421875" style="0" customWidth="1"/>
    <col min="16" max="16" width="12.28125" style="0" customWidth="1"/>
    <col min="17" max="17" width="14.421875" style="0" customWidth="1"/>
    <col min="18" max="18" width="10.421875" style="0" customWidth="1"/>
    <col min="19" max="19" width="10.57421875" style="0" customWidth="1"/>
    <col min="20" max="20" width="11.57421875" style="0" customWidth="1"/>
    <col min="21" max="21" width="11.140625" style="0" customWidth="1"/>
    <col min="22" max="22" width="11.421875" style="0" customWidth="1"/>
    <col min="23" max="23" width="15.421875" style="0" customWidth="1"/>
    <col min="24" max="24" width="16.140625" style="0" customWidth="1"/>
    <col min="25" max="25" width="15.7109375" style="0" customWidth="1"/>
    <col min="26" max="26" width="14.421875" style="0" customWidth="1"/>
  </cols>
  <sheetData>
    <row r="1" spans="1:25" s="50" customFormat="1" ht="21">
      <c r="A1" s="557" t="s">
        <v>117</v>
      </c>
      <c r="B1" s="470"/>
      <c r="C1" s="470"/>
      <c r="D1" s="470"/>
      <c r="E1" s="470"/>
      <c r="F1" s="470"/>
      <c r="G1" s="470"/>
      <c r="H1" s="470"/>
      <c r="I1" s="470"/>
      <c r="J1" s="470"/>
      <c r="K1" s="470"/>
      <c r="L1" s="470"/>
      <c r="M1" s="470"/>
      <c r="N1" s="470"/>
      <c r="O1" s="470"/>
      <c r="P1" s="469" t="s">
        <v>117</v>
      </c>
      <c r="Q1" s="469"/>
      <c r="R1" s="469"/>
      <c r="S1" s="469"/>
      <c r="T1" s="469"/>
      <c r="U1" s="469"/>
      <c r="V1" s="469"/>
      <c r="W1" s="469"/>
      <c r="X1" s="158"/>
      <c r="Y1" s="158"/>
    </row>
    <row r="2" spans="1:25" s="50" customFormat="1" ht="15">
      <c r="A2" s="558" t="s">
        <v>0</v>
      </c>
      <c r="B2" s="470"/>
      <c r="C2" s="470"/>
      <c r="D2" s="470"/>
      <c r="E2" s="470"/>
      <c r="F2" s="470"/>
      <c r="G2" s="470"/>
      <c r="H2" s="470"/>
      <c r="I2" s="470"/>
      <c r="J2" s="470"/>
      <c r="K2" s="470"/>
      <c r="L2" s="470"/>
      <c r="M2" s="470"/>
      <c r="N2" s="470"/>
      <c r="O2" s="470"/>
      <c r="P2" s="508" t="s">
        <v>0</v>
      </c>
      <c r="Q2" s="508"/>
      <c r="R2" s="508"/>
      <c r="S2" s="508"/>
      <c r="T2" s="508"/>
      <c r="U2" s="508"/>
      <c r="V2" s="508"/>
      <c r="W2" s="508"/>
      <c r="X2" s="158"/>
      <c r="Y2" s="158"/>
    </row>
    <row r="3" spans="1:25" s="50" customFormat="1" ht="35.25" customHeight="1">
      <c r="A3" s="509" t="s">
        <v>135</v>
      </c>
      <c r="B3" s="470"/>
      <c r="C3" s="470"/>
      <c r="D3" s="470"/>
      <c r="E3" s="470"/>
      <c r="F3" s="470"/>
      <c r="G3" s="470"/>
      <c r="H3" s="470"/>
      <c r="I3" s="470"/>
      <c r="J3" s="470"/>
      <c r="K3" s="470"/>
      <c r="L3" s="470"/>
      <c r="M3" s="470"/>
      <c r="N3" s="470"/>
      <c r="O3" s="470"/>
      <c r="P3" s="509" t="s">
        <v>119</v>
      </c>
      <c r="Q3" s="508"/>
      <c r="R3" s="508"/>
      <c r="S3" s="508"/>
      <c r="T3" s="508"/>
      <c r="U3" s="508"/>
      <c r="V3" s="508"/>
      <c r="W3" s="508"/>
      <c r="X3" s="158"/>
      <c r="Y3" s="158"/>
    </row>
    <row r="4" spans="1:25" s="50" customFormat="1" ht="15">
      <c r="A4" s="159"/>
      <c r="B4" s="159"/>
      <c r="C4" s="159"/>
      <c r="D4" s="159"/>
      <c r="E4" s="553"/>
      <c r="F4" s="554"/>
      <c r="G4" s="554"/>
      <c r="H4" s="554"/>
      <c r="I4" s="554"/>
      <c r="J4" s="554"/>
      <c r="K4" s="159"/>
      <c r="L4" s="159"/>
      <c r="M4" s="159"/>
      <c r="N4" s="159"/>
      <c r="O4" s="159"/>
      <c r="T4" s="158"/>
      <c r="U4" s="158"/>
      <c r="V4" s="158"/>
      <c r="W4" s="158"/>
      <c r="X4" s="158"/>
      <c r="Y4" s="158"/>
    </row>
    <row r="5" spans="1:25" s="50" customFormat="1" ht="15.75" thickBot="1">
      <c r="A5" s="160"/>
      <c r="B5" s="160"/>
      <c r="C5" s="160"/>
      <c r="D5" s="160"/>
      <c r="E5" s="160"/>
      <c r="F5" s="160"/>
      <c r="G5" s="160"/>
      <c r="H5" s="160"/>
      <c r="I5" s="160"/>
      <c r="J5" s="160"/>
      <c r="K5" s="160"/>
      <c r="L5" s="161"/>
      <c r="M5" s="160"/>
      <c r="N5" s="160"/>
      <c r="O5" s="160"/>
      <c r="T5" s="158"/>
      <c r="U5" s="158"/>
      <c r="V5" s="158"/>
      <c r="W5" s="158"/>
      <c r="X5" s="158"/>
      <c r="Y5" s="158"/>
    </row>
    <row r="6" spans="1:25" s="50" customFormat="1" ht="13.5" thickBot="1">
      <c r="A6" s="555" t="s">
        <v>104</v>
      </c>
      <c r="B6" s="552" t="s">
        <v>55</v>
      </c>
      <c r="C6" s="552"/>
      <c r="D6" s="552" t="s">
        <v>56</v>
      </c>
      <c r="E6" s="552"/>
      <c r="F6" s="551" t="s">
        <v>58</v>
      </c>
      <c r="G6" s="551"/>
      <c r="H6" s="552" t="s">
        <v>58</v>
      </c>
      <c r="I6" s="552"/>
      <c r="J6" s="552" t="s">
        <v>59</v>
      </c>
      <c r="K6" s="552"/>
      <c r="L6" s="552" t="s">
        <v>60</v>
      </c>
      <c r="M6" s="552"/>
      <c r="N6" s="297" t="s">
        <v>61</v>
      </c>
      <c r="O6" s="297" t="s">
        <v>62</v>
      </c>
      <c r="P6" s="87" t="s">
        <v>64</v>
      </c>
      <c r="Q6" s="297" t="s">
        <v>63</v>
      </c>
      <c r="R6" s="543" t="s">
        <v>69</v>
      </c>
      <c r="S6" s="519"/>
      <c r="T6" s="519"/>
      <c r="U6" s="544"/>
      <c r="V6" s="87" t="s">
        <v>86</v>
      </c>
      <c r="W6" s="163" t="s">
        <v>87</v>
      </c>
      <c r="X6" s="297" t="s">
        <v>88</v>
      </c>
      <c r="Y6" s="297" t="s">
        <v>99</v>
      </c>
    </row>
    <row r="7" spans="1:25" s="50" customFormat="1" ht="12.75" customHeight="1">
      <c r="A7" s="556"/>
      <c r="B7" s="545" t="s">
        <v>123</v>
      </c>
      <c r="C7" s="546"/>
      <c r="D7" s="545" t="s">
        <v>123</v>
      </c>
      <c r="E7" s="546"/>
      <c r="F7" s="541" t="s">
        <v>122</v>
      </c>
      <c r="G7" s="542"/>
      <c r="H7" s="545" t="s">
        <v>125</v>
      </c>
      <c r="I7" s="546"/>
      <c r="J7" s="547" t="s">
        <v>124</v>
      </c>
      <c r="K7" s="546"/>
      <c r="L7" s="545" t="s">
        <v>124</v>
      </c>
      <c r="M7" s="546"/>
      <c r="N7" s="164" t="s">
        <v>70</v>
      </c>
      <c r="O7" s="164" t="s">
        <v>92</v>
      </c>
      <c r="P7" s="165" t="s">
        <v>28</v>
      </c>
      <c r="Q7" s="164" t="s">
        <v>133</v>
      </c>
      <c r="R7" s="548" t="s">
        <v>138</v>
      </c>
      <c r="S7" s="549"/>
      <c r="T7" s="549"/>
      <c r="U7" s="550"/>
      <c r="V7" s="165" t="s">
        <v>28</v>
      </c>
      <c r="W7" s="533" t="s">
        <v>133</v>
      </c>
      <c r="X7" s="533"/>
      <c r="Y7" s="534"/>
    </row>
    <row r="8" spans="1:25" s="50" customFormat="1" ht="12.75" customHeight="1">
      <c r="A8" s="556"/>
      <c r="B8" s="535" t="s">
        <v>140</v>
      </c>
      <c r="C8" s="536"/>
      <c r="D8" s="535" t="s">
        <v>137</v>
      </c>
      <c r="E8" s="536"/>
      <c r="F8" s="522" t="s">
        <v>121</v>
      </c>
      <c r="G8" s="523"/>
      <c r="H8" s="535" t="s">
        <v>93</v>
      </c>
      <c r="I8" s="536"/>
      <c r="J8" s="535" t="s">
        <v>136</v>
      </c>
      <c r="K8" s="536"/>
      <c r="L8" s="535" t="s">
        <v>139</v>
      </c>
      <c r="M8" s="536"/>
      <c r="N8" s="538" t="s">
        <v>81</v>
      </c>
      <c r="O8" s="295" t="s">
        <v>22</v>
      </c>
      <c r="P8" s="96" t="s">
        <v>20</v>
      </c>
      <c r="Q8" s="538" t="s">
        <v>106</v>
      </c>
      <c r="R8" s="497" t="s">
        <v>67</v>
      </c>
      <c r="S8" s="498"/>
      <c r="T8" s="498"/>
      <c r="U8" s="496"/>
      <c r="V8" s="166" t="s">
        <v>20</v>
      </c>
      <c r="W8" s="525" t="s">
        <v>82</v>
      </c>
      <c r="X8" s="516" t="s">
        <v>89</v>
      </c>
      <c r="Y8" s="516" t="s">
        <v>90</v>
      </c>
    </row>
    <row r="9" spans="1:25" s="50" customFormat="1" ht="12" customHeight="1">
      <c r="A9" s="556"/>
      <c r="B9" s="537"/>
      <c r="C9" s="536"/>
      <c r="D9" s="537"/>
      <c r="E9" s="536"/>
      <c r="F9" s="524"/>
      <c r="G9" s="523"/>
      <c r="H9" s="537"/>
      <c r="I9" s="536"/>
      <c r="J9" s="537"/>
      <c r="K9" s="536"/>
      <c r="L9" s="537"/>
      <c r="M9" s="536"/>
      <c r="N9" s="539"/>
      <c r="O9" s="296" t="s">
        <v>23</v>
      </c>
      <c r="P9" s="99" t="s">
        <v>94</v>
      </c>
      <c r="Q9" s="540"/>
      <c r="R9" s="466" t="s">
        <v>83</v>
      </c>
      <c r="S9" s="467"/>
      <c r="T9" s="467"/>
      <c r="U9" s="468"/>
      <c r="V9" s="294" t="s">
        <v>2</v>
      </c>
      <c r="W9" s="526"/>
      <c r="X9" s="517"/>
      <c r="Y9" s="518"/>
    </row>
    <row r="10" spans="1:25" s="50" customFormat="1" ht="13.5" thickBot="1">
      <c r="A10" s="556"/>
      <c r="B10" s="369" t="s">
        <v>1</v>
      </c>
      <c r="C10" s="168" t="s">
        <v>17</v>
      </c>
      <c r="D10" s="167" t="s">
        <v>1</v>
      </c>
      <c r="E10" s="168" t="s">
        <v>17</v>
      </c>
      <c r="F10" s="334" t="s">
        <v>1</v>
      </c>
      <c r="G10" s="335" t="s">
        <v>17</v>
      </c>
      <c r="H10" s="167" t="s">
        <v>1</v>
      </c>
      <c r="I10" s="168" t="s">
        <v>17</v>
      </c>
      <c r="J10" s="167" t="s">
        <v>1</v>
      </c>
      <c r="K10" s="168" t="s">
        <v>17</v>
      </c>
      <c r="L10" s="167" t="s">
        <v>1</v>
      </c>
      <c r="M10" s="168" t="s">
        <v>17</v>
      </c>
      <c r="N10" s="169" t="s">
        <v>130</v>
      </c>
      <c r="O10" s="170" t="s">
        <v>130</v>
      </c>
      <c r="P10" s="103" t="s">
        <v>130</v>
      </c>
      <c r="Q10" s="170" t="s">
        <v>130</v>
      </c>
      <c r="R10" s="346" t="s">
        <v>118</v>
      </c>
      <c r="S10" s="365" t="s">
        <v>110</v>
      </c>
      <c r="T10" s="356" t="s">
        <v>18</v>
      </c>
      <c r="U10" s="348" t="s">
        <v>111</v>
      </c>
      <c r="V10" s="142" t="s">
        <v>130</v>
      </c>
      <c r="W10" s="171" t="s">
        <v>130</v>
      </c>
      <c r="X10" s="171" t="s">
        <v>130</v>
      </c>
      <c r="Y10" s="171" t="s">
        <v>130</v>
      </c>
    </row>
    <row r="11" spans="1:27" s="50" customFormat="1" ht="15.75">
      <c r="A11" s="172" t="s">
        <v>12</v>
      </c>
      <c r="B11" s="370">
        <v>3970</v>
      </c>
      <c r="C11" s="173">
        <f>+B11/B27</f>
        <v>0.017500011020158072</v>
      </c>
      <c r="D11" s="330">
        <v>6.7</v>
      </c>
      <c r="E11" s="306">
        <f>+D11/$D$27</f>
        <v>0.06935817805383022</v>
      </c>
      <c r="F11" s="527" t="s">
        <v>129</v>
      </c>
      <c r="G11" s="528"/>
      <c r="H11" s="175">
        <v>30286</v>
      </c>
      <c r="I11" s="173">
        <f>+H11/H27</f>
        <v>0.024380093105777212</v>
      </c>
      <c r="J11" s="176">
        <v>1512</v>
      </c>
      <c r="K11" s="177">
        <f>+J11/J27</f>
        <v>0.019591329022895423</v>
      </c>
      <c r="L11" s="328">
        <v>5014</v>
      </c>
      <c r="M11" s="173">
        <f>+L11/L27</f>
        <v>0.017490311260565175</v>
      </c>
      <c r="N11" s="339">
        <f aca="true" t="shared" si="0" ref="N11:N26">ROUND(C11*0.2778+E11*0.2778+I11*0.1111+K11*0.1667+M11*0.1667,4)</f>
        <v>0.033</v>
      </c>
      <c r="O11" s="350">
        <v>0.0287</v>
      </c>
      <c r="P11" s="178">
        <v>0.0329</v>
      </c>
      <c r="Q11" s="179">
        <v>447501</v>
      </c>
      <c r="R11" s="311">
        <v>0.0305</v>
      </c>
      <c r="S11" s="366">
        <v>0.0333</v>
      </c>
      <c r="T11" s="349">
        <f>+(R11+S11)/2</f>
        <v>0.0319</v>
      </c>
      <c r="U11" s="350">
        <f>ROUND(T11*0.9,4)</f>
        <v>0.0287</v>
      </c>
      <c r="V11" s="178">
        <v>0.0329</v>
      </c>
      <c r="W11" s="179">
        <f>ROUND(V11*$W$27,0)</f>
        <v>447501</v>
      </c>
      <c r="X11" s="65">
        <f>ROUND(W11*0.9,0)+1</f>
        <v>402752</v>
      </c>
      <c r="Y11" s="66">
        <f>(W11-X11)</f>
        <v>44749</v>
      </c>
      <c r="AA11" s="325"/>
    </row>
    <row r="12" spans="1:27" s="50" customFormat="1" ht="15.75">
      <c r="A12" s="172" t="s">
        <v>4</v>
      </c>
      <c r="B12" s="370">
        <v>26125</v>
      </c>
      <c r="C12" s="174">
        <f>+B12/B27</f>
        <v>0.11516065186439034</v>
      </c>
      <c r="D12" s="331">
        <v>5.8</v>
      </c>
      <c r="E12" s="307">
        <f>+D12/$D$27</f>
        <v>0.06004140786749482</v>
      </c>
      <c r="F12" s="529"/>
      <c r="G12" s="530"/>
      <c r="H12" s="182">
        <v>215041</v>
      </c>
      <c r="I12" s="174">
        <f>+H12/H27</f>
        <v>0.17310703300400967</v>
      </c>
      <c r="J12" s="183">
        <v>8301</v>
      </c>
      <c r="K12" s="184">
        <f>+J12/J27</f>
        <v>0.10755795120307864</v>
      </c>
      <c r="L12" s="181">
        <v>34008</v>
      </c>
      <c r="M12" s="174">
        <f>+L12/L27</f>
        <v>0.11862993724557248</v>
      </c>
      <c r="N12" s="339">
        <f t="shared" si="0"/>
        <v>0.1056</v>
      </c>
      <c r="O12" s="350">
        <v>0.0778</v>
      </c>
      <c r="P12" s="185">
        <v>0.1052</v>
      </c>
      <c r="Q12" s="179">
        <v>1430915</v>
      </c>
      <c r="R12" s="312">
        <v>0.0924</v>
      </c>
      <c r="S12" s="367">
        <v>0.0805</v>
      </c>
      <c r="T12" s="351">
        <f aca="true" t="shared" si="1" ref="T12:T26">+(R12+S12)/2</f>
        <v>0.08645</v>
      </c>
      <c r="U12" s="350">
        <f aca="true" t="shared" si="2" ref="U12:U26">ROUND(T12*0.9,4)</f>
        <v>0.0778</v>
      </c>
      <c r="V12" s="185">
        <v>0.1052</v>
      </c>
      <c r="W12" s="179">
        <f>ROUND(V12*$W$27,0)-1</f>
        <v>1430915</v>
      </c>
      <c r="X12" s="65">
        <f>ROUND(W12*0.9,0)</f>
        <v>1287824</v>
      </c>
      <c r="Y12" s="66">
        <f aca="true" t="shared" si="3" ref="Y12:Y26">W12-X12</f>
        <v>143091</v>
      </c>
      <c r="AA12" s="325"/>
    </row>
    <row r="13" spans="1:27" s="50" customFormat="1" ht="15.75">
      <c r="A13" s="172" t="s">
        <v>10</v>
      </c>
      <c r="B13" s="370">
        <v>16843</v>
      </c>
      <c r="C13" s="174">
        <f>+B13/B27</f>
        <v>0.07424500897040867</v>
      </c>
      <c r="D13" s="331">
        <v>6.3</v>
      </c>
      <c r="E13" s="307">
        <f>+D13/$D$27</f>
        <v>0.06521739130434782</v>
      </c>
      <c r="F13" s="529"/>
      <c r="G13" s="530"/>
      <c r="H13" s="182">
        <v>52641</v>
      </c>
      <c r="I13" s="174">
        <f>+H13/H27</f>
        <v>0.04237576706006796</v>
      </c>
      <c r="J13" s="183">
        <v>5558</v>
      </c>
      <c r="K13" s="184">
        <f>+J13/J27</f>
        <v>0.07201627427860632</v>
      </c>
      <c r="L13" s="181">
        <v>20262</v>
      </c>
      <c r="M13" s="174">
        <f>+L13/L27</f>
        <v>0.07067983381762497</v>
      </c>
      <c r="N13" s="339">
        <f t="shared" si="0"/>
        <v>0.0672</v>
      </c>
      <c r="O13" s="386">
        <v>0.0681</v>
      </c>
      <c r="P13" s="185">
        <v>0.0681</v>
      </c>
      <c r="Q13" s="179">
        <v>926287</v>
      </c>
      <c r="R13" s="312">
        <v>0.0724</v>
      </c>
      <c r="S13" s="367">
        <v>0.0789</v>
      </c>
      <c r="T13" s="351">
        <f t="shared" si="1"/>
        <v>0.07565</v>
      </c>
      <c r="U13" s="350">
        <f t="shared" si="2"/>
        <v>0.0681</v>
      </c>
      <c r="V13" s="185">
        <v>0.0681</v>
      </c>
      <c r="W13" s="179">
        <f aca="true" t="shared" si="4" ref="W13:W26">ROUND(V13*$W$27,0)</f>
        <v>926287</v>
      </c>
      <c r="X13" s="65">
        <f aca="true" t="shared" si="5" ref="X13:X26">ROUND(W13*0.9,0)</f>
        <v>833658</v>
      </c>
      <c r="Y13" s="66">
        <f t="shared" si="3"/>
        <v>92629</v>
      </c>
      <c r="AA13" s="325"/>
    </row>
    <row r="14" spans="1:27" s="50" customFormat="1" ht="15.75">
      <c r="A14" s="172" t="s">
        <v>9</v>
      </c>
      <c r="B14" s="370">
        <v>9916</v>
      </c>
      <c r="C14" s="174">
        <f>+B14/B27</f>
        <v>0.04371035498133185</v>
      </c>
      <c r="D14" s="331">
        <v>6.7</v>
      </c>
      <c r="E14" s="307">
        <f aca="true" t="shared" si="6" ref="E14:E26">+D14/$D$27</f>
        <v>0.06935817805383022</v>
      </c>
      <c r="F14" s="529"/>
      <c r="G14" s="530"/>
      <c r="H14" s="182">
        <v>34739</v>
      </c>
      <c r="I14" s="174">
        <f>+H14/H27</f>
        <v>0.027964737977996253</v>
      </c>
      <c r="J14" s="183">
        <v>3271</v>
      </c>
      <c r="K14" s="184">
        <f>+J14/J27</f>
        <v>0.04238309340865802</v>
      </c>
      <c r="L14" s="181">
        <v>12388</v>
      </c>
      <c r="M14" s="174">
        <f>+L14/L27</f>
        <v>0.043212998782585034</v>
      </c>
      <c r="N14" s="339">
        <f t="shared" si="0"/>
        <v>0.0488</v>
      </c>
      <c r="O14" s="350">
        <v>0.0417</v>
      </c>
      <c r="P14" s="185">
        <v>0.0486</v>
      </c>
      <c r="Q14" s="179">
        <v>661050</v>
      </c>
      <c r="R14" s="312">
        <v>0.0474</v>
      </c>
      <c r="S14" s="367">
        <v>0.0453</v>
      </c>
      <c r="T14" s="351">
        <f t="shared" si="1"/>
        <v>0.04635</v>
      </c>
      <c r="U14" s="350">
        <f t="shared" si="2"/>
        <v>0.0417</v>
      </c>
      <c r="V14" s="185">
        <v>0.0486</v>
      </c>
      <c r="W14" s="179">
        <f t="shared" si="4"/>
        <v>661050</v>
      </c>
      <c r="X14" s="65">
        <f t="shared" si="5"/>
        <v>594945</v>
      </c>
      <c r="Y14" s="66">
        <f t="shared" si="3"/>
        <v>66105</v>
      </c>
      <c r="AA14" s="325"/>
    </row>
    <row r="15" spans="1:27" s="50" customFormat="1" ht="15.75">
      <c r="A15" s="172" t="s">
        <v>11</v>
      </c>
      <c r="B15" s="370">
        <v>8349</v>
      </c>
      <c r="C15" s="174">
        <f>+B15/B27</f>
        <v>0.03680291990108306</v>
      </c>
      <c r="D15" s="331">
        <v>6.8</v>
      </c>
      <c r="E15" s="307">
        <f t="shared" si="6"/>
        <v>0.07039337474120082</v>
      </c>
      <c r="F15" s="529"/>
      <c r="G15" s="530"/>
      <c r="H15" s="182">
        <v>53444</v>
      </c>
      <c r="I15" s="174">
        <f>+H15/H27</f>
        <v>0.043022178430468114</v>
      </c>
      <c r="J15" s="183">
        <v>2482</v>
      </c>
      <c r="K15" s="184">
        <f>+J15/J27</f>
        <v>0.0321598403669487</v>
      </c>
      <c r="L15" s="181">
        <v>10760</v>
      </c>
      <c r="M15" s="174">
        <f>+L15/L27</f>
        <v>0.03753405448019172</v>
      </c>
      <c r="N15" s="339">
        <f t="shared" si="0"/>
        <v>0.0462</v>
      </c>
      <c r="O15" s="350">
        <v>0.0446</v>
      </c>
      <c r="P15" s="185">
        <v>0.046</v>
      </c>
      <c r="Q15" s="179">
        <v>625686</v>
      </c>
      <c r="R15" s="312">
        <v>0.0455</v>
      </c>
      <c r="S15" s="367">
        <v>0.0535</v>
      </c>
      <c r="T15" s="351">
        <f t="shared" si="1"/>
        <v>0.0495</v>
      </c>
      <c r="U15" s="350">
        <f t="shared" si="2"/>
        <v>0.0446</v>
      </c>
      <c r="V15" s="185">
        <v>0.046</v>
      </c>
      <c r="W15" s="179">
        <f t="shared" si="4"/>
        <v>625686</v>
      </c>
      <c r="X15" s="65">
        <f t="shared" si="5"/>
        <v>563117</v>
      </c>
      <c r="Y15" s="66">
        <f t="shared" si="3"/>
        <v>62569</v>
      </c>
      <c r="AA15" s="325"/>
    </row>
    <row r="16" spans="1:27" s="50" customFormat="1" ht="15.75">
      <c r="A16" s="172" t="s">
        <v>45</v>
      </c>
      <c r="B16" s="370">
        <v>19511</v>
      </c>
      <c r="C16" s="174">
        <f>+B16/B27</f>
        <v>0.08600572166607158</v>
      </c>
      <c r="D16" s="331">
        <v>5.8</v>
      </c>
      <c r="E16" s="307">
        <f t="shared" si="6"/>
        <v>0.06004140786749482</v>
      </c>
      <c r="F16" s="529"/>
      <c r="G16" s="530"/>
      <c r="H16" s="182">
        <v>80440</v>
      </c>
      <c r="I16" s="174">
        <f>+H16/H27</f>
        <v>0.06475383640720857</v>
      </c>
      <c r="J16" s="183">
        <v>6807</v>
      </c>
      <c r="K16" s="184">
        <f>+J16/J27</f>
        <v>0.08819985228759863</v>
      </c>
      <c r="L16" s="181">
        <v>23824</v>
      </c>
      <c r="M16" s="174">
        <f>+L16/L27</f>
        <v>0.08310514070037987</v>
      </c>
      <c r="N16" s="339">
        <f t="shared" si="0"/>
        <v>0.0763</v>
      </c>
      <c r="O16" s="350">
        <v>0.0731</v>
      </c>
      <c r="P16" s="312">
        <v>0.076</v>
      </c>
      <c r="Q16" s="179">
        <v>1033741</v>
      </c>
      <c r="R16" s="312">
        <v>0.0767</v>
      </c>
      <c r="S16" s="367">
        <v>0.0858</v>
      </c>
      <c r="T16" s="351">
        <f t="shared" si="1"/>
        <v>0.08125</v>
      </c>
      <c r="U16" s="350">
        <f t="shared" si="2"/>
        <v>0.0731</v>
      </c>
      <c r="V16" s="185">
        <v>0.076</v>
      </c>
      <c r="W16" s="179">
        <f t="shared" si="4"/>
        <v>1033741</v>
      </c>
      <c r="X16" s="65">
        <f t="shared" si="5"/>
        <v>930367</v>
      </c>
      <c r="Y16" s="66">
        <f t="shared" si="3"/>
        <v>103374</v>
      </c>
      <c r="AA16" s="325"/>
    </row>
    <row r="17" spans="1:27" s="50" customFormat="1" ht="15.75">
      <c r="A17" s="172" t="s">
        <v>14</v>
      </c>
      <c r="B17" s="370">
        <v>5940</v>
      </c>
      <c r="C17" s="174">
        <f>+B17/B27</f>
        <v>0.026183895581798226</v>
      </c>
      <c r="D17" s="331">
        <v>4.8</v>
      </c>
      <c r="E17" s="307">
        <f t="shared" si="6"/>
        <v>0.049689440993788817</v>
      </c>
      <c r="F17" s="529"/>
      <c r="G17" s="530"/>
      <c r="H17" s="182">
        <v>33758</v>
      </c>
      <c r="I17" s="174">
        <f>+H17/H27</f>
        <v>0.02717503741216493</v>
      </c>
      <c r="J17" s="183">
        <v>2239</v>
      </c>
      <c r="K17" s="184">
        <f>+J17/J27</f>
        <v>0.02901123391684051</v>
      </c>
      <c r="L17" s="181">
        <v>7350</v>
      </c>
      <c r="M17" s="174">
        <f>+L17/L27</f>
        <v>0.025638968441394898</v>
      </c>
      <c r="N17" s="339">
        <f t="shared" si="0"/>
        <v>0.0332</v>
      </c>
      <c r="O17" s="350">
        <v>0.03</v>
      </c>
      <c r="P17" s="185">
        <v>0.0331</v>
      </c>
      <c r="Q17" s="179">
        <v>450222</v>
      </c>
      <c r="R17" s="312">
        <v>0.0312</v>
      </c>
      <c r="S17" s="367">
        <v>0.0355</v>
      </c>
      <c r="T17" s="351">
        <f t="shared" si="1"/>
        <v>0.03335</v>
      </c>
      <c r="U17" s="350">
        <f t="shared" si="2"/>
        <v>0.03</v>
      </c>
      <c r="V17" s="185">
        <v>0.0331</v>
      </c>
      <c r="W17" s="179">
        <f t="shared" si="4"/>
        <v>450222</v>
      </c>
      <c r="X17" s="65">
        <f>ROUND(W17*0.9,0)</f>
        <v>405200</v>
      </c>
      <c r="Y17" s="66">
        <f t="shared" si="3"/>
        <v>45022</v>
      </c>
      <c r="AA17" s="325"/>
    </row>
    <row r="18" spans="1:27" s="50" customFormat="1" ht="15.75">
      <c r="A18" s="172" t="s">
        <v>46</v>
      </c>
      <c r="B18" s="370">
        <v>9953</v>
      </c>
      <c r="C18" s="174">
        <f>+B18/B27</f>
        <v>0.04387345332081443</v>
      </c>
      <c r="D18" s="331">
        <v>5.5</v>
      </c>
      <c r="E18" s="307">
        <f t="shared" si="6"/>
        <v>0.05693581780538302</v>
      </c>
      <c r="F18" s="529"/>
      <c r="G18" s="530"/>
      <c r="H18" s="182">
        <v>39554</v>
      </c>
      <c r="I18" s="174">
        <f>+H18/H27</f>
        <v>0.03184079121395733</v>
      </c>
      <c r="J18" s="183">
        <v>3587</v>
      </c>
      <c r="K18" s="184">
        <f>+J18/J27</f>
        <v>0.046477577516617644</v>
      </c>
      <c r="L18" s="181">
        <v>12496</v>
      </c>
      <c r="M18" s="174">
        <f>+L18/L27</f>
        <v>0.04358973464539737</v>
      </c>
      <c r="N18" s="339">
        <f t="shared" si="0"/>
        <v>0.0466</v>
      </c>
      <c r="O18" s="350">
        <v>0.0417</v>
      </c>
      <c r="P18" s="185">
        <v>0.0464</v>
      </c>
      <c r="Q18" s="179">
        <v>631126</v>
      </c>
      <c r="R18" s="312">
        <v>0.0461</v>
      </c>
      <c r="S18" s="367">
        <v>0.0465</v>
      </c>
      <c r="T18" s="351">
        <f t="shared" si="1"/>
        <v>0.0463</v>
      </c>
      <c r="U18" s="350">
        <f t="shared" si="2"/>
        <v>0.0417</v>
      </c>
      <c r="V18" s="185">
        <v>0.0464</v>
      </c>
      <c r="W18" s="179">
        <f t="shared" si="4"/>
        <v>631126</v>
      </c>
      <c r="X18" s="65">
        <f t="shared" si="5"/>
        <v>568013</v>
      </c>
      <c r="Y18" s="66">
        <f t="shared" si="3"/>
        <v>63113</v>
      </c>
      <c r="AA18" s="325"/>
    </row>
    <row r="19" spans="1:27" s="50" customFormat="1" ht="15.75">
      <c r="A19" s="172" t="s">
        <v>48</v>
      </c>
      <c r="B19" s="370">
        <v>8050</v>
      </c>
      <c r="C19" s="174">
        <f>+B19/B27</f>
        <v>0.03548490899553463</v>
      </c>
      <c r="D19" s="331">
        <v>7</v>
      </c>
      <c r="E19" s="307">
        <f t="shared" si="6"/>
        <v>0.07246376811594202</v>
      </c>
      <c r="F19" s="529"/>
      <c r="G19" s="530"/>
      <c r="H19" s="182">
        <v>30955</v>
      </c>
      <c r="I19" s="174">
        <f>+H19/H27</f>
        <v>0.024918635081864017</v>
      </c>
      <c r="J19" s="183">
        <v>2561</v>
      </c>
      <c r="K19" s="184">
        <f>+J19/J27</f>
        <v>0.03318346139393861</v>
      </c>
      <c r="L19" s="181">
        <v>9572</v>
      </c>
      <c r="M19" s="174">
        <f>+L19/L27</f>
        <v>0.03338995998925605</v>
      </c>
      <c r="N19" s="339">
        <f t="shared" si="0"/>
        <v>0.0439</v>
      </c>
      <c r="O19" s="386">
        <v>0.046</v>
      </c>
      <c r="P19" s="312">
        <v>0.0461</v>
      </c>
      <c r="Q19" s="179">
        <v>627046</v>
      </c>
      <c r="R19" s="312">
        <v>0.0487</v>
      </c>
      <c r="S19" s="367">
        <v>0.0535</v>
      </c>
      <c r="T19" s="351">
        <f t="shared" si="1"/>
        <v>0.0511</v>
      </c>
      <c r="U19" s="350">
        <f t="shared" si="2"/>
        <v>0.046</v>
      </c>
      <c r="V19" s="185">
        <v>0.0461</v>
      </c>
      <c r="W19" s="179">
        <f t="shared" si="4"/>
        <v>627046</v>
      </c>
      <c r="X19" s="65">
        <f t="shared" si="5"/>
        <v>564341</v>
      </c>
      <c r="Y19" s="66">
        <f t="shared" si="3"/>
        <v>62705</v>
      </c>
      <c r="AA19" s="325"/>
    </row>
    <row r="20" spans="1:27" s="50" customFormat="1" ht="15.75">
      <c r="A20" s="172" t="s">
        <v>13</v>
      </c>
      <c r="B20" s="370">
        <v>17364</v>
      </c>
      <c r="C20" s="174">
        <f>+B20/B27</f>
        <v>0.0765416099128526</v>
      </c>
      <c r="D20" s="331">
        <v>7.6</v>
      </c>
      <c r="E20" s="307">
        <f t="shared" si="6"/>
        <v>0.07867494824016562</v>
      </c>
      <c r="F20" s="529"/>
      <c r="G20" s="530"/>
      <c r="H20" s="182">
        <v>67283</v>
      </c>
      <c r="I20" s="174">
        <f>+H20/H27</f>
        <v>0.05416251087750142</v>
      </c>
      <c r="J20" s="183">
        <v>6099</v>
      </c>
      <c r="K20" s="184">
        <f>+J20/J27</f>
        <v>0.07902613472925872</v>
      </c>
      <c r="L20" s="181">
        <v>21236</v>
      </c>
      <c r="M20" s="174">
        <f>+L20/L27</f>
        <v>0.07407743317298804</v>
      </c>
      <c r="N20" s="339">
        <f t="shared" si="0"/>
        <v>0.0747</v>
      </c>
      <c r="O20" s="350">
        <v>0.0701</v>
      </c>
      <c r="P20" s="185">
        <v>0.0744</v>
      </c>
      <c r="Q20" s="179">
        <v>1011978</v>
      </c>
      <c r="R20" s="312">
        <v>0.0724</v>
      </c>
      <c r="S20" s="367">
        <v>0.0833</v>
      </c>
      <c r="T20" s="351">
        <f t="shared" si="1"/>
        <v>0.07785</v>
      </c>
      <c r="U20" s="350">
        <f t="shared" si="2"/>
        <v>0.0701</v>
      </c>
      <c r="V20" s="185">
        <v>0.0744</v>
      </c>
      <c r="W20" s="179">
        <f t="shared" si="4"/>
        <v>1011978</v>
      </c>
      <c r="X20" s="65">
        <f t="shared" si="5"/>
        <v>910780</v>
      </c>
      <c r="Y20" s="66">
        <f t="shared" si="3"/>
        <v>101198</v>
      </c>
      <c r="Z20" s="81"/>
      <c r="AA20" s="325"/>
    </row>
    <row r="21" spans="1:27" s="50" customFormat="1" ht="15.75">
      <c r="A21" s="172" t="s">
        <v>78</v>
      </c>
      <c r="B21" s="370">
        <v>14361</v>
      </c>
      <c r="C21" s="174">
        <f>+B21/B27</f>
        <v>0.06330419603538794</v>
      </c>
      <c r="D21" s="331">
        <v>6.8</v>
      </c>
      <c r="E21" s="307">
        <f t="shared" si="6"/>
        <v>0.07039337474120082</v>
      </c>
      <c r="F21" s="529"/>
      <c r="G21" s="530"/>
      <c r="H21" s="182">
        <v>44423</v>
      </c>
      <c r="I21" s="174">
        <f>+H21/H27</f>
        <v>0.03576031420583573</v>
      </c>
      <c r="J21" s="183">
        <v>5090</v>
      </c>
      <c r="K21" s="184">
        <f>+J21/J27</f>
        <v>0.06595229148580535</v>
      </c>
      <c r="L21" s="181">
        <v>18534</v>
      </c>
      <c r="M21" s="174">
        <f>+L21/L27</f>
        <v>0.06465206001262763</v>
      </c>
      <c r="N21" s="339">
        <f t="shared" si="0"/>
        <v>0.0629</v>
      </c>
      <c r="O21" s="350">
        <v>0.0561</v>
      </c>
      <c r="P21" s="185">
        <v>0.0627</v>
      </c>
      <c r="Q21" s="179">
        <v>852837</v>
      </c>
      <c r="R21" s="312">
        <v>0.0603</v>
      </c>
      <c r="S21" s="367">
        <v>0.0644</v>
      </c>
      <c r="T21" s="351">
        <f t="shared" si="1"/>
        <v>0.06235</v>
      </c>
      <c r="U21" s="350">
        <f t="shared" si="2"/>
        <v>0.0561</v>
      </c>
      <c r="V21" s="185">
        <v>0.0627</v>
      </c>
      <c r="W21" s="179">
        <f t="shared" si="4"/>
        <v>852837</v>
      </c>
      <c r="X21" s="65">
        <f t="shared" si="5"/>
        <v>767553</v>
      </c>
      <c r="Y21" s="66">
        <f t="shared" si="3"/>
        <v>85284</v>
      </c>
      <c r="AA21" s="325"/>
    </row>
    <row r="22" spans="1:27" s="50" customFormat="1" ht="15.75">
      <c r="A22" s="172" t="s">
        <v>5</v>
      </c>
      <c r="B22" s="370">
        <v>25268</v>
      </c>
      <c r="C22" s="174">
        <f>+B22/B27</f>
        <v>0.11138294167691541</v>
      </c>
      <c r="D22" s="331">
        <v>4.8</v>
      </c>
      <c r="E22" s="307">
        <f t="shared" si="6"/>
        <v>0.049689440993788817</v>
      </c>
      <c r="F22" s="529"/>
      <c r="G22" s="530"/>
      <c r="H22" s="182">
        <v>156390</v>
      </c>
      <c r="I22" s="174">
        <f>+H22/H27</f>
        <v>0.12589324310943995</v>
      </c>
      <c r="J22" s="183">
        <v>8466</v>
      </c>
      <c r="K22" s="184">
        <f>+J22/J27</f>
        <v>0.10969589385438668</v>
      </c>
      <c r="L22" s="181">
        <v>33318</v>
      </c>
      <c r="M22" s="174">
        <f>+L22/L27</f>
        <v>0.11622301367760479</v>
      </c>
      <c r="N22" s="339">
        <f t="shared" si="0"/>
        <v>0.0964</v>
      </c>
      <c r="O22" s="350">
        <v>0.0819</v>
      </c>
      <c r="P22" s="185">
        <v>0.096</v>
      </c>
      <c r="Q22" s="179">
        <v>1305778</v>
      </c>
      <c r="R22" s="312">
        <v>0.1068</v>
      </c>
      <c r="S22" s="367">
        <v>0.0753</v>
      </c>
      <c r="T22" s="351">
        <f t="shared" si="1"/>
        <v>0.09105</v>
      </c>
      <c r="U22" s="350">
        <f t="shared" si="2"/>
        <v>0.0819</v>
      </c>
      <c r="V22" s="185">
        <v>0.096</v>
      </c>
      <c r="W22" s="179">
        <f t="shared" si="4"/>
        <v>1305778</v>
      </c>
      <c r="X22" s="65">
        <f t="shared" si="5"/>
        <v>1175200</v>
      </c>
      <c r="Y22" s="66">
        <f t="shared" si="3"/>
        <v>130578</v>
      </c>
      <c r="AA22" s="325"/>
    </row>
    <row r="23" spans="1:27" s="50" customFormat="1" ht="15.75">
      <c r="A23" s="172" t="s">
        <v>7</v>
      </c>
      <c r="B23" s="370">
        <v>19733</v>
      </c>
      <c r="C23" s="174">
        <f>+B23/B27</f>
        <v>0.08698431170296707</v>
      </c>
      <c r="D23" s="331">
        <v>4.4</v>
      </c>
      <c r="E23" s="307">
        <f t="shared" si="6"/>
        <v>0.045548654244306416</v>
      </c>
      <c r="F23" s="529"/>
      <c r="G23" s="530"/>
      <c r="H23" s="182">
        <v>205242</v>
      </c>
      <c r="I23" s="174">
        <f>+H23/H27</f>
        <v>0.16521888229597592</v>
      </c>
      <c r="J23" s="183">
        <v>7408</v>
      </c>
      <c r="K23" s="184">
        <f>+J23/J27</f>
        <v>0.09598714642963577</v>
      </c>
      <c r="L23" s="181">
        <v>24984</v>
      </c>
      <c r="M23" s="174">
        <f>+L23/L27</f>
        <v>0.08715156293058642</v>
      </c>
      <c r="N23" s="339">
        <f t="shared" si="0"/>
        <v>0.0857</v>
      </c>
      <c r="O23" s="350">
        <v>0.0828</v>
      </c>
      <c r="P23" s="185">
        <v>0.0854</v>
      </c>
      <c r="Q23" s="179">
        <v>1161599</v>
      </c>
      <c r="R23" s="312">
        <v>0.0912</v>
      </c>
      <c r="S23" s="367">
        <v>0.0929</v>
      </c>
      <c r="T23" s="351">
        <f t="shared" si="1"/>
        <v>0.09204999999999999</v>
      </c>
      <c r="U23" s="350">
        <f t="shared" si="2"/>
        <v>0.0828</v>
      </c>
      <c r="V23" s="185">
        <v>0.0854</v>
      </c>
      <c r="W23" s="179">
        <f t="shared" si="4"/>
        <v>1161599</v>
      </c>
      <c r="X23" s="65">
        <f t="shared" si="5"/>
        <v>1045439</v>
      </c>
      <c r="Y23" s="66">
        <f t="shared" si="3"/>
        <v>116160</v>
      </c>
      <c r="AA23" s="325"/>
    </row>
    <row r="24" spans="1:27" s="50" customFormat="1" ht="15.75">
      <c r="A24" s="172" t="s">
        <v>44</v>
      </c>
      <c r="B24" s="370">
        <v>7821</v>
      </c>
      <c r="C24" s="174">
        <f>+B24/B27</f>
        <v>0.03447546251603433</v>
      </c>
      <c r="D24" s="331">
        <v>5.9</v>
      </c>
      <c r="E24" s="307">
        <f t="shared" si="6"/>
        <v>0.061076604554865424</v>
      </c>
      <c r="F24" s="529"/>
      <c r="G24" s="530"/>
      <c r="H24" s="182">
        <v>28290</v>
      </c>
      <c r="I24" s="174">
        <f>+H24/H27</f>
        <v>0.02277332212779625</v>
      </c>
      <c r="J24" s="183">
        <v>2695</v>
      </c>
      <c r="K24" s="184">
        <f>+J24/J27</f>
        <v>0.03491972997136453</v>
      </c>
      <c r="L24" s="181">
        <v>9567</v>
      </c>
      <c r="M24" s="174">
        <f>+L24/L27</f>
        <v>0.03337251851412585</v>
      </c>
      <c r="N24" s="339">
        <f t="shared" si="0"/>
        <v>0.0405</v>
      </c>
      <c r="O24" s="350">
        <v>0.0378</v>
      </c>
      <c r="P24" s="185">
        <v>0.0403</v>
      </c>
      <c r="Q24" s="179">
        <v>548155</v>
      </c>
      <c r="R24" s="312">
        <v>0.0397</v>
      </c>
      <c r="S24" s="367">
        <v>0.0444</v>
      </c>
      <c r="T24" s="351">
        <f t="shared" si="1"/>
        <v>0.042050000000000004</v>
      </c>
      <c r="U24" s="350">
        <f t="shared" si="2"/>
        <v>0.0378</v>
      </c>
      <c r="V24" s="185">
        <v>0.0403</v>
      </c>
      <c r="W24" s="179">
        <f t="shared" si="4"/>
        <v>548155</v>
      </c>
      <c r="X24" s="65">
        <f t="shared" si="5"/>
        <v>493340</v>
      </c>
      <c r="Y24" s="66">
        <f t="shared" si="3"/>
        <v>54815</v>
      </c>
      <c r="AA24" s="325"/>
    </row>
    <row r="25" spans="1:27" s="50" customFormat="1" ht="15.75">
      <c r="A25" s="172" t="s">
        <v>47</v>
      </c>
      <c r="B25" s="370">
        <v>14978</v>
      </c>
      <c r="C25" s="174">
        <f>+B25/B27</f>
        <v>0.0660239710478407</v>
      </c>
      <c r="D25" s="331">
        <v>6</v>
      </c>
      <c r="E25" s="307">
        <f t="shared" si="6"/>
        <v>0.06211180124223602</v>
      </c>
      <c r="F25" s="529"/>
      <c r="G25" s="530"/>
      <c r="H25" s="182">
        <v>74048</v>
      </c>
      <c r="I25" s="174">
        <f>+H25/H27</f>
        <v>0.05960830529936574</v>
      </c>
      <c r="J25" s="183">
        <v>5166</v>
      </c>
      <c r="K25" s="184">
        <f>+J25/J27</f>
        <v>0.06693704082822603</v>
      </c>
      <c r="L25" s="181">
        <v>19438</v>
      </c>
      <c r="M25" s="174">
        <f>+L25/L27</f>
        <v>0.0678054787161679</v>
      </c>
      <c r="N25" s="339">
        <f t="shared" si="0"/>
        <v>0.0647</v>
      </c>
      <c r="O25" s="350">
        <v>0.0544</v>
      </c>
      <c r="P25" s="185">
        <v>0.0645</v>
      </c>
      <c r="Q25" s="179">
        <v>877320</v>
      </c>
      <c r="R25" s="312">
        <v>0.0634</v>
      </c>
      <c r="S25" s="367">
        <v>0.0575</v>
      </c>
      <c r="T25" s="351">
        <f t="shared" si="1"/>
        <v>0.060450000000000004</v>
      </c>
      <c r="U25" s="350">
        <f t="shared" si="2"/>
        <v>0.0544</v>
      </c>
      <c r="V25" s="185">
        <v>0.0645</v>
      </c>
      <c r="W25" s="179">
        <f t="shared" si="4"/>
        <v>877320</v>
      </c>
      <c r="X25" s="65">
        <f t="shared" si="5"/>
        <v>789588</v>
      </c>
      <c r="Y25" s="66">
        <f t="shared" si="3"/>
        <v>87732</v>
      </c>
      <c r="AA25" s="325"/>
    </row>
    <row r="26" spans="1:27" s="50" customFormat="1" ht="16.5" thickBot="1">
      <c r="A26" s="187" t="s">
        <v>54</v>
      </c>
      <c r="B26" s="371">
        <v>18675</v>
      </c>
      <c r="C26" s="189">
        <f>+B26/B27</f>
        <v>0.08232058080641108</v>
      </c>
      <c r="D26" s="332">
        <v>5.7</v>
      </c>
      <c r="E26" s="308">
        <f t="shared" si="6"/>
        <v>0.05900621118012422</v>
      </c>
      <c r="F26" s="531"/>
      <c r="G26" s="532"/>
      <c r="H26" s="190">
        <v>95709</v>
      </c>
      <c r="I26" s="189">
        <f>+H26/H27</f>
        <v>0.07704531239057093</v>
      </c>
      <c r="J26" s="191">
        <v>5935</v>
      </c>
      <c r="K26" s="192">
        <f>+J26/J27</f>
        <v>0.07690114930614043</v>
      </c>
      <c r="L26" s="188">
        <v>23922</v>
      </c>
      <c r="M26" s="189">
        <f>+L26/L27</f>
        <v>0.08344699361293181</v>
      </c>
      <c r="N26" s="339">
        <f t="shared" si="0"/>
        <v>0.0746</v>
      </c>
      <c r="O26" s="353">
        <v>0.0651</v>
      </c>
      <c r="P26" s="193">
        <v>0.0743</v>
      </c>
      <c r="Q26" s="179">
        <v>1010618</v>
      </c>
      <c r="R26" s="313">
        <v>0.0753</v>
      </c>
      <c r="S26" s="368">
        <v>0.0694</v>
      </c>
      <c r="T26" s="352">
        <f t="shared" si="1"/>
        <v>0.07235</v>
      </c>
      <c r="U26" s="353">
        <f t="shared" si="2"/>
        <v>0.0651</v>
      </c>
      <c r="V26" s="193">
        <v>0.0743</v>
      </c>
      <c r="W26" s="179">
        <f t="shared" si="4"/>
        <v>1010618</v>
      </c>
      <c r="X26" s="65">
        <f t="shared" si="5"/>
        <v>909556</v>
      </c>
      <c r="Y26" s="66">
        <f t="shared" si="3"/>
        <v>101062</v>
      </c>
      <c r="AA26" s="325"/>
    </row>
    <row r="27" spans="1:27" s="50" customFormat="1" ht="16.5" thickBot="1">
      <c r="A27" s="194" t="s">
        <v>15</v>
      </c>
      <c r="B27" s="372">
        <f>SUM(B11:B26)</f>
        <v>226857</v>
      </c>
      <c r="C27" s="196">
        <f>SUM(C11:C26)</f>
        <v>1</v>
      </c>
      <c r="D27" s="329">
        <f>SUM(D11:D26)</f>
        <v>96.60000000000001</v>
      </c>
      <c r="E27" s="309">
        <f>SUM(E11:E26)</f>
        <v>0.9999999999999999</v>
      </c>
      <c r="F27" s="336"/>
      <c r="G27" s="337"/>
      <c r="H27" s="195">
        <f>SUM(H11:H26)</f>
        <v>1242243</v>
      </c>
      <c r="I27" s="196">
        <f aca="true" t="shared" si="7" ref="I27:N27">SUM(I11:I26)</f>
        <v>1</v>
      </c>
      <c r="J27" s="195">
        <f t="shared" si="7"/>
        <v>77177</v>
      </c>
      <c r="K27" s="197">
        <f t="shared" si="7"/>
        <v>1</v>
      </c>
      <c r="L27" s="195">
        <f t="shared" si="7"/>
        <v>286673</v>
      </c>
      <c r="M27" s="196">
        <f t="shared" si="7"/>
        <v>1</v>
      </c>
      <c r="N27" s="196">
        <f t="shared" si="7"/>
        <v>1.0003</v>
      </c>
      <c r="O27" s="355">
        <v>0.8999</v>
      </c>
      <c r="P27" s="196">
        <f>SUM(P11:P26)</f>
        <v>1</v>
      </c>
      <c r="Q27" s="198">
        <v>13601859</v>
      </c>
      <c r="R27" s="396">
        <v>1</v>
      </c>
      <c r="S27" s="397">
        <v>0.9999999999999999</v>
      </c>
      <c r="T27" s="398">
        <f>SUM(T11:T26)</f>
        <v>1</v>
      </c>
      <c r="U27" s="399">
        <f>SUM(U11:U26)</f>
        <v>0.8999</v>
      </c>
      <c r="V27" s="116">
        <v>1</v>
      </c>
      <c r="W27" s="198">
        <v>13601859</v>
      </c>
      <c r="X27" s="198">
        <f>SUM(X11:X26)</f>
        <v>12241673</v>
      </c>
      <c r="Y27" s="198">
        <f>SUM(Y11:Y26)</f>
        <v>1360186</v>
      </c>
      <c r="AA27" s="325"/>
    </row>
    <row r="28" spans="1:25" s="50" customFormat="1" ht="12.75">
      <c r="A28" s="158"/>
      <c r="B28" s="199"/>
      <c r="C28" s="200"/>
      <c r="D28" s="158"/>
      <c r="E28" s="200"/>
      <c r="F28" s="158"/>
      <c r="G28" s="200"/>
      <c r="H28" s="201"/>
      <c r="I28" s="200"/>
      <c r="J28" s="202"/>
      <c r="K28" s="200"/>
      <c r="L28" s="180"/>
      <c r="M28" s="180"/>
      <c r="N28" s="203"/>
      <c r="O28" s="204"/>
      <c r="P28" s="135"/>
      <c r="Q28" s="131"/>
      <c r="T28" s="205"/>
      <c r="U28" s="206"/>
      <c r="V28" s="206"/>
      <c r="W28" s="206"/>
      <c r="X28" s="206"/>
      <c r="Y28" s="206"/>
    </row>
    <row r="29" spans="1:25" s="50" customFormat="1" ht="12.75">
      <c r="A29" s="207"/>
      <c r="B29" s="208"/>
      <c r="C29" s="209"/>
      <c r="D29" s="210"/>
      <c r="E29" s="211"/>
      <c r="F29" s="212"/>
      <c r="G29" s="212"/>
      <c r="H29" s="213"/>
      <c r="I29" s="209"/>
      <c r="J29" s="213"/>
      <c r="K29" s="209"/>
      <c r="L29" s="212" t="s">
        <v>98</v>
      </c>
      <c r="M29" s="212"/>
      <c r="N29" s="214"/>
      <c r="O29" s="215"/>
      <c r="Q29" s="80"/>
      <c r="T29" s="216"/>
      <c r="U29" s="216"/>
      <c r="V29" s="216"/>
      <c r="W29" s="216"/>
      <c r="X29" s="216"/>
      <c r="Y29" s="216"/>
    </row>
    <row r="30" spans="2:25" s="50" customFormat="1" ht="12.75">
      <c r="B30" s="400" t="s">
        <v>152</v>
      </c>
      <c r="C30" s="217"/>
      <c r="D30" s="217"/>
      <c r="E30" s="217"/>
      <c r="F30" s="217"/>
      <c r="G30" s="217"/>
      <c r="H30" s="218"/>
      <c r="I30" s="217"/>
      <c r="J30" s="219"/>
      <c r="K30" s="217"/>
      <c r="L30" s="186"/>
      <c r="M30" s="186"/>
      <c r="N30" s="220"/>
      <c r="O30" s="220"/>
      <c r="T30" s="216"/>
      <c r="U30" s="216"/>
      <c r="V30" s="158"/>
      <c r="W30" s="158"/>
      <c r="X30" s="158"/>
      <c r="Y30" s="158"/>
    </row>
    <row r="31" spans="1:25" s="50" customFormat="1" ht="12.75">
      <c r="A31" s="158"/>
      <c r="B31" s="401" t="s">
        <v>165</v>
      </c>
      <c r="C31" s="217"/>
      <c r="D31" s="217"/>
      <c r="E31" s="217"/>
      <c r="F31" s="217"/>
      <c r="G31" s="217"/>
      <c r="H31" s="217"/>
      <c r="I31" s="217"/>
      <c r="J31" s="217"/>
      <c r="K31" s="221"/>
      <c r="L31" s="222"/>
      <c r="M31" s="222"/>
      <c r="N31" s="223"/>
      <c r="O31" s="217"/>
      <c r="T31" s="158"/>
      <c r="U31" s="224"/>
      <c r="V31" s="158"/>
      <c r="W31" s="158"/>
      <c r="X31" s="158"/>
      <c r="Y31" s="158"/>
    </row>
    <row r="32" spans="1:25" s="50" customFormat="1" ht="12.75">
      <c r="A32" s="162"/>
      <c r="B32" s="402" t="s">
        <v>153</v>
      </c>
      <c r="C32" s="279"/>
      <c r="D32" s="279"/>
      <c r="E32" s="279"/>
      <c r="F32" s="279"/>
      <c r="G32" s="279"/>
      <c r="H32" s="279"/>
      <c r="J32" s="158"/>
      <c r="K32" s="158"/>
      <c r="L32" s="162"/>
      <c r="M32" s="162"/>
      <c r="N32" s="162"/>
      <c r="O32" s="158"/>
      <c r="T32" s="158"/>
      <c r="U32" s="158"/>
      <c r="V32" s="158"/>
      <c r="W32" s="158"/>
      <c r="X32" s="158"/>
      <c r="Y32" s="158"/>
    </row>
    <row r="33" spans="1:25" s="50" customFormat="1" ht="13.5" thickBot="1">
      <c r="A33" s="158"/>
      <c r="B33" s="210"/>
      <c r="C33" s="158"/>
      <c r="D33" s="158"/>
      <c r="E33" s="158"/>
      <c r="F33" s="158"/>
      <c r="G33" s="158"/>
      <c r="H33" s="158"/>
      <c r="I33" s="158"/>
      <c r="J33" s="158"/>
      <c r="K33" s="158"/>
      <c r="L33" s="162"/>
      <c r="M33" s="162"/>
      <c r="N33" s="162"/>
      <c r="O33" s="158"/>
      <c r="T33" s="158"/>
      <c r="U33" s="158"/>
      <c r="V33" s="158"/>
      <c r="W33" s="158"/>
      <c r="X33" s="158"/>
      <c r="Y33" s="158"/>
    </row>
    <row r="34" spans="1:25" s="50" customFormat="1" ht="13.5" thickBot="1">
      <c r="A34" s="225"/>
      <c r="B34" s="226" t="s">
        <v>100</v>
      </c>
      <c r="C34" s="227"/>
      <c r="D34" s="227"/>
      <c r="E34" s="227"/>
      <c r="F34" s="227"/>
      <c r="G34" s="487"/>
      <c r="H34" s="519"/>
      <c r="I34" s="519"/>
      <c r="J34" s="227"/>
      <c r="K34" s="228"/>
      <c r="L34" s="520">
        <v>44753</v>
      </c>
      <c r="M34" s="520"/>
      <c r="N34" s="229"/>
      <c r="O34" s="228"/>
      <c r="P34" s="226" t="s">
        <v>100</v>
      </c>
      <c r="Q34" s="227"/>
      <c r="R34" s="225"/>
      <c r="S34" s="227"/>
      <c r="T34" s="227"/>
      <c r="U34" s="227"/>
      <c r="V34" s="521">
        <v>44753</v>
      </c>
      <c r="W34" s="521"/>
      <c r="X34" s="227"/>
      <c r="Y34" s="227"/>
    </row>
    <row r="35" spans="20:25" ht="12.75">
      <c r="T35" s="43"/>
      <c r="U35" s="42"/>
      <c r="V35" s="44"/>
      <c r="W35" s="41"/>
      <c r="X35" s="338"/>
      <c r="Y35" s="338"/>
    </row>
    <row r="37" ht="12.75">
      <c r="P37" s="3"/>
    </row>
    <row r="38" spans="12:20" ht="12.75">
      <c r="L38" s="27"/>
      <c r="P38" s="48"/>
      <c r="T38" s="27"/>
    </row>
    <row r="39" spans="5:20" ht="12.75">
      <c r="E39" s="333"/>
      <c r="L39" s="27"/>
      <c r="P39" s="48"/>
      <c r="Q39" s="47"/>
      <c r="T39" s="27"/>
    </row>
    <row r="40" spans="5:20" ht="12.75">
      <c r="E40" s="333"/>
      <c r="L40" s="27"/>
      <c r="P40" s="48"/>
      <c r="Q40" s="49"/>
      <c r="T40" s="27"/>
    </row>
    <row r="41" spans="5:20" ht="12.75">
      <c r="E41" s="333"/>
      <c r="L41" s="27"/>
      <c r="P41" s="48"/>
      <c r="Q41" s="49"/>
      <c r="T41" s="27"/>
    </row>
    <row r="42" spans="5:20" ht="12.75">
      <c r="E42" s="333"/>
      <c r="L42" s="27"/>
      <c r="P42" s="48"/>
      <c r="Q42" s="49"/>
      <c r="T42" s="27"/>
    </row>
    <row r="43" spans="5:20" ht="12.75">
      <c r="E43" s="333"/>
      <c r="L43" s="27"/>
      <c r="P43" s="48"/>
      <c r="Q43" s="49"/>
      <c r="T43" s="27"/>
    </row>
    <row r="44" spans="5:20" ht="12.75">
      <c r="E44" s="333"/>
      <c r="L44" s="27"/>
      <c r="P44" s="48"/>
      <c r="Q44" s="49"/>
      <c r="T44" s="27"/>
    </row>
    <row r="45" spans="12:20" ht="12.75">
      <c r="L45" s="27"/>
      <c r="P45" s="48"/>
      <c r="Q45" s="49"/>
      <c r="T45" s="27"/>
    </row>
    <row r="46" spans="12:20" ht="12.75">
      <c r="L46" s="27"/>
      <c r="P46" s="48"/>
      <c r="Q46" s="49"/>
      <c r="T46" s="27"/>
    </row>
    <row r="47" spans="12:20" ht="12.75">
      <c r="L47" s="27"/>
      <c r="P47" s="48"/>
      <c r="Q47" s="49"/>
      <c r="T47" s="27"/>
    </row>
    <row r="48" spans="12:20" ht="12.75">
      <c r="L48" s="27"/>
      <c r="P48" s="48"/>
      <c r="Q48" s="49"/>
      <c r="T48" s="27"/>
    </row>
    <row r="49" spans="12:20" ht="12.75">
      <c r="L49" s="27"/>
      <c r="P49" s="48"/>
      <c r="Q49" s="49"/>
      <c r="T49" s="27"/>
    </row>
    <row r="50" spans="12:20" ht="12.75">
      <c r="L50" s="27"/>
      <c r="P50" s="48"/>
      <c r="Q50" s="49"/>
      <c r="T50" s="27"/>
    </row>
    <row r="51" spans="12:20" ht="12.75">
      <c r="L51" s="27"/>
      <c r="P51" s="48"/>
      <c r="Q51" s="49"/>
      <c r="T51" s="27"/>
    </row>
    <row r="52" spans="12:20" ht="12.75">
      <c r="L52" s="27"/>
      <c r="P52" s="48"/>
      <c r="Q52" s="49"/>
      <c r="T52" s="27"/>
    </row>
    <row r="53" spans="12:20" ht="12.75">
      <c r="L53" s="27"/>
      <c r="P53" s="48"/>
      <c r="Q53" s="49"/>
      <c r="T53" s="27"/>
    </row>
    <row r="54" spans="12:20" ht="12.75">
      <c r="L54" s="27"/>
      <c r="P54" s="3"/>
      <c r="Q54" s="49"/>
      <c r="R54" s="47"/>
      <c r="T54" s="27"/>
    </row>
    <row r="55" spans="16:17" ht="12.75">
      <c r="P55" s="3"/>
      <c r="Q55" s="49"/>
    </row>
  </sheetData>
  <sheetProtection/>
  <mergeCells count="40">
    <mergeCell ref="A1:O1"/>
    <mergeCell ref="P1:W1"/>
    <mergeCell ref="A2:O2"/>
    <mergeCell ref="P2:W2"/>
    <mergeCell ref="A3:O3"/>
    <mergeCell ref="P3:W3"/>
    <mergeCell ref="E4:J4"/>
    <mergeCell ref="A6:A10"/>
    <mergeCell ref="B6:C6"/>
    <mergeCell ref="D6:E6"/>
    <mergeCell ref="H6:I6"/>
    <mergeCell ref="J6:K6"/>
    <mergeCell ref="R6:U6"/>
    <mergeCell ref="B7:C7"/>
    <mergeCell ref="D7:E7"/>
    <mergeCell ref="H7:I7"/>
    <mergeCell ref="J7:K7"/>
    <mergeCell ref="L7:M7"/>
    <mergeCell ref="R7:U7"/>
    <mergeCell ref="F6:G6"/>
    <mergeCell ref="L6:M6"/>
    <mergeCell ref="W7:Y7"/>
    <mergeCell ref="B8:C9"/>
    <mergeCell ref="D8:E9"/>
    <mergeCell ref="H8:I9"/>
    <mergeCell ref="J8:K9"/>
    <mergeCell ref="L8:M9"/>
    <mergeCell ref="N8:N9"/>
    <mergeCell ref="Q8:Q9"/>
    <mergeCell ref="R8:U8"/>
    <mergeCell ref="F7:G7"/>
    <mergeCell ref="X8:X9"/>
    <mergeCell ref="Y8:Y9"/>
    <mergeCell ref="R9:U9"/>
    <mergeCell ref="G34:I34"/>
    <mergeCell ref="L34:M34"/>
    <mergeCell ref="V34:W34"/>
    <mergeCell ref="F8:G9"/>
    <mergeCell ref="W8:W9"/>
    <mergeCell ref="F11:G26"/>
  </mergeCells>
  <printOptions horizontalCentered="1"/>
  <pageMargins left="0.45" right="0.45" top="0.75" bottom="0.75" header="0.3" footer="0.3"/>
  <pageSetup horizontalDpi="600" verticalDpi="600" orientation="landscape" paperSize="5" r:id="rId1"/>
  <ignoredErrors>
    <ignoredError sqref="E27" evalError="1"/>
    <ignoredError sqref="W12" formula="1"/>
  </ignoredErrors>
</worksheet>
</file>

<file path=xl/worksheets/sheet5.xml><?xml version="1.0" encoding="utf-8"?>
<worksheet xmlns="http://schemas.openxmlformats.org/spreadsheetml/2006/main" xmlns:r="http://schemas.openxmlformats.org/officeDocument/2006/relationships">
  <dimension ref="A1:S45"/>
  <sheetViews>
    <sheetView zoomScale="120" zoomScaleNormal="120" zoomScalePageLayoutView="0" workbookViewId="0" topLeftCell="A1">
      <selection activeCell="I28" sqref="I28"/>
    </sheetView>
  </sheetViews>
  <sheetFormatPr defaultColWidth="9.140625" defaultRowHeight="12.75"/>
  <cols>
    <col min="1" max="1" width="21.140625" style="0" customWidth="1"/>
    <col min="2" max="2" width="10.8515625" style="0" customWidth="1"/>
    <col min="3" max="3" width="17.140625" style="0" customWidth="1"/>
    <col min="4" max="4" width="15.140625" style="0" customWidth="1"/>
    <col min="5" max="5" width="16.140625" style="0" customWidth="1"/>
    <col min="6" max="6" width="15.7109375" style="0" customWidth="1"/>
    <col min="7" max="7" width="15.421875" style="0" customWidth="1"/>
    <col min="8" max="8" width="15.28125" style="0" customWidth="1"/>
    <col min="9" max="9" width="15.7109375" style="0" customWidth="1"/>
    <col min="10" max="10" width="16.140625" style="0" customWidth="1"/>
    <col min="11" max="11" width="14.28125" style="0" customWidth="1"/>
    <col min="12" max="12" width="13.7109375" style="0" customWidth="1"/>
    <col min="13" max="13" width="21.28125" style="0" customWidth="1"/>
    <col min="14" max="14" width="18.8515625" style="0" customWidth="1"/>
    <col min="15" max="15" width="12.28125" style="0" customWidth="1"/>
    <col min="16" max="16" width="13.00390625" style="0" customWidth="1"/>
  </cols>
  <sheetData>
    <row r="1" spans="1:19" s="50" customFormat="1" ht="19.5" customHeight="1">
      <c r="A1" s="469" t="s">
        <v>115</v>
      </c>
      <c r="B1" s="562"/>
      <c r="C1" s="562"/>
      <c r="D1" s="562"/>
      <c r="E1" s="562"/>
      <c r="F1" s="562"/>
      <c r="G1" s="562"/>
      <c r="H1" s="562"/>
      <c r="I1" s="562"/>
      <c r="J1" s="562"/>
      <c r="K1" s="562"/>
      <c r="L1" s="86"/>
      <c r="M1" s="86"/>
      <c r="N1" s="86"/>
      <c r="O1" s="86"/>
      <c r="P1" s="86"/>
      <c r="Q1" s="86"/>
      <c r="R1" s="86"/>
      <c r="S1" s="86"/>
    </row>
    <row r="2" spans="1:18" s="50" customFormat="1" ht="27.75" customHeight="1">
      <c r="A2" s="471" t="s">
        <v>0</v>
      </c>
      <c r="B2" s="563"/>
      <c r="C2" s="563"/>
      <c r="D2" s="563"/>
      <c r="E2" s="563"/>
      <c r="F2" s="563"/>
      <c r="G2" s="563"/>
      <c r="H2" s="563"/>
      <c r="I2" s="563"/>
      <c r="J2" s="563"/>
      <c r="K2" s="563"/>
      <c r="L2" s="86"/>
      <c r="M2" s="86"/>
      <c r="N2" s="86"/>
      <c r="O2" s="86"/>
      <c r="P2" s="86"/>
      <c r="Q2" s="86"/>
      <c r="R2" s="86"/>
    </row>
    <row r="3" spans="1:18" s="50" customFormat="1" ht="33.75" customHeight="1">
      <c r="A3" s="564" t="s">
        <v>159</v>
      </c>
      <c r="B3" s="565"/>
      <c r="C3" s="565"/>
      <c r="D3" s="565"/>
      <c r="E3" s="565"/>
      <c r="F3" s="565"/>
      <c r="G3" s="565"/>
      <c r="H3" s="565"/>
      <c r="I3" s="565"/>
      <c r="J3" s="565"/>
      <c r="K3" s="565"/>
      <c r="L3" s="230"/>
      <c r="M3" s="230"/>
      <c r="N3" s="230"/>
      <c r="O3" s="230"/>
      <c r="P3" s="230"/>
      <c r="Q3" s="230"/>
      <c r="R3" s="230"/>
    </row>
    <row r="4" spans="1:11" s="50" customFormat="1" ht="15.75">
      <c r="A4" s="472" t="s">
        <v>75</v>
      </c>
      <c r="B4" s="472"/>
      <c r="C4" s="472"/>
      <c r="D4" s="472"/>
      <c r="E4" s="472"/>
      <c r="F4" s="472"/>
      <c r="G4" s="472"/>
      <c r="H4" s="472"/>
      <c r="I4" s="472"/>
      <c r="J4" s="472"/>
      <c r="K4" s="472"/>
    </row>
    <row r="5" spans="1:3" s="50" customFormat="1" ht="18.75" customHeight="1" thickBot="1">
      <c r="A5" s="231"/>
      <c r="B5" s="232"/>
      <c r="C5" s="403" t="s">
        <v>156</v>
      </c>
    </row>
    <row r="6" spans="1:11" s="50" customFormat="1" ht="13.5" customHeight="1" thickBot="1">
      <c r="A6" s="566" t="s">
        <v>104</v>
      </c>
      <c r="B6" s="51" t="s">
        <v>28</v>
      </c>
      <c r="C6" s="492" t="s">
        <v>158</v>
      </c>
      <c r="D6" s="493"/>
      <c r="E6" s="494"/>
      <c r="F6" s="567" t="s">
        <v>142</v>
      </c>
      <c r="G6" s="568"/>
      <c r="H6" s="569"/>
      <c r="I6" s="567" t="s">
        <v>143</v>
      </c>
      <c r="J6" s="568"/>
      <c r="K6" s="569"/>
    </row>
    <row r="7" spans="1:11" s="50" customFormat="1" ht="12.75" customHeight="1" thickBot="1">
      <c r="A7" s="566"/>
      <c r="B7" s="94" t="s">
        <v>20</v>
      </c>
      <c r="C7" s="52" t="s">
        <v>31</v>
      </c>
      <c r="D7" s="53" t="s">
        <v>42</v>
      </c>
      <c r="E7" s="139" t="s">
        <v>43</v>
      </c>
      <c r="F7" s="570"/>
      <c r="G7" s="571"/>
      <c r="H7" s="572"/>
      <c r="I7" s="570"/>
      <c r="J7" s="571"/>
      <c r="K7" s="572"/>
    </row>
    <row r="8" spans="1:11" s="50" customFormat="1" ht="13.5" thickBot="1">
      <c r="A8" s="566"/>
      <c r="B8" s="97" t="s">
        <v>2</v>
      </c>
      <c r="C8" s="140" t="s">
        <v>32</v>
      </c>
      <c r="D8" s="54" t="s">
        <v>3</v>
      </c>
      <c r="E8" s="141" t="s">
        <v>3</v>
      </c>
      <c r="F8" s="573"/>
      <c r="G8" s="574"/>
      <c r="H8" s="575"/>
      <c r="I8" s="573"/>
      <c r="J8" s="574"/>
      <c r="K8" s="575"/>
    </row>
    <row r="9" spans="1:11" s="50" customFormat="1" ht="13.5" thickBot="1">
      <c r="A9" s="566"/>
      <c r="B9" s="55" t="s">
        <v>130</v>
      </c>
      <c r="C9" s="56" t="s">
        <v>130</v>
      </c>
      <c r="D9" s="57" t="s">
        <v>118</v>
      </c>
      <c r="E9" s="58" t="s">
        <v>118</v>
      </c>
      <c r="F9" s="59" t="s">
        <v>31</v>
      </c>
      <c r="G9" s="60" t="s">
        <v>72</v>
      </c>
      <c r="H9" s="61" t="s">
        <v>73</v>
      </c>
      <c r="I9" s="59" t="s">
        <v>31</v>
      </c>
      <c r="J9" s="60" t="s">
        <v>72</v>
      </c>
      <c r="K9" s="61" t="s">
        <v>73</v>
      </c>
    </row>
    <row r="10" spans="1:14" s="50" customFormat="1" ht="12.75">
      <c r="A10" s="62" t="s">
        <v>12</v>
      </c>
      <c r="B10" s="407">
        <v>0.027</v>
      </c>
      <c r="C10" s="64">
        <v>377685</v>
      </c>
      <c r="D10" s="109">
        <v>339917</v>
      </c>
      <c r="E10" s="110">
        <v>37768</v>
      </c>
      <c r="F10" s="233">
        <f>ROUND(B10*$F$26,0)</f>
        <v>69061</v>
      </c>
      <c r="G10" s="234">
        <f>ROUND(F10*0.9,0)</f>
        <v>62155</v>
      </c>
      <c r="H10" s="235">
        <f>F10-G10</f>
        <v>6906</v>
      </c>
      <c r="I10" s="233">
        <f>C10-F10</f>
        <v>308624</v>
      </c>
      <c r="J10" s="234">
        <f>D10-G10</f>
        <v>277762</v>
      </c>
      <c r="K10" s="235">
        <f>E10-H10</f>
        <v>30862</v>
      </c>
      <c r="L10" s="131"/>
      <c r="M10" s="131"/>
      <c r="N10" s="80"/>
    </row>
    <row r="11" spans="1:14" s="50" customFormat="1" ht="12.75">
      <c r="A11" s="67" t="s">
        <v>4</v>
      </c>
      <c r="B11" s="408">
        <v>0.1329</v>
      </c>
      <c r="C11" s="64">
        <v>1859047</v>
      </c>
      <c r="D11" s="109">
        <v>1673142</v>
      </c>
      <c r="E11" s="110">
        <v>185905</v>
      </c>
      <c r="F11" s="233">
        <f aca="true" t="shared" si="0" ref="F11:F25">ROUND(B11*$F$26,0)</f>
        <v>339935</v>
      </c>
      <c r="G11" s="234">
        <f aca="true" t="shared" si="1" ref="G11:G25">ROUND(F11*0.9,0)</f>
        <v>305942</v>
      </c>
      <c r="H11" s="235">
        <f aca="true" t="shared" si="2" ref="H11:H25">F11-G11</f>
        <v>33993</v>
      </c>
      <c r="I11" s="233">
        <f aca="true" t="shared" si="3" ref="I11:K25">C11-F11</f>
        <v>1519112</v>
      </c>
      <c r="J11" s="234">
        <f t="shared" si="3"/>
        <v>1367200</v>
      </c>
      <c r="K11" s="235">
        <f t="shared" si="3"/>
        <v>151912</v>
      </c>
      <c r="L11" s="131"/>
      <c r="M11" s="131"/>
      <c r="N11" s="80"/>
    </row>
    <row r="12" spans="1:14" s="50" customFormat="1" ht="12.75">
      <c r="A12" s="67" t="s">
        <v>10</v>
      </c>
      <c r="B12" s="408">
        <v>0.0635</v>
      </c>
      <c r="C12" s="64">
        <v>888258</v>
      </c>
      <c r="D12" s="109">
        <v>799432</v>
      </c>
      <c r="E12" s="110">
        <v>88826</v>
      </c>
      <c r="F12" s="233">
        <f t="shared" si="0"/>
        <v>162422</v>
      </c>
      <c r="G12" s="234">
        <f t="shared" si="1"/>
        <v>146180</v>
      </c>
      <c r="H12" s="235">
        <f t="shared" si="2"/>
        <v>16242</v>
      </c>
      <c r="I12" s="233">
        <f t="shared" si="3"/>
        <v>725836</v>
      </c>
      <c r="J12" s="234">
        <f t="shared" si="3"/>
        <v>653252</v>
      </c>
      <c r="K12" s="235">
        <f t="shared" si="3"/>
        <v>72584</v>
      </c>
      <c r="L12" s="131"/>
      <c r="M12" s="131"/>
      <c r="N12" s="80"/>
    </row>
    <row r="13" spans="1:14" s="50" customFormat="1" ht="12.75">
      <c r="A13" s="67" t="s">
        <v>9</v>
      </c>
      <c r="B13" s="408">
        <v>0.047</v>
      </c>
      <c r="C13" s="64">
        <v>657451</v>
      </c>
      <c r="D13" s="109">
        <v>591706</v>
      </c>
      <c r="E13" s="110">
        <v>65745</v>
      </c>
      <c r="F13" s="233">
        <f t="shared" si="0"/>
        <v>120218</v>
      </c>
      <c r="G13" s="234">
        <f t="shared" si="1"/>
        <v>108196</v>
      </c>
      <c r="H13" s="235">
        <f t="shared" si="2"/>
        <v>12022</v>
      </c>
      <c r="I13" s="233">
        <f t="shared" si="3"/>
        <v>537233</v>
      </c>
      <c r="J13" s="234">
        <f t="shared" si="3"/>
        <v>483510</v>
      </c>
      <c r="K13" s="235">
        <f t="shared" si="3"/>
        <v>53723</v>
      </c>
      <c r="L13" s="131"/>
      <c r="M13" s="131"/>
      <c r="N13" s="80"/>
    </row>
    <row r="14" spans="1:14" s="50" customFormat="1" ht="12.75">
      <c r="A14" s="67" t="s">
        <v>11</v>
      </c>
      <c r="B14" s="408">
        <v>0.042</v>
      </c>
      <c r="C14" s="64">
        <v>587509</v>
      </c>
      <c r="D14" s="109">
        <v>528758</v>
      </c>
      <c r="E14" s="110">
        <v>58751</v>
      </c>
      <c r="F14" s="233">
        <f t="shared" si="0"/>
        <v>107429</v>
      </c>
      <c r="G14" s="234">
        <f t="shared" si="1"/>
        <v>96686</v>
      </c>
      <c r="H14" s="235">
        <f t="shared" si="2"/>
        <v>10743</v>
      </c>
      <c r="I14" s="233">
        <f t="shared" si="3"/>
        <v>480080</v>
      </c>
      <c r="J14" s="234">
        <f t="shared" si="3"/>
        <v>432072</v>
      </c>
      <c r="K14" s="235">
        <f t="shared" si="3"/>
        <v>48008</v>
      </c>
      <c r="L14" s="131"/>
      <c r="M14" s="131"/>
      <c r="N14" s="80"/>
    </row>
    <row r="15" spans="1:14" s="50" customFormat="1" ht="12.75">
      <c r="A15" s="67" t="s">
        <v>45</v>
      </c>
      <c r="B15" s="408">
        <v>0.074</v>
      </c>
      <c r="C15" s="64">
        <v>1035136</v>
      </c>
      <c r="D15" s="109">
        <v>931622</v>
      </c>
      <c r="E15" s="110">
        <v>103514</v>
      </c>
      <c r="F15" s="233">
        <f t="shared" si="0"/>
        <v>189279</v>
      </c>
      <c r="G15" s="234">
        <f t="shared" si="1"/>
        <v>170351</v>
      </c>
      <c r="H15" s="235">
        <f t="shared" si="2"/>
        <v>18928</v>
      </c>
      <c r="I15" s="233">
        <f t="shared" si="3"/>
        <v>845857</v>
      </c>
      <c r="J15" s="234">
        <f t="shared" si="3"/>
        <v>761271</v>
      </c>
      <c r="K15" s="235">
        <f t="shared" si="3"/>
        <v>84586</v>
      </c>
      <c r="L15" s="131"/>
      <c r="M15" s="131"/>
      <c r="N15" s="80"/>
    </row>
    <row r="16" spans="1:14" s="50" customFormat="1" ht="12.75">
      <c r="A16" s="67" t="s">
        <v>14</v>
      </c>
      <c r="B16" s="408">
        <v>0.0273</v>
      </c>
      <c r="C16" s="64">
        <v>381881</v>
      </c>
      <c r="D16" s="109">
        <v>343693</v>
      </c>
      <c r="E16" s="110">
        <v>38188</v>
      </c>
      <c r="F16" s="233">
        <f>ROUND(B16*$F$26,0)</f>
        <v>69829</v>
      </c>
      <c r="G16" s="234">
        <f>ROUND(F16*0.9,0)</f>
        <v>62846</v>
      </c>
      <c r="H16" s="235">
        <f t="shared" si="2"/>
        <v>6983</v>
      </c>
      <c r="I16" s="233">
        <f t="shared" si="3"/>
        <v>312052</v>
      </c>
      <c r="J16" s="234">
        <f t="shared" si="3"/>
        <v>280847</v>
      </c>
      <c r="K16" s="235">
        <f t="shared" si="3"/>
        <v>31205</v>
      </c>
      <c r="L16" s="131"/>
      <c r="M16" s="131"/>
      <c r="N16" s="80"/>
    </row>
    <row r="17" spans="1:14" s="50" customFormat="1" ht="12.75">
      <c r="A17" s="67" t="s">
        <v>46</v>
      </c>
      <c r="B17" s="408">
        <v>0.0373</v>
      </c>
      <c r="C17" s="64">
        <v>521764</v>
      </c>
      <c r="D17" s="109">
        <v>469588</v>
      </c>
      <c r="E17" s="110">
        <v>52176</v>
      </c>
      <c r="F17" s="233">
        <f t="shared" si="0"/>
        <v>95407</v>
      </c>
      <c r="G17" s="234">
        <f t="shared" si="1"/>
        <v>85866</v>
      </c>
      <c r="H17" s="235">
        <f t="shared" si="2"/>
        <v>9541</v>
      </c>
      <c r="I17" s="233">
        <f t="shared" si="3"/>
        <v>426357</v>
      </c>
      <c r="J17" s="234">
        <f t="shared" si="3"/>
        <v>383722</v>
      </c>
      <c r="K17" s="235">
        <f t="shared" si="3"/>
        <v>42635</v>
      </c>
      <c r="L17" s="131"/>
      <c r="M17" s="131"/>
      <c r="N17" s="80"/>
    </row>
    <row r="18" spans="1:14" s="50" customFormat="1" ht="12.75">
      <c r="A18" s="67" t="s">
        <v>48</v>
      </c>
      <c r="B18" s="408">
        <v>0.048</v>
      </c>
      <c r="C18" s="64">
        <v>671439</v>
      </c>
      <c r="D18" s="109">
        <v>604295</v>
      </c>
      <c r="E18" s="110">
        <v>67144</v>
      </c>
      <c r="F18" s="233">
        <f t="shared" si="0"/>
        <v>122776</v>
      </c>
      <c r="G18" s="234">
        <f t="shared" si="1"/>
        <v>110498</v>
      </c>
      <c r="H18" s="235">
        <f t="shared" si="2"/>
        <v>12278</v>
      </c>
      <c r="I18" s="233">
        <f t="shared" si="3"/>
        <v>548663</v>
      </c>
      <c r="J18" s="234">
        <f t="shared" si="3"/>
        <v>493797</v>
      </c>
      <c r="K18" s="235">
        <f t="shared" si="3"/>
        <v>54866</v>
      </c>
      <c r="L18" s="131"/>
      <c r="M18" s="131"/>
      <c r="N18" s="80"/>
    </row>
    <row r="19" spans="1:14" s="50" customFormat="1" ht="12.75">
      <c r="A19" s="67" t="s">
        <v>13</v>
      </c>
      <c r="B19" s="408">
        <v>0.1391</v>
      </c>
      <c r="C19" s="64">
        <v>1945775</v>
      </c>
      <c r="D19" s="109">
        <v>1751198</v>
      </c>
      <c r="E19" s="110">
        <v>194577</v>
      </c>
      <c r="F19" s="233">
        <f t="shared" si="0"/>
        <v>355793</v>
      </c>
      <c r="G19" s="234">
        <f t="shared" si="1"/>
        <v>320214</v>
      </c>
      <c r="H19" s="235">
        <f t="shared" si="2"/>
        <v>35579</v>
      </c>
      <c r="I19" s="233">
        <f>C19-F19</f>
        <v>1589982</v>
      </c>
      <c r="J19" s="234">
        <f t="shared" si="3"/>
        <v>1430984</v>
      </c>
      <c r="K19" s="235">
        <f t="shared" si="3"/>
        <v>158998</v>
      </c>
      <c r="L19" s="131"/>
      <c r="M19" s="131"/>
      <c r="N19" s="80"/>
    </row>
    <row r="20" spans="1:14" s="50" customFormat="1" ht="12.75">
      <c r="A20" s="67" t="s">
        <v>78</v>
      </c>
      <c r="B20" s="408">
        <v>0.0624</v>
      </c>
      <c r="C20" s="64">
        <v>872871</v>
      </c>
      <c r="D20" s="109">
        <v>785584</v>
      </c>
      <c r="E20" s="110">
        <v>87287</v>
      </c>
      <c r="F20" s="233">
        <f t="shared" si="0"/>
        <v>159608</v>
      </c>
      <c r="G20" s="234">
        <f t="shared" si="1"/>
        <v>143647</v>
      </c>
      <c r="H20" s="235">
        <f t="shared" si="2"/>
        <v>15961</v>
      </c>
      <c r="I20" s="233">
        <f t="shared" si="3"/>
        <v>713263</v>
      </c>
      <c r="J20" s="234">
        <f t="shared" si="3"/>
        <v>641937</v>
      </c>
      <c r="K20" s="235">
        <f t="shared" si="3"/>
        <v>71326</v>
      </c>
      <c r="L20" s="131"/>
      <c r="M20" s="131"/>
      <c r="N20" s="80"/>
    </row>
    <row r="21" spans="1:14" s="50" customFormat="1" ht="12.75">
      <c r="A21" s="67" t="s">
        <v>5</v>
      </c>
      <c r="B21" s="408">
        <v>0.0736</v>
      </c>
      <c r="C21" s="64">
        <v>1029540</v>
      </c>
      <c r="D21" s="109">
        <v>926586</v>
      </c>
      <c r="E21" s="110">
        <v>102954</v>
      </c>
      <c r="F21" s="233">
        <f t="shared" si="0"/>
        <v>188256</v>
      </c>
      <c r="G21" s="234">
        <f t="shared" si="1"/>
        <v>169430</v>
      </c>
      <c r="H21" s="235">
        <f t="shared" si="2"/>
        <v>18826</v>
      </c>
      <c r="I21" s="233">
        <f t="shared" si="3"/>
        <v>841284</v>
      </c>
      <c r="J21" s="234">
        <f t="shared" si="3"/>
        <v>757156</v>
      </c>
      <c r="K21" s="235">
        <f t="shared" si="3"/>
        <v>84128</v>
      </c>
      <c r="L21" s="131"/>
      <c r="M21" s="131"/>
      <c r="N21" s="80"/>
    </row>
    <row r="22" spans="1:14" s="50" customFormat="1" ht="12.75">
      <c r="A22" s="67" t="s">
        <v>7</v>
      </c>
      <c r="B22" s="408">
        <v>0.0699</v>
      </c>
      <c r="C22" s="64">
        <v>977783</v>
      </c>
      <c r="D22" s="109">
        <v>880005</v>
      </c>
      <c r="E22" s="110">
        <v>97778</v>
      </c>
      <c r="F22" s="233">
        <f t="shared" si="0"/>
        <v>178792</v>
      </c>
      <c r="G22" s="234">
        <f t="shared" si="1"/>
        <v>160913</v>
      </c>
      <c r="H22" s="235">
        <f t="shared" si="2"/>
        <v>17879</v>
      </c>
      <c r="I22" s="233">
        <f t="shared" si="3"/>
        <v>798991</v>
      </c>
      <c r="J22" s="234">
        <f t="shared" si="3"/>
        <v>719092</v>
      </c>
      <c r="K22" s="235">
        <f t="shared" si="3"/>
        <v>79899</v>
      </c>
      <c r="L22" s="131"/>
      <c r="M22" s="131"/>
      <c r="N22" s="80"/>
    </row>
    <row r="23" spans="1:14" s="50" customFormat="1" ht="12.75">
      <c r="A23" s="67" t="s">
        <v>44</v>
      </c>
      <c r="B23" s="408">
        <v>0.0359</v>
      </c>
      <c r="C23" s="64">
        <v>502181</v>
      </c>
      <c r="D23" s="109">
        <v>451963</v>
      </c>
      <c r="E23" s="110">
        <v>50218</v>
      </c>
      <c r="F23" s="233">
        <f t="shared" si="0"/>
        <v>91826</v>
      </c>
      <c r="G23" s="234">
        <f t="shared" si="1"/>
        <v>82643</v>
      </c>
      <c r="H23" s="235">
        <f t="shared" si="2"/>
        <v>9183</v>
      </c>
      <c r="I23" s="233">
        <f t="shared" si="3"/>
        <v>410355</v>
      </c>
      <c r="J23" s="234">
        <f t="shared" si="3"/>
        <v>369320</v>
      </c>
      <c r="K23" s="235">
        <f t="shared" si="3"/>
        <v>41035</v>
      </c>
      <c r="L23" s="131"/>
      <c r="M23" s="131"/>
      <c r="N23" s="80"/>
    </row>
    <row r="24" spans="1:14" s="50" customFormat="1" ht="12.75">
      <c r="A24" s="67" t="s">
        <v>47</v>
      </c>
      <c r="B24" s="408">
        <v>0.0568</v>
      </c>
      <c r="C24" s="64">
        <v>794536</v>
      </c>
      <c r="D24" s="109">
        <v>715082</v>
      </c>
      <c r="E24" s="110">
        <v>79454</v>
      </c>
      <c r="F24" s="233">
        <f t="shared" si="0"/>
        <v>145284</v>
      </c>
      <c r="G24" s="234">
        <f t="shared" si="1"/>
        <v>130756</v>
      </c>
      <c r="H24" s="235">
        <f t="shared" si="2"/>
        <v>14528</v>
      </c>
      <c r="I24" s="233">
        <f t="shared" si="3"/>
        <v>649252</v>
      </c>
      <c r="J24" s="234">
        <f t="shared" si="3"/>
        <v>584326</v>
      </c>
      <c r="K24" s="235">
        <f t="shared" si="3"/>
        <v>64926</v>
      </c>
      <c r="L24" s="131"/>
      <c r="M24" s="131"/>
      <c r="N24" s="80"/>
    </row>
    <row r="25" spans="1:14" s="50" customFormat="1" ht="13.5" thickBot="1">
      <c r="A25" s="69" t="s">
        <v>54</v>
      </c>
      <c r="B25" s="406">
        <v>0.0633</v>
      </c>
      <c r="C25" s="64">
        <v>885461</v>
      </c>
      <c r="D25" s="113">
        <v>796915</v>
      </c>
      <c r="E25" s="236">
        <v>88546</v>
      </c>
      <c r="F25" s="233">
        <f t="shared" si="0"/>
        <v>161910</v>
      </c>
      <c r="G25" s="234">
        <f t="shared" si="1"/>
        <v>145719</v>
      </c>
      <c r="H25" s="237">
        <f t="shared" si="2"/>
        <v>16191</v>
      </c>
      <c r="I25" s="238">
        <f t="shared" si="3"/>
        <v>723551</v>
      </c>
      <c r="J25" s="239">
        <f t="shared" si="3"/>
        <v>651196</v>
      </c>
      <c r="K25" s="237">
        <f t="shared" si="3"/>
        <v>72355</v>
      </c>
      <c r="L25" s="131"/>
      <c r="M25" s="131"/>
      <c r="N25" s="80"/>
    </row>
    <row r="26" spans="1:14" s="50" customFormat="1" ht="13.5" thickBot="1">
      <c r="A26" s="73" t="s">
        <v>15</v>
      </c>
      <c r="B26" s="74">
        <v>0.9999999999999999</v>
      </c>
      <c r="C26" s="75">
        <v>13988318</v>
      </c>
      <c r="D26" s="117">
        <v>12589486</v>
      </c>
      <c r="E26" s="240">
        <v>1398832</v>
      </c>
      <c r="F26" s="241">
        <v>2557825</v>
      </c>
      <c r="G26" s="118">
        <v>2557825</v>
      </c>
      <c r="H26" s="242">
        <v>255782</v>
      </c>
      <c r="I26" s="243">
        <v>11430493</v>
      </c>
      <c r="J26" s="118">
        <v>10287443</v>
      </c>
      <c r="K26" s="118">
        <v>1143050</v>
      </c>
      <c r="L26" s="131"/>
      <c r="M26" s="80"/>
      <c r="N26" s="80"/>
    </row>
    <row r="27" spans="3:11" s="50" customFormat="1" ht="12.75">
      <c r="C27" s="131"/>
      <c r="D27" s="131"/>
      <c r="E27" s="131"/>
      <c r="F27" s="131"/>
      <c r="G27" s="344"/>
      <c r="H27" s="131"/>
      <c r="I27" s="131"/>
      <c r="J27" s="131"/>
      <c r="K27" s="131"/>
    </row>
    <row r="28" spans="1:11" s="50" customFormat="1" ht="12.75">
      <c r="A28" s="78" t="s">
        <v>74</v>
      </c>
      <c r="B28" s="78"/>
      <c r="C28" s="424"/>
      <c r="D28" s="424"/>
      <c r="E28" s="424"/>
      <c r="F28" s="244"/>
      <c r="G28" s="244"/>
      <c r="H28" s="244"/>
      <c r="I28" s="244"/>
      <c r="J28" s="244"/>
      <c r="K28" s="244"/>
    </row>
    <row r="29" s="50" customFormat="1" ht="27" customHeight="1">
      <c r="A29" s="305" t="s">
        <v>153</v>
      </c>
    </row>
    <row r="30" spans="1:11" s="50" customFormat="1" ht="12.75">
      <c r="A30" s="559" t="s">
        <v>166</v>
      </c>
      <c r="B30" s="560"/>
      <c r="C30" s="560"/>
      <c r="D30" s="560"/>
      <c r="E30" s="560"/>
      <c r="F30" s="560"/>
      <c r="G30" s="560"/>
      <c r="H30" s="560"/>
      <c r="I30" s="560"/>
      <c r="J30" s="560"/>
      <c r="K30" s="560"/>
    </row>
    <row r="31" spans="1:14" s="50" customFormat="1" ht="12.75">
      <c r="A31" s="78" t="s">
        <v>167</v>
      </c>
      <c r="L31" s="245"/>
      <c r="M31" s="245"/>
      <c r="N31" s="246"/>
    </row>
    <row r="32" spans="6:10" s="50" customFormat="1" ht="13.5" thickBot="1">
      <c r="F32" s="80"/>
      <c r="J32" s="80"/>
    </row>
    <row r="33" spans="1:11" s="50" customFormat="1" ht="18" customHeight="1" thickBot="1">
      <c r="A33" s="82" t="s">
        <v>100</v>
      </c>
      <c r="B33" s="83"/>
      <c r="C33" s="83"/>
      <c r="D33" s="84"/>
      <c r="E33" s="487"/>
      <c r="F33" s="561"/>
      <c r="G33" s="561"/>
      <c r="H33" s="83"/>
      <c r="I33" s="83"/>
      <c r="J33" s="85" t="s">
        <v>102</v>
      </c>
      <c r="K33" s="157">
        <v>44753</v>
      </c>
    </row>
    <row r="34" spans="6:10" ht="12.75">
      <c r="F34" s="30"/>
      <c r="J34" s="30"/>
    </row>
    <row r="35" spans="6:10" ht="12.75">
      <c r="F35" s="30"/>
      <c r="J35" s="30"/>
    </row>
    <row r="36" spans="6:10" ht="12.75">
      <c r="F36" s="30"/>
      <c r="J36" s="30"/>
    </row>
    <row r="37" spans="6:10" ht="12.75">
      <c r="F37" s="30"/>
      <c r="J37" s="30"/>
    </row>
    <row r="38" spans="6:10" ht="12.75">
      <c r="F38" s="30"/>
      <c r="J38" s="30"/>
    </row>
    <row r="39" spans="6:10" ht="12.75">
      <c r="F39" s="30"/>
      <c r="J39" s="30"/>
    </row>
    <row r="40" spans="6:10" ht="12.75">
      <c r="F40" s="30"/>
      <c r="J40" s="30"/>
    </row>
    <row r="41" spans="6:10" ht="12.75">
      <c r="F41" s="30"/>
      <c r="J41" s="30"/>
    </row>
    <row r="42" spans="6:10" ht="12.75">
      <c r="F42" s="30"/>
      <c r="J42" s="30"/>
    </row>
    <row r="43" spans="6:10" ht="12.75">
      <c r="F43" s="30"/>
      <c r="J43" s="30"/>
    </row>
    <row r="44" ht="12.75">
      <c r="F44" s="30"/>
    </row>
    <row r="45" spans="6:10" ht="12.75">
      <c r="F45" s="30"/>
      <c r="J45" s="30"/>
    </row>
  </sheetData>
  <sheetProtection/>
  <mergeCells count="10">
    <mergeCell ref="A30:K30"/>
    <mergeCell ref="E33:G33"/>
    <mergeCell ref="A1:K1"/>
    <mergeCell ref="A2:K2"/>
    <mergeCell ref="A3:K3"/>
    <mergeCell ref="A4:K4"/>
    <mergeCell ref="A6:A9"/>
    <mergeCell ref="C6:E6"/>
    <mergeCell ref="F6:H8"/>
    <mergeCell ref="I6:K8"/>
  </mergeCells>
  <printOptions horizontalCentered="1"/>
  <pageMargins left="0.2" right="0.19" top="0.7" bottom="0.61" header="0.5" footer="0.5"/>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dimension ref="A1:S48"/>
  <sheetViews>
    <sheetView zoomScale="130" zoomScaleNormal="130" zoomScalePageLayoutView="0" workbookViewId="0" topLeftCell="A7">
      <selection activeCell="L33" sqref="L33"/>
    </sheetView>
  </sheetViews>
  <sheetFormatPr defaultColWidth="9.140625" defaultRowHeight="12.75"/>
  <cols>
    <col min="1" max="1" width="21.140625" style="0" customWidth="1"/>
    <col min="2" max="2" width="10.8515625" style="0" customWidth="1"/>
    <col min="3" max="11" width="15.7109375" style="0" customWidth="1"/>
  </cols>
  <sheetData>
    <row r="1" spans="1:19" s="50" customFormat="1" ht="19.5" customHeight="1">
      <c r="A1" s="469" t="s">
        <v>114</v>
      </c>
      <c r="B1" s="562"/>
      <c r="C1" s="562"/>
      <c r="D1" s="562"/>
      <c r="E1" s="562"/>
      <c r="F1" s="562"/>
      <c r="G1" s="562"/>
      <c r="H1" s="562"/>
      <c r="I1" s="562"/>
      <c r="J1" s="562"/>
      <c r="K1" s="562"/>
      <c r="L1" s="86"/>
      <c r="M1" s="86"/>
      <c r="N1" s="86"/>
      <c r="O1" s="86"/>
      <c r="P1" s="86"/>
      <c r="Q1" s="86"/>
      <c r="R1" s="86"/>
      <c r="S1" s="86"/>
    </row>
    <row r="2" spans="1:18" s="50" customFormat="1" ht="24.75" customHeight="1">
      <c r="A2" s="471" t="s">
        <v>0</v>
      </c>
      <c r="B2" s="563"/>
      <c r="C2" s="563"/>
      <c r="D2" s="563"/>
      <c r="E2" s="563"/>
      <c r="F2" s="563"/>
      <c r="G2" s="563"/>
      <c r="H2" s="563"/>
      <c r="I2" s="563"/>
      <c r="J2" s="563"/>
      <c r="K2" s="563"/>
      <c r="L2" s="86"/>
      <c r="M2" s="86"/>
      <c r="N2" s="86"/>
      <c r="O2" s="86"/>
      <c r="P2" s="86"/>
      <c r="Q2" s="86"/>
      <c r="R2" s="86"/>
    </row>
    <row r="3" spans="1:18" s="50" customFormat="1" ht="33.75" customHeight="1">
      <c r="A3" s="564" t="s">
        <v>155</v>
      </c>
      <c r="B3" s="565"/>
      <c r="C3" s="565"/>
      <c r="D3" s="565"/>
      <c r="E3" s="565"/>
      <c r="F3" s="565"/>
      <c r="G3" s="565"/>
      <c r="H3" s="565"/>
      <c r="I3" s="565"/>
      <c r="J3" s="565"/>
      <c r="K3" s="565"/>
      <c r="L3" s="230"/>
      <c r="M3" s="230"/>
      <c r="N3" s="230"/>
      <c r="O3" s="230"/>
      <c r="P3" s="230"/>
      <c r="Q3" s="86"/>
      <c r="R3" s="230"/>
    </row>
    <row r="4" spans="1:11" s="50" customFormat="1" ht="15.75">
      <c r="A4" s="472" t="s">
        <v>75</v>
      </c>
      <c r="B4" s="472"/>
      <c r="C4" s="472"/>
      <c r="D4" s="472"/>
      <c r="E4" s="472"/>
      <c r="F4" s="472"/>
      <c r="G4" s="472"/>
      <c r="H4" s="472"/>
      <c r="I4" s="472"/>
      <c r="J4" s="472"/>
      <c r="K4" s="472"/>
    </row>
    <row r="5" spans="1:3" s="50" customFormat="1" ht="20.25" customHeight="1" thickBot="1">
      <c r="A5" s="231"/>
      <c r="B5" s="232"/>
      <c r="C5" s="403" t="s">
        <v>156</v>
      </c>
    </row>
    <row r="6" spans="1:11" s="50" customFormat="1" ht="13.5" customHeight="1" thickBot="1">
      <c r="A6" s="566" t="s">
        <v>108</v>
      </c>
      <c r="B6" s="51" t="s">
        <v>28</v>
      </c>
      <c r="C6" s="492" t="s">
        <v>127</v>
      </c>
      <c r="D6" s="493"/>
      <c r="E6" s="494"/>
      <c r="F6" s="576" t="s">
        <v>160</v>
      </c>
      <c r="G6" s="577"/>
      <c r="H6" s="578"/>
      <c r="I6" s="576" t="s">
        <v>161</v>
      </c>
      <c r="J6" s="577"/>
      <c r="K6" s="578"/>
    </row>
    <row r="7" spans="1:11" s="50" customFormat="1" ht="12.75" customHeight="1" thickBot="1">
      <c r="A7" s="566"/>
      <c r="B7" s="94" t="s">
        <v>20</v>
      </c>
      <c r="C7" s="52" t="s">
        <v>31</v>
      </c>
      <c r="D7" s="53" t="s">
        <v>42</v>
      </c>
      <c r="E7" s="139" t="s">
        <v>43</v>
      </c>
      <c r="F7" s="579"/>
      <c r="G7" s="580"/>
      <c r="H7" s="581"/>
      <c r="I7" s="579"/>
      <c r="J7" s="580"/>
      <c r="K7" s="581"/>
    </row>
    <row r="8" spans="1:11" s="50" customFormat="1" ht="13.5" thickBot="1">
      <c r="A8" s="566"/>
      <c r="B8" s="97" t="s">
        <v>2</v>
      </c>
      <c r="C8" s="140" t="s">
        <v>32</v>
      </c>
      <c r="D8" s="54" t="s">
        <v>3</v>
      </c>
      <c r="E8" s="141" t="s">
        <v>3</v>
      </c>
      <c r="F8" s="579"/>
      <c r="G8" s="580"/>
      <c r="H8" s="581"/>
      <c r="I8" s="579"/>
      <c r="J8" s="580"/>
      <c r="K8" s="581"/>
    </row>
    <row r="9" spans="1:11" s="50" customFormat="1" ht="13.5" thickBot="1">
      <c r="A9" s="566"/>
      <c r="B9" s="55" t="s">
        <v>130</v>
      </c>
      <c r="C9" s="56" t="s">
        <v>130</v>
      </c>
      <c r="D9" s="57" t="s">
        <v>130</v>
      </c>
      <c r="E9" s="58" t="s">
        <v>130</v>
      </c>
      <c r="F9" s="59" t="s">
        <v>31</v>
      </c>
      <c r="G9" s="60" t="s">
        <v>72</v>
      </c>
      <c r="H9" s="61" t="s">
        <v>73</v>
      </c>
      <c r="I9" s="59" t="s">
        <v>31</v>
      </c>
      <c r="J9" s="60" t="s">
        <v>72</v>
      </c>
      <c r="K9" s="61" t="s">
        <v>73</v>
      </c>
    </row>
    <row r="10" spans="1:11" s="50" customFormat="1" ht="12.75">
      <c r="A10" s="62" t="s">
        <v>12</v>
      </c>
      <c r="B10" s="145">
        <v>0.0271</v>
      </c>
      <c r="C10" s="146">
        <v>446348</v>
      </c>
      <c r="D10" s="109">
        <v>401713</v>
      </c>
      <c r="E10" s="110">
        <v>44635</v>
      </c>
      <c r="F10" s="233">
        <v>446348</v>
      </c>
      <c r="G10" s="65">
        <v>401713</v>
      </c>
      <c r="H10" s="66">
        <v>44635</v>
      </c>
      <c r="I10" s="247"/>
      <c r="J10" s="248"/>
      <c r="K10" s="249"/>
    </row>
    <row r="11" spans="1:11" s="50" customFormat="1" ht="12.75">
      <c r="A11" s="67" t="s">
        <v>4</v>
      </c>
      <c r="B11" s="68">
        <v>0.14606157911097295</v>
      </c>
      <c r="C11" s="146">
        <v>2405696</v>
      </c>
      <c r="D11" s="109">
        <v>2165126</v>
      </c>
      <c r="E11" s="110">
        <v>240570</v>
      </c>
      <c r="F11" s="233">
        <v>2405696</v>
      </c>
      <c r="G11" s="65">
        <v>2165126</v>
      </c>
      <c r="H11" s="66">
        <v>240570</v>
      </c>
      <c r="I11" s="250"/>
      <c r="J11" s="251"/>
      <c r="K11" s="252"/>
    </row>
    <row r="12" spans="1:11" s="50" customFormat="1" ht="12.75">
      <c r="A12" s="67" t="s">
        <v>10</v>
      </c>
      <c r="B12" s="68">
        <v>0.0585</v>
      </c>
      <c r="C12" s="146">
        <v>963520</v>
      </c>
      <c r="D12" s="109">
        <v>867168</v>
      </c>
      <c r="E12" s="110">
        <v>96352</v>
      </c>
      <c r="F12" s="233">
        <v>963520</v>
      </c>
      <c r="G12" s="65">
        <v>867168</v>
      </c>
      <c r="H12" s="66">
        <v>96352</v>
      </c>
      <c r="I12" s="250"/>
      <c r="J12" s="251"/>
      <c r="K12" s="252"/>
    </row>
    <row r="13" spans="1:11" s="50" customFormat="1" ht="12.75">
      <c r="A13" s="67" t="s">
        <v>9</v>
      </c>
      <c r="B13" s="68">
        <v>0.0479</v>
      </c>
      <c r="C13" s="146">
        <v>788933</v>
      </c>
      <c r="D13" s="109">
        <v>710040</v>
      </c>
      <c r="E13" s="110">
        <v>78893</v>
      </c>
      <c r="F13" s="233">
        <v>788933</v>
      </c>
      <c r="G13" s="65">
        <v>710040</v>
      </c>
      <c r="H13" s="66">
        <v>78893</v>
      </c>
      <c r="I13" s="250"/>
      <c r="J13" s="251"/>
      <c r="K13" s="252"/>
    </row>
    <row r="14" spans="1:11" s="50" customFormat="1" ht="12.75">
      <c r="A14" s="67" t="s">
        <v>11</v>
      </c>
      <c r="B14" s="68">
        <v>0.0399</v>
      </c>
      <c r="C14" s="146">
        <v>657170</v>
      </c>
      <c r="D14" s="109">
        <v>591453</v>
      </c>
      <c r="E14" s="110">
        <v>65717</v>
      </c>
      <c r="F14" s="233">
        <v>657170</v>
      </c>
      <c r="G14" s="65">
        <v>591453</v>
      </c>
      <c r="H14" s="66">
        <v>65717</v>
      </c>
      <c r="I14" s="250"/>
      <c r="J14" s="251"/>
      <c r="K14" s="252"/>
    </row>
    <row r="15" spans="1:11" s="50" customFormat="1" ht="12.75">
      <c r="A15" s="67" t="s">
        <v>45</v>
      </c>
      <c r="B15" s="68">
        <v>0.07218448865402549</v>
      </c>
      <c r="C15" s="146">
        <v>1188909</v>
      </c>
      <c r="D15" s="109">
        <v>1070018</v>
      </c>
      <c r="E15" s="110">
        <v>118891</v>
      </c>
      <c r="F15" s="233">
        <v>1188909</v>
      </c>
      <c r="G15" s="65">
        <v>1070018</v>
      </c>
      <c r="H15" s="66">
        <v>118891</v>
      </c>
      <c r="I15" s="250"/>
      <c r="J15" s="251"/>
      <c r="K15" s="252"/>
    </row>
    <row r="16" spans="1:11" s="50" customFormat="1" ht="12.75">
      <c r="A16" s="67" t="s">
        <v>14</v>
      </c>
      <c r="B16" s="68">
        <v>0.045998943114703136</v>
      </c>
      <c r="C16" s="146">
        <v>757622</v>
      </c>
      <c r="D16" s="109">
        <v>681860</v>
      </c>
      <c r="E16" s="110">
        <v>75762</v>
      </c>
      <c r="F16" s="233">
        <v>757622</v>
      </c>
      <c r="G16" s="65">
        <v>681860</v>
      </c>
      <c r="H16" s="66">
        <v>75762</v>
      </c>
      <c r="I16" s="250"/>
      <c r="J16" s="251"/>
      <c r="K16" s="252"/>
    </row>
    <row r="17" spans="1:11" s="50" customFormat="1" ht="12.75">
      <c r="A17" s="67" t="s">
        <v>46</v>
      </c>
      <c r="B17" s="68">
        <v>0.03434986011812248</v>
      </c>
      <c r="C17" s="146">
        <v>565757</v>
      </c>
      <c r="D17" s="109">
        <v>509181</v>
      </c>
      <c r="E17" s="110">
        <v>56576</v>
      </c>
      <c r="F17" s="233">
        <v>565757</v>
      </c>
      <c r="G17" s="65">
        <v>509181</v>
      </c>
      <c r="H17" s="66">
        <v>56576</v>
      </c>
      <c r="I17" s="250"/>
      <c r="J17" s="251"/>
      <c r="K17" s="252"/>
    </row>
    <row r="18" spans="1:11" s="50" customFormat="1" ht="12.75">
      <c r="A18" s="67" t="s">
        <v>48</v>
      </c>
      <c r="B18" s="68">
        <v>0.0473</v>
      </c>
      <c r="C18" s="146">
        <v>779051</v>
      </c>
      <c r="D18" s="109">
        <v>701146</v>
      </c>
      <c r="E18" s="110">
        <v>77905</v>
      </c>
      <c r="F18" s="233">
        <v>779051</v>
      </c>
      <c r="G18" s="65">
        <v>701146</v>
      </c>
      <c r="H18" s="66">
        <v>77905</v>
      </c>
      <c r="I18" s="250"/>
      <c r="J18" s="251"/>
      <c r="K18" s="252"/>
    </row>
    <row r="19" spans="1:11" s="50" customFormat="1" ht="12.75">
      <c r="A19" s="67" t="s">
        <v>13</v>
      </c>
      <c r="B19" s="68">
        <v>0.1387</v>
      </c>
      <c r="C19" s="146">
        <v>2284448</v>
      </c>
      <c r="D19" s="109">
        <v>2056003</v>
      </c>
      <c r="E19" s="110">
        <v>228445</v>
      </c>
      <c r="F19" s="233">
        <v>2284448</v>
      </c>
      <c r="G19" s="65">
        <v>2056003</v>
      </c>
      <c r="H19" s="66">
        <v>228445</v>
      </c>
      <c r="I19" s="250"/>
      <c r="J19" s="251"/>
      <c r="K19" s="252"/>
    </row>
    <row r="20" spans="1:11" s="50" customFormat="1" ht="12.75">
      <c r="A20" s="67" t="s">
        <v>78</v>
      </c>
      <c r="B20" s="68">
        <v>0.05784715573515698</v>
      </c>
      <c r="C20" s="146">
        <v>952767</v>
      </c>
      <c r="D20" s="109">
        <v>857490</v>
      </c>
      <c r="E20" s="110">
        <v>95277</v>
      </c>
      <c r="F20" s="233">
        <v>952767</v>
      </c>
      <c r="G20" s="65">
        <v>857490</v>
      </c>
      <c r="H20" s="66">
        <v>95277</v>
      </c>
      <c r="I20" s="250"/>
      <c r="J20" s="251"/>
      <c r="K20" s="252"/>
    </row>
    <row r="21" spans="1:11" s="50" customFormat="1" ht="12.75">
      <c r="A21" s="67" t="s">
        <v>5</v>
      </c>
      <c r="B21" s="68">
        <v>0.07098971091078644</v>
      </c>
      <c r="C21" s="146">
        <v>1169231</v>
      </c>
      <c r="D21" s="109">
        <v>1052308</v>
      </c>
      <c r="E21" s="110">
        <v>116923</v>
      </c>
      <c r="F21" s="233">
        <v>1169231</v>
      </c>
      <c r="G21" s="65">
        <v>1052308</v>
      </c>
      <c r="H21" s="66">
        <v>116923</v>
      </c>
      <c r="I21" s="250"/>
      <c r="J21" s="251"/>
      <c r="K21" s="252"/>
    </row>
    <row r="22" spans="1:11" s="50" customFormat="1" ht="12.75">
      <c r="A22" s="67" t="s">
        <v>7</v>
      </c>
      <c r="B22" s="68">
        <v>0.07547012744793287</v>
      </c>
      <c r="C22" s="146">
        <v>1243025</v>
      </c>
      <c r="D22" s="109">
        <v>1118723</v>
      </c>
      <c r="E22" s="110">
        <v>124302</v>
      </c>
      <c r="F22" s="233">
        <v>1243025</v>
      </c>
      <c r="G22" s="65">
        <v>1118723</v>
      </c>
      <c r="H22" s="66">
        <v>124302</v>
      </c>
      <c r="I22" s="250"/>
      <c r="J22" s="251"/>
      <c r="K22" s="252"/>
    </row>
    <row r="23" spans="1:11" s="50" customFormat="1" ht="12.75">
      <c r="A23" s="67" t="s">
        <v>44</v>
      </c>
      <c r="B23" s="68">
        <v>0.030168138016785827</v>
      </c>
      <c r="C23" s="146">
        <v>496882</v>
      </c>
      <c r="D23" s="109">
        <v>447194</v>
      </c>
      <c r="E23" s="110">
        <v>49688</v>
      </c>
      <c r="F23" s="233">
        <v>496882</v>
      </c>
      <c r="G23" s="65">
        <v>447194</v>
      </c>
      <c r="H23" s="66">
        <v>49688</v>
      </c>
      <c r="I23" s="250"/>
      <c r="J23" s="251"/>
      <c r="K23" s="252"/>
    </row>
    <row r="24" spans="1:11" s="50" customFormat="1" ht="12.75">
      <c r="A24" s="67" t="s">
        <v>47</v>
      </c>
      <c r="B24" s="68">
        <v>0.053565868821883744</v>
      </c>
      <c r="C24" s="146">
        <v>882253</v>
      </c>
      <c r="D24" s="109">
        <v>794028</v>
      </c>
      <c r="E24" s="110">
        <v>88225</v>
      </c>
      <c r="F24" s="233">
        <v>882253</v>
      </c>
      <c r="G24" s="65">
        <v>794028</v>
      </c>
      <c r="H24" s="66">
        <v>88225</v>
      </c>
      <c r="I24" s="250"/>
      <c r="J24" s="251"/>
      <c r="K24" s="252"/>
    </row>
    <row r="25" spans="1:11" s="50" customFormat="1" ht="13.5" thickBot="1">
      <c r="A25" s="69" t="s">
        <v>54</v>
      </c>
      <c r="B25" s="70">
        <v>0.053964128069630087</v>
      </c>
      <c r="C25" s="146">
        <v>888812</v>
      </c>
      <c r="D25" s="109">
        <v>799931</v>
      </c>
      <c r="E25" s="110">
        <v>88881</v>
      </c>
      <c r="F25" s="238">
        <v>888812</v>
      </c>
      <c r="G25" s="71">
        <v>799931</v>
      </c>
      <c r="H25" s="72">
        <v>88881</v>
      </c>
      <c r="I25" s="250"/>
      <c r="J25" s="251"/>
      <c r="K25" s="252"/>
    </row>
    <row r="26" spans="1:11" s="50" customFormat="1" ht="13.5" thickBot="1">
      <c r="A26" s="73" t="s">
        <v>15</v>
      </c>
      <c r="B26" s="116">
        <v>1</v>
      </c>
      <c r="C26" s="75">
        <v>16470423</v>
      </c>
      <c r="D26" s="117">
        <v>14823381</v>
      </c>
      <c r="E26" s="117">
        <v>1647042</v>
      </c>
      <c r="F26" s="241">
        <v>16470423</v>
      </c>
      <c r="G26" s="76">
        <v>14823381</v>
      </c>
      <c r="H26" s="77">
        <v>1647042</v>
      </c>
      <c r="I26" s="253"/>
      <c r="J26" s="254"/>
      <c r="K26" s="255"/>
    </row>
    <row r="27" spans="3:8" s="50" customFormat="1" ht="12.75">
      <c r="C27" s="80"/>
      <c r="D27" s="80"/>
      <c r="E27" s="80"/>
      <c r="F27" s="80"/>
      <c r="G27" s="80"/>
      <c r="H27" s="80"/>
    </row>
    <row r="28" spans="1:8" s="50" customFormat="1" ht="12.75">
      <c r="A28" s="78" t="s">
        <v>74</v>
      </c>
      <c r="C28" s="80"/>
      <c r="D28" s="80"/>
      <c r="E28" s="80"/>
      <c r="F28" s="80"/>
      <c r="G28" s="80"/>
      <c r="H28" s="80"/>
    </row>
    <row r="29" spans="2:11" s="50" customFormat="1" ht="9.75" customHeight="1">
      <c r="B29" s="78"/>
      <c r="C29" s="78"/>
      <c r="D29" s="78" t="s">
        <v>98</v>
      </c>
      <c r="E29" s="78"/>
      <c r="F29" s="78"/>
      <c r="G29" s="78"/>
      <c r="H29" s="78"/>
      <c r="I29" s="78"/>
      <c r="J29" s="78"/>
      <c r="K29" s="78"/>
    </row>
    <row r="30" s="50" customFormat="1" ht="9" customHeight="1">
      <c r="A30" s="305" t="s">
        <v>153</v>
      </c>
    </row>
    <row r="31" spans="1:11" s="50" customFormat="1" ht="12.75">
      <c r="A31" s="559" t="s">
        <v>154</v>
      </c>
      <c r="B31" s="560"/>
      <c r="C31" s="560"/>
      <c r="D31" s="560"/>
      <c r="E31" s="560"/>
      <c r="F31" s="560"/>
      <c r="G31" s="560"/>
      <c r="H31" s="560"/>
      <c r="I31" s="560"/>
      <c r="J31" s="560"/>
      <c r="K31" s="560"/>
    </row>
    <row r="32" spans="1:11" s="50" customFormat="1" ht="12.75">
      <c r="A32" s="559" t="s">
        <v>167</v>
      </c>
      <c r="B32" s="582"/>
      <c r="C32" s="582"/>
      <c r="D32" s="582"/>
      <c r="E32" s="582"/>
      <c r="F32" s="582"/>
      <c r="G32" s="582"/>
      <c r="H32" s="582"/>
      <c r="I32" s="582"/>
      <c r="J32" s="582"/>
      <c r="K32" s="582"/>
    </row>
    <row r="33" s="50" customFormat="1" ht="27" customHeight="1" thickBot="1"/>
    <row r="34" spans="1:11" s="50" customFormat="1" ht="18" customHeight="1" thickBot="1">
      <c r="A34" s="82" t="s">
        <v>100</v>
      </c>
      <c r="B34" s="83"/>
      <c r="C34" s="83"/>
      <c r="D34" s="84"/>
      <c r="E34" s="487"/>
      <c r="F34" s="583"/>
      <c r="G34" s="583"/>
      <c r="H34" s="83"/>
      <c r="I34" s="83"/>
      <c r="J34" s="85" t="s">
        <v>71</v>
      </c>
      <c r="K34" s="157">
        <v>44753</v>
      </c>
    </row>
    <row r="35" spans="12:14" ht="12.75">
      <c r="L35" s="33"/>
      <c r="M35" s="33"/>
      <c r="N35" s="34"/>
    </row>
    <row r="36" spans="6:10" ht="12.75">
      <c r="F36" s="30"/>
      <c r="J36" s="30"/>
    </row>
    <row r="37" spans="6:10" ht="12.75">
      <c r="F37" s="30"/>
      <c r="J37" s="30"/>
    </row>
    <row r="38" spans="6:10" ht="12.75">
      <c r="F38" s="30"/>
      <c r="J38" s="30"/>
    </row>
    <row r="39" spans="6:10" ht="12.75">
      <c r="F39" s="30"/>
      <c r="J39" s="30"/>
    </row>
    <row r="40" spans="6:10" ht="12.75">
      <c r="F40" s="30"/>
      <c r="J40" s="30"/>
    </row>
    <row r="41" spans="6:10" ht="12.75">
      <c r="F41" s="30"/>
      <c r="J41" s="30"/>
    </row>
    <row r="42" spans="6:10" ht="12.75">
      <c r="F42" s="30"/>
      <c r="J42" s="30"/>
    </row>
    <row r="43" spans="6:10" ht="12.75">
      <c r="F43" s="30"/>
      <c r="J43" s="30"/>
    </row>
    <row r="44" spans="6:10" ht="12.75">
      <c r="F44" s="30"/>
      <c r="J44" s="30"/>
    </row>
    <row r="45" spans="6:10" ht="12.75">
      <c r="F45" s="30"/>
      <c r="J45" s="30"/>
    </row>
    <row r="46" spans="6:10" ht="12.75">
      <c r="F46" s="30"/>
      <c r="J46" s="30"/>
    </row>
    <row r="47" ht="12.75">
      <c r="F47" s="30"/>
    </row>
    <row r="48" spans="6:10" ht="12.75">
      <c r="F48" s="30"/>
      <c r="J48" s="30"/>
    </row>
  </sheetData>
  <sheetProtection/>
  <mergeCells count="11">
    <mergeCell ref="A32:K32"/>
    <mergeCell ref="A31:K31"/>
    <mergeCell ref="E34:G34"/>
    <mergeCell ref="A1:K1"/>
    <mergeCell ref="A2:K2"/>
    <mergeCell ref="A3:K3"/>
    <mergeCell ref="A4:K4"/>
    <mergeCell ref="A6:A9"/>
    <mergeCell ref="C6:E6"/>
    <mergeCell ref="F6:H8"/>
    <mergeCell ref="I6:K8"/>
  </mergeCells>
  <printOptions horizontalCentered="1"/>
  <pageMargins left="0.2" right="0.19" top="0.7" bottom="0.61" header="0.5" footer="0.5"/>
  <pageSetup horizontalDpi="600" verticalDpi="600" orientation="landscape" paperSize="5" r:id="rId1"/>
</worksheet>
</file>

<file path=xl/worksheets/sheet7.xml><?xml version="1.0" encoding="utf-8"?>
<worksheet xmlns="http://schemas.openxmlformats.org/spreadsheetml/2006/main" xmlns:r="http://schemas.openxmlformats.org/officeDocument/2006/relationships">
  <dimension ref="A1:O47"/>
  <sheetViews>
    <sheetView zoomScale="120" zoomScaleNormal="120" zoomScalePageLayoutView="0" workbookViewId="0" topLeftCell="A1">
      <selection activeCell="O13" sqref="O12:O13"/>
    </sheetView>
  </sheetViews>
  <sheetFormatPr defaultColWidth="9.140625" defaultRowHeight="12.75"/>
  <cols>
    <col min="1" max="1" width="21.140625" style="0" customWidth="1"/>
    <col min="2" max="2" width="10.8515625" style="0" customWidth="1"/>
    <col min="3" max="3" width="17.28125" style="0" customWidth="1"/>
    <col min="4" max="5" width="15.7109375" style="0" customWidth="1"/>
    <col min="6" max="6" width="17.28125" style="0" customWidth="1"/>
    <col min="7" max="7" width="15.28125" style="0" customWidth="1"/>
    <col min="8" max="8" width="14.7109375" style="0" customWidth="1"/>
    <col min="9" max="9" width="16.00390625" style="0" customWidth="1"/>
    <col min="10" max="10" width="15.421875" style="0" customWidth="1"/>
    <col min="11" max="11" width="14.7109375" style="0" customWidth="1"/>
    <col min="15" max="15" width="14.57421875" style="0" bestFit="1" customWidth="1"/>
  </cols>
  <sheetData>
    <row r="1" spans="1:11" ht="19.5" customHeight="1">
      <c r="A1" s="469" t="s">
        <v>116</v>
      </c>
      <c r="B1" s="562"/>
      <c r="C1" s="562"/>
      <c r="D1" s="562"/>
      <c r="E1" s="562"/>
      <c r="F1" s="562"/>
      <c r="G1" s="562"/>
      <c r="H1" s="562"/>
      <c r="I1" s="562"/>
      <c r="J1" s="562"/>
      <c r="K1" s="562"/>
    </row>
    <row r="2" spans="1:11" s="50" customFormat="1" ht="26.25" customHeight="1">
      <c r="A2" s="507" t="s">
        <v>0</v>
      </c>
      <c r="B2" s="586"/>
      <c r="C2" s="586"/>
      <c r="D2" s="586"/>
      <c r="E2" s="586"/>
      <c r="F2" s="586"/>
      <c r="G2" s="586"/>
      <c r="H2" s="586"/>
      <c r="I2" s="586"/>
      <c r="J2" s="586"/>
      <c r="K2" s="586"/>
    </row>
    <row r="3" spans="1:11" s="50" customFormat="1" ht="35.25" customHeight="1">
      <c r="A3" s="587" t="s">
        <v>141</v>
      </c>
      <c r="B3" s="588"/>
      <c r="C3" s="588"/>
      <c r="D3" s="588"/>
      <c r="E3" s="588"/>
      <c r="F3" s="588"/>
      <c r="G3" s="588"/>
      <c r="H3" s="588"/>
      <c r="I3" s="588"/>
      <c r="J3" s="588"/>
      <c r="K3" s="588"/>
    </row>
    <row r="4" spans="1:11" s="50" customFormat="1" ht="15">
      <c r="A4" s="508" t="s">
        <v>75</v>
      </c>
      <c r="B4" s="508"/>
      <c r="C4" s="508"/>
      <c r="D4" s="508"/>
      <c r="E4" s="508"/>
      <c r="F4" s="508"/>
      <c r="G4" s="508"/>
      <c r="H4" s="508"/>
      <c r="I4" s="508"/>
      <c r="J4" s="508"/>
      <c r="K4" s="508"/>
    </row>
    <row r="5" spans="1:2" ht="20.25" customHeight="1" thickBot="1">
      <c r="A5" s="32"/>
      <c r="B5" s="31"/>
    </row>
    <row r="6" spans="1:11" s="50" customFormat="1" ht="13.5" customHeight="1" thickBot="1">
      <c r="A6" s="566" t="s">
        <v>108</v>
      </c>
      <c r="B6" s="288" t="s">
        <v>28</v>
      </c>
      <c r="C6" s="492" t="s">
        <v>133</v>
      </c>
      <c r="D6" s="493"/>
      <c r="E6" s="494"/>
      <c r="F6" s="576" t="s">
        <v>142</v>
      </c>
      <c r="G6" s="577"/>
      <c r="H6" s="578"/>
      <c r="I6" s="576" t="s">
        <v>143</v>
      </c>
      <c r="J6" s="577"/>
      <c r="K6" s="578"/>
    </row>
    <row r="7" spans="1:11" s="50" customFormat="1" ht="12.75" customHeight="1" thickBot="1">
      <c r="A7" s="566"/>
      <c r="B7" s="289" t="s">
        <v>20</v>
      </c>
      <c r="C7" s="52" t="s">
        <v>31</v>
      </c>
      <c r="D7" s="53" t="s">
        <v>42</v>
      </c>
      <c r="E7" s="291" t="s">
        <v>43</v>
      </c>
      <c r="F7" s="579"/>
      <c r="G7" s="580"/>
      <c r="H7" s="581"/>
      <c r="I7" s="579"/>
      <c r="J7" s="580"/>
      <c r="K7" s="581"/>
    </row>
    <row r="8" spans="1:11" s="50" customFormat="1" ht="13.5" thickBot="1">
      <c r="A8" s="566"/>
      <c r="B8" s="287" t="s">
        <v>2</v>
      </c>
      <c r="C8" s="292" t="s">
        <v>32</v>
      </c>
      <c r="D8" s="54" t="s">
        <v>3</v>
      </c>
      <c r="E8" s="293" t="s">
        <v>3</v>
      </c>
      <c r="F8" s="579"/>
      <c r="G8" s="580"/>
      <c r="H8" s="581"/>
      <c r="I8" s="579"/>
      <c r="J8" s="580"/>
      <c r="K8" s="581"/>
    </row>
    <row r="9" spans="1:11" s="50" customFormat="1" ht="13.5" thickBot="1">
      <c r="A9" s="566"/>
      <c r="B9" s="55" t="s">
        <v>130</v>
      </c>
      <c r="C9" s="56" t="s">
        <v>130</v>
      </c>
      <c r="D9" s="57" t="s">
        <v>130</v>
      </c>
      <c r="E9" s="58" t="s">
        <v>130</v>
      </c>
      <c r="F9" s="59" t="s">
        <v>31</v>
      </c>
      <c r="G9" s="60" t="s">
        <v>72</v>
      </c>
      <c r="H9" s="61" t="s">
        <v>73</v>
      </c>
      <c r="I9" s="59" t="s">
        <v>31</v>
      </c>
      <c r="J9" s="60" t="s">
        <v>72</v>
      </c>
      <c r="K9" s="61" t="s">
        <v>73</v>
      </c>
    </row>
    <row r="10" spans="1:12" s="50" customFormat="1" ht="12.75">
      <c r="A10" s="62" t="s">
        <v>12</v>
      </c>
      <c r="B10" s="63">
        <v>0.0329</v>
      </c>
      <c r="C10" s="108">
        <v>447501</v>
      </c>
      <c r="D10" s="65">
        <v>402751</v>
      </c>
      <c r="E10" s="66">
        <v>44750</v>
      </c>
      <c r="F10" s="233">
        <f>ROUND(B10*$F$26,0)</f>
        <v>89990</v>
      </c>
      <c r="G10" s="234">
        <f aca="true" t="shared" si="0" ref="G10:G22">ROUND(F10*0.9,0)</f>
        <v>80991</v>
      </c>
      <c r="H10" s="235">
        <f>F10-G10</f>
        <v>8999</v>
      </c>
      <c r="I10" s="233">
        <f>C10-F10</f>
        <v>357511</v>
      </c>
      <c r="J10" s="234">
        <f>D10-G10</f>
        <v>321760</v>
      </c>
      <c r="K10" s="235">
        <f>E10-H10</f>
        <v>35751</v>
      </c>
      <c r="L10" s="135"/>
    </row>
    <row r="11" spans="1:12" s="50" customFormat="1" ht="12.75">
      <c r="A11" s="67" t="s">
        <v>4</v>
      </c>
      <c r="B11" s="68">
        <v>0.1052</v>
      </c>
      <c r="C11" s="108">
        <v>1430915</v>
      </c>
      <c r="D11" s="65">
        <v>1287824</v>
      </c>
      <c r="E11" s="66">
        <v>143091</v>
      </c>
      <c r="F11" s="233">
        <f aca="true" t="shared" si="1" ref="F11:F25">ROUND(B11*$F$26,0)</f>
        <v>287749</v>
      </c>
      <c r="G11" s="234">
        <f t="shared" si="0"/>
        <v>258974</v>
      </c>
      <c r="H11" s="235">
        <f aca="true" t="shared" si="2" ref="H11:H25">F11-G11</f>
        <v>28775</v>
      </c>
      <c r="I11" s="233">
        <f aca="true" t="shared" si="3" ref="I11:K25">C11-F11</f>
        <v>1143166</v>
      </c>
      <c r="J11" s="234">
        <f t="shared" si="3"/>
        <v>1028850</v>
      </c>
      <c r="K11" s="235">
        <f t="shared" si="3"/>
        <v>114316</v>
      </c>
      <c r="L11" s="135"/>
    </row>
    <row r="12" spans="1:12" s="50" customFormat="1" ht="12.75">
      <c r="A12" s="67" t="s">
        <v>10</v>
      </c>
      <c r="B12" s="68">
        <v>0.0681</v>
      </c>
      <c r="C12" s="108">
        <v>926287</v>
      </c>
      <c r="D12" s="65">
        <v>833658</v>
      </c>
      <c r="E12" s="66">
        <v>92629</v>
      </c>
      <c r="F12" s="233">
        <f t="shared" si="1"/>
        <v>186271</v>
      </c>
      <c r="G12" s="234">
        <f t="shared" si="0"/>
        <v>167644</v>
      </c>
      <c r="H12" s="235">
        <f t="shared" si="2"/>
        <v>18627</v>
      </c>
      <c r="I12" s="233">
        <f t="shared" si="3"/>
        <v>740016</v>
      </c>
      <c r="J12" s="234">
        <f t="shared" si="3"/>
        <v>666014</v>
      </c>
      <c r="K12" s="235">
        <f t="shared" si="3"/>
        <v>74002</v>
      </c>
      <c r="L12" s="135"/>
    </row>
    <row r="13" spans="1:12" s="50" customFormat="1" ht="12.75">
      <c r="A13" s="67" t="s">
        <v>9</v>
      </c>
      <c r="B13" s="68">
        <v>0.0486</v>
      </c>
      <c r="C13" s="108">
        <v>661050</v>
      </c>
      <c r="D13" s="65">
        <v>594945</v>
      </c>
      <c r="E13" s="66">
        <v>66105</v>
      </c>
      <c r="F13" s="233">
        <f t="shared" si="1"/>
        <v>132933</v>
      </c>
      <c r="G13" s="234">
        <f t="shared" si="0"/>
        <v>119640</v>
      </c>
      <c r="H13" s="235">
        <f t="shared" si="2"/>
        <v>13293</v>
      </c>
      <c r="I13" s="233">
        <f t="shared" si="3"/>
        <v>528117</v>
      </c>
      <c r="J13" s="234">
        <f t="shared" si="3"/>
        <v>475305</v>
      </c>
      <c r="K13" s="235">
        <f t="shared" si="3"/>
        <v>52812</v>
      </c>
      <c r="L13" s="135"/>
    </row>
    <row r="14" spans="1:12" s="50" customFormat="1" ht="12.75">
      <c r="A14" s="67" t="s">
        <v>11</v>
      </c>
      <c r="B14" s="68">
        <v>0.046</v>
      </c>
      <c r="C14" s="108">
        <v>625686</v>
      </c>
      <c r="D14" s="65">
        <v>563117</v>
      </c>
      <c r="E14" s="66">
        <v>62569</v>
      </c>
      <c r="F14" s="233">
        <f t="shared" si="1"/>
        <v>125822</v>
      </c>
      <c r="G14" s="234">
        <f t="shared" si="0"/>
        <v>113240</v>
      </c>
      <c r="H14" s="235">
        <f t="shared" si="2"/>
        <v>12582</v>
      </c>
      <c r="I14" s="233">
        <f t="shared" si="3"/>
        <v>499864</v>
      </c>
      <c r="J14" s="234">
        <f t="shared" si="3"/>
        <v>449877</v>
      </c>
      <c r="K14" s="235">
        <f t="shared" si="3"/>
        <v>49987</v>
      </c>
      <c r="L14" s="135"/>
    </row>
    <row r="15" spans="1:15" s="50" customFormat="1" ht="12.75">
      <c r="A15" s="67" t="s">
        <v>45</v>
      </c>
      <c r="B15" s="68">
        <v>0.076</v>
      </c>
      <c r="C15" s="108">
        <v>1033741</v>
      </c>
      <c r="D15" s="65">
        <v>930367</v>
      </c>
      <c r="E15" s="66">
        <v>103374</v>
      </c>
      <c r="F15" s="233">
        <f t="shared" si="1"/>
        <v>207879</v>
      </c>
      <c r="G15" s="234">
        <f t="shared" si="0"/>
        <v>187091</v>
      </c>
      <c r="H15" s="235">
        <f t="shared" si="2"/>
        <v>20788</v>
      </c>
      <c r="I15" s="233">
        <f t="shared" si="3"/>
        <v>825862</v>
      </c>
      <c r="J15" s="234">
        <f t="shared" si="3"/>
        <v>743276</v>
      </c>
      <c r="K15" s="235">
        <f t="shared" si="3"/>
        <v>82586</v>
      </c>
      <c r="L15" s="135"/>
      <c r="O15" s="135"/>
    </row>
    <row r="16" spans="1:12" s="50" customFormat="1" ht="12.75">
      <c r="A16" s="67" t="s">
        <v>14</v>
      </c>
      <c r="B16" s="68">
        <v>0.0331</v>
      </c>
      <c r="C16" s="108">
        <v>450222</v>
      </c>
      <c r="D16" s="65">
        <v>405200</v>
      </c>
      <c r="E16" s="66">
        <v>45022</v>
      </c>
      <c r="F16" s="233">
        <f t="shared" si="1"/>
        <v>90537</v>
      </c>
      <c r="G16" s="234">
        <f t="shared" si="0"/>
        <v>81483</v>
      </c>
      <c r="H16" s="235">
        <f t="shared" si="2"/>
        <v>9054</v>
      </c>
      <c r="I16" s="233">
        <f t="shared" si="3"/>
        <v>359685</v>
      </c>
      <c r="J16" s="234">
        <f t="shared" si="3"/>
        <v>323717</v>
      </c>
      <c r="K16" s="235">
        <f t="shared" si="3"/>
        <v>35968</v>
      </c>
      <c r="L16" s="135"/>
    </row>
    <row r="17" spans="1:12" s="50" customFormat="1" ht="12.75">
      <c r="A17" s="67" t="s">
        <v>46</v>
      </c>
      <c r="B17" s="68">
        <v>0.0464</v>
      </c>
      <c r="C17" s="108">
        <v>631126</v>
      </c>
      <c r="D17" s="65">
        <v>568013</v>
      </c>
      <c r="E17" s="66">
        <v>63113</v>
      </c>
      <c r="F17" s="233">
        <f t="shared" si="1"/>
        <v>126916</v>
      </c>
      <c r="G17" s="234">
        <f t="shared" si="0"/>
        <v>114224</v>
      </c>
      <c r="H17" s="235">
        <f t="shared" si="2"/>
        <v>12692</v>
      </c>
      <c r="I17" s="233">
        <f t="shared" si="3"/>
        <v>504210</v>
      </c>
      <c r="J17" s="234">
        <f t="shared" si="3"/>
        <v>453789</v>
      </c>
      <c r="K17" s="235">
        <f t="shared" si="3"/>
        <v>50421</v>
      </c>
      <c r="L17" s="135"/>
    </row>
    <row r="18" spans="1:12" s="50" customFormat="1" ht="12.75">
      <c r="A18" s="67" t="s">
        <v>48</v>
      </c>
      <c r="B18" s="68">
        <v>0.0461</v>
      </c>
      <c r="C18" s="108">
        <v>627046</v>
      </c>
      <c r="D18" s="65">
        <v>564341</v>
      </c>
      <c r="E18" s="66">
        <v>62705</v>
      </c>
      <c r="F18" s="233">
        <f t="shared" si="1"/>
        <v>126095</v>
      </c>
      <c r="G18" s="234">
        <f t="shared" si="0"/>
        <v>113486</v>
      </c>
      <c r="H18" s="235">
        <f t="shared" si="2"/>
        <v>12609</v>
      </c>
      <c r="I18" s="233">
        <f t="shared" si="3"/>
        <v>500951</v>
      </c>
      <c r="J18" s="234">
        <f t="shared" si="3"/>
        <v>450855</v>
      </c>
      <c r="K18" s="235">
        <f t="shared" si="3"/>
        <v>50096</v>
      </c>
      <c r="L18" s="135"/>
    </row>
    <row r="19" spans="1:12" s="50" customFormat="1" ht="12.75">
      <c r="A19" s="67" t="s">
        <v>13</v>
      </c>
      <c r="B19" s="68">
        <v>0.0744</v>
      </c>
      <c r="C19" s="108">
        <v>1011978</v>
      </c>
      <c r="D19" s="65">
        <v>910780</v>
      </c>
      <c r="E19" s="66">
        <v>101198</v>
      </c>
      <c r="F19" s="233">
        <f t="shared" si="1"/>
        <v>203503</v>
      </c>
      <c r="G19" s="234">
        <f t="shared" si="0"/>
        <v>183153</v>
      </c>
      <c r="H19" s="235">
        <f t="shared" si="2"/>
        <v>20350</v>
      </c>
      <c r="I19" s="233">
        <f t="shared" si="3"/>
        <v>808475</v>
      </c>
      <c r="J19" s="234">
        <f t="shared" si="3"/>
        <v>727627</v>
      </c>
      <c r="K19" s="235">
        <f t="shared" si="3"/>
        <v>80848</v>
      </c>
      <c r="L19" s="135"/>
    </row>
    <row r="20" spans="1:12" s="50" customFormat="1" ht="12.75">
      <c r="A20" s="67" t="s">
        <v>78</v>
      </c>
      <c r="B20" s="68">
        <v>0.0627</v>
      </c>
      <c r="C20" s="108">
        <v>852837</v>
      </c>
      <c r="D20" s="65">
        <v>767553</v>
      </c>
      <c r="E20" s="66">
        <v>85284</v>
      </c>
      <c r="F20" s="233">
        <f t="shared" si="1"/>
        <v>171500</v>
      </c>
      <c r="G20" s="234">
        <f t="shared" si="0"/>
        <v>154350</v>
      </c>
      <c r="H20" s="235">
        <f t="shared" si="2"/>
        <v>17150</v>
      </c>
      <c r="I20" s="233">
        <f t="shared" si="3"/>
        <v>681337</v>
      </c>
      <c r="J20" s="234">
        <f t="shared" si="3"/>
        <v>613203</v>
      </c>
      <c r="K20" s="235">
        <f t="shared" si="3"/>
        <v>68134</v>
      </c>
      <c r="L20" s="135"/>
    </row>
    <row r="21" spans="1:12" s="50" customFormat="1" ht="12.75">
      <c r="A21" s="67" t="s">
        <v>5</v>
      </c>
      <c r="B21" s="68">
        <v>0.096</v>
      </c>
      <c r="C21" s="108">
        <v>1305778</v>
      </c>
      <c r="D21" s="65">
        <v>1175200</v>
      </c>
      <c r="E21" s="66">
        <v>130578</v>
      </c>
      <c r="F21" s="233">
        <f t="shared" si="1"/>
        <v>262584</v>
      </c>
      <c r="G21" s="234">
        <f t="shared" si="0"/>
        <v>236326</v>
      </c>
      <c r="H21" s="235">
        <f t="shared" si="2"/>
        <v>26258</v>
      </c>
      <c r="I21" s="233">
        <f t="shared" si="3"/>
        <v>1043194</v>
      </c>
      <c r="J21" s="234">
        <f t="shared" si="3"/>
        <v>938874</v>
      </c>
      <c r="K21" s="235">
        <f t="shared" si="3"/>
        <v>104320</v>
      </c>
      <c r="L21" s="135"/>
    </row>
    <row r="22" spans="1:12" s="50" customFormat="1" ht="12.75">
      <c r="A22" s="67" t="s">
        <v>7</v>
      </c>
      <c r="B22" s="68">
        <v>0.0854</v>
      </c>
      <c r="C22" s="108">
        <v>1161599</v>
      </c>
      <c r="D22" s="65">
        <v>1045439</v>
      </c>
      <c r="E22" s="66">
        <v>116160</v>
      </c>
      <c r="F22" s="233">
        <f t="shared" si="1"/>
        <v>233591</v>
      </c>
      <c r="G22" s="234">
        <f t="shared" si="0"/>
        <v>210232</v>
      </c>
      <c r="H22" s="235">
        <f t="shared" si="2"/>
        <v>23359</v>
      </c>
      <c r="I22" s="233">
        <f t="shared" si="3"/>
        <v>928008</v>
      </c>
      <c r="J22" s="234">
        <f t="shared" si="3"/>
        <v>835207</v>
      </c>
      <c r="K22" s="235">
        <f t="shared" si="3"/>
        <v>92801</v>
      </c>
      <c r="L22" s="135"/>
    </row>
    <row r="23" spans="1:12" s="50" customFormat="1" ht="12.75">
      <c r="A23" s="67" t="s">
        <v>44</v>
      </c>
      <c r="B23" s="68">
        <v>0.0403</v>
      </c>
      <c r="C23" s="108">
        <v>548155</v>
      </c>
      <c r="D23" s="65">
        <v>493340</v>
      </c>
      <c r="E23" s="66">
        <v>54815</v>
      </c>
      <c r="F23" s="233">
        <f t="shared" si="1"/>
        <v>110231</v>
      </c>
      <c r="G23" s="234">
        <f>ROUND(F23*0.9,0)</f>
        <v>99208</v>
      </c>
      <c r="H23" s="235">
        <f>F23-G23</f>
        <v>11023</v>
      </c>
      <c r="I23" s="233">
        <f t="shared" si="3"/>
        <v>437924</v>
      </c>
      <c r="J23" s="234">
        <f t="shared" si="3"/>
        <v>394132</v>
      </c>
      <c r="K23" s="235">
        <f t="shared" si="3"/>
        <v>43792</v>
      </c>
      <c r="L23" s="135"/>
    </row>
    <row r="24" spans="1:15" s="50" customFormat="1" ht="12.75">
      <c r="A24" s="67" t="s">
        <v>47</v>
      </c>
      <c r="B24" s="68">
        <v>0.0645</v>
      </c>
      <c r="C24" s="108">
        <v>877320</v>
      </c>
      <c r="D24" s="65">
        <v>789588</v>
      </c>
      <c r="E24" s="66">
        <v>87732</v>
      </c>
      <c r="F24" s="233">
        <f t="shared" si="1"/>
        <v>176424</v>
      </c>
      <c r="G24" s="234">
        <f>ROUND(F24*0.9,0)</f>
        <v>158782</v>
      </c>
      <c r="H24" s="235">
        <f t="shared" si="2"/>
        <v>17642</v>
      </c>
      <c r="I24" s="233">
        <f t="shared" si="3"/>
        <v>700896</v>
      </c>
      <c r="J24" s="234">
        <f t="shared" si="3"/>
        <v>630806</v>
      </c>
      <c r="K24" s="235">
        <f t="shared" si="3"/>
        <v>70090</v>
      </c>
      <c r="L24" s="135"/>
      <c r="O24" s="80"/>
    </row>
    <row r="25" spans="1:12" s="50" customFormat="1" ht="13.5" thickBot="1">
      <c r="A25" s="69" t="s">
        <v>54</v>
      </c>
      <c r="B25" s="70">
        <v>0.0743</v>
      </c>
      <c r="C25" s="108">
        <v>1010618</v>
      </c>
      <c r="D25" s="71">
        <v>909556</v>
      </c>
      <c r="E25" s="72">
        <v>101062</v>
      </c>
      <c r="F25" s="233">
        <f t="shared" si="1"/>
        <v>203229</v>
      </c>
      <c r="G25" s="239">
        <f>ROUND(F25*0.9,0)</f>
        <v>182906</v>
      </c>
      <c r="H25" s="237">
        <f t="shared" si="2"/>
        <v>20323</v>
      </c>
      <c r="I25" s="238">
        <f t="shared" si="3"/>
        <v>807389</v>
      </c>
      <c r="J25" s="239">
        <f t="shared" si="3"/>
        <v>726650</v>
      </c>
      <c r="K25" s="235">
        <f t="shared" si="3"/>
        <v>80739</v>
      </c>
      <c r="L25" s="135"/>
    </row>
    <row r="26" spans="1:11" s="50" customFormat="1" ht="13.5" thickBot="1">
      <c r="A26" s="73" t="s">
        <v>15</v>
      </c>
      <c r="B26" s="74">
        <v>1</v>
      </c>
      <c r="C26" s="75">
        <v>13601859</v>
      </c>
      <c r="D26" s="76">
        <v>12241672</v>
      </c>
      <c r="E26" s="77">
        <v>1360187</v>
      </c>
      <c r="F26" s="340">
        <v>2735254</v>
      </c>
      <c r="G26" s="118">
        <v>2461729</v>
      </c>
      <c r="H26" s="242">
        <v>273525</v>
      </c>
      <c r="I26" s="243">
        <f>C26-F26</f>
        <v>10866605</v>
      </c>
      <c r="J26" s="118">
        <v>9779944</v>
      </c>
      <c r="K26" s="242">
        <v>1086661</v>
      </c>
    </row>
    <row r="27" spans="3:11" ht="12.75">
      <c r="C27" s="344"/>
      <c r="D27" s="131"/>
      <c r="E27" s="131"/>
      <c r="F27" s="131"/>
      <c r="G27" s="131"/>
      <c r="H27" s="131"/>
      <c r="I27" s="131"/>
      <c r="J27" s="131"/>
      <c r="K27" s="131"/>
    </row>
    <row r="28" spans="1:11" s="50" customFormat="1" ht="12.75">
      <c r="A28" s="78" t="s">
        <v>74</v>
      </c>
      <c r="B28" s="78"/>
      <c r="D28" s="78"/>
      <c r="E28" s="78"/>
      <c r="F28" s="79"/>
      <c r="G28" s="79"/>
      <c r="H28" s="79"/>
      <c r="I28" s="79"/>
      <c r="J28" s="79" t="s">
        <v>126</v>
      </c>
      <c r="K28" s="79"/>
    </row>
    <row r="29" spans="1:11" s="50" customFormat="1" ht="25.5" customHeight="1">
      <c r="A29" s="423" t="s">
        <v>153</v>
      </c>
      <c r="B29" s="81"/>
      <c r="C29" s="81"/>
      <c r="D29" s="81"/>
      <c r="E29" s="81"/>
      <c r="F29" s="81"/>
      <c r="G29" s="81"/>
      <c r="H29" s="81"/>
      <c r="I29" s="81"/>
      <c r="J29" s="81"/>
      <c r="K29" s="81"/>
    </row>
    <row r="30" spans="1:11" s="50" customFormat="1" ht="25.5" customHeight="1">
      <c r="A30" s="584" t="s">
        <v>168</v>
      </c>
      <c r="B30" s="585"/>
      <c r="C30" s="585"/>
      <c r="D30" s="585"/>
      <c r="E30" s="585"/>
      <c r="F30" s="585"/>
      <c r="G30" s="585"/>
      <c r="H30" s="585"/>
      <c r="I30" s="585"/>
      <c r="J30" s="585"/>
      <c r="K30" s="585"/>
    </row>
    <row r="31" spans="6:10" s="50" customFormat="1" ht="17.25" customHeight="1" thickBot="1">
      <c r="F31" s="80"/>
      <c r="J31" s="80"/>
    </row>
    <row r="32" spans="1:11" s="50" customFormat="1" ht="18" customHeight="1" thickBot="1">
      <c r="A32" s="82" t="s">
        <v>100</v>
      </c>
      <c r="B32" s="83"/>
      <c r="C32" s="83"/>
      <c r="D32" s="84"/>
      <c r="E32" s="487"/>
      <c r="F32" s="583"/>
      <c r="G32" s="583"/>
      <c r="H32" s="83"/>
      <c r="I32" s="83"/>
      <c r="J32" s="85" t="s">
        <v>107</v>
      </c>
      <c r="K32" s="290">
        <v>44753</v>
      </c>
    </row>
    <row r="34" spans="6:10" ht="12.75">
      <c r="F34" s="30"/>
      <c r="J34" s="30"/>
    </row>
    <row r="35" spans="1:11" ht="12.75">
      <c r="A35" s="35"/>
      <c r="B35" s="33"/>
      <c r="C35" s="33"/>
      <c r="D35" s="36"/>
      <c r="E35" s="33"/>
      <c r="F35" s="37"/>
      <c r="G35" s="3"/>
      <c r="H35" s="33"/>
      <c r="I35" s="33"/>
      <c r="J35" s="38"/>
      <c r="K35" s="33"/>
    </row>
    <row r="36" spans="6:10" ht="12.75">
      <c r="F36" s="30"/>
      <c r="J36" s="30"/>
    </row>
    <row r="37" spans="6:10" ht="12.75">
      <c r="F37" s="30"/>
      <c r="J37" s="30"/>
    </row>
    <row r="38" spans="6:10" ht="12.75">
      <c r="F38" s="30"/>
      <c r="J38" s="30"/>
    </row>
    <row r="39" spans="6:10" ht="12.75">
      <c r="F39" s="30"/>
      <c r="J39" s="30"/>
    </row>
    <row r="40" spans="6:10" ht="12.75">
      <c r="F40" s="30"/>
      <c r="J40" s="30"/>
    </row>
    <row r="41" spans="6:10" ht="12.75">
      <c r="F41" s="30"/>
      <c r="J41" s="30"/>
    </row>
    <row r="42" spans="6:10" ht="12.75">
      <c r="F42" s="30"/>
      <c r="J42" s="30"/>
    </row>
    <row r="43" spans="6:10" ht="12.75">
      <c r="F43" s="30"/>
      <c r="J43" s="30"/>
    </row>
    <row r="44" spans="6:10" ht="12.75">
      <c r="F44" s="30"/>
      <c r="J44" s="30"/>
    </row>
    <row r="45" spans="6:10" ht="12.75">
      <c r="F45" s="30"/>
      <c r="J45" s="30"/>
    </row>
    <row r="46" ht="12.75">
      <c r="F46" s="30"/>
    </row>
    <row r="47" spans="6:10" ht="12.75">
      <c r="F47" s="30"/>
      <c r="J47" s="30"/>
    </row>
  </sheetData>
  <sheetProtection/>
  <mergeCells count="10">
    <mergeCell ref="A30:K30"/>
    <mergeCell ref="E32:G32"/>
    <mergeCell ref="A1:K1"/>
    <mergeCell ref="A2:K2"/>
    <mergeCell ref="A3:K3"/>
    <mergeCell ref="A4:K4"/>
    <mergeCell ref="A6:A9"/>
    <mergeCell ref="C6:E6"/>
    <mergeCell ref="F6:H8"/>
    <mergeCell ref="I6:K8"/>
  </mergeCells>
  <printOptions horizontalCentered="1"/>
  <pageMargins left="0.2" right="0.19" top="0.7" bottom="0.61" header="0.5" footer="0.5"/>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dimension ref="A1:H28"/>
  <sheetViews>
    <sheetView zoomScalePageLayoutView="0" workbookViewId="0" topLeftCell="A1">
      <pane xSplit="1" ySplit="7" topLeftCell="B8" activePane="bottomRight" state="frozen"/>
      <selection pane="topLeft" activeCell="A1" sqref="A1"/>
      <selection pane="topRight" activeCell="C1" sqref="C1"/>
      <selection pane="bottomLeft" activeCell="A8" sqref="A8"/>
      <selection pane="bottomRight" activeCell="E32" sqref="E32"/>
    </sheetView>
  </sheetViews>
  <sheetFormatPr defaultColWidth="9.140625" defaultRowHeight="12.75"/>
  <cols>
    <col min="1" max="1" width="17.28125" style="0" customWidth="1"/>
    <col min="2" max="2" width="11.00390625" style="1" customWidth="1"/>
    <col min="3" max="3" width="11.28125" style="1" customWidth="1"/>
    <col min="4" max="5" width="12.7109375" style="1" customWidth="1"/>
    <col min="6" max="6" width="17.57421875" style="1" customWidth="1"/>
    <col min="7" max="7" width="9.140625" style="2" customWidth="1"/>
    <col min="8" max="8" width="9.00390625" style="0" customWidth="1"/>
  </cols>
  <sheetData>
    <row r="1" spans="1:8" ht="12.75">
      <c r="A1" s="20">
        <v>39187</v>
      </c>
      <c r="B1" s="5"/>
      <c r="C1" s="5"/>
      <c r="D1" s="5"/>
      <c r="E1" s="5"/>
      <c r="F1" s="5"/>
      <c r="G1" s="6"/>
      <c r="H1" s="4"/>
    </row>
    <row r="2" spans="1:8" ht="12.75">
      <c r="A2" s="7" t="s">
        <v>50</v>
      </c>
      <c r="B2" s="5"/>
      <c r="C2" s="5"/>
      <c r="D2" s="5"/>
      <c r="E2" s="5"/>
      <c r="F2" s="5"/>
      <c r="G2" s="6"/>
      <c r="H2" s="4"/>
    </row>
    <row r="3" spans="1:8" ht="12.75">
      <c r="A3" s="7"/>
      <c r="B3" s="5"/>
      <c r="C3" s="5"/>
      <c r="D3" s="5"/>
      <c r="E3" s="5"/>
      <c r="F3" s="5"/>
      <c r="G3" s="6"/>
      <c r="H3" s="4"/>
    </row>
    <row r="4" spans="1:8" ht="12.75">
      <c r="A4" s="13"/>
      <c r="B4" s="8"/>
      <c r="C4" s="8"/>
      <c r="D4" s="8" t="s">
        <v>22</v>
      </c>
      <c r="E4" s="8"/>
      <c r="F4" s="8"/>
      <c r="G4" s="10"/>
      <c r="H4" s="13"/>
    </row>
    <row r="5" spans="1:8" ht="12.75">
      <c r="A5" s="13"/>
      <c r="B5" s="8" t="s">
        <v>21</v>
      </c>
      <c r="C5" s="8" t="s">
        <v>27</v>
      </c>
      <c r="D5" s="8" t="s">
        <v>23</v>
      </c>
      <c r="E5" s="8" t="s">
        <v>25</v>
      </c>
      <c r="F5" s="8" t="s">
        <v>28</v>
      </c>
      <c r="G5" s="10" t="s">
        <v>33</v>
      </c>
      <c r="H5" s="10"/>
    </row>
    <row r="6" spans="1:8" s="3" customFormat="1" ht="12.75">
      <c r="A6" s="13" t="s">
        <v>29</v>
      </c>
      <c r="B6" s="8" t="s">
        <v>20</v>
      </c>
      <c r="C6" s="8" t="s">
        <v>23</v>
      </c>
      <c r="D6" s="9">
        <v>0.9</v>
      </c>
      <c r="E6" s="9" t="s">
        <v>26</v>
      </c>
      <c r="F6" s="9" t="s">
        <v>25</v>
      </c>
      <c r="G6" s="10" t="s">
        <v>51</v>
      </c>
      <c r="H6" s="10"/>
    </row>
    <row r="7" spans="1:8" ht="12.75">
      <c r="A7" s="17"/>
      <c r="B7" s="16" t="s">
        <v>2</v>
      </c>
      <c r="C7" s="16" t="s">
        <v>2</v>
      </c>
      <c r="D7" s="16" t="s">
        <v>24</v>
      </c>
      <c r="E7" s="16" t="s">
        <v>23</v>
      </c>
      <c r="F7" s="16" t="s">
        <v>30</v>
      </c>
      <c r="G7" s="16" t="s">
        <v>2</v>
      </c>
      <c r="H7" s="16"/>
    </row>
    <row r="8" spans="1:8" ht="12.75">
      <c r="A8" s="4" t="s">
        <v>12</v>
      </c>
      <c r="B8" s="14" t="e">
        <f>#REF!</f>
        <v>#REF!</v>
      </c>
      <c r="C8" s="14" t="e">
        <f>#REF!</f>
        <v>#REF!</v>
      </c>
      <c r="D8" s="14" t="e">
        <f>C8</f>
        <v>#REF!</v>
      </c>
      <c r="F8" s="14">
        <f>+E8*(76.84/81.64)</f>
        <v>0</v>
      </c>
      <c r="G8" s="14" t="e">
        <f>D8</f>
        <v>#REF!</v>
      </c>
      <c r="H8" s="15"/>
    </row>
    <row r="9" spans="1:8" ht="12.75">
      <c r="A9" s="4" t="s">
        <v>4</v>
      </c>
      <c r="B9" s="14" t="e">
        <f>#REF!</f>
        <v>#REF!</v>
      </c>
      <c r="C9" s="14" t="e">
        <f>#REF!</f>
        <v>#REF!</v>
      </c>
      <c r="D9" s="14"/>
      <c r="E9" s="14" t="e">
        <f>B9</f>
        <v>#REF!</v>
      </c>
      <c r="F9" s="14" t="e">
        <f aca="true" t="shared" si="0" ref="F9:F23">+E9*(76.84/81.64)</f>
        <v>#REF!</v>
      </c>
      <c r="G9" s="14" t="e">
        <f>F9</f>
        <v>#REF!</v>
      </c>
      <c r="H9" s="15"/>
    </row>
    <row r="10" spans="1:8" ht="12.75">
      <c r="A10" s="4" t="s">
        <v>10</v>
      </c>
      <c r="B10" s="14" t="e">
        <f>#REF!</f>
        <v>#REF!</v>
      </c>
      <c r="C10" s="14" t="e">
        <f>#REF!</f>
        <v>#REF!</v>
      </c>
      <c r="D10" s="21"/>
      <c r="E10" s="14" t="e">
        <f>B10</f>
        <v>#REF!</v>
      </c>
      <c r="F10" s="14" t="e">
        <f t="shared" si="0"/>
        <v>#REF!</v>
      </c>
      <c r="G10" s="14" t="e">
        <f>F10</f>
        <v>#REF!</v>
      </c>
      <c r="H10" s="15"/>
    </row>
    <row r="11" spans="1:8" ht="12.75">
      <c r="A11" s="4" t="s">
        <v>9</v>
      </c>
      <c r="B11" s="14" t="e">
        <f>#REF!</f>
        <v>#REF!</v>
      </c>
      <c r="C11" s="14" t="e">
        <f>#REF!</f>
        <v>#REF!</v>
      </c>
      <c r="D11" s="14"/>
      <c r="E11" s="14" t="e">
        <f>B11</f>
        <v>#REF!</v>
      </c>
      <c r="F11" s="14" t="e">
        <f t="shared" si="0"/>
        <v>#REF!</v>
      </c>
      <c r="G11" s="14" t="e">
        <f>F11</f>
        <v>#REF!</v>
      </c>
      <c r="H11" s="15"/>
    </row>
    <row r="12" spans="1:8" ht="12.75">
      <c r="A12" s="4" t="s">
        <v>11</v>
      </c>
      <c r="B12" s="14" t="e">
        <f>#REF!</f>
        <v>#REF!</v>
      </c>
      <c r="C12" s="14" t="e">
        <f>#REF!</f>
        <v>#REF!</v>
      </c>
      <c r="D12" s="14" t="e">
        <f>C12</f>
        <v>#REF!</v>
      </c>
      <c r="E12" s="14"/>
      <c r="F12" s="14">
        <f t="shared" si="0"/>
        <v>0</v>
      </c>
      <c r="G12" s="14" t="e">
        <f>D12</f>
        <v>#REF!</v>
      </c>
      <c r="H12" s="15"/>
    </row>
    <row r="13" spans="1:8" ht="12.75">
      <c r="A13" s="4" t="s">
        <v>45</v>
      </c>
      <c r="B13" s="14" t="e">
        <f>#REF!</f>
        <v>#REF!</v>
      </c>
      <c r="C13" s="14" t="e">
        <f>#REF!</f>
        <v>#REF!</v>
      </c>
      <c r="D13" s="14"/>
      <c r="E13" s="14" t="e">
        <f>B13</f>
        <v>#REF!</v>
      </c>
      <c r="F13" s="14" t="e">
        <f t="shared" si="0"/>
        <v>#REF!</v>
      </c>
      <c r="G13" s="14" t="e">
        <f>F13</f>
        <v>#REF!</v>
      </c>
      <c r="H13" s="15"/>
    </row>
    <row r="14" spans="1:8" ht="12.75">
      <c r="A14" s="4" t="s">
        <v>14</v>
      </c>
      <c r="B14" s="14" t="e">
        <f>#REF!</f>
        <v>#REF!</v>
      </c>
      <c r="C14" s="14" t="e">
        <f>#REF!</f>
        <v>#REF!</v>
      </c>
      <c r="D14" s="14"/>
      <c r="E14" s="14" t="e">
        <f>B14</f>
        <v>#REF!</v>
      </c>
      <c r="F14" s="14" t="e">
        <f t="shared" si="0"/>
        <v>#REF!</v>
      </c>
      <c r="G14" s="14" t="e">
        <f>F14</f>
        <v>#REF!</v>
      </c>
      <c r="H14" s="15"/>
    </row>
    <row r="15" spans="1:8" ht="12.75">
      <c r="A15" s="4" t="s">
        <v>46</v>
      </c>
      <c r="B15" s="14" t="e">
        <f>#REF!</f>
        <v>#REF!</v>
      </c>
      <c r="C15" s="14" t="e">
        <f>#REF!</f>
        <v>#REF!</v>
      </c>
      <c r="D15" s="14"/>
      <c r="E15" s="14" t="e">
        <f>B15</f>
        <v>#REF!</v>
      </c>
      <c r="F15" s="14" t="e">
        <f t="shared" si="0"/>
        <v>#REF!</v>
      </c>
      <c r="G15" s="14" t="e">
        <f>F15</f>
        <v>#REF!</v>
      </c>
      <c r="H15" s="15"/>
    </row>
    <row r="16" spans="1:8" ht="12.75">
      <c r="A16" s="4" t="s">
        <v>48</v>
      </c>
      <c r="B16" s="14" t="e">
        <f>#REF!</f>
        <v>#REF!</v>
      </c>
      <c r="C16" s="14" t="e">
        <f>#REF!</f>
        <v>#REF!</v>
      </c>
      <c r="D16" s="14" t="e">
        <f>C16</f>
        <v>#REF!</v>
      </c>
      <c r="E16" s="14"/>
      <c r="F16" s="14">
        <f t="shared" si="0"/>
        <v>0</v>
      </c>
      <c r="G16" s="14" t="e">
        <f>D16</f>
        <v>#REF!</v>
      </c>
      <c r="H16" s="15"/>
    </row>
    <row r="17" spans="1:8" ht="12.75">
      <c r="A17" s="4" t="s">
        <v>13</v>
      </c>
      <c r="B17" s="14" t="e">
        <f>#REF!</f>
        <v>#REF!</v>
      </c>
      <c r="C17" s="14" t="e">
        <f>#REF!</f>
        <v>#REF!</v>
      </c>
      <c r="D17" s="14"/>
      <c r="E17" s="24" t="e">
        <f>B17</f>
        <v>#REF!</v>
      </c>
      <c r="F17" s="14" t="e">
        <f t="shared" si="0"/>
        <v>#REF!</v>
      </c>
      <c r="G17" s="14" t="e">
        <f>F17</f>
        <v>#REF!</v>
      </c>
      <c r="H17" s="15"/>
    </row>
    <row r="18" spans="1:8" ht="12.75">
      <c r="A18" s="4" t="s">
        <v>8</v>
      </c>
      <c r="B18" s="14" t="e">
        <f>#REF!</f>
        <v>#REF!</v>
      </c>
      <c r="C18" s="14" t="e">
        <f>#REF!</f>
        <v>#REF!</v>
      </c>
      <c r="D18" s="14" t="e">
        <f>C18</f>
        <v>#REF!</v>
      </c>
      <c r="E18" s="14"/>
      <c r="F18" s="14">
        <f t="shared" si="0"/>
        <v>0</v>
      </c>
      <c r="G18" s="14" t="e">
        <f>D18</f>
        <v>#REF!</v>
      </c>
      <c r="H18" s="15"/>
    </row>
    <row r="19" spans="1:8" ht="12.75">
      <c r="A19" s="4" t="s">
        <v>5</v>
      </c>
      <c r="B19" s="14" t="e">
        <f>#REF!</f>
        <v>#REF!</v>
      </c>
      <c r="C19" s="14" t="e">
        <f>#REF!</f>
        <v>#REF!</v>
      </c>
      <c r="D19" s="14"/>
      <c r="E19" s="14" t="e">
        <f>B19</f>
        <v>#REF!</v>
      </c>
      <c r="F19" s="14" t="e">
        <f t="shared" si="0"/>
        <v>#REF!</v>
      </c>
      <c r="G19" s="14" t="e">
        <f>F19</f>
        <v>#REF!</v>
      </c>
      <c r="H19" s="15"/>
    </row>
    <row r="20" spans="1:8" ht="12.75">
      <c r="A20" s="4" t="s">
        <v>7</v>
      </c>
      <c r="B20" s="14" t="e">
        <f>#REF!</f>
        <v>#REF!</v>
      </c>
      <c r="C20" s="14" t="e">
        <f>#REF!</f>
        <v>#REF!</v>
      </c>
      <c r="D20" s="14"/>
      <c r="E20" s="14" t="e">
        <f>B20</f>
        <v>#REF!</v>
      </c>
      <c r="F20" s="14" t="e">
        <f t="shared" si="0"/>
        <v>#REF!</v>
      </c>
      <c r="G20" s="14" t="e">
        <f>F20</f>
        <v>#REF!</v>
      </c>
      <c r="H20" s="15"/>
    </row>
    <row r="21" spans="1:8" ht="12.75">
      <c r="A21" s="4" t="s">
        <v>44</v>
      </c>
      <c r="B21" s="14" t="e">
        <f>#REF!</f>
        <v>#REF!</v>
      </c>
      <c r="C21" s="14" t="e">
        <f>#REF!</f>
        <v>#REF!</v>
      </c>
      <c r="D21" s="14"/>
      <c r="E21" s="14" t="e">
        <f>B21</f>
        <v>#REF!</v>
      </c>
      <c r="F21" s="14" t="e">
        <f t="shared" si="0"/>
        <v>#REF!</v>
      </c>
      <c r="G21" s="14" t="e">
        <f>F21</f>
        <v>#REF!</v>
      </c>
      <c r="H21" s="15"/>
    </row>
    <row r="22" spans="1:7" ht="12.75">
      <c r="A22" s="4" t="s">
        <v>47</v>
      </c>
      <c r="B22" s="14" t="e">
        <f>#REF!</f>
        <v>#REF!</v>
      </c>
      <c r="C22" s="14" t="e">
        <f>#REF!</f>
        <v>#REF!</v>
      </c>
      <c r="D22" s="14"/>
      <c r="E22" s="14" t="e">
        <f>B22</f>
        <v>#REF!</v>
      </c>
      <c r="F22" s="14" t="e">
        <f t="shared" si="0"/>
        <v>#REF!</v>
      </c>
      <c r="G22" s="14" t="e">
        <f>F22</f>
        <v>#REF!</v>
      </c>
    </row>
    <row r="23" spans="1:8" ht="12.75">
      <c r="A23" s="4" t="s">
        <v>6</v>
      </c>
      <c r="B23" s="14" t="e">
        <f>#REF!</f>
        <v>#REF!</v>
      </c>
      <c r="C23" s="14" t="e">
        <f>#REF!</f>
        <v>#REF!</v>
      </c>
      <c r="D23" s="14"/>
      <c r="E23" s="14" t="e">
        <f>B23</f>
        <v>#REF!</v>
      </c>
      <c r="F23" s="14" t="e">
        <f t="shared" si="0"/>
        <v>#REF!</v>
      </c>
      <c r="G23" s="14" t="e">
        <f>F23</f>
        <v>#REF!</v>
      </c>
      <c r="H23" s="15"/>
    </row>
    <row r="24" spans="1:8" ht="12.75">
      <c r="A24" s="13" t="s">
        <v>15</v>
      </c>
      <c r="B24" s="9">
        <v>1</v>
      </c>
      <c r="C24" s="9">
        <v>0.9</v>
      </c>
      <c r="D24" s="14" t="e">
        <f>SUM(D8:D23)</f>
        <v>#REF!</v>
      </c>
      <c r="E24" s="14" t="e">
        <f>SUM(E8:E23)</f>
        <v>#REF!</v>
      </c>
      <c r="F24" s="14" t="e">
        <f>SUM(F8:F23)</f>
        <v>#REF!</v>
      </c>
      <c r="G24" s="14" t="e">
        <f>SUM(G8:G23)</f>
        <v>#REF!</v>
      </c>
      <c r="H24" s="15"/>
    </row>
    <row r="25" spans="1:8" ht="12.75">
      <c r="A25" s="4"/>
      <c r="B25" s="5"/>
      <c r="C25" s="5"/>
      <c r="D25" s="5"/>
      <c r="E25" s="5"/>
      <c r="F25" s="5"/>
      <c r="G25" s="5"/>
      <c r="H25" s="4"/>
    </row>
    <row r="26" spans="1:8" ht="12.75">
      <c r="A26" s="11"/>
      <c r="B26" s="5"/>
      <c r="C26" s="5"/>
      <c r="D26" s="5"/>
      <c r="E26" s="24"/>
      <c r="F26" s="14">
        <v>1</v>
      </c>
      <c r="G26" s="6"/>
      <c r="H26" s="4"/>
    </row>
    <row r="27" spans="1:8" ht="12.75">
      <c r="A27" s="12"/>
      <c r="B27" s="5"/>
      <c r="C27" s="5"/>
      <c r="D27" s="5"/>
      <c r="E27" s="5"/>
      <c r="F27" s="18" t="e">
        <f>D24</f>
        <v>#REF!</v>
      </c>
      <c r="G27" s="6"/>
      <c r="H27" s="4"/>
    </row>
    <row r="28" ht="12.75">
      <c r="F28" s="14" t="e">
        <f>+F26-F27</f>
        <v>#REF!</v>
      </c>
    </row>
  </sheetData>
  <sheetProtection/>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J28"/>
  <sheetViews>
    <sheetView zoomScalePageLayoutView="0" workbookViewId="0" topLeftCell="A1">
      <selection activeCell="G24" sqref="G24"/>
    </sheetView>
  </sheetViews>
  <sheetFormatPr defaultColWidth="9.140625" defaultRowHeight="12.75"/>
  <cols>
    <col min="1" max="1" width="17.28125" style="0" customWidth="1"/>
    <col min="2" max="2" width="11.00390625" style="1" customWidth="1"/>
    <col min="3" max="3" width="11.28125" style="1" customWidth="1"/>
    <col min="4" max="5" width="12.7109375" style="1" customWidth="1"/>
    <col min="6" max="6" width="17.57421875" style="1" customWidth="1"/>
    <col min="7" max="7" width="9.140625" style="25" customWidth="1"/>
    <col min="8" max="8" width="9.00390625" style="0" customWidth="1"/>
    <col min="10" max="10" width="20.57421875" style="0" bestFit="1" customWidth="1"/>
  </cols>
  <sheetData>
    <row r="1" spans="1:8" ht="12.75">
      <c r="A1" s="20">
        <v>39187</v>
      </c>
      <c r="B1" s="5"/>
      <c r="C1" s="5"/>
      <c r="D1" s="5"/>
      <c r="E1" s="5"/>
      <c r="F1" s="5"/>
      <c r="G1" s="22"/>
      <c r="H1" s="4"/>
    </row>
    <row r="2" spans="1:8" ht="12.75">
      <c r="A2" s="7" t="s">
        <v>52</v>
      </c>
      <c r="B2" s="5"/>
      <c r="C2" s="5"/>
      <c r="D2" s="5"/>
      <c r="E2" s="5"/>
      <c r="F2" s="5"/>
      <c r="G2" s="22"/>
      <c r="H2" s="4"/>
    </row>
    <row r="3" spans="1:8" ht="12.75">
      <c r="A3" s="7"/>
      <c r="B3" s="5" t="s">
        <v>49</v>
      </c>
      <c r="C3" s="5" t="s">
        <v>36</v>
      </c>
      <c r="D3" s="5" t="s">
        <v>37</v>
      </c>
      <c r="E3" s="5" t="s">
        <v>38</v>
      </c>
      <c r="F3" s="5" t="s">
        <v>40</v>
      </c>
      <c r="G3" s="22" t="s">
        <v>39</v>
      </c>
      <c r="H3" s="4"/>
    </row>
    <row r="4" spans="1:8" ht="12.75">
      <c r="A4" s="13"/>
      <c r="B4" s="8" t="s">
        <v>35</v>
      </c>
      <c r="C4" s="8"/>
      <c r="D4" s="8" t="s">
        <v>22</v>
      </c>
      <c r="E4" s="8"/>
      <c r="F4" s="8"/>
      <c r="G4" s="23" t="s">
        <v>53</v>
      </c>
      <c r="H4" s="13"/>
    </row>
    <row r="5" spans="1:8" ht="12.75">
      <c r="A5" s="13"/>
      <c r="B5" s="8" t="s">
        <v>21</v>
      </c>
      <c r="C5" s="8" t="s">
        <v>27</v>
      </c>
      <c r="D5" s="8" t="s">
        <v>23</v>
      </c>
      <c r="E5" s="8" t="s">
        <v>25</v>
      </c>
      <c r="F5" s="8" t="s">
        <v>28</v>
      </c>
      <c r="G5" s="23" t="s">
        <v>16</v>
      </c>
      <c r="H5" s="10"/>
    </row>
    <row r="6" spans="1:8" s="3" customFormat="1" ht="12.75">
      <c r="A6" s="13" t="s">
        <v>29</v>
      </c>
      <c r="B6" s="8" t="s">
        <v>20</v>
      </c>
      <c r="C6" s="8" t="s">
        <v>23</v>
      </c>
      <c r="D6" s="9">
        <v>0.9</v>
      </c>
      <c r="E6" s="9" t="s">
        <v>26</v>
      </c>
      <c r="F6" s="9" t="s">
        <v>25</v>
      </c>
      <c r="G6" s="23" t="s">
        <v>51</v>
      </c>
      <c r="H6" s="10"/>
    </row>
    <row r="7" spans="1:8" ht="12.75">
      <c r="A7" s="17"/>
      <c r="B7" s="16" t="s">
        <v>2</v>
      </c>
      <c r="C7" s="16" t="s">
        <v>2</v>
      </c>
      <c r="D7" s="16" t="s">
        <v>24</v>
      </c>
      <c r="E7" s="16" t="s">
        <v>23</v>
      </c>
      <c r="F7" s="16" t="s">
        <v>41</v>
      </c>
      <c r="G7" s="18" t="s">
        <v>2</v>
      </c>
      <c r="H7" s="16"/>
    </row>
    <row r="8" spans="1:8" ht="12.75">
      <c r="A8" s="4" t="s">
        <v>12</v>
      </c>
      <c r="B8" s="14" t="e">
        <f>#REF!</f>
        <v>#REF!</v>
      </c>
      <c r="C8" s="14" t="e">
        <f>#REF!</f>
        <v>#REF!</v>
      </c>
      <c r="D8" s="14" t="e">
        <f>C8</f>
        <v>#REF!</v>
      </c>
      <c r="E8" s="14"/>
      <c r="F8" s="14">
        <f>+E8*(74.12/78.4)</f>
        <v>0</v>
      </c>
      <c r="G8" s="14" t="e">
        <f>(+D8)</f>
        <v>#REF!</v>
      </c>
      <c r="H8" s="15"/>
    </row>
    <row r="9" spans="1:8" ht="12.75">
      <c r="A9" s="4" t="s">
        <v>4</v>
      </c>
      <c r="B9" s="14" t="e">
        <f>#REF!</f>
        <v>#REF!</v>
      </c>
      <c r="C9" s="14" t="e">
        <f>#REF!</f>
        <v>#REF!</v>
      </c>
      <c r="D9" s="14"/>
      <c r="E9" s="14" t="e">
        <f>B9</f>
        <v>#REF!</v>
      </c>
      <c r="F9" s="14" t="e">
        <f aca="true" t="shared" si="0" ref="F9:F23">+E9*(74.12/78.4)</f>
        <v>#REF!</v>
      </c>
      <c r="G9" s="14" t="e">
        <f>F9</f>
        <v>#REF!</v>
      </c>
      <c r="H9" s="15"/>
    </row>
    <row r="10" spans="1:8" ht="12.75">
      <c r="A10" s="4" t="s">
        <v>10</v>
      </c>
      <c r="B10" s="14" t="e">
        <f>#REF!</f>
        <v>#REF!</v>
      </c>
      <c r="C10" s="14" t="e">
        <f>#REF!</f>
        <v>#REF!</v>
      </c>
      <c r="D10" s="14"/>
      <c r="E10" s="14" t="e">
        <f>B10</f>
        <v>#REF!</v>
      </c>
      <c r="F10" s="14" t="e">
        <f t="shared" si="0"/>
        <v>#REF!</v>
      </c>
      <c r="G10" s="14" t="e">
        <f>F10</f>
        <v>#REF!</v>
      </c>
      <c r="H10" s="15"/>
    </row>
    <row r="11" spans="1:8" ht="12.75">
      <c r="A11" s="4" t="s">
        <v>9</v>
      </c>
      <c r="B11" s="14" t="e">
        <f>#REF!</f>
        <v>#REF!</v>
      </c>
      <c r="C11" s="14" t="e">
        <f>#REF!</f>
        <v>#REF!</v>
      </c>
      <c r="D11" s="14"/>
      <c r="E11" s="14" t="e">
        <f>B11</f>
        <v>#REF!</v>
      </c>
      <c r="F11" s="14" t="e">
        <f t="shared" si="0"/>
        <v>#REF!</v>
      </c>
      <c r="G11" s="14" t="e">
        <f>+F11</f>
        <v>#REF!</v>
      </c>
      <c r="H11" s="15"/>
    </row>
    <row r="12" spans="1:8" ht="12.75">
      <c r="A12" s="4" t="s">
        <v>11</v>
      </c>
      <c r="B12" s="14" t="e">
        <f>#REF!</f>
        <v>#REF!</v>
      </c>
      <c r="C12" s="14" t="e">
        <f>#REF!</f>
        <v>#REF!</v>
      </c>
      <c r="D12" s="14" t="e">
        <f>C12</f>
        <v>#REF!</v>
      </c>
      <c r="E12" s="14"/>
      <c r="F12" s="14">
        <f t="shared" si="0"/>
        <v>0</v>
      </c>
      <c r="G12" s="14" t="e">
        <f>D12</f>
        <v>#REF!</v>
      </c>
      <c r="H12" s="15"/>
    </row>
    <row r="13" spans="1:8" ht="12.75">
      <c r="A13" s="4" t="s">
        <v>45</v>
      </c>
      <c r="B13" s="14" t="e">
        <f>#REF!</f>
        <v>#REF!</v>
      </c>
      <c r="C13" s="14" t="e">
        <f>#REF!</f>
        <v>#REF!</v>
      </c>
      <c r="D13" s="14"/>
      <c r="E13" s="14">
        <v>0.0847</v>
      </c>
      <c r="F13" s="14">
        <f t="shared" si="0"/>
        <v>0.08007607142857143</v>
      </c>
      <c r="G13" s="14">
        <f>F13</f>
        <v>0.08007607142857143</v>
      </c>
      <c r="H13" s="15"/>
    </row>
    <row r="14" spans="1:8" ht="12.75">
      <c r="A14" s="4" t="s">
        <v>14</v>
      </c>
      <c r="B14" s="14" t="e">
        <f>#REF!</f>
        <v>#REF!</v>
      </c>
      <c r="C14" s="14" t="e">
        <f>#REF!</f>
        <v>#REF!</v>
      </c>
      <c r="D14" s="14"/>
      <c r="E14" s="14" t="e">
        <f>B14</f>
        <v>#REF!</v>
      </c>
      <c r="F14" s="14" t="e">
        <f t="shared" si="0"/>
        <v>#REF!</v>
      </c>
      <c r="G14" s="14" t="e">
        <f>+F14</f>
        <v>#REF!</v>
      </c>
      <c r="H14" s="15"/>
    </row>
    <row r="15" spans="1:8" ht="12.75">
      <c r="A15" s="4" t="s">
        <v>46</v>
      </c>
      <c r="B15" s="14" t="e">
        <f>#REF!</f>
        <v>#REF!</v>
      </c>
      <c r="C15" s="14" t="e">
        <f>#REF!</f>
        <v>#REF!</v>
      </c>
      <c r="D15" s="14">
        <v>0.0454</v>
      </c>
      <c r="E15" s="14"/>
      <c r="F15" s="14">
        <f t="shared" si="0"/>
        <v>0</v>
      </c>
      <c r="G15" s="14">
        <f>D15</f>
        <v>0.0454</v>
      </c>
      <c r="H15" s="15"/>
    </row>
    <row r="16" spans="1:8" ht="12.75">
      <c r="A16" s="4" t="s">
        <v>48</v>
      </c>
      <c r="B16" s="14" t="e">
        <f>#REF!</f>
        <v>#REF!</v>
      </c>
      <c r="C16" s="14" t="e">
        <f>#REF!</f>
        <v>#REF!</v>
      </c>
      <c r="D16" s="14" t="e">
        <f>C16</f>
        <v>#REF!</v>
      </c>
      <c r="E16" s="14"/>
      <c r="F16" s="14">
        <f t="shared" si="0"/>
        <v>0</v>
      </c>
      <c r="G16" s="14" t="e">
        <f>+D16</f>
        <v>#REF!</v>
      </c>
      <c r="H16" s="15"/>
    </row>
    <row r="17" spans="1:8" ht="12.75">
      <c r="A17" s="4" t="s">
        <v>13</v>
      </c>
      <c r="B17" s="14" t="e">
        <f>#REF!</f>
        <v>#REF!</v>
      </c>
      <c r="C17" s="14" t="e">
        <f>#REF!</f>
        <v>#REF!</v>
      </c>
      <c r="D17" s="14"/>
      <c r="E17" s="14" t="e">
        <f>B17</f>
        <v>#REF!</v>
      </c>
      <c r="F17" s="14" t="e">
        <f t="shared" si="0"/>
        <v>#REF!</v>
      </c>
      <c r="G17" s="14" t="e">
        <f>F17</f>
        <v>#REF!</v>
      </c>
      <c r="H17" s="15"/>
    </row>
    <row r="18" spans="1:8" ht="12.75">
      <c r="A18" s="4" t="s">
        <v>8</v>
      </c>
      <c r="B18" s="14" t="e">
        <f>#REF!</f>
        <v>#REF!</v>
      </c>
      <c r="C18" s="14" t="e">
        <f>#REF!</f>
        <v>#REF!</v>
      </c>
      <c r="D18" s="14" t="e">
        <f>C18</f>
        <v>#REF!</v>
      </c>
      <c r="E18" s="14"/>
      <c r="F18" s="14">
        <f t="shared" si="0"/>
        <v>0</v>
      </c>
      <c r="G18" s="14" t="e">
        <f>+D18</f>
        <v>#REF!</v>
      </c>
      <c r="H18" s="15"/>
    </row>
    <row r="19" spans="1:8" ht="12.75">
      <c r="A19" s="4" t="s">
        <v>5</v>
      </c>
      <c r="B19" s="14" t="e">
        <f>#REF!</f>
        <v>#REF!</v>
      </c>
      <c r="C19" s="14" t="e">
        <f>#REF!</f>
        <v>#REF!</v>
      </c>
      <c r="D19" s="14"/>
      <c r="E19" s="14" t="e">
        <f>B19</f>
        <v>#REF!</v>
      </c>
      <c r="F19" s="14" t="e">
        <f t="shared" si="0"/>
        <v>#REF!</v>
      </c>
      <c r="G19" s="14" t="e">
        <f>+F19</f>
        <v>#REF!</v>
      </c>
      <c r="H19" s="15"/>
    </row>
    <row r="20" spans="1:8" ht="12.75">
      <c r="A20" s="4" t="s">
        <v>7</v>
      </c>
      <c r="B20" s="14" t="e">
        <f>#REF!</f>
        <v>#REF!</v>
      </c>
      <c r="C20" s="14" t="e">
        <f>#REF!</f>
        <v>#REF!</v>
      </c>
      <c r="D20" s="14"/>
      <c r="E20" s="14">
        <v>0.0375</v>
      </c>
      <c r="F20" s="14">
        <f t="shared" si="0"/>
        <v>0.03545280612244898</v>
      </c>
      <c r="G20" s="14">
        <f>F20</f>
        <v>0.03545280612244898</v>
      </c>
      <c r="H20" s="15"/>
    </row>
    <row r="21" spans="1:8" ht="12.75">
      <c r="A21" s="4" t="s">
        <v>44</v>
      </c>
      <c r="B21" s="14" t="e">
        <f>#REF!</f>
        <v>#REF!</v>
      </c>
      <c r="C21" s="14" t="e">
        <f>#REF!</f>
        <v>#REF!</v>
      </c>
      <c r="D21" s="14"/>
      <c r="E21" s="14" t="e">
        <f>B21</f>
        <v>#REF!</v>
      </c>
      <c r="F21" s="14" t="e">
        <f t="shared" si="0"/>
        <v>#REF!</v>
      </c>
      <c r="G21" s="14" t="e">
        <f>+F21</f>
        <v>#REF!</v>
      </c>
      <c r="H21" s="15"/>
    </row>
    <row r="22" spans="1:8" ht="12.75">
      <c r="A22" s="4" t="s">
        <v>47</v>
      </c>
      <c r="B22" s="14" t="e">
        <f>#REF!</f>
        <v>#REF!</v>
      </c>
      <c r="C22" s="14" t="e">
        <f>#REF!</f>
        <v>#REF!</v>
      </c>
      <c r="D22" s="14"/>
      <c r="E22" s="14" t="e">
        <f>B22</f>
        <v>#REF!</v>
      </c>
      <c r="F22" s="14" t="e">
        <f t="shared" si="0"/>
        <v>#REF!</v>
      </c>
      <c r="G22" s="14" t="e">
        <f>+F22</f>
        <v>#REF!</v>
      </c>
      <c r="H22" s="15"/>
    </row>
    <row r="23" spans="1:8" ht="12.75">
      <c r="A23" s="4" t="s">
        <v>6</v>
      </c>
      <c r="B23" s="14" t="e">
        <f>#REF!</f>
        <v>#REF!</v>
      </c>
      <c r="C23" s="14" t="e">
        <f>#REF!</f>
        <v>#REF!</v>
      </c>
      <c r="D23" s="14"/>
      <c r="E23" s="14">
        <v>0.0506</v>
      </c>
      <c r="F23" s="14">
        <f t="shared" si="0"/>
        <v>0.047837653061224485</v>
      </c>
      <c r="G23" s="14">
        <f>F23</f>
        <v>0.047837653061224485</v>
      </c>
      <c r="H23" s="15"/>
    </row>
    <row r="24" spans="1:8" ht="12.75">
      <c r="A24" s="13" t="s">
        <v>15</v>
      </c>
      <c r="B24" s="9">
        <v>1</v>
      </c>
      <c r="C24" s="9">
        <v>0.9</v>
      </c>
      <c r="D24" s="14" t="e">
        <f>SUM(D8:D23)</f>
        <v>#REF!</v>
      </c>
      <c r="E24" s="14" t="e">
        <f>SUM(E8:E23)</f>
        <v>#REF!</v>
      </c>
      <c r="F24" s="14" t="e">
        <f>SUM(F8:F23)</f>
        <v>#REF!</v>
      </c>
      <c r="G24" s="14" t="e">
        <f>SUM(G8:G23)</f>
        <v>#REF!</v>
      </c>
      <c r="H24" s="15"/>
    </row>
    <row r="25" spans="1:10" ht="12.75">
      <c r="A25" s="4"/>
      <c r="B25" s="5"/>
      <c r="C25" s="5"/>
      <c r="D25" s="5"/>
      <c r="E25" s="5"/>
      <c r="F25" s="5"/>
      <c r="G25" s="24"/>
      <c r="H25" s="4"/>
      <c r="J25" s="26"/>
    </row>
    <row r="26" spans="1:10" ht="12.75">
      <c r="A26" s="11"/>
      <c r="B26" s="5"/>
      <c r="C26" s="5"/>
      <c r="D26" s="5"/>
      <c r="E26" s="5"/>
      <c r="F26" s="14">
        <v>1</v>
      </c>
      <c r="G26" s="22"/>
      <c r="H26" s="4"/>
      <c r="J26" s="26"/>
    </row>
    <row r="27" spans="1:8" ht="12.75">
      <c r="A27" s="12"/>
      <c r="B27" s="5"/>
      <c r="C27" s="5"/>
      <c r="D27" s="5"/>
      <c r="E27" s="5"/>
      <c r="F27" s="19" t="e">
        <f>+D24</f>
        <v>#REF!</v>
      </c>
      <c r="G27" s="22"/>
      <c r="H27" s="4"/>
    </row>
    <row r="28" ht="12.75">
      <c r="F28" s="14" t="e">
        <f>+F26-F27</f>
        <v>#REF!</v>
      </c>
    </row>
  </sheetData>
  <sheetProtection/>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CBWL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CBWL</dc:creator>
  <cp:keywords/>
  <dc:description/>
  <cp:lastModifiedBy>Caissie, Lisa (EOL)</cp:lastModifiedBy>
  <cp:lastPrinted>2019-09-25T19:49:49Z</cp:lastPrinted>
  <dcterms:created xsi:type="dcterms:W3CDTF">2001-01-02T20:09:32Z</dcterms:created>
  <dcterms:modified xsi:type="dcterms:W3CDTF">2022-08-16T19:49:44Z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0x01010094496EF8B42C964CAA1C44828F3BB899</vt:lpwstr>
  </property>
  <property fmtid="{D5CDD505-2E9C-101B-9397-08002B2CF9AE}" pid="3" name="_ip_UnifiedCompliancePolicyUIAction">
    <vt:lpwstr/>
  </property>
  <property fmtid="{D5CDD505-2E9C-101B-9397-08002B2CF9AE}" pid="4" name="_ip_UnifiedCompliancePolicyProperties">
    <vt:lpwstr/>
  </property>
</Properties>
</file>