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 FY23 Allotments  05 06 2022" sheetId="1" r:id="rId1"/>
    <sheet name="FY23 Qtr 1 &amp; Qtrs 2-4 " sheetId="2" r:id="rId2"/>
  </sheets>
  <definedNames>
    <definedName name="_xlnm.Print_Area" localSheetId="0">' FY23 Allotments  05 06 2022'!$B$2:$F$40</definedName>
    <definedName name="_xlnm.Print_Area" localSheetId="1">'FY23 Qtr 1 &amp; Qtrs 2-4 '!$B$2:$E$43</definedName>
  </definedNames>
  <calcPr fullCalcOnLoad="1"/>
</workbook>
</file>

<file path=xl/sharedStrings.xml><?xml version="1.0" encoding="utf-8"?>
<sst xmlns="http://schemas.openxmlformats.org/spreadsheetml/2006/main" count="98" uniqueCount="52">
  <si>
    <t>CATEGORY</t>
  </si>
  <si>
    <t>a. PROGRAM  90%</t>
  </si>
  <si>
    <t>b. LOCAL ADMINISTRATION  10%</t>
  </si>
  <si>
    <t>2. RAPID RESPONSE  25%</t>
  </si>
  <si>
    <t>1. LOCAL FORMULA ALLOCATIONS</t>
  </si>
  <si>
    <t>2. RAPID RESPONSE</t>
  </si>
  <si>
    <t>1. WP 90%</t>
  </si>
  <si>
    <t>a. FORMULA ALLOCATIONS  80%</t>
  </si>
  <si>
    <t>b. STATEWIDE ACTIVITIES  20%</t>
  </si>
  <si>
    <t>2. WP 10%</t>
  </si>
  <si>
    <t>A</t>
  </si>
  <si>
    <t>B</t>
  </si>
  <si>
    <t>C</t>
  </si>
  <si>
    <t>D</t>
  </si>
  <si>
    <t>E</t>
  </si>
  <si>
    <t>a. FORMULA ALLOCATIONS  62%</t>
  </si>
  <si>
    <t>b. STATEWIDE ACTIVITIES  38%</t>
  </si>
  <si>
    <t>Updated:</t>
  </si>
  <si>
    <t>E. ES (Wagner Peyser) 100%</t>
  </si>
  <si>
    <t>1. FORMULA ALLOCATIONS 60%</t>
  </si>
  <si>
    <t>2. STATEWIDE  PROGRAMS 15%</t>
  </si>
  <si>
    <t>3. STATEWIDE PROGRAMS 15%</t>
  </si>
  <si>
    <t>1. FORMULA ALLOCATIONS 85%</t>
  </si>
  <si>
    <t xml:space="preserve">3. STATEWIDE PROGRAMS </t>
  </si>
  <si>
    <t>b. LOCAL ADMINISTRATION 10%</t>
  </si>
  <si>
    <t>a. PROGRAM 90%</t>
  </si>
  <si>
    <t>a. PROGRAM  66.7%</t>
  </si>
  <si>
    <t>b. STATE ADMINISTRATION 33.3%</t>
  </si>
  <si>
    <t xml:space="preserve">D. TITLE I TOTAL  </t>
  </si>
  <si>
    <t>MassHire Department of Career Services</t>
  </si>
  <si>
    <t>a. FORMULA ALLOCATIONS TOTAL</t>
  </si>
  <si>
    <t>b. STATEWIDE ACTIVITIES TOTAL</t>
  </si>
  <si>
    <t>a</t>
  </si>
  <si>
    <r>
      <t>Funding
Qrts 2-4</t>
    </r>
    <r>
      <rPr>
        <b/>
        <vertAlign val="superscript"/>
        <sz val="11"/>
        <rFont val="Arial Narrow"/>
        <family val="2"/>
      </rPr>
      <t>1</t>
    </r>
    <r>
      <rPr>
        <b/>
        <sz val="11"/>
        <rFont val="Arial Narrow"/>
        <family val="2"/>
      </rPr>
      <t xml:space="preserve">
</t>
    </r>
    <r>
      <rPr>
        <b/>
        <sz val="10"/>
        <rFont val="Arial Narrow"/>
        <family val="2"/>
      </rPr>
      <t>(B-C)</t>
    </r>
  </si>
  <si>
    <r>
      <t>First 
Quarter</t>
    </r>
    <r>
      <rPr>
        <b/>
        <vertAlign val="superscript"/>
        <sz val="11"/>
        <rFont val="Arial Narrow"/>
        <family val="2"/>
      </rPr>
      <t>1</t>
    </r>
  </si>
  <si>
    <t>FISCAL YEAR 2023 WIOA TITLE I AND WAGNER-PEYSER STATE ALLOTMENTS</t>
  </si>
  <si>
    <t xml:space="preserve"> FISCAL YEAR 2023 WIOA TITLE I AND WAGNER-PEYSER STATE ALLOTMENTS</t>
  </si>
  <si>
    <t>Change
From
FY 2022
(C - B)</t>
  </si>
  <si>
    <t>% Change
From
FY 2022
(D/B)</t>
  </si>
  <si>
    <t>FY 2023 Allotments Published in Training and Employment Guidance Letter (TEGL) 9-21, Issued May 6, 2022
FY 2022 Reallotment Published in Training and Employment Guidance Letter (TEGL) 7-21, Issued February 18, 2022
FY 2022 Allotments Published in Training and Employment Guidance Letter (TEGL) 19-20, Issued April 27, 2021</t>
  </si>
  <si>
    <r>
      <t>FY 2023
Initial
Allotment</t>
    </r>
    <r>
      <rPr>
        <b/>
        <vertAlign val="superscript"/>
        <sz val="11"/>
        <rFont val="Arial"/>
        <family val="2"/>
      </rPr>
      <t>1a</t>
    </r>
  </si>
  <si>
    <t>FY 2023 Allotments Published in Training and Employment Guidance Letter (TEGL) 9-21, Issued May 6, 2022</t>
  </si>
  <si>
    <t>FY 2022 Reallotment Published in Training and Employment Guidance Letter (TEGL) 7-21, Issued February 18, 2022
FY 2022 Allotments Published in Training and Employment Guidance Letter (TEGL) 19-20, Issued April 27, 2021</t>
  </si>
  <si>
    <r>
      <t>FY 2022
Revised
Allotment</t>
    </r>
    <r>
      <rPr>
        <b/>
        <vertAlign val="superscript"/>
        <sz val="10"/>
        <rFont val="Arial Narrow"/>
        <family val="2"/>
      </rPr>
      <t>2a</t>
    </r>
  </si>
  <si>
    <r>
      <t>FY 2023
Initial
Allotment</t>
    </r>
    <r>
      <rPr>
        <b/>
        <vertAlign val="superscript"/>
        <sz val="10"/>
        <rFont val="Arial Narrow"/>
        <family val="2"/>
      </rPr>
      <t>1a</t>
    </r>
  </si>
  <si>
    <r>
      <t xml:space="preserve">E. ES (Wagner Peyser) </t>
    </r>
    <r>
      <rPr>
        <sz val="10"/>
        <rFont val="Arial Narrow"/>
        <family val="2"/>
      </rPr>
      <t>100%</t>
    </r>
  </si>
  <si>
    <t xml:space="preserve">A. TITLE I DISLOCATED WORKER TOTAL </t>
  </si>
  <si>
    <t xml:space="preserve">B. TITLE I ADULT TOTAL </t>
  </si>
  <si>
    <t>C. TITLE I YOUTH TOTAL</t>
  </si>
  <si>
    <r>
      <t xml:space="preserve">1.  Source for FY 2023 (PY 2022) Allotments: (a)  TEGL 09-21, </t>
    </r>
    <r>
      <rPr>
        <i/>
        <sz val="9"/>
        <rFont val="Arial Narrow"/>
        <family val="2"/>
      </rPr>
      <t>Workforce Innovation and Opportunity Act (WIOA) Adult, Dislocated Worker and Youth Activities Program Allotments for Program Year (PY) 2022; PY 2022 Allotments for the Wagner-Peyser Act Employment Service (ES) Programs; and PY 2022 Allotments of Workforce Information Grants to States</t>
    </r>
    <r>
      <rPr>
        <sz val="9"/>
        <rFont val="Arial Narrow"/>
        <family val="2"/>
      </rPr>
      <t xml:space="preserve">, issued May 6 2022.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2. Source for FY 2022 (PY2021) Allotments: (a) TEGL 07-21, </t>
    </r>
    <r>
      <rPr>
        <i/>
        <sz val="9"/>
        <rFont val="Arial Narrow"/>
        <family val="2"/>
      </rPr>
      <t>Reallotment of Workforce Innovation and Opportuntiy Act (WIOA) Tittle I Formula-Alloted Funds for Dislocated Worker (DW) Activities for Program Year (PY 2021),</t>
    </r>
    <r>
      <rPr>
        <sz val="9"/>
        <rFont val="Arial Narrow"/>
        <family val="2"/>
      </rPr>
      <t xml:space="preserve"> issued February 18, 2022. The reallotment provided an additional $1,326 Dislocated Worker funds that were added to Statewide Programs. WIOA statutory language and WIOA regulatory language are silent on how states must distributre realloted funds, so states have flexibiltiy to determine the methodology used.  (b) TEGL 19-20, </t>
    </r>
    <r>
      <rPr>
        <i/>
        <sz val="9"/>
        <rFont val="Arial Narrow"/>
        <family val="2"/>
      </rPr>
      <t>Workforce Innovation and Opportunity Act (WIOA) Adult, Dislocated Worker and Youth Activities Program Allotments for Program Year (PY) 2021; PY 2021 Allotments for the Wagner-Peyser Act Employment Service (ES) Programs; and PY 2021 Allotments of Workforce Information Grants to States</t>
    </r>
    <r>
      <rPr>
        <sz val="9"/>
        <rFont val="Arial Narrow"/>
        <family val="2"/>
      </rPr>
      <t>, issued April 27, 2021;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3. Totals may not add due to rounding.</t>
    </r>
  </si>
  <si>
    <r>
      <rPr>
        <sz val="9"/>
        <rFont val="Arial Narrow"/>
        <family val="2"/>
      </rPr>
      <t xml:space="preserve">1.    Source for FY 2023 (PY 2022) Allotments: (a)  TEGL 09-21 </t>
    </r>
    <r>
      <rPr>
        <i/>
        <sz val="9"/>
        <rFont val="Arial Narrow"/>
        <family val="2"/>
      </rPr>
      <t>Workforce Innovation and Opportunity Act (WIOA) Adult, Dislocated Worker and Youth Activities Program Allotments for Program Year (PY) 2022; PY 2022 Allotments for the Wagner-Peyser Act Employment Service (ES) Programs; and PY 2022 Allotments of Workforce Information Grants to States</t>
    </r>
    <r>
      <rPr>
        <sz val="9"/>
        <rFont val="Arial Narrow"/>
        <family val="2"/>
      </rPr>
      <t xml:space="preserve">, issued May 6 2022;  Note per 29 U.S. Code § 49f(c) and 20 CFR 652.205: WP90% and WP10% funds authorized under the Wagner-Peyser Act may be used per Section 7(c) to provide additional funding for other activities authorized under the Workforce Innovation and Opportunity Act provided the activities meet requirements defined in Section 7(c)(1-4).                                                           
2. Totals may not add due to rounding.                     </t>
    </r>
    <r>
      <rPr>
        <sz val="10"/>
        <rFont val="Arial Narrow"/>
        <family val="2"/>
      </rPr>
      <t xml:space="preserve">                                        </t>
    </r>
  </si>
  <si>
    <t xml:space="preserve">ATTACHMENT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</si>
</sst>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mm/dd/yy"/>
    <numFmt numFmtId="170" formatCode="0.00000"/>
    <numFmt numFmtId="171" formatCode="0.0000"/>
    <numFmt numFmtId="172" formatCode="0.000"/>
    <numFmt numFmtId="173" formatCode="0.00000000"/>
    <numFmt numFmtId="174" formatCode="0.0000000"/>
    <numFmt numFmtId="175" formatCode="0.000000"/>
    <numFmt numFmtId="176" formatCode="&quot;$&quot;#,##0.0"/>
    <numFmt numFmtId="177" formatCode="_(&quot;$&quot;* #,##0.0_);_(&quot;$&quot;* \(#,##0.0\);_(&quot;$&quot;* &quot;-&quot;??_);_(@_)"/>
    <numFmt numFmtId="178" formatCode="_(&quot;$&quot;* #,##0_);_(&quot;$&quot;* \(#,##0\);_(&quot;$&quot;* &quot;-&quot;??_);_(@_)"/>
    <numFmt numFmtId="179" formatCode="_(&quot;$&quot;* #,##0.000_);_(&quot;$&quot;* \(#,##0.000\);_(&quot;$&quot;* &quot;-&quot;??_);_(@_)"/>
    <numFmt numFmtId="180" formatCode="#,##0.0000"/>
    <numFmt numFmtId="181" formatCode="0.0"/>
    <numFmt numFmtId="182" formatCode="&quot;$&quot;#,##0.0000000"/>
    <numFmt numFmtId="183" formatCode="[$-409]dddd\,\ mmmm\ dd\,\ yyyy"/>
    <numFmt numFmtId="184" formatCode="[$-409]h:mm:ss\ AM/PM"/>
    <numFmt numFmtId="185" formatCode="[$-409]h:mm\ AM/PM;@"/>
    <numFmt numFmtId="186" formatCode="&quot;$&quot;#,##0.0000"/>
    <numFmt numFmtId="187" formatCode="&quot;$&quot;#,##0.000"/>
    <numFmt numFmtId="188" formatCode="[$-409]mmmm\ d\,\ yyyy;@"/>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54">
    <font>
      <sz val="10"/>
      <name val="Arial"/>
      <family val="0"/>
    </font>
    <font>
      <u val="single"/>
      <sz val="10"/>
      <color indexed="36"/>
      <name val="Arial"/>
      <family val="2"/>
    </font>
    <font>
      <u val="single"/>
      <sz val="10"/>
      <color indexed="12"/>
      <name val="Arial"/>
      <family val="2"/>
    </font>
    <font>
      <b/>
      <sz val="12"/>
      <name val="Times New Roman"/>
      <family val="1"/>
    </font>
    <font>
      <b/>
      <sz val="11"/>
      <name val="Arial Narrow"/>
      <family val="2"/>
    </font>
    <font>
      <sz val="11"/>
      <name val="Arial Narrow"/>
      <family val="2"/>
    </font>
    <font>
      <b/>
      <sz val="8"/>
      <name val="Arial Narrow"/>
      <family val="2"/>
    </font>
    <font>
      <sz val="10"/>
      <name val="Arial Narrow"/>
      <family val="2"/>
    </font>
    <font>
      <b/>
      <sz val="10"/>
      <name val="Arial Narrow"/>
      <family val="2"/>
    </font>
    <font>
      <sz val="11"/>
      <name val="Arial"/>
      <family val="2"/>
    </font>
    <font>
      <sz val="9"/>
      <name val="Arial Narrow"/>
      <family val="2"/>
    </font>
    <font>
      <b/>
      <sz val="12"/>
      <name val="Arial Narrow"/>
      <family val="2"/>
    </font>
    <font>
      <sz val="12"/>
      <name val="Arial"/>
      <family val="2"/>
    </font>
    <font>
      <b/>
      <vertAlign val="superscript"/>
      <sz val="11"/>
      <name val="Arial Narrow"/>
      <family val="2"/>
    </font>
    <font>
      <b/>
      <sz val="12"/>
      <name val="Arial"/>
      <family val="2"/>
    </font>
    <font>
      <sz val="12"/>
      <name val="Arial Narrow"/>
      <family val="2"/>
    </font>
    <font>
      <b/>
      <vertAlign val="superscript"/>
      <sz val="11"/>
      <name val="Arial"/>
      <family val="2"/>
    </font>
    <font>
      <b/>
      <sz val="10"/>
      <name val="Arial"/>
      <family val="2"/>
    </font>
    <font>
      <b/>
      <vertAlign val="superscript"/>
      <sz val="10"/>
      <name val="Arial Narrow"/>
      <family val="2"/>
    </font>
    <font>
      <i/>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9">
    <xf numFmtId="0" fontId="0" fillId="0" borderId="0" xfId="0" applyAlignment="1">
      <alignment/>
    </xf>
    <xf numFmtId="0" fontId="0" fillId="0" borderId="0" xfId="57" applyBorder="1">
      <alignment/>
      <protection/>
    </xf>
    <xf numFmtId="0" fontId="0" fillId="0" borderId="0" xfId="57" applyBorder="1" applyAlignment="1">
      <alignment vertical="center"/>
      <protection/>
    </xf>
    <xf numFmtId="0" fontId="0" fillId="0" borderId="0" xfId="57">
      <alignment/>
      <protection/>
    </xf>
    <xf numFmtId="0" fontId="3" fillId="0" borderId="0" xfId="57" applyFont="1" applyBorder="1">
      <alignment/>
      <protection/>
    </xf>
    <xf numFmtId="0" fontId="3" fillId="0" borderId="0" xfId="57" applyFont="1">
      <alignment/>
      <protection/>
    </xf>
    <xf numFmtId="0" fontId="0" fillId="0" borderId="10" xfId="57" applyBorder="1">
      <alignment/>
      <protection/>
    </xf>
    <xf numFmtId="0" fontId="6" fillId="0" borderId="11" xfId="57" applyFont="1" applyBorder="1" applyAlignment="1">
      <alignment horizontal="center" vertical="center"/>
      <protection/>
    </xf>
    <xf numFmtId="0" fontId="4" fillId="0" borderId="11" xfId="57" applyFont="1" applyBorder="1" applyAlignment="1">
      <alignment horizontal="center" vertical="center" wrapText="1"/>
      <protection/>
    </xf>
    <xf numFmtId="0" fontId="5" fillId="0" borderId="12" xfId="57" applyFont="1" applyBorder="1">
      <alignment/>
      <protection/>
    </xf>
    <xf numFmtId="0" fontId="5" fillId="0" borderId="0" xfId="57" applyFont="1">
      <alignment/>
      <protection/>
    </xf>
    <xf numFmtId="0" fontId="0" fillId="0" borderId="0" xfId="57" applyAlignment="1">
      <alignment vertical="center"/>
      <protection/>
    </xf>
    <xf numFmtId="0" fontId="8" fillId="0" borderId="13" xfId="57" applyFont="1" applyBorder="1" applyAlignment="1">
      <alignment vertical="center"/>
      <protection/>
    </xf>
    <xf numFmtId="0" fontId="7" fillId="0" borderId="14" xfId="57" applyFont="1" applyBorder="1" applyAlignment="1">
      <alignment vertical="center"/>
      <protection/>
    </xf>
    <xf numFmtId="0" fontId="7" fillId="0" borderId="15" xfId="57" applyFont="1" applyBorder="1" applyAlignment="1">
      <alignment horizontal="left" vertical="center" indent="1"/>
      <protection/>
    </xf>
    <xf numFmtId="0" fontId="7" fillId="0" borderId="16" xfId="57" applyFont="1" applyBorder="1" applyAlignment="1">
      <alignment vertical="center"/>
      <protection/>
    </xf>
    <xf numFmtId="0" fontId="7" fillId="0" borderId="15" xfId="57" applyFont="1" applyBorder="1" applyAlignment="1">
      <alignment vertical="center"/>
      <protection/>
    </xf>
    <xf numFmtId="0" fontId="0" fillId="0" borderId="0" xfId="57" applyFont="1" applyBorder="1" applyAlignment="1">
      <alignment vertical="center"/>
      <protection/>
    </xf>
    <xf numFmtId="0" fontId="0" fillId="0" borderId="0" xfId="57" applyFont="1" applyAlignment="1">
      <alignment vertical="center"/>
      <protection/>
    </xf>
    <xf numFmtId="0" fontId="7" fillId="0" borderId="16" xfId="57" applyFont="1" applyBorder="1" applyAlignment="1">
      <alignment horizontal="left" vertical="center" indent="1"/>
      <protection/>
    </xf>
    <xf numFmtId="0" fontId="7" fillId="0" borderId="0" xfId="57" applyFont="1" applyAlignment="1">
      <alignment horizontal="left" indent="1"/>
      <protection/>
    </xf>
    <xf numFmtId="0" fontId="7" fillId="0" borderId="0" xfId="57" applyFont="1">
      <alignment/>
      <protection/>
    </xf>
    <xf numFmtId="0" fontId="0" fillId="0" borderId="0" xfId="57" applyFont="1" applyAlignment="1">
      <alignment horizontal="center"/>
      <protection/>
    </xf>
    <xf numFmtId="0" fontId="0" fillId="0" borderId="0" xfId="57" applyBorder="1" applyAlignment="1">
      <alignment horizontal="center" vertical="center"/>
      <protection/>
    </xf>
    <xf numFmtId="165" fontId="0" fillId="0" borderId="0" xfId="57" applyNumberFormat="1" applyBorder="1" applyAlignment="1">
      <alignment vertical="center"/>
      <protection/>
    </xf>
    <xf numFmtId="0" fontId="7" fillId="0" borderId="17" xfId="57" applyFont="1" applyBorder="1" applyAlignment="1">
      <alignment vertical="center"/>
      <protection/>
    </xf>
    <xf numFmtId="0" fontId="7" fillId="0" borderId="18" xfId="57" applyFont="1" applyBorder="1" applyAlignment="1">
      <alignment horizontal="left" vertical="center" indent="1"/>
      <protection/>
    </xf>
    <xf numFmtId="0" fontId="7" fillId="0" borderId="19" xfId="57" applyFont="1" applyBorder="1" applyAlignment="1">
      <alignment horizontal="left" vertical="center" indent="1"/>
      <protection/>
    </xf>
    <xf numFmtId="164" fontId="5" fillId="0" borderId="0" xfId="57" applyNumberFormat="1" applyFont="1" applyBorder="1" applyAlignment="1">
      <alignment horizontal="center"/>
      <protection/>
    </xf>
    <xf numFmtId="0" fontId="10" fillId="0" borderId="0" xfId="57" applyFont="1" applyAlignment="1">
      <alignment horizontal="left"/>
      <protection/>
    </xf>
    <xf numFmtId="0" fontId="10" fillId="0" borderId="0" xfId="57" applyFont="1" applyAlignment="1">
      <alignment horizontal="right" wrapText="1"/>
      <protection/>
    </xf>
    <xf numFmtId="188" fontId="10" fillId="0" borderId="0" xfId="57" applyNumberFormat="1" applyFont="1" applyFill="1" applyAlignment="1">
      <alignment horizontal="center" wrapText="1"/>
      <protection/>
    </xf>
    <xf numFmtId="165" fontId="7" fillId="0" borderId="20" xfId="57" applyNumberFormat="1" applyFont="1" applyBorder="1" applyAlignment="1">
      <alignment horizontal="center"/>
      <protection/>
    </xf>
    <xf numFmtId="165" fontId="8" fillId="0" borderId="18" xfId="57" applyNumberFormat="1" applyFont="1" applyBorder="1" applyAlignment="1">
      <alignment horizontal="center"/>
      <protection/>
    </xf>
    <xf numFmtId="165" fontId="7" fillId="0" borderId="18" xfId="57" applyNumberFormat="1" applyFont="1" applyBorder="1" applyAlignment="1">
      <alignment horizontal="center"/>
      <protection/>
    </xf>
    <xf numFmtId="165" fontId="7" fillId="0" borderId="19" xfId="57" applyNumberFormat="1" applyFont="1" applyBorder="1" applyAlignment="1">
      <alignment horizontal="center"/>
      <protection/>
    </xf>
    <xf numFmtId="164" fontId="0" fillId="0" borderId="0" xfId="57" applyNumberFormat="1" applyBorder="1" applyAlignment="1">
      <alignment vertical="center"/>
      <protection/>
    </xf>
    <xf numFmtId="3" fontId="0" fillId="0" borderId="0" xfId="0" applyNumberFormat="1" applyFont="1" applyAlignment="1">
      <alignment/>
    </xf>
    <xf numFmtId="3" fontId="0" fillId="0" borderId="0" xfId="57" applyNumberFormat="1" applyAlignment="1">
      <alignment vertical="center"/>
      <protection/>
    </xf>
    <xf numFmtId="0" fontId="0" fillId="0" borderId="0" xfId="57" applyAlignment="1">
      <alignment horizontal="left"/>
      <protection/>
    </xf>
    <xf numFmtId="164" fontId="0" fillId="0" borderId="0" xfId="57" applyNumberFormat="1" applyAlignment="1">
      <alignment vertical="center"/>
      <protection/>
    </xf>
    <xf numFmtId="0" fontId="0" fillId="0" borderId="0" xfId="57" applyBorder="1" applyAlignment="1">
      <alignment/>
      <protection/>
    </xf>
    <xf numFmtId="0" fontId="5" fillId="0" borderId="0" xfId="57" applyFont="1" applyAlignment="1">
      <alignment horizontal="left"/>
      <protection/>
    </xf>
    <xf numFmtId="0" fontId="5" fillId="0" borderId="0" xfId="57" applyFont="1" applyAlignment="1">
      <alignment horizontal="right" wrapText="1"/>
      <protection/>
    </xf>
    <xf numFmtId="188" fontId="5" fillId="0" borderId="0" xfId="57" applyNumberFormat="1" applyFont="1" applyFill="1" applyAlignment="1">
      <alignment horizontal="center" wrapText="1"/>
      <protection/>
    </xf>
    <xf numFmtId="0" fontId="9" fillId="0" borderId="0" xfId="0" applyFont="1" applyBorder="1" applyAlignment="1">
      <alignment horizontal="left" vertical="center" wrapText="1"/>
    </xf>
    <xf numFmtId="165" fontId="7" fillId="0" borderId="18" xfId="0" applyNumberFormat="1" applyFont="1" applyBorder="1" applyAlignment="1">
      <alignment horizontal="center" vertical="center"/>
    </xf>
    <xf numFmtId="165" fontId="8" fillId="0" borderId="18" xfId="0" applyNumberFormat="1" applyFont="1" applyBorder="1" applyAlignment="1">
      <alignment horizontal="center" vertical="center"/>
    </xf>
    <xf numFmtId="165" fontId="7" fillId="0" borderId="19" xfId="0" applyNumberFormat="1" applyFont="1" applyBorder="1" applyAlignment="1">
      <alignment horizontal="center" vertical="center"/>
    </xf>
    <xf numFmtId="165" fontId="7" fillId="0" borderId="12" xfId="0" applyNumberFormat="1" applyFont="1" applyBorder="1" applyAlignment="1">
      <alignment horizontal="center" vertical="center"/>
    </xf>
    <xf numFmtId="165" fontId="7" fillId="0" borderId="21" xfId="0" applyNumberFormat="1" applyFont="1" applyBorder="1" applyAlignment="1">
      <alignment horizontal="center" vertical="center"/>
    </xf>
    <xf numFmtId="165" fontId="7" fillId="0" borderId="20" xfId="0" applyNumberFormat="1" applyFont="1" applyBorder="1" applyAlignment="1">
      <alignment horizontal="center" vertical="center"/>
    </xf>
    <xf numFmtId="165" fontId="7" fillId="0" borderId="20" xfId="57" applyNumberFormat="1" applyFont="1" applyBorder="1" applyAlignment="1">
      <alignment horizontal="center" vertical="center"/>
      <protection/>
    </xf>
    <xf numFmtId="165" fontId="7" fillId="0" borderId="12" xfId="57" applyNumberFormat="1" applyFont="1" applyBorder="1" applyAlignment="1">
      <alignment horizontal="center" vertical="center"/>
      <protection/>
    </xf>
    <xf numFmtId="165" fontId="7" fillId="0" borderId="18" xfId="57" applyNumberFormat="1" applyFont="1" applyBorder="1" applyAlignment="1">
      <alignment horizontal="center" vertical="center"/>
      <protection/>
    </xf>
    <xf numFmtId="165" fontId="8" fillId="0" borderId="18" xfId="57" applyNumberFormat="1" applyFont="1" applyBorder="1" applyAlignment="1">
      <alignment horizontal="center" vertical="center"/>
      <protection/>
    </xf>
    <xf numFmtId="165" fontId="7" fillId="0" borderId="19" xfId="57" applyNumberFormat="1" applyFont="1" applyBorder="1" applyAlignment="1">
      <alignment horizontal="center" vertical="center"/>
      <protection/>
    </xf>
    <xf numFmtId="165" fontId="7" fillId="0" borderId="12"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xf>
    <xf numFmtId="165" fontId="7" fillId="0" borderId="18" xfId="0" applyNumberFormat="1" applyFont="1" applyFill="1" applyBorder="1" applyAlignment="1">
      <alignment horizontal="center" vertical="center"/>
    </xf>
    <xf numFmtId="165" fontId="7" fillId="0" borderId="22" xfId="0" applyNumberFormat="1" applyFont="1" applyFill="1" applyBorder="1" applyAlignment="1">
      <alignment horizontal="center" vertical="center"/>
    </xf>
    <xf numFmtId="165" fontId="7" fillId="33" borderId="23" xfId="57" applyNumberFormat="1" applyFont="1" applyFill="1" applyBorder="1" applyAlignment="1">
      <alignment horizontal="center"/>
      <protection/>
    </xf>
    <xf numFmtId="165" fontId="7" fillId="33" borderId="24" xfId="57" applyNumberFormat="1" applyFont="1" applyFill="1" applyBorder="1" applyAlignment="1">
      <alignment horizontal="center"/>
      <protection/>
    </xf>
    <xf numFmtId="165" fontId="7" fillId="0" borderId="21" xfId="0" applyNumberFormat="1" applyFont="1" applyFill="1" applyBorder="1" applyAlignment="1">
      <alignment horizontal="center" vertical="center"/>
    </xf>
    <xf numFmtId="165" fontId="7" fillId="33" borderId="22" xfId="57" applyNumberFormat="1" applyFont="1" applyFill="1" applyBorder="1" applyAlignment="1">
      <alignment horizontal="center"/>
      <protection/>
    </xf>
    <xf numFmtId="165" fontId="7" fillId="0" borderId="20" xfId="0" applyNumberFormat="1" applyFont="1" applyFill="1" applyBorder="1" applyAlignment="1">
      <alignment horizontal="center" vertical="center"/>
    </xf>
    <xf numFmtId="165" fontId="7" fillId="0" borderId="19" xfId="0" applyNumberFormat="1" applyFont="1" applyFill="1" applyBorder="1" applyAlignment="1">
      <alignment horizontal="center" vertical="center"/>
    </xf>
    <xf numFmtId="165" fontId="7" fillId="0" borderId="20" xfId="57" applyNumberFormat="1" applyFont="1" applyFill="1" applyBorder="1" applyAlignment="1">
      <alignment horizontal="center" vertical="center"/>
      <protection/>
    </xf>
    <xf numFmtId="165" fontId="8" fillId="0" borderId="12" xfId="57" applyNumberFormat="1" applyFont="1" applyFill="1" applyBorder="1" applyAlignment="1">
      <alignment horizontal="center" vertical="center"/>
      <protection/>
    </xf>
    <xf numFmtId="165" fontId="7" fillId="0" borderId="12" xfId="57" applyNumberFormat="1" applyFont="1" applyFill="1" applyBorder="1" applyAlignment="1">
      <alignment horizontal="center" vertical="center"/>
      <protection/>
    </xf>
    <xf numFmtId="165" fontId="7" fillId="0" borderId="18" xfId="57" applyNumberFormat="1" applyFont="1" applyFill="1" applyBorder="1" applyAlignment="1">
      <alignment horizontal="center" vertical="center"/>
      <protection/>
    </xf>
    <xf numFmtId="165" fontId="8" fillId="0" borderId="18" xfId="57" applyNumberFormat="1" applyFont="1" applyFill="1" applyBorder="1" applyAlignment="1">
      <alignment horizontal="center" vertical="center"/>
      <protection/>
    </xf>
    <xf numFmtId="165" fontId="7" fillId="0" borderId="19" xfId="57" applyNumberFormat="1" applyFont="1" applyFill="1" applyBorder="1" applyAlignment="1">
      <alignment horizontal="center" vertical="center"/>
      <protection/>
    </xf>
    <xf numFmtId="0" fontId="8" fillId="0" borderId="11" xfId="57" applyFont="1" applyBorder="1" applyAlignment="1">
      <alignment horizontal="center" vertical="center"/>
      <protection/>
    </xf>
    <xf numFmtId="0" fontId="8" fillId="0" borderId="23" xfId="57" applyFont="1" applyBorder="1" applyAlignment="1">
      <alignment horizontal="center" vertical="center"/>
      <protection/>
    </xf>
    <xf numFmtId="0" fontId="8" fillId="0" borderId="11" xfId="57" applyFont="1" applyBorder="1" applyAlignment="1">
      <alignment horizontal="center" vertical="center" wrapText="1"/>
      <protection/>
    </xf>
    <xf numFmtId="165" fontId="8" fillId="0" borderId="25" xfId="57" applyNumberFormat="1" applyFont="1" applyBorder="1" applyAlignment="1">
      <alignment horizontal="center" vertical="center" wrapText="1"/>
      <protection/>
    </xf>
    <xf numFmtId="164" fontId="7" fillId="0" borderId="20" xfId="57" applyNumberFormat="1" applyFont="1" applyBorder="1" applyAlignment="1">
      <alignment horizontal="center"/>
      <protection/>
    </xf>
    <xf numFmtId="164" fontId="8" fillId="0" borderId="18" xfId="57" applyNumberFormat="1" applyFont="1" applyBorder="1" applyAlignment="1">
      <alignment horizontal="center"/>
      <protection/>
    </xf>
    <xf numFmtId="164" fontId="7" fillId="0" borderId="18" xfId="57" applyNumberFormat="1" applyFont="1" applyBorder="1" applyAlignment="1">
      <alignment horizontal="center"/>
      <protection/>
    </xf>
    <xf numFmtId="164" fontId="7" fillId="0" borderId="12" xfId="57" applyNumberFormat="1" applyFont="1" applyBorder="1" applyAlignment="1">
      <alignment horizontal="center"/>
      <protection/>
    </xf>
    <xf numFmtId="164" fontId="7" fillId="0" borderId="19" xfId="57" applyNumberFormat="1" applyFont="1" applyBorder="1" applyAlignment="1">
      <alignment horizontal="center"/>
      <protection/>
    </xf>
    <xf numFmtId="165" fontId="7" fillId="0" borderId="22" xfId="57" applyNumberFormat="1" applyFont="1" applyBorder="1" applyAlignment="1">
      <alignment horizontal="center" vertical="center"/>
      <protection/>
    </xf>
    <xf numFmtId="164" fontId="7" fillId="0" borderId="22" xfId="57" applyNumberFormat="1" applyFont="1" applyBorder="1" applyAlignment="1">
      <alignment horizontal="center"/>
      <protection/>
    </xf>
    <xf numFmtId="0" fontId="7" fillId="0" borderId="18" xfId="57" applyFont="1" applyBorder="1" applyAlignment="1">
      <alignment vertical="center"/>
      <protection/>
    </xf>
    <xf numFmtId="165" fontId="7" fillId="0" borderId="21" xfId="57" applyNumberFormat="1" applyFont="1" applyBorder="1" applyAlignment="1">
      <alignment horizontal="center" vertical="center"/>
      <protection/>
    </xf>
    <xf numFmtId="164" fontId="7" fillId="0" borderId="21" xfId="57" applyNumberFormat="1" applyFont="1" applyBorder="1" applyAlignment="1">
      <alignment horizontal="center"/>
      <protection/>
    </xf>
    <xf numFmtId="165" fontId="0" fillId="0" borderId="0" xfId="57" applyNumberFormat="1" applyAlignment="1">
      <alignment vertical="center"/>
      <protection/>
    </xf>
    <xf numFmtId="165" fontId="0" fillId="0" borderId="0" xfId="0" applyNumberFormat="1" applyAlignment="1">
      <alignment/>
    </xf>
    <xf numFmtId="0" fontId="14" fillId="0" borderId="26" xfId="57" applyFont="1" applyBorder="1" applyAlignment="1">
      <alignment horizontal="center"/>
      <protection/>
    </xf>
    <xf numFmtId="0" fontId="12" fillId="0" borderId="27" xfId="0" applyFont="1" applyBorder="1" applyAlignment="1">
      <alignment horizontal="center"/>
    </xf>
    <xf numFmtId="0" fontId="12" fillId="0" borderId="28" xfId="0" applyFont="1" applyBorder="1" applyAlignment="1">
      <alignment horizontal="center"/>
    </xf>
    <xf numFmtId="0" fontId="11" fillId="0" borderId="29" xfId="57" applyFont="1" applyBorder="1" applyAlignment="1">
      <alignment horizontal="center" vertical="center" wrapText="1"/>
      <protection/>
    </xf>
    <xf numFmtId="0" fontId="11" fillId="0" borderId="30" xfId="57" applyFont="1" applyBorder="1" applyAlignment="1">
      <alignment horizontal="center" vertical="center" wrapText="1"/>
      <protection/>
    </xf>
    <xf numFmtId="0" fontId="15" fillId="0" borderId="30" xfId="57" applyFont="1" applyBorder="1" applyAlignment="1">
      <alignment horizontal="center" vertical="center" wrapText="1"/>
      <protection/>
    </xf>
    <xf numFmtId="0" fontId="15" fillId="0" borderId="25" xfId="57" applyFont="1" applyBorder="1" applyAlignment="1">
      <alignment horizontal="center" vertical="center" wrapText="1"/>
      <protection/>
    </xf>
    <xf numFmtId="0" fontId="11" fillId="0" borderId="16" xfId="57" applyFont="1" applyFill="1" applyBorder="1" applyAlignment="1">
      <alignment horizontal="center" wrapText="1"/>
      <protection/>
    </xf>
    <xf numFmtId="0" fontId="12" fillId="0" borderId="31" xfId="57" applyFont="1" applyFill="1" applyBorder="1" applyAlignment="1">
      <alignment horizontal="center"/>
      <protection/>
    </xf>
    <xf numFmtId="0" fontId="12" fillId="0" borderId="32" xfId="57" applyFont="1" applyFill="1" applyBorder="1" applyAlignment="1">
      <alignment horizontal="center"/>
      <protection/>
    </xf>
    <xf numFmtId="0" fontId="10" fillId="0" borderId="26" xfId="57" applyFont="1" applyFill="1" applyBorder="1" applyAlignment="1">
      <alignment horizontal="left" vertical="top" wrapText="1" indent="1"/>
      <protection/>
    </xf>
    <xf numFmtId="0" fontId="15" fillId="0" borderId="27" xfId="57" applyFont="1" applyFill="1" applyBorder="1" applyAlignment="1">
      <alignment horizontal="left" vertical="top" wrapText="1" indent="1"/>
      <protection/>
    </xf>
    <xf numFmtId="0" fontId="15" fillId="0" borderId="28" xfId="57" applyFont="1" applyFill="1" applyBorder="1" applyAlignment="1">
      <alignment horizontal="left" vertical="top" wrapText="1" indent="1"/>
      <protection/>
    </xf>
    <xf numFmtId="0" fontId="9" fillId="0" borderId="0" xfId="57" applyFont="1" applyAlignment="1">
      <alignment horizontal="center"/>
      <protection/>
    </xf>
    <xf numFmtId="0" fontId="12" fillId="0" borderId="30" xfId="57" applyFont="1" applyBorder="1" applyAlignment="1">
      <alignment horizontal="center" vertical="center" wrapText="1"/>
      <protection/>
    </xf>
    <xf numFmtId="0" fontId="12" fillId="0" borderId="25" xfId="57" applyFont="1" applyBorder="1" applyAlignment="1">
      <alignment horizontal="center" vertical="center" wrapText="1"/>
      <protection/>
    </xf>
    <xf numFmtId="0" fontId="4" fillId="0" borderId="16" xfId="57" applyFont="1" applyFill="1" applyBorder="1" applyAlignment="1">
      <alignment horizontal="center" vertical="center" wrapText="1"/>
      <protection/>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4" fillId="0" borderId="23" xfId="57" applyFont="1" applyBorder="1" applyAlignment="1">
      <alignment horizontal="center" vertical="center"/>
      <protection/>
    </xf>
    <xf numFmtId="0" fontId="5" fillId="0" borderId="24" xfId="57" applyFont="1" applyBorder="1" applyAlignment="1">
      <alignment horizontal="center" vertical="center"/>
      <protection/>
    </xf>
    <xf numFmtId="0" fontId="7" fillId="0" borderId="26" xfId="57" applyFont="1" applyFill="1" applyBorder="1" applyAlignment="1">
      <alignment horizontal="left" vertical="center" wrapText="1" indent="1"/>
      <protection/>
    </xf>
    <xf numFmtId="0" fontId="7" fillId="0" borderId="27" xfId="57" applyFont="1" applyFill="1" applyBorder="1" applyAlignment="1">
      <alignment horizontal="left" vertical="center" wrapText="1" indent="1"/>
      <protection/>
    </xf>
    <xf numFmtId="0" fontId="7" fillId="0" borderId="28" xfId="57" applyFont="1" applyFill="1" applyBorder="1" applyAlignment="1">
      <alignment horizontal="left" vertical="center" wrapText="1" indent="1"/>
      <protection/>
    </xf>
    <xf numFmtId="0" fontId="4" fillId="0" borderId="17" xfId="57" applyFont="1" applyFill="1" applyBorder="1" applyAlignment="1">
      <alignment horizontal="center" vertical="center" wrapText="1"/>
      <protection/>
    </xf>
    <xf numFmtId="0" fontId="4" fillId="0" borderId="0"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17" fillId="0" borderId="26" xfId="57" applyFont="1" applyBorder="1" applyAlignment="1">
      <alignment horizontal="center"/>
      <protection/>
    </xf>
    <xf numFmtId="0" fontId="0" fillId="0" borderId="27" xfId="0" applyBorder="1" applyAlignment="1">
      <alignment horizontal="center"/>
    </xf>
    <xf numFmtId="0" fontId="0" fillId="0" borderId="28"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0"/>
  <sheetViews>
    <sheetView tabSelected="1" zoomScale="140" zoomScaleNormal="140" workbookViewId="0" topLeftCell="A1">
      <selection activeCell="B1" sqref="B1:F1"/>
    </sheetView>
  </sheetViews>
  <sheetFormatPr defaultColWidth="8.8515625" defaultRowHeight="12.75"/>
  <cols>
    <col min="1" max="1" width="8.8515625" style="3" customWidth="1"/>
    <col min="2" max="2" width="36.00390625" style="3" customWidth="1"/>
    <col min="3" max="3" width="19.8515625" style="3" customWidth="1"/>
    <col min="4" max="5" width="17.57421875" style="3" customWidth="1"/>
    <col min="6" max="6" width="16.421875" style="3" customWidth="1"/>
    <col min="7" max="7" width="13.421875" style="3" customWidth="1"/>
    <col min="8" max="8" width="8.8515625" style="3" customWidth="1"/>
    <col min="9" max="9" width="20.28125" style="3" customWidth="1"/>
    <col min="10" max="16384" width="8.8515625" style="3" customWidth="1"/>
  </cols>
  <sheetData>
    <row r="1" spans="2:6" ht="16.5" thickBot="1">
      <c r="B1" s="89" t="s">
        <v>51</v>
      </c>
      <c r="C1" s="90"/>
      <c r="D1" s="90"/>
      <c r="E1" s="90"/>
      <c r="F1" s="91"/>
    </row>
    <row r="2" spans="1:7" ht="27" customHeight="1">
      <c r="A2" s="1"/>
      <c r="B2" s="92" t="s">
        <v>35</v>
      </c>
      <c r="C2" s="93"/>
      <c r="D2" s="94"/>
      <c r="E2" s="94"/>
      <c r="F2" s="95"/>
      <c r="G2" s="1"/>
    </row>
    <row r="3" spans="1:7" ht="48" customHeight="1" thickBot="1">
      <c r="A3" s="1"/>
      <c r="B3" s="96" t="s">
        <v>39</v>
      </c>
      <c r="C3" s="97"/>
      <c r="D3" s="97"/>
      <c r="E3" s="97"/>
      <c r="F3" s="98"/>
      <c r="G3" s="1"/>
    </row>
    <row r="4" spans="1:7" ht="14.25" customHeight="1" thickBot="1">
      <c r="A4" s="6"/>
      <c r="B4" s="73" t="s">
        <v>10</v>
      </c>
      <c r="C4" s="73" t="s">
        <v>11</v>
      </c>
      <c r="D4" s="73" t="s">
        <v>12</v>
      </c>
      <c r="E4" s="73" t="s">
        <v>13</v>
      </c>
      <c r="F4" s="73" t="s">
        <v>14</v>
      </c>
      <c r="G4" s="41"/>
    </row>
    <row r="5" spans="2:6" ht="69" customHeight="1" thickBot="1">
      <c r="B5" s="74" t="s">
        <v>0</v>
      </c>
      <c r="C5" s="75" t="s">
        <v>43</v>
      </c>
      <c r="D5" s="75" t="s">
        <v>44</v>
      </c>
      <c r="E5" s="76" t="s">
        <v>37</v>
      </c>
      <c r="F5" s="75" t="s">
        <v>38</v>
      </c>
    </row>
    <row r="6" spans="2:9" s="11" customFormat="1" ht="16.5" customHeight="1">
      <c r="B6" s="12" t="s">
        <v>46</v>
      </c>
      <c r="C6" s="59">
        <v>20200899</v>
      </c>
      <c r="D6" s="46">
        <v>22669765</v>
      </c>
      <c r="E6" s="52">
        <f>D6-C6</f>
        <v>2468866</v>
      </c>
      <c r="F6" s="77">
        <f>E6/C6</f>
        <v>0.12221564990746205</v>
      </c>
      <c r="I6" s="38"/>
    </row>
    <row r="7" spans="2:9" s="11" customFormat="1" ht="16.5" customHeight="1">
      <c r="B7" s="13" t="s">
        <v>19</v>
      </c>
      <c r="C7" s="58">
        <v>12119744</v>
      </c>
      <c r="D7" s="47">
        <f>ROUND(D6*0.6,0)</f>
        <v>13601859</v>
      </c>
      <c r="E7" s="55">
        <f aca="true" t="shared" si="0" ref="E7:E38">D7-C7</f>
        <v>1482115</v>
      </c>
      <c r="F7" s="78">
        <f aca="true" t="shared" si="1" ref="F7:F38">E7/C7</f>
        <v>0.12228929917991667</v>
      </c>
      <c r="I7" s="87"/>
    </row>
    <row r="8" spans="2:9" s="11" customFormat="1" ht="16.5" customHeight="1">
      <c r="B8" s="14" t="s">
        <v>1</v>
      </c>
      <c r="C8" s="59">
        <v>10907770</v>
      </c>
      <c r="D8" s="46">
        <f>ROUND(D7*0.9,0)</f>
        <v>12241673</v>
      </c>
      <c r="E8" s="54">
        <f t="shared" si="0"/>
        <v>1333903</v>
      </c>
      <c r="F8" s="79">
        <f t="shared" si="1"/>
        <v>0.12228924885654904</v>
      </c>
      <c r="I8" s="87"/>
    </row>
    <row r="9" spans="2:9" s="11" customFormat="1" ht="16.5" customHeight="1">
      <c r="B9" s="14" t="s">
        <v>2</v>
      </c>
      <c r="C9" s="59">
        <v>1211974</v>
      </c>
      <c r="D9" s="46">
        <f>D7-D8</f>
        <v>1360186</v>
      </c>
      <c r="E9" s="54">
        <f t="shared" si="0"/>
        <v>148212</v>
      </c>
      <c r="F9" s="79">
        <f t="shared" si="1"/>
        <v>0.12228975209039138</v>
      </c>
      <c r="I9" s="87"/>
    </row>
    <row r="10" spans="2:9" s="11" customFormat="1" ht="16.5" customHeight="1">
      <c r="B10" s="13" t="s">
        <v>3</v>
      </c>
      <c r="C10" s="59">
        <v>5049893</v>
      </c>
      <c r="D10" s="46">
        <f>ROUND(D6*0.25,0)</f>
        <v>5667441</v>
      </c>
      <c r="E10" s="53">
        <f t="shared" si="0"/>
        <v>617548</v>
      </c>
      <c r="F10" s="80">
        <f t="shared" si="1"/>
        <v>0.12228932375398845</v>
      </c>
      <c r="I10" s="87"/>
    </row>
    <row r="11" spans="2:9" s="11" customFormat="1" ht="16.5" customHeight="1" thickBot="1">
      <c r="B11" s="15" t="s">
        <v>21</v>
      </c>
      <c r="C11" s="66">
        <v>3031262</v>
      </c>
      <c r="D11" s="48">
        <f>ROUND(D6*0.15,0)</f>
        <v>3400465</v>
      </c>
      <c r="E11" s="56">
        <f t="shared" si="0"/>
        <v>369203</v>
      </c>
      <c r="F11" s="81">
        <f t="shared" si="1"/>
        <v>0.1217984456638852</v>
      </c>
      <c r="I11" s="87"/>
    </row>
    <row r="12" spans="2:9" s="11" customFormat="1" ht="16.5" customHeight="1">
      <c r="B12" s="12" t="s">
        <v>47</v>
      </c>
      <c r="C12" s="57">
        <v>12557707</v>
      </c>
      <c r="D12" s="57">
        <v>16456845</v>
      </c>
      <c r="E12" s="53">
        <f t="shared" si="0"/>
        <v>3899138</v>
      </c>
      <c r="F12" s="80">
        <f t="shared" si="1"/>
        <v>0.310497609157468</v>
      </c>
      <c r="I12" s="88"/>
    </row>
    <row r="13" spans="2:9" s="11" customFormat="1" ht="16.5" customHeight="1">
      <c r="B13" s="13" t="s">
        <v>22</v>
      </c>
      <c r="C13" s="58">
        <f>ROUND(C12*0.85,0)</f>
        <v>10674051</v>
      </c>
      <c r="D13" s="58">
        <f>ROUND(D12*0.85,0)</f>
        <v>13988318</v>
      </c>
      <c r="E13" s="55">
        <f t="shared" si="0"/>
        <v>3314267</v>
      </c>
      <c r="F13" s="78">
        <f t="shared" si="1"/>
        <v>0.31049757959747426</v>
      </c>
      <c r="I13" s="87"/>
    </row>
    <row r="14" spans="2:9" s="11" customFormat="1" ht="16.5" customHeight="1">
      <c r="B14" s="14" t="s">
        <v>1</v>
      </c>
      <c r="C14" s="59">
        <f>ROUND(C13*0.9,0)</f>
        <v>9606646</v>
      </c>
      <c r="D14" s="59">
        <f>ROUND(D13*0.9,0)</f>
        <v>12589486</v>
      </c>
      <c r="E14" s="54">
        <f t="shared" si="0"/>
        <v>2982840</v>
      </c>
      <c r="F14" s="79">
        <f t="shared" si="1"/>
        <v>0.3104975451369812</v>
      </c>
      <c r="G14" s="40"/>
      <c r="I14" s="87"/>
    </row>
    <row r="15" spans="2:9" s="11" customFormat="1" ht="16.5" customHeight="1">
      <c r="B15" s="14" t="s">
        <v>2</v>
      </c>
      <c r="C15" s="59">
        <f>C13-C14</f>
        <v>1067405</v>
      </c>
      <c r="D15" s="59">
        <f>D13-D14</f>
        <v>1398832</v>
      </c>
      <c r="E15" s="54">
        <f t="shared" si="0"/>
        <v>331427</v>
      </c>
      <c r="F15" s="79">
        <f t="shared" si="1"/>
        <v>0.31049788974194426</v>
      </c>
      <c r="I15" s="87"/>
    </row>
    <row r="16" spans="2:9" s="11" customFormat="1" ht="16.5" customHeight="1" thickBot="1">
      <c r="B16" s="15" t="s">
        <v>20</v>
      </c>
      <c r="C16" s="60">
        <f>ROUND(C12*0.15,0)</f>
        <v>1883656</v>
      </c>
      <c r="D16" s="60">
        <f>ROUND(D12*0.15,0)</f>
        <v>2468527</v>
      </c>
      <c r="E16" s="82">
        <f t="shared" si="0"/>
        <v>584871</v>
      </c>
      <c r="F16" s="83">
        <f t="shared" si="1"/>
        <v>0.3104977766641043</v>
      </c>
      <c r="I16" s="88"/>
    </row>
    <row r="17" spans="2:9" s="11" customFormat="1" ht="16.5" customHeight="1">
      <c r="B17" s="12" t="s">
        <v>48</v>
      </c>
      <c r="C17" s="57">
        <v>14740638</v>
      </c>
      <c r="D17" s="57">
        <v>19376968</v>
      </c>
      <c r="E17" s="52">
        <f t="shared" si="0"/>
        <v>4636330</v>
      </c>
      <c r="F17" s="77">
        <f t="shared" si="1"/>
        <v>0.3145270917039005</v>
      </c>
      <c r="I17" s="87"/>
    </row>
    <row r="18" spans="2:9" s="11" customFormat="1" ht="16.5" customHeight="1">
      <c r="B18" s="13" t="s">
        <v>22</v>
      </c>
      <c r="C18" s="58">
        <f>ROUND(C17*0.85,0)</f>
        <v>12529542</v>
      </c>
      <c r="D18" s="58">
        <f>ROUND(D17*0.85,0)</f>
        <v>16470423</v>
      </c>
      <c r="E18" s="55">
        <f t="shared" si="0"/>
        <v>3940881</v>
      </c>
      <c r="F18" s="78">
        <f t="shared" si="1"/>
        <v>0.31452713914044106</v>
      </c>
      <c r="I18" s="87"/>
    </row>
    <row r="19" spans="2:6" s="11" customFormat="1" ht="16.5" customHeight="1">
      <c r="B19" s="14" t="s">
        <v>1</v>
      </c>
      <c r="C19" s="59">
        <f>ROUND(C18*0.9,0)</f>
        <v>11276588</v>
      </c>
      <c r="D19" s="59">
        <f>ROUND(D18*0.9,0)</f>
        <v>14823381</v>
      </c>
      <c r="E19" s="54">
        <f t="shared" si="0"/>
        <v>3546793</v>
      </c>
      <c r="F19" s="79">
        <f t="shared" si="1"/>
        <v>0.314527142429962</v>
      </c>
    </row>
    <row r="20" spans="2:6" s="11" customFormat="1" ht="16.5" customHeight="1">
      <c r="B20" s="14" t="s">
        <v>2</v>
      </c>
      <c r="C20" s="59">
        <f>C18-C19</f>
        <v>1252954</v>
      </c>
      <c r="D20" s="59">
        <f>D18-D19</f>
        <v>1647042</v>
      </c>
      <c r="E20" s="54">
        <f t="shared" si="0"/>
        <v>394088</v>
      </c>
      <c r="F20" s="79">
        <f t="shared" si="1"/>
        <v>0.3145271095347475</v>
      </c>
    </row>
    <row r="21" spans="2:6" s="11" customFormat="1" ht="16.5" customHeight="1" thickBot="1">
      <c r="B21" s="15" t="s">
        <v>20</v>
      </c>
      <c r="C21" s="63">
        <f>ROUND(C17*0.15,0)</f>
        <v>2211096</v>
      </c>
      <c r="D21" s="63">
        <f>ROUND(D17*0.15,0)</f>
        <v>2906545</v>
      </c>
      <c r="E21" s="56">
        <f t="shared" si="0"/>
        <v>695449</v>
      </c>
      <c r="F21" s="81">
        <f t="shared" si="1"/>
        <v>0.3145268228968801</v>
      </c>
    </row>
    <row r="22" spans="2:6" s="11" customFormat="1" ht="16.5" customHeight="1">
      <c r="B22" s="12" t="s">
        <v>28</v>
      </c>
      <c r="C22" s="65">
        <f>C6+C12+C17</f>
        <v>47499244</v>
      </c>
      <c r="D22" s="65">
        <f>D6+D12+D17</f>
        <v>58503578</v>
      </c>
      <c r="E22" s="52">
        <f t="shared" si="0"/>
        <v>11004334</v>
      </c>
      <c r="F22" s="77">
        <f t="shared" si="1"/>
        <v>0.23167387674633305</v>
      </c>
    </row>
    <row r="23" spans="2:6" s="11" customFormat="1" ht="16.5" customHeight="1">
      <c r="B23" s="13" t="s">
        <v>4</v>
      </c>
      <c r="C23" s="58">
        <f>C7+C13+C18</f>
        <v>35323337</v>
      </c>
      <c r="D23" s="58">
        <f>D7+D13+D18</f>
        <v>44060600</v>
      </c>
      <c r="E23" s="55">
        <f t="shared" si="0"/>
        <v>8737263</v>
      </c>
      <c r="F23" s="78">
        <f t="shared" si="1"/>
        <v>0.24735100763554702</v>
      </c>
    </row>
    <row r="24" spans="2:6" s="11" customFormat="1" ht="16.5" customHeight="1">
      <c r="B24" s="14" t="s">
        <v>25</v>
      </c>
      <c r="C24" s="59">
        <f>+C8+C14+C19</f>
        <v>31791004</v>
      </c>
      <c r="D24" s="59">
        <f>+D8+D14+D19</f>
        <v>39654540</v>
      </c>
      <c r="E24" s="54">
        <f t="shared" si="0"/>
        <v>7863536</v>
      </c>
      <c r="F24" s="79">
        <f t="shared" si="1"/>
        <v>0.24735098017036516</v>
      </c>
    </row>
    <row r="25" spans="2:6" s="11" customFormat="1" ht="16.5" customHeight="1">
      <c r="B25" s="14" t="s">
        <v>24</v>
      </c>
      <c r="C25" s="59">
        <f>C9+C15+C20</f>
        <v>3532333</v>
      </c>
      <c r="D25" s="59">
        <f>D9+D15+D20</f>
        <v>4406060</v>
      </c>
      <c r="E25" s="54">
        <f t="shared" si="0"/>
        <v>873727</v>
      </c>
      <c r="F25" s="79">
        <f t="shared" si="1"/>
        <v>0.24735125482223788</v>
      </c>
    </row>
    <row r="26" spans="2:6" s="11" customFormat="1" ht="16.5" customHeight="1">
      <c r="B26" s="13" t="s">
        <v>5</v>
      </c>
      <c r="C26" s="59">
        <f>C10</f>
        <v>5049893</v>
      </c>
      <c r="D26" s="59">
        <f>D10</f>
        <v>5667441</v>
      </c>
      <c r="E26" s="54">
        <f t="shared" si="0"/>
        <v>617548</v>
      </c>
      <c r="F26" s="79">
        <f t="shared" si="1"/>
        <v>0.12228932375398845</v>
      </c>
    </row>
    <row r="27" spans="2:6" s="11" customFormat="1" ht="16.5" customHeight="1">
      <c r="B27" s="84" t="s">
        <v>23</v>
      </c>
      <c r="C27" s="63">
        <f>+C11+C16+C21</f>
        <v>7126014</v>
      </c>
      <c r="D27" s="63">
        <f>+D11+D16+D21</f>
        <v>8775537</v>
      </c>
      <c r="E27" s="85">
        <f t="shared" si="0"/>
        <v>1649523</v>
      </c>
      <c r="F27" s="86">
        <f t="shared" si="1"/>
        <v>0.23147905687527418</v>
      </c>
    </row>
    <row r="28" spans="2:6" s="11" customFormat="1" ht="16.5" customHeight="1">
      <c r="B28" s="14" t="s">
        <v>26</v>
      </c>
      <c r="C28" s="59">
        <f>C27-C29</f>
        <v>4751051.8</v>
      </c>
      <c r="D28" s="59">
        <f>D27-D29</f>
        <v>5850358.1</v>
      </c>
      <c r="E28" s="85">
        <f t="shared" si="0"/>
        <v>1099306.2999999998</v>
      </c>
      <c r="F28" s="86">
        <f t="shared" si="1"/>
        <v>0.23138167005461818</v>
      </c>
    </row>
    <row r="29" spans="2:6" s="11" customFormat="1" ht="16.5" customHeight="1" thickBot="1">
      <c r="B29" s="14" t="s">
        <v>27</v>
      </c>
      <c r="C29" s="66">
        <f>(C6*0.05)+(C12*0.05)+(C17*0.05)</f>
        <v>2374962.2</v>
      </c>
      <c r="D29" s="66">
        <f>(D6*0.05)+(D12*0.05)+(D17*0.05)</f>
        <v>2925178.9</v>
      </c>
      <c r="E29" s="85">
        <f t="shared" si="0"/>
        <v>550216.6999999997</v>
      </c>
      <c r="F29" s="86">
        <f t="shared" si="1"/>
        <v>0.2316738767463329</v>
      </c>
    </row>
    <row r="30" spans="2:9" s="11" customFormat="1" ht="16.5" customHeight="1">
      <c r="B30" s="12" t="s">
        <v>45</v>
      </c>
      <c r="C30" s="67">
        <v>15027451</v>
      </c>
      <c r="D30" s="67">
        <v>14909252</v>
      </c>
      <c r="E30" s="52">
        <f t="shared" si="0"/>
        <v>-118199</v>
      </c>
      <c r="F30" s="77">
        <f t="shared" si="1"/>
        <v>-0.007865538872826802</v>
      </c>
      <c r="I30" s="37"/>
    </row>
    <row r="31" spans="2:6" s="11" customFormat="1" ht="16.5" customHeight="1">
      <c r="B31" s="14" t="s">
        <v>30</v>
      </c>
      <c r="C31" s="68">
        <f>C34+C37</f>
        <v>11751467</v>
      </c>
      <c r="D31" s="68">
        <f>D34+D37</f>
        <v>11659036</v>
      </c>
      <c r="E31" s="55">
        <f t="shared" si="0"/>
        <v>-92431</v>
      </c>
      <c r="F31" s="78">
        <f t="shared" si="1"/>
        <v>-0.007865486070802905</v>
      </c>
    </row>
    <row r="32" spans="2:6" s="11" customFormat="1" ht="16.5" customHeight="1">
      <c r="B32" s="14" t="s">
        <v>31</v>
      </c>
      <c r="C32" s="69">
        <f>C35+C38</f>
        <v>3275984</v>
      </c>
      <c r="D32" s="69">
        <f>D35+D38</f>
        <v>3250216</v>
      </c>
      <c r="E32" s="54">
        <f t="shared" si="0"/>
        <v>-25768</v>
      </c>
      <c r="F32" s="79">
        <f t="shared" si="1"/>
        <v>-0.007865728281945211</v>
      </c>
    </row>
    <row r="33" spans="2:6" s="18" customFormat="1" ht="16.5" customHeight="1">
      <c r="B33" s="16" t="s">
        <v>6</v>
      </c>
      <c r="C33" s="70">
        <f>ROUND(C30*0.9,0)</f>
        <v>13524706</v>
      </c>
      <c r="D33" s="70">
        <f>ROUND(D30*0.9,0)</f>
        <v>13418327</v>
      </c>
      <c r="E33" s="54">
        <f t="shared" si="0"/>
        <v>-106379</v>
      </c>
      <c r="F33" s="79">
        <f t="shared" si="1"/>
        <v>-0.007865531420793916</v>
      </c>
    </row>
    <row r="34" spans="2:6" s="18" customFormat="1" ht="16.5" customHeight="1">
      <c r="B34" s="14" t="s">
        <v>7</v>
      </c>
      <c r="C34" s="71">
        <f>ROUND(C33*0.8,0)</f>
        <v>10819765</v>
      </c>
      <c r="D34" s="71">
        <f>ROUND(D33*0.8,0)</f>
        <v>10734662</v>
      </c>
      <c r="E34" s="55">
        <f t="shared" si="0"/>
        <v>-85103</v>
      </c>
      <c r="F34" s="78">
        <f t="shared" si="1"/>
        <v>-0.007865512790712183</v>
      </c>
    </row>
    <row r="35" spans="2:6" s="18" customFormat="1" ht="16.5" customHeight="1">
      <c r="B35" s="14" t="s">
        <v>8</v>
      </c>
      <c r="C35" s="70">
        <f>C33-C34</f>
        <v>2704941</v>
      </c>
      <c r="D35" s="70">
        <f>D33-D34</f>
        <v>2683665</v>
      </c>
      <c r="E35" s="54">
        <f t="shared" si="0"/>
        <v>-21276</v>
      </c>
      <c r="F35" s="79">
        <f t="shared" si="1"/>
        <v>-0.007865605941127736</v>
      </c>
    </row>
    <row r="36" spans="2:6" s="18" customFormat="1" ht="16.5" customHeight="1">
      <c r="B36" s="16" t="s">
        <v>9</v>
      </c>
      <c r="C36" s="70">
        <f>C30-C33</f>
        <v>1502745</v>
      </c>
      <c r="D36" s="70">
        <f>D30-D33</f>
        <v>1490925</v>
      </c>
      <c r="E36" s="54">
        <f t="shared" si="0"/>
        <v>-11820</v>
      </c>
      <c r="F36" s="79">
        <f t="shared" si="1"/>
        <v>-0.007865605941127736</v>
      </c>
    </row>
    <row r="37" spans="2:6" s="11" customFormat="1" ht="16.5" customHeight="1">
      <c r="B37" s="14" t="s">
        <v>15</v>
      </c>
      <c r="C37" s="71">
        <f>ROUND(C36*0.62,0)</f>
        <v>931702</v>
      </c>
      <c r="D37" s="71">
        <f>ROUND(D36*0.62,0)</f>
        <v>924374</v>
      </c>
      <c r="E37" s="55">
        <f t="shared" si="0"/>
        <v>-7328</v>
      </c>
      <c r="F37" s="78">
        <f t="shared" si="1"/>
        <v>-0.007865175775086884</v>
      </c>
    </row>
    <row r="38" spans="2:6" s="11" customFormat="1" ht="16.5" customHeight="1" thickBot="1">
      <c r="B38" s="19" t="s">
        <v>16</v>
      </c>
      <c r="C38" s="72">
        <f>C36-C37</f>
        <v>571043</v>
      </c>
      <c r="D38" s="72">
        <f>D36-D37</f>
        <v>566551</v>
      </c>
      <c r="E38" s="56">
        <f t="shared" si="0"/>
        <v>-4492</v>
      </c>
      <c r="F38" s="81">
        <f t="shared" si="1"/>
        <v>-0.0078663077911821</v>
      </c>
    </row>
    <row r="39" spans="2:6" ht="193.5" customHeight="1" thickBot="1">
      <c r="B39" s="99" t="s">
        <v>49</v>
      </c>
      <c r="C39" s="100"/>
      <c r="D39" s="100"/>
      <c r="E39" s="100"/>
      <c r="F39" s="101"/>
    </row>
    <row r="40" spans="2:6" ht="18" customHeight="1">
      <c r="B40" s="42" t="s">
        <v>29</v>
      </c>
      <c r="C40" s="102"/>
      <c r="D40" s="102"/>
      <c r="E40" s="43" t="s">
        <v>17</v>
      </c>
      <c r="F40" s="44">
        <v>44694</v>
      </c>
    </row>
  </sheetData>
  <sheetProtection/>
  <mergeCells count="5">
    <mergeCell ref="B1:F1"/>
    <mergeCell ref="B2:F2"/>
    <mergeCell ref="B3:F3"/>
    <mergeCell ref="B39:F39"/>
    <mergeCell ref="C40:D40"/>
  </mergeCells>
  <printOptions horizontalCentered="1"/>
  <pageMargins left="0.45" right="0.45" top="0.25" bottom="0.25" header="0.05" footer="0.05"/>
  <pageSetup horizontalDpi="600" verticalDpi="600" orientation="portrait" scale="90" r:id="rId1"/>
  <ignoredErrors>
    <ignoredError sqref="C24:D24" formula="1"/>
  </ignoredErrors>
</worksheet>
</file>

<file path=xl/worksheets/sheet2.xml><?xml version="1.0" encoding="utf-8"?>
<worksheet xmlns="http://schemas.openxmlformats.org/spreadsheetml/2006/main" xmlns:r="http://schemas.openxmlformats.org/officeDocument/2006/relationships">
  <dimension ref="A1:N43"/>
  <sheetViews>
    <sheetView zoomScale="125" zoomScaleNormal="125" workbookViewId="0" topLeftCell="A26">
      <selection activeCell="B1" sqref="B1:E1"/>
    </sheetView>
  </sheetViews>
  <sheetFormatPr defaultColWidth="8.8515625" defaultRowHeight="12.75"/>
  <cols>
    <col min="1" max="1" width="8.8515625" style="3" customWidth="1"/>
    <col min="2" max="2" width="37.140625" style="3" customWidth="1"/>
    <col min="3" max="3" width="16.7109375" style="3" customWidth="1"/>
    <col min="4" max="4" width="21.140625" style="3" customWidth="1"/>
    <col min="5" max="5" width="23.00390625" style="3" customWidth="1"/>
    <col min="6" max="6" width="8.8515625" style="3" customWidth="1"/>
    <col min="7" max="7" width="14.421875" style="3" customWidth="1"/>
    <col min="8" max="16384" width="8.8515625" style="3" customWidth="1"/>
  </cols>
  <sheetData>
    <row r="1" spans="2:5" ht="13.5" thickBot="1">
      <c r="B1" s="116" t="s">
        <v>51</v>
      </c>
      <c r="C1" s="117"/>
      <c r="D1" s="117"/>
      <c r="E1" s="118"/>
    </row>
    <row r="2" spans="1:14" ht="24" customHeight="1">
      <c r="A2" s="1"/>
      <c r="B2" s="92" t="s">
        <v>36</v>
      </c>
      <c r="C2" s="103"/>
      <c r="D2" s="103"/>
      <c r="E2" s="104"/>
      <c r="F2" s="1"/>
      <c r="G2" s="2"/>
      <c r="H2" s="1"/>
      <c r="I2" s="1"/>
      <c r="J2" s="1"/>
      <c r="K2" s="1"/>
      <c r="L2" s="1"/>
      <c r="M2" s="1"/>
      <c r="N2" s="1"/>
    </row>
    <row r="3" spans="1:14" ht="17.25" customHeight="1">
      <c r="A3" s="1"/>
      <c r="B3" s="113" t="s">
        <v>41</v>
      </c>
      <c r="C3" s="114"/>
      <c r="D3" s="114"/>
      <c r="E3" s="115"/>
      <c r="F3" s="45"/>
      <c r="G3" s="2"/>
      <c r="H3" s="1"/>
      <c r="I3" s="1"/>
      <c r="J3" s="1"/>
      <c r="K3" s="1"/>
      <c r="L3" s="1"/>
      <c r="M3" s="1"/>
      <c r="N3" s="1"/>
    </row>
    <row r="4" spans="1:14" s="5" customFormat="1" ht="31.5" customHeight="1" thickBot="1">
      <c r="A4" s="4"/>
      <c r="B4" s="105" t="s">
        <v>42</v>
      </c>
      <c r="C4" s="106"/>
      <c r="D4" s="106"/>
      <c r="E4" s="107"/>
      <c r="F4" s="23"/>
      <c r="G4" s="4"/>
      <c r="H4" s="4"/>
      <c r="I4" s="4"/>
      <c r="J4" s="4"/>
      <c r="K4" s="4"/>
      <c r="L4" s="4"/>
      <c r="M4" s="4"/>
      <c r="N4" s="4"/>
    </row>
    <row r="5" spans="1:14" ht="13.5" customHeight="1" thickBot="1">
      <c r="A5" s="6"/>
      <c r="B5" s="7" t="s">
        <v>10</v>
      </c>
      <c r="C5" s="7" t="s">
        <v>11</v>
      </c>
      <c r="D5" s="7" t="s">
        <v>12</v>
      </c>
      <c r="E5" s="7" t="s">
        <v>13</v>
      </c>
      <c r="F5" s="1"/>
      <c r="G5" s="1"/>
      <c r="H5" s="1"/>
      <c r="I5" s="1"/>
      <c r="J5" s="1"/>
      <c r="K5" s="1"/>
      <c r="L5" s="1"/>
      <c r="M5" s="1"/>
      <c r="N5" s="1"/>
    </row>
    <row r="6" spans="2:10" ht="64.5" customHeight="1" thickBot="1">
      <c r="B6" s="108" t="s">
        <v>0</v>
      </c>
      <c r="C6" s="8" t="s">
        <v>40</v>
      </c>
      <c r="D6" s="8" t="s">
        <v>34</v>
      </c>
      <c r="E6" s="8" t="s">
        <v>33</v>
      </c>
      <c r="F6" s="1"/>
      <c r="G6" s="1"/>
      <c r="H6" s="1"/>
      <c r="I6" s="1"/>
      <c r="J6" s="1"/>
    </row>
    <row r="7" spans="2:10" ht="0.75" customHeight="1" hidden="1" thickBot="1">
      <c r="B7" s="109"/>
      <c r="C7" s="9"/>
      <c r="D7" s="9"/>
      <c r="E7" s="10"/>
      <c r="F7" s="1"/>
      <c r="G7" s="1"/>
      <c r="H7" s="1"/>
      <c r="I7" s="1"/>
      <c r="J7" s="1"/>
    </row>
    <row r="8" spans="2:10" s="11" customFormat="1" ht="16.5" customHeight="1">
      <c r="B8" s="12" t="s">
        <v>46</v>
      </c>
      <c r="C8" s="46">
        <v>22669765</v>
      </c>
      <c r="D8" s="46">
        <v>4558757</v>
      </c>
      <c r="E8" s="34">
        <f aca="true" t="shared" si="0" ref="E8:E18">C8-D8</f>
        <v>18111008</v>
      </c>
      <c r="F8" s="2"/>
      <c r="G8" s="24"/>
      <c r="H8" s="36"/>
      <c r="I8" s="2"/>
      <c r="J8" s="2"/>
    </row>
    <row r="9" spans="2:10" s="11" customFormat="1" ht="16.5" customHeight="1">
      <c r="B9" s="13" t="s">
        <v>19</v>
      </c>
      <c r="C9" s="47">
        <f>ROUND(C8*0.6,0)</f>
        <v>13601859</v>
      </c>
      <c r="D9" s="47">
        <f>ROUND(D8*0.6,0)</f>
        <v>2735254</v>
      </c>
      <c r="E9" s="33">
        <f t="shared" si="0"/>
        <v>10866605</v>
      </c>
      <c r="F9" s="2"/>
      <c r="G9" s="24"/>
      <c r="H9" s="2"/>
      <c r="I9" s="2"/>
      <c r="J9" s="2"/>
    </row>
    <row r="10" spans="2:10" s="11" customFormat="1" ht="16.5" customHeight="1">
      <c r="B10" s="14" t="s">
        <v>1</v>
      </c>
      <c r="C10" s="46">
        <f>ROUND(C9*0.9,0)</f>
        <v>12241673</v>
      </c>
      <c r="D10" s="46">
        <f>ROUND(D9*0.9,0)</f>
        <v>2461729</v>
      </c>
      <c r="E10" s="34">
        <f t="shared" si="0"/>
        <v>9779944</v>
      </c>
      <c r="F10" s="2"/>
      <c r="G10" s="24"/>
      <c r="H10" s="2"/>
      <c r="I10" s="2"/>
      <c r="J10" s="2"/>
    </row>
    <row r="11" spans="2:10" s="11" customFormat="1" ht="16.5" customHeight="1">
      <c r="B11" s="14" t="s">
        <v>2</v>
      </c>
      <c r="C11" s="46">
        <f>C9-C10</f>
        <v>1360186</v>
      </c>
      <c r="D11" s="46">
        <f>D9-D10</f>
        <v>273525</v>
      </c>
      <c r="E11" s="34">
        <f t="shared" si="0"/>
        <v>1086661</v>
      </c>
      <c r="F11" s="2"/>
      <c r="G11" s="24"/>
      <c r="H11" s="2"/>
      <c r="I11" s="2"/>
      <c r="J11" s="2"/>
    </row>
    <row r="12" spans="2:10" s="11" customFormat="1" ht="16.5" customHeight="1">
      <c r="B12" s="13" t="s">
        <v>3</v>
      </c>
      <c r="C12" s="46">
        <f>ROUND(C8*0.25,0)</f>
        <v>5667441</v>
      </c>
      <c r="D12" s="46">
        <f>ROUND(D8*0.25,0)</f>
        <v>1139689</v>
      </c>
      <c r="E12" s="34">
        <f t="shared" si="0"/>
        <v>4527752</v>
      </c>
      <c r="F12" s="2"/>
      <c r="G12" s="24"/>
      <c r="H12" s="2"/>
      <c r="I12" s="2"/>
      <c r="J12" s="2"/>
    </row>
    <row r="13" spans="2:10" s="11" customFormat="1" ht="16.5" customHeight="1" thickBot="1">
      <c r="B13" s="15" t="s">
        <v>21</v>
      </c>
      <c r="C13" s="48">
        <f>ROUND(C8*0.15,0)</f>
        <v>3400465</v>
      </c>
      <c r="D13" s="48">
        <f>D8-(D9+D12)</f>
        <v>683814</v>
      </c>
      <c r="E13" s="35">
        <f t="shared" si="0"/>
        <v>2716651</v>
      </c>
      <c r="F13" s="2"/>
      <c r="G13" s="24"/>
      <c r="H13" s="2"/>
      <c r="I13" s="2"/>
      <c r="J13" s="2"/>
    </row>
    <row r="14" spans="2:10" s="11" customFormat="1" ht="16.5" customHeight="1">
      <c r="B14" s="12" t="s">
        <v>47</v>
      </c>
      <c r="C14" s="57">
        <v>16456845</v>
      </c>
      <c r="D14" s="49">
        <v>3009206</v>
      </c>
      <c r="E14" s="32">
        <f t="shared" si="0"/>
        <v>13447639</v>
      </c>
      <c r="F14" s="2"/>
      <c r="G14" s="24"/>
      <c r="H14" s="36"/>
      <c r="I14" s="2"/>
      <c r="J14" s="2"/>
    </row>
    <row r="15" spans="2:10" s="11" customFormat="1" ht="16.5" customHeight="1">
      <c r="B15" s="13" t="s">
        <v>22</v>
      </c>
      <c r="C15" s="58">
        <f>ROUND(C14*0.85,0)</f>
        <v>13988318</v>
      </c>
      <c r="D15" s="47">
        <f>ROUND(D14*0.85,0)</f>
        <v>2557825</v>
      </c>
      <c r="E15" s="33">
        <f t="shared" si="0"/>
        <v>11430493</v>
      </c>
      <c r="F15" s="2"/>
      <c r="G15" s="24"/>
      <c r="H15" s="2"/>
      <c r="I15" s="2"/>
      <c r="J15" s="2"/>
    </row>
    <row r="16" spans="2:10" s="11" customFormat="1" ht="16.5" customHeight="1">
      <c r="B16" s="14" t="s">
        <v>1</v>
      </c>
      <c r="C16" s="59">
        <f>ROUND(C15*0.9,0)</f>
        <v>12589486</v>
      </c>
      <c r="D16" s="46">
        <f>ROUND(D15*0.9,0)</f>
        <v>2302043</v>
      </c>
      <c r="E16" s="34">
        <f t="shared" si="0"/>
        <v>10287443</v>
      </c>
      <c r="F16" s="2"/>
      <c r="G16" s="24"/>
      <c r="H16" s="2"/>
      <c r="I16" s="2"/>
      <c r="J16" s="2"/>
    </row>
    <row r="17" spans="2:10" s="11" customFormat="1" ht="16.5" customHeight="1">
      <c r="B17" s="14" t="s">
        <v>2</v>
      </c>
      <c r="C17" s="59">
        <f>C15-C16</f>
        <v>1398832</v>
      </c>
      <c r="D17" s="46">
        <f>D15-D16</f>
        <v>255782</v>
      </c>
      <c r="E17" s="34">
        <f t="shared" si="0"/>
        <v>1143050</v>
      </c>
      <c r="F17" s="2"/>
      <c r="G17" s="24"/>
      <c r="H17" s="2"/>
      <c r="I17" s="2"/>
      <c r="J17" s="2"/>
    </row>
    <row r="18" spans="2:10" s="11" customFormat="1" ht="16.5" customHeight="1" thickBot="1">
      <c r="B18" s="15" t="s">
        <v>20</v>
      </c>
      <c r="C18" s="60">
        <f>ROUND(C14*0.15,0)</f>
        <v>2468527</v>
      </c>
      <c r="D18" s="48">
        <f>ROUND(D14*0.15,0)</f>
        <v>451381</v>
      </c>
      <c r="E18" s="35">
        <f t="shared" si="0"/>
        <v>2017146</v>
      </c>
      <c r="F18" s="2"/>
      <c r="G18" s="24"/>
      <c r="H18" s="2"/>
      <c r="I18" s="2"/>
      <c r="J18" s="2"/>
    </row>
    <row r="19" spans="2:10" s="11" customFormat="1" ht="16.5" customHeight="1">
      <c r="B19" s="12" t="s">
        <v>48</v>
      </c>
      <c r="C19" s="57">
        <v>19376968</v>
      </c>
      <c r="D19" s="57">
        <v>19376968</v>
      </c>
      <c r="E19" s="61"/>
      <c r="F19" s="2"/>
      <c r="G19" s="2"/>
      <c r="H19" s="36"/>
      <c r="I19" s="2"/>
      <c r="J19" s="2"/>
    </row>
    <row r="20" spans="2:10" s="11" customFormat="1" ht="16.5" customHeight="1">
      <c r="B20" s="13" t="s">
        <v>22</v>
      </c>
      <c r="C20" s="58">
        <f>ROUND(C19*0.85,0)</f>
        <v>16470423</v>
      </c>
      <c r="D20" s="58">
        <f>ROUND(D19*0.85,0)</f>
        <v>16470423</v>
      </c>
      <c r="E20" s="62"/>
      <c r="F20" s="2"/>
      <c r="G20" s="2"/>
      <c r="H20" s="2"/>
      <c r="I20" s="2"/>
      <c r="J20" s="2"/>
    </row>
    <row r="21" spans="2:10" s="11" customFormat="1" ht="16.5" customHeight="1">
      <c r="B21" s="14" t="s">
        <v>1</v>
      </c>
      <c r="C21" s="59">
        <f>ROUND(C20*0.9,0)</f>
        <v>14823381</v>
      </c>
      <c r="D21" s="59">
        <f>ROUND(D20*0.9,0)</f>
        <v>14823381</v>
      </c>
      <c r="E21" s="62"/>
      <c r="F21" s="2"/>
      <c r="G21" s="2"/>
      <c r="H21" s="2"/>
      <c r="I21" s="2"/>
      <c r="J21" s="2"/>
    </row>
    <row r="22" spans="2:10" s="11" customFormat="1" ht="16.5" customHeight="1">
      <c r="B22" s="14" t="s">
        <v>2</v>
      </c>
      <c r="C22" s="59">
        <f>C20-C21</f>
        <v>1647042</v>
      </c>
      <c r="D22" s="59">
        <f>D20-D21</f>
        <v>1647042</v>
      </c>
      <c r="E22" s="62"/>
      <c r="F22" s="2"/>
      <c r="G22" s="2"/>
      <c r="H22" s="2"/>
      <c r="I22" s="2"/>
      <c r="J22" s="2"/>
    </row>
    <row r="23" spans="2:10" s="11" customFormat="1" ht="16.5" customHeight="1" thickBot="1">
      <c r="B23" s="15" t="s">
        <v>20</v>
      </c>
      <c r="C23" s="63">
        <f>ROUND(C19*0.15,0)</f>
        <v>2906545</v>
      </c>
      <c r="D23" s="63">
        <f>ROUND(D19*0.15,0)</f>
        <v>2906545</v>
      </c>
      <c r="E23" s="64"/>
      <c r="F23" s="2"/>
      <c r="G23" s="2"/>
      <c r="H23" s="2"/>
      <c r="I23" s="2"/>
      <c r="J23" s="2"/>
    </row>
    <row r="24" spans="2:10" s="11" customFormat="1" ht="16.5" customHeight="1">
      <c r="B24" s="12" t="s">
        <v>28</v>
      </c>
      <c r="C24" s="65">
        <f>C8+C14+C19</f>
        <v>58503578</v>
      </c>
      <c r="D24" s="51">
        <f>D8+D14+D19</f>
        <v>26944931</v>
      </c>
      <c r="E24" s="32">
        <f>C24-D24</f>
        <v>31558647</v>
      </c>
      <c r="F24" s="2"/>
      <c r="G24" s="2"/>
      <c r="H24" s="2"/>
      <c r="I24" s="2"/>
      <c r="J24" s="2"/>
    </row>
    <row r="25" spans="2:10" s="11" customFormat="1" ht="16.5" customHeight="1">
      <c r="B25" s="13" t="s">
        <v>4</v>
      </c>
      <c r="C25" s="58">
        <f>C9+C15+C20</f>
        <v>44060600</v>
      </c>
      <c r="D25" s="47">
        <f>D9+D15+D20</f>
        <v>21763502</v>
      </c>
      <c r="E25" s="33">
        <f aca="true" t="shared" si="1" ref="E25:E31">C25-D25</f>
        <v>22297098</v>
      </c>
      <c r="F25" s="2"/>
      <c r="G25" s="2"/>
      <c r="H25" s="2"/>
      <c r="I25" s="2"/>
      <c r="J25" s="2"/>
    </row>
    <row r="26" spans="2:10" s="11" customFormat="1" ht="16.5" customHeight="1">
      <c r="B26" s="14" t="s">
        <v>1</v>
      </c>
      <c r="C26" s="59">
        <f>+C10+C16+C21</f>
        <v>39654540</v>
      </c>
      <c r="D26" s="46">
        <f>+D10+D16+D21</f>
        <v>19587153</v>
      </c>
      <c r="E26" s="34">
        <f t="shared" si="1"/>
        <v>20067387</v>
      </c>
      <c r="F26" s="2"/>
      <c r="G26" s="2"/>
      <c r="H26" s="2"/>
      <c r="I26" s="2"/>
      <c r="J26" s="2"/>
    </row>
    <row r="27" spans="2:10" s="11" customFormat="1" ht="16.5" customHeight="1">
      <c r="B27" s="14" t="s">
        <v>2</v>
      </c>
      <c r="C27" s="59">
        <f>C11+C17+C22</f>
        <v>4406060</v>
      </c>
      <c r="D27" s="46">
        <f>D11+D17+D22</f>
        <v>2176349</v>
      </c>
      <c r="E27" s="34">
        <f t="shared" si="1"/>
        <v>2229711</v>
      </c>
      <c r="F27" s="2"/>
      <c r="G27" s="2"/>
      <c r="H27" s="2"/>
      <c r="I27" s="2"/>
      <c r="J27" s="2"/>
    </row>
    <row r="28" spans="2:10" s="11" customFormat="1" ht="16.5" customHeight="1">
      <c r="B28" s="13" t="s">
        <v>5</v>
      </c>
      <c r="C28" s="59">
        <f>C12</f>
        <v>5667441</v>
      </c>
      <c r="D28" s="46">
        <f>D12</f>
        <v>1139689</v>
      </c>
      <c r="E28" s="34">
        <f t="shared" si="1"/>
        <v>4527752</v>
      </c>
      <c r="F28" s="2"/>
      <c r="G28" s="2"/>
      <c r="H28" s="2"/>
      <c r="I28" s="2"/>
      <c r="J28" s="2"/>
    </row>
    <row r="29" spans="2:10" s="11" customFormat="1" ht="16.5" customHeight="1">
      <c r="B29" s="25" t="s">
        <v>23</v>
      </c>
      <c r="C29" s="63">
        <f>+C13+C18+C23</f>
        <v>8775537</v>
      </c>
      <c r="D29" s="50">
        <f>+D13+D18+D23</f>
        <v>4041740</v>
      </c>
      <c r="E29" s="34">
        <f t="shared" si="1"/>
        <v>4733797</v>
      </c>
      <c r="F29" s="28"/>
      <c r="G29" s="2"/>
      <c r="H29" s="2"/>
      <c r="I29" s="2"/>
      <c r="J29" s="2"/>
    </row>
    <row r="30" spans="2:10" s="11" customFormat="1" ht="16.5" customHeight="1">
      <c r="B30" s="26" t="s">
        <v>26</v>
      </c>
      <c r="C30" s="59">
        <f>C29-C31</f>
        <v>5850358.1</v>
      </c>
      <c r="D30" s="46">
        <f>D29-D31</f>
        <v>2694493.45</v>
      </c>
      <c r="E30" s="34">
        <f t="shared" si="1"/>
        <v>3155864.6499999994</v>
      </c>
      <c r="F30" s="28"/>
      <c r="G30" s="2"/>
      <c r="H30" s="2"/>
      <c r="I30" s="2"/>
      <c r="J30" s="2"/>
    </row>
    <row r="31" spans="2:10" s="11" customFormat="1" ht="16.5" customHeight="1" thickBot="1">
      <c r="B31" s="27" t="s">
        <v>27</v>
      </c>
      <c r="C31" s="66">
        <f>(C8*0.05)+(C14*0.05)+(C19*0.05)</f>
        <v>2925178.9</v>
      </c>
      <c r="D31" s="48">
        <f>(D8*0.05)+(D14*0.05)+(D19*0.05)</f>
        <v>1347246.55</v>
      </c>
      <c r="E31" s="35">
        <f t="shared" si="1"/>
        <v>1577932.3499999999</v>
      </c>
      <c r="F31" s="28"/>
      <c r="G31" s="2"/>
      <c r="H31" s="2"/>
      <c r="I31" s="2"/>
      <c r="J31" s="2"/>
    </row>
    <row r="32" spans="2:10" s="11" customFormat="1" ht="16.5" customHeight="1">
      <c r="B32" s="12" t="s">
        <v>18</v>
      </c>
      <c r="C32" s="67">
        <v>14909252</v>
      </c>
      <c r="D32" s="67">
        <v>14909252</v>
      </c>
      <c r="E32" s="61"/>
      <c r="F32" s="2"/>
      <c r="G32" s="2"/>
      <c r="H32" s="2"/>
      <c r="I32" s="2"/>
      <c r="J32" s="2"/>
    </row>
    <row r="33" spans="2:10" s="11" customFormat="1" ht="16.5" customHeight="1">
      <c r="B33" s="14" t="s">
        <v>30</v>
      </c>
      <c r="C33" s="68">
        <f>C36+C39</f>
        <v>11659036</v>
      </c>
      <c r="D33" s="68">
        <f>D36+D39</f>
        <v>11659036</v>
      </c>
      <c r="E33" s="62"/>
      <c r="F33" s="2"/>
      <c r="G33" s="2"/>
      <c r="H33" s="2"/>
      <c r="I33" s="2"/>
      <c r="J33" s="2"/>
    </row>
    <row r="34" spans="2:10" s="11" customFormat="1" ht="16.5" customHeight="1">
      <c r="B34" s="14" t="s">
        <v>31</v>
      </c>
      <c r="C34" s="69">
        <f>C37+C40</f>
        <v>3250216</v>
      </c>
      <c r="D34" s="69">
        <f>D37+D40</f>
        <v>3250216</v>
      </c>
      <c r="E34" s="62"/>
      <c r="F34" s="2"/>
      <c r="G34" s="2" t="s">
        <v>32</v>
      </c>
      <c r="H34" s="2"/>
      <c r="I34" s="2"/>
      <c r="J34" s="2"/>
    </row>
    <row r="35" spans="2:10" s="18" customFormat="1" ht="16.5" customHeight="1">
      <c r="B35" s="16" t="s">
        <v>6</v>
      </c>
      <c r="C35" s="70">
        <f>ROUND(C32*0.9,0)</f>
        <v>13418327</v>
      </c>
      <c r="D35" s="70">
        <f>ROUND(D32*0.9,0)</f>
        <v>13418327</v>
      </c>
      <c r="E35" s="62"/>
      <c r="F35" s="17"/>
      <c r="G35" s="17"/>
      <c r="H35" s="17"/>
      <c r="I35" s="17"/>
      <c r="J35" s="17"/>
    </row>
    <row r="36" spans="2:10" s="18" customFormat="1" ht="16.5" customHeight="1">
      <c r="B36" s="14" t="s">
        <v>7</v>
      </c>
      <c r="C36" s="71">
        <f>ROUND(C35*0.8,0)</f>
        <v>10734662</v>
      </c>
      <c r="D36" s="71">
        <f>ROUND(D35*0.8,0)</f>
        <v>10734662</v>
      </c>
      <c r="E36" s="62"/>
      <c r="F36" s="17"/>
      <c r="G36" s="17"/>
      <c r="H36" s="17"/>
      <c r="I36" s="17"/>
      <c r="J36" s="17"/>
    </row>
    <row r="37" spans="2:10" s="18" customFormat="1" ht="16.5" customHeight="1">
      <c r="B37" s="14" t="s">
        <v>8</v>
      </c>
      <c r="C37" s="70">
        <f>C35-C36</f>
        <v>2683665</v>
      </c>
      <c r="D37" s="70">
        <f>D35-D36</f>
        <v>2683665</v>
      </c>
      <c r="E37" s="62"/>
      <c r="F37" s="17"/>
      <c r="G37" s="17"/>
      <c r="H37" s="17"/>
      <c r="I37" s="17"/>
      <c r="J37" s="17"/>
    </row>
    <row r="38" spans="2:10" s="18" customFormat="1" ht="16.5" customHeight="1">
      <c r="B38" s="16" t="s">
        <v>9</v>
      </c>
      <c r="C38" s="70">
        <f>C32-C35</f>
        <v>1490925</v>
      </c>
      <c r="D38" s="70">
        <f>D32-D35</f>
        <v>1490925</v>
      </c>
      <c r="E38" s="62"/>
      <c r="F38" s="17"/>
      <c r="G38" s="17"/>
      <c r="H38" s="17"/>
      <c r="I38" s="17"/>
      <c r="J38" s="17"/>
    </row>
    <row r="39" spans="2:10" s="11" customFormat="1" ht="16.5" customHeight="1">
      <c r="B39" s="14" t="s">
        <v>15</v>
      </c>
      <c r="C39" s="71">
        <f>ROUND(C38*0.62,0)</f>
        <v>924374</v>
      </c>
      <c r="D39" s="71">
        <f>ROUND(D38*0.62,0)</f>
        <v>924374</v>
      </c>
      <c r="E39" s="62"/>
      <c r="F39" s="2"/>
      <c r="G39" s="2"/>
      <c r="H39" s="2"/>
      <c r="I39" s="2"/>
      <c r="J39" s="2"/>
    </row>
    <row r="40" spans="2:10" s="11" customFormat="1" ht="16.5" customHeight="1" thickBot="1">
      <c r="B40" s="19" t="s">
        <v>16</v>
      </c>
      <c r="C40" s="72">
        <f>C38-C39</f>
        <v>566551</v>
      </c>
      <c r="D40" s="72">
        <f>D38-D39</f>
        <v>566551</v>
      </c>
      <c r="E40" s="64"/>
      <c r="F40" s="2"/>
      <c r="G40" s="2"/>
      <c r="H40" s="2"/>
      <c r="I40" s="2"/>
      <c r="J40" s="2"/>
    </row>
    <row r="41" spans="2:8" ht="124.5" customHeight="1" thickBot="1">
      <c r="B41" s="110" t="s">
        <v>50</v>
      </c>
      <c r="C41" s="111"/>
      <c r="D41" s="111"/>
      <c r="E41" s="112"/>
      <c r="H41" s="39"/>
    </row>
    <row r="42" spans="2:5" ht="5.25" customHeight="1" hidden="1">
      <c r="B42" s="20"/>
      <c r="C42" s="21"/>
      <c r="D42" s="21"/>
      <c r="E42" s="10"/>
    </row>
    <row r="43" spans="2:5" ht="13.5" customHeight="1">
      <c r="B43" s="29" t="s">
        <v>29</v>
      </c>
      <c r="C43" s="22"/>
      <c r="D43" s="30" t="s">
        <v>17</v>
      </c>
      <c r="E43" s="31">
        <v>44694</v>
      </c>
    </row>
    <row r="44" ht="25.5" customHeight="1"/>
  </sheetData>
  <sheetProtection/>
  <mergeCells count="6">
    <mergeCell ref="B2:E2"/>
    <mergeCell ref="B4:E4"/>
    <mergeCell ref="B6:B7"/>
    <mergeCell ref="B41:E41"/>
    <mergeCell ref="B3:E3"/>
    <mergeCell ref="B1:E1"/>
  </mergeCells>
  <printOptions horizontalCentered="1"/>
  <pageMargins left="0.25" right="0.25" top="0.27" bottom="0.3" header="0.12" footer="0.13"/>
  <pageSetup horizontalDpi="600" verticalDpi="600" orientation="portrait" scale="90" r:id="rId1"/>
  <ignoredErrors>
    <ignoredError sqref="C26:D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 White</dc:creator>
  <cp:keywords/>
  <dc:description/>
  <cp:lastModifiedBy>Boyle, Marilyn (EOL)</cp:lastModifiedBy>
  <cp:lastPrinted>2021-05-04T20:41:54Z</cp:lastPrinted>
  <dcterms:created xsi:type="dcterms:W3CDTF">2004-03-25T11:45:49Z</dcterms:created>
  <dcterms:modified xsi:type="dcterms:W3CDTF">2022-05-17T13:43:40Z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0x01010094496EF8B42C964CAA1C44828F3BB899</vt:lpwstr>
  </property>
  <property fmtid="{D5CDD505-2E9C-101B-9397-08002B2CF9AE}" pid="3" name="_ip_UnifiedCompliancePolicyUIAction">
    <vt:lpwstr/>
  </property>
  <property fmtid="{D5CDD505-2E9C-101B-9397-08002B2CF9AE}" pid="4" name="_ip_UnifiedCompliancePolicyProperties">
    <vt:lpwstr/>
  </property>
</Properties>
</file>