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65521" windowWidth="14940" windowHeight="12375" tabRatio="682" activeTab="3"/>
  </bookViews>
  <sheets>
    <sheet name="Cover Sheet " sheetId="1" r:id="rId1"/>
    <sheet name="1PartandTrng" sheetId="2" r:id="rId2"/>
    <sheet name="2ExitsOutcomes" sheetId="3" r:id="rId3"/>
    <sheet name="3Characteristics" sheetId="4" r:id="rId4"/>
  </sheets>
  <definedNames>
    <definedName name="_xlnm.Print_Area" localSheetId="1">'1PartandTrng'!$A$1:$L$19</definedName>
    <definedName name="_xlnm.Print_Area" localSheetId="2">'2ExitsOutcomes'!$A$1:$M$19</definedName>
    <definedName name="_xlnm.Print_Area" localSheetId="3">'3Characteristics'!$A$1:$N$17</definedName>
    <definedName name="_xlnm.Print_Area" localSheetId="0">'Cover Sheet '!$A$1:$C$29</definedName>
    <definedName name="_xlnm.Print_Titles" localSheetId="1">'1PartandTrng'!$1:$5</definedName>
    <definedName name="_xlnm.Print_Titles" localSheetId="2">'2ExitsOutcomes'!$1:$5</definedName>
    <definedName name="_xlnm.Print_Titles" localSheetId="3">'3Characteristics'!$1:$5</definedName>
  </definedNames>
  <calcPr fullCalcOnLoad="1"/>
</workbook>
</file>

<file path=xl/sharedStrings.xml><?xml version="1.0" encoding="utf-8"?>
<sst xmlns="http://schemas.openxmlformats.org/spreadsheetml/2006/main" count="83" uniqueCount="61">
  <si>
    <t>STATE TOTALS</t>
  </si>
  <si>
    <t>Pct.</t>
  </si>
  <si>
    <t>YTD
Actual</t>
  </si>
  <si>
    <t>TRAINING ENROLLMENTS</t>
  </si>
  <si>
    <t>ESL</t>
  </si>
  <si>
    <t>ABE /
GED</t>
  </si>
  <si>
    <t>Occup
Skills*</t>
  </si>
  <si>
    <t>%
of Plan</t>
  </si>
  <si>
    <t>Exclusions</t>
  </si>
  <si>
    <t>Disabled</t>
  </si>
  <si>
    <t>Hispanic
or Latino</t>
  </si>
  <si>
    <t>Limited
English</t>
  </si>
  <si>
    <t>U.I.
Claimant</t>
  </si>
  <si>
    <t>Female</t>
  </si>
  <si>
    <t>Total
Plan</t>
  </si>
  <si>
    <t>Other</t>
  </si>
  <si>
    <t>Age 45
or Older</t>
  </si>
  <si>
    <t>College
&lt; 16</t>
  </si>
  <si>
    <t>Total Exits</t>
  </si>
  <si>
    <t>Entered Employments</t>
  </si>
  <si>
    <t>EE Rate at Exit</t>
  </si>
  <si>
    <t>PARTICIPANT SUMMARIES BY AREA</t>
  </si>
  <si>
    <t>PERCENTAGE OF TOTAL PARTICIPANTS</t>
  </si>
  <si>
    <t>Age               25-44</t>
  </si>
  <si>
    <t>Average
Placement                       Wage</t>
  </si>
  <si>
    <t>Wage
Retention                   Rate</t>
  </si>
  <si>
    <t>Black or Afr Amer</t>
  </si>
  <si>
    <t>High                         Sch
Grad</t>
  </si>
  <si>
    <t>Less
Than                   H.S.</t>
  </si>
  <si>
    <t>Asian or
Pacific            Islander</t>
  </si>
  <si>
    <t>ENROLLMENTS BY ACTIVITY                        (Multiple Counts)</t>
  </si>
  <si>
    <t xml:space="preserve">*Occupational Training includes workplace training, private sector training programs, skill upgrading &amp; retraining, entrepreneurial training, job readiness training and customized training.                                    </t>
  </si>
  <si>
    <t>TOTAL    PARTICIPANTS</t>
  </si>
  <si>
    <t>Entered Employments include:  unsubsidized employment; military; and apprenticeship.   Exclusions: Exiters who leave the program for medical reasons, who are institutionalized or who transfer to another program are not counted in EE rate</t>
  </si>
  <si>
    <t>YTD 
Actual Enrollments</t>
  </si>
  <si>
    <t>Math or
Reading 
Level &lt; 9.0</t>
  </si>
  <si>
    <t>Greater Lowell Multi NDWG
01/01/2016 - 09/30/2017</t>
  </si>
  <si>
    <t>OJT/ Apprentice</t>
  </si>
  <si>
    <t>TAB 8 - NATIONAL DISLOCATED WORKER GRANTS</t>
  </si>
  <si>
    <t>Table 1 - Participation and Training Activity</t>
  </si>
  <si>
    <t xml:space="preserve">Table 2 - Exits and Outcomes </t>
  </si>
  <si>
    <t>Table 3 - Participant Characteristics</t>
  </si>
  <si>
    <t xml:space="preserve">TABLE 1 - PARTICIPATION AND TRAINING ACTIVITY </t>
  </si>
  <si>
    <t xml:space="preserve">TABLE 2 - EXIT AND OUTCOMES </t>
  </si>
  <si>
    <t>TABLE 3 - PARTICPANT CHARACTERISTICS</t>
  </si>
  <si>
    <t>Brockton:  GE-NEA
04/01/2016 - 12/31/2017</t>
  </si>
  <si>
    <t>MSW:  Retail Tech
07/01/2016 - 06/30/2018</t>
  </si>
  <si>
    <t>MSW:  Intel Biotech
10/01/2014 - 09/30/2017</t>
  </si>
  <si>
    <t>GNB:  Hi Liner
07/01/2016 - 06/30/2018</t>
  </si>
  <si>
    <t>WORKFORCE AREA</t>
  </si>
  <si>
    <t>Hampden:  Job Driven NEG
07/01/2014 - 07/30/2018</t>
  </si>
  <si>
    <t>Sector Partnership
07/01/2015 - 12/30/2017</t>
  </si>
  <si>
    <t>Brockton:  Garber
10/01/2017 - 09/30/2019</t>
  </si>
  <si>
    <t>MV:  Polartec
10/01/2017 - 09/30/2019</t>
  </si>
  <si>
    <t>NA</t>
  </si>
  <si>
    <t>Data Source:  Crystal Reports/MOSES Database</t>
  </si>
  <si>
    <t>Hampden: Hurricane
12/01/2017 - 11/30/2019</t>
  </si>
  <si>
    <t>FH:  Brayton Point
10/01/2017 - 06/30/2019</t>
  </si>
  <si>
    <t>MV:  Yoplait
07/01/2015 - 06/30/2018</t>
  </si>
  <si>
    <t>Compiled by MassHire Department of Career Services</t>
  </si>
  <si>
    <t>FY18 QUARTER ENDING JUNE 30, 2018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</si>
</sst>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###,000"/>
    <numFmt numFmtId="170" formatCode="#,##0__\)"/>
    <numFmt numFmtId="171" formatCode="_(#,##0__\)"/>
    <numFmt numFmtId="172" formatCode="_(*#\,##0__\)"/>
    <numFmt numFmtId="173" formatCode="_#\,##0__"/>
    <numFmt numFmtId="174" formatCode="#,##0__"/>
    <numFmt numFmtId="175" formatCode="_(* #,##0_);_(* \(#,##0\);_(* &quot;-&quot;??_);_(@_)"/>
    <numFmt numFmtId="176" formatCode="0;[Red]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_);_(* \(#,##0.0\);_(* &quot;-&quot;??_);_(@_)"/>
    <numFmt numFmtId="184" formatCode="[$-409]dddd\,\ mmmm\ dd\,\ yyyy"/>
    <numFmt numFmtId="185" formatCode="m/d/yy;@"/>
    <numFmt numFmtId="186" formatCode="0[$%-409]"/>
    <numFmt numFmtId="187" formatCode="[$$-409]0.00"/>
  </numFmts>
  <fonts count="4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9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13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9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9" fontId="11" fillId="0" borderId="14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 wrapText="1"/>
    </xf>
    <xf numFmtId="9" fontId="11" fillId="0" borderId="16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9" fontId="12" fillId="0" borderId="22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/>
    </xf>
    <xf numFmtId="164" fontId="11" fillId="0" borderId="23" xfId="0" applyNumberFormat="1" applyFont="1" applyFill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9" fontId="11" fillId="0" borderId="24" xfId="0" applyNumberFormat="1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166" fontId="11" fillId="0" borderId="24" xfId="0" applyNumberFormat="1" applyFont="1" applyFill="1" applyBorder="1" applyAlignment="1">
      <alignment horizontal="center" wrapText="1"/>
    </xf>
    <xf numFmtId="164" fontId="11" fillId="0" borderId="25" xfId="0" applyNumberFormat="1" applyFont="1" applyFill="1" applyBorder="1" applyAlignment="1">
      <alignment horizontal="center" wrapText="1"/>
    </xf>
    <xf numFmtId="9" fontId="11" fillId="0" borderId="26" xfId="0" applyNumberFormat="1" applyFont="1" applyFill="1" applyBorder="1" applyAlignment="1">
      <alignment horizontal="center" vertical="center"/>
    </xf>
    <xf numFmtId="3" fontId="11" fillId="0" borderId="27" xfId="0" applyNumberFormat="1" applyFont="1" applyFill="1" applyBorder="1" applyAlignment="1">
      <alignment horizontal="center" vertical="center"/>
    </xf>
    <xf numFmtId="166" fontId="11" fillId="0" borderId="28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166" fontId="12" fillId="0" borderId="3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3" fontId="12" fillId="0" borderId="21" xfId="0" applyNumberFormat="1" applyFont="1" applyFill="1" applyBorder="1" applyAlignment="1">
      <alignment horizontal="right" vertical="center" wrapText="1" indent="2"/>
    </xf>
    <xf numFmtId="3" fontId="11" fillId="0" borderId="18" xfId="0" applyNumberFormat="1" applyFont="1" applyFill="1" applyBorder="1" applyAlignment="1">
      <alignment horizontal="right" vertical="center" wrapText="1" indent="2"/>
    </xf>
    <xf numFmtId="3" fontId="11" fillId="0" borderId="26" xfId="0" applyNumberFormat="1" applyFont="1" applyFill="1" applyBorder="1" applyAlignment="1">
      <alignment horizontal="center" vertical="center"/>
    </xf>
    <xf numFmtId="1" fontId="11" fillId="0" borderId="31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wrapText="1"/>
    </xf>
    <xf numFmtId="0" fontId="1" fillId="0" borderId="19" xfId="0" applyFont="1" applyFill="1" applyBorder="1" applyAlignment="1">
      <alignment vertical="center" wrapText="1"/>
    </xf>
    <xf numFmtId="186" fontId="1" fillId="33" borderId="27" xfId="0" applyNumberFormat="1" applyFont="1" applyFill="1" applyBorder="1" applyAlignment="1">
      <alignment horizontal="center" vertical="center"/>
    </xf>
    <xf numFmtId="186" fontId="1" fillId="33" borderId="33" xfId="0" applyNumberFormat="1" applyFont="1" applyFill="1" applyBorder="1" applyAlignment="1">
      <alignment horizontal="center" vertical="center"/>
    </xf>
    <xf numFmtId="186" fontId="11" fillId="0" borderId="25" xfId="0" applyNumberFormat="1" applyFont="1" applyFill="1" applyBorder="1" applyAlignment="1">
      <alignment horizontal="center" vertical="center"/>
    </xf>
    <xf numFmtId="186" fontId="12" fillId="0" borderId="22" xfId="0" applyNumberFormat="1" applyFont="1" applyFill="1" applyBorder="1" applyAlignment="1">
      <alignment horizontal="center" vertical="center"/>
    </xf>
    <xf numFmtId="186" fontId="1" fillId="33" borderId="28" xfId="0" applyNumberFormat="1" applyFont="1" applyFill="1" applyBorder="1" applyAlignment="1">
      <alignment horizontal="center" vertical="center"/>
    </xf>
    <xf numFmtId="186" fontId="1" fillId="33" borderId="12" xfId="60" applyNumberFormat="1" applyFont="1" applyFill="1" applyBorder="1" applyAlignment="1">
      <alignment horizontal="center" vertical="center"/>
    </xf>
    <xf numFmtId="186" fontId="1" fillId="0" borderId="11" xfId="60" applyNumberFormat="1" applyFont="1" applyFill="1" applyBorder="1" applyAlignment="1">
      <alignment horizontal="center" vertical="center"/>
    </xf>
    <xf numFmtId="186" fontId="1" fillId="0" borderId="32" xfId="60" applyNumberFormat="1" applyFont="1" applyFill="1" applyBorder="1" applyAlignment="1">
      <alignment horizontal="center" vertical="center"/>
    </xf>
    <xf numFmtId="186" fontId="1" fillId="33" borderId="27" xfId="60" applyNumberFormat="1" applyFont="1" applyFill="1" applyBorder="1" applyAlignment="1">
      <alignment horizontal="center" vertical="center"/>
    </xf>
    <xf numFmtId="186" fontId="1" fillId="0" borderId="33" xfId="60" applyNumberFormat="1" applyFont="1" applyFill="1" applyBorder="1" applyAlignment="1">
      <alignment horizontal="center" vertical="center"/>
    </xf>
    <xf numFmtId="186" fontId="1" fillId="0" borderId="28" xfId="6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166" fontId="11" fillId="0" borderId="34" xfId="0" applyNumberFormat="1" applyFont="1" applyFill="1" applyBorder="1" applyAlignment="1">
      <alignment horizontal="center" wrapText="1"/>
    </xf>
    <xf numFmtId="3" fontId="12" fillId="0" borderId="21" xfId="0" applyNumberFormat="1" applyFont="1" applyFill="1" applyBorder="1" applyAlignment="1">
      <alignment horizontal="center" vertical="center"/>
    </xf>
    <xf numFmtId="9" fontId="11" fillId="0" borderId="35" xfId="0" applyNumberFormat="1" applyFont="1" applyFill="1" applyBorder="1" applyAlignment="1">
      <alignment horizontal="center" vertical="center"/>
    </xf>
    <xf numFmtId="0" fontId="1" fillId="0" borderId="0" xfId="57" applyFont="1" applyFill="1" applyAlignment="1">
      <alignment/>
      <protection/>
    </xf>
    <xf numFmtId="0" fontId="1" fillId="0" borderId="0" xfId="57" applyFont="1" applyFill="1" applyBorder="1" applyAlignment="1">
      <alignment/>
      <protection/>
    </xf>
    <xf numFmtId="3" fontId="1" fillId="0" borderId="0" xfId="57" applyNumberFormat="1" applyFont="1" applyFill="1" applyBorder="1" applyAlignment="1">
      <alignment vertical="center"/>
      <protection/>
    </xf>
    <xf numFmtId="0" fontId="1" fillId="0" borderId="0" xfId="57" applyFont="1" applyFill="1" applyAlignment="1">
      <alignment vertical="center"/>
      <protection/>
    </xf>
    <xf numFmtId="0" fontId="1" fillId="0" borderId="0" xfId="57" applyFont="1" applyFill="1" applyBorder="1" applyAlignment="1">
      <alignment vertical="center"/>
      <protection/>
    </xf>
    <xf numFmtId="3" fontId="12" fillId="0" borderId="36" xfId="57" applyNumberFormat="1" applyFont="1" applyFill="1" applyBorder="1" applyAlignment="1">
      <alignment horizontal="center" vertical="center"/>
      <protection/>
    </xf>
    <xf numFmtId="3" fontId="12" fillId="0" borderId="37" xfId="57" applyNumberFormat="1" applyFont="1" applyFill="1" applyBorder="1" applyAlignment="1">
      <alignment horizontal="center" vertical="center"/>
      <protection/>
    </xf>
    <xf numFmtId="3" fontId="12" fillId="0" borderId="29" xfId="57" applyNumberFormat="1" applyFont="1" applyFill="1" applyBorder="1" applyAlignment="1">
      <alignment horizontal="center" vertical="center"/>
      <protection/>
    </xf>
    <xf numFmtId="9" fontId="12" fillId="0" borderId="22" xfId="57" applyNumberFormat="1" applyFont="1" applyFill="1" applyBorder="1" applyAlignment="1">
      <alignment horizontal="center" vertical="center"/>
      <protection/>
    </xf>
    <xf numFmtId="0" fontId="12" fillId="0" borderId="21" xfId="57" applyFont="1" applyFill="1" applyBorder="1" applyAlignment="1">
      <alignment vertical="center"/>
      <protection/>
    </xf>
    <xf numFmtId="1" fontId="11" fillId="0" borderId="16" xfId="57" applyNumberFormat="1" applyFont="1" applyFill="1" applyBorder="1" applyAlignment="1">
      <alignment horizontal="center" vertical="center"/>
      <protection/>
    </xf>
    <xf numFmtId="1" fontId="11" fillId="0" borderId="38" xfId="57" applyNumberFormat="1" applyFont="1" applyFill="1" applyBorder="1" applyAlignment="1">
      <alignment horizontal="center" vertical="center"/>
      <protection/>
    </xf>
    <xf numFmtId="1" fontId="11" fillId="0" borderId="26" xfId="57" applyNumberFormat="1" applyFont="1" applyFill="1" applyBorder="1" applyAlignment="1">
      <alignment horizontal="center" vertical="center"/>
      <protection/>
    </xf>
    <xf numFmtId="9" fontId="11" fillId="0" borderId="16" xfId="57" applyNumberFormat="1" applyFont="1" applyFill="1" applyBorder="1" applyAlignment="1">
      <alignment horizontal="center" vertical="center"/>
      <protection/>
    </xf>
    <xf numFmtId="3" fontId="11" fillId="0" borderId="38" xfId="57" applyNumberFormat="1" applyFont="1" applyFill="1" applyBorder="1" applyAlignment="1">
      <alignment horizontal="center" vertical="center"/>
      <protection/>
    </xf>
    <xf numFmtId="0" fontId="11" fillId="0" borderId="18" xfId="57" applyFont="1" applyFill="1" applyBorder="1" applyAlignment="1">
      <alignment vertical="center" wrapText="1"/>
      <protection/>
    </xf>
    <xf numFmtId="1" fontId="11" fillId="0" borderId="28" xfId="57" applyNumberFormat="1" applyFont="1" applyFill="1" applyBorder="1" applyAlignment="1">
      <alignment horizontal="center" vertical="center"/>
      <protection/>
    </xf>
    <xf numFmtId="1" fontId="11" fillId="0" borderId="20" xfId="57" applyNumberFormat="1" applyFont="1" applyFill="1" applyBorder="1" applyAlignment="1">
      <alignment horizontal="center" vertical="center"/>
      <protection/>
    </xf>
    <xf numFmtId="1" fontId="11" fillId="0" borderId="33" xfId="57" applyNumberFormat="1" applyFont="1" applyFill="1" applyBorder="1" applyAlignment="1">
      <alignment horizontal="center" vertical="center"/>
      <protection/>
    </xf>
    <xf numFmtId="1" fontId="11" fillId="0" borderId="27" xfId="57" applyNumberFormat="1" applyFont="1" applyFill="1" applyBorder="1" applyAlignment="1">
      <alignment horizontal="center" vertical="center"/>
      <protection/>
    </xf>
    <xf numFmtId="9" fontId="11" fillId="0" borderId="28" xfId="57" applyNumberFormat="1" applyFont="1" applyFill="1" applyBorder="1" applyAlignment="1">
      <alignment horizontal="center" vertical="center"/>
      <protection/>
    </xf>
    <xf numFmtId="3" fontId="11" fillId="0" borderId="27" xfId="57" applyNumberFormat="1" applyFont="1" applyFill="1" applyBorder="1" applyAlignment="1">
      <alignment horizontal="center" vertical="center"/>
      <protection/>
    </xf>
    <xf numFmtId="0" fontId="11" fillId="0" borderId="39" xfId="57" applyFont="1" applyFill="1" applyBorder="1" applyAlignment="1">
      <alignment vertical="center" wrapText="1"/>
      <protection/>
    </xf>
    <xf numFmtId="1" fontId="11" fillId="0" borderId="19" xfId="57" applyNumberFormat="1" applyFont="1" applyFill="1" applyBorder="1" applyAlignment="1">
      <alignment horizontal="center" vertical="center"/>
      <protection/>
    </xf>
    <xf numFmtId="3" fontId="11" fillId="0" borderId="26" xfId="57" applyNumberFormat="1" applyFont="1" applyFill="1" applyBorder="1" applyAlignment="1">
      <alignment horizontal="center" vertical="center"/>
      <protection/>
    </xf>
    <xf numFmtId="0" fontId="11" fillId="0" borderId="15" xfId="57" applyFont="1" applyFill="1" applyBorder="1" applyAlignment="1">
      <alignment vertical="center" wrapText="1"/>
      <protection/>
    </xf>
    <xf numFmtId="1" fontId="11" fillId="0" borderId="31" xfId="57" applyNumberFormat="1" applyFont="1" applyFill="1" applyBorder="1" applyAlignment="1">
      <alignment horizontal="center" vertical="center"/>
      <protection/>
    </xf>
    <xf numFmtId="1" fontId="11" fillId="0" borderId="17" xfId="57" applyNumberFormat="1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wrapText="1"/>
      <protection/>
    </xf>
    <xf numFmtId="0" fontId="11" fillId="0" borderId="40" xfId="57" applyFont="1" applyFill="1" applyBorder="1" applyAlignment="1">
      <alignment horizontal="center" wrapText="1"/>
      <protection/>
    </xf>
    <xf numFmtId="0" fontId="11" fillId="0" borderId="41" xfId="57" applyFont="1" applyFill="1" applyBorder="1" applyAlignment="1">
      <alignment horizontal="center" wrapText="1"/>
      <protection/>
    </xf>
    <xf numFmtId="0" fontId="11" fillId="0" borderId="42" xfId="57" applyFont="1" applyFill="1" applyBorder="1" applyAlignment="1">
      <alignment horizontal="center" wrapText="1"/>
      <protection/>
    </xf>
    <xf numFmtId="0" fontId="11" fillId="0" borderId="43" xfId="57" applyFont="1" applyFill="1" applyBorder="1" applyAlignment="1">
      <alignment horizontal="center" wrapText="1"/>
      <protection/>
    </xf>
    <xf numFmtId="0" fontId="11" fillId="0" borderId="44" xfId="57" applyFont="1" applyFill="1" applyBorder="1" applyAlignment="1">
      <alignment horizontal="center" wrapText="1"/>
      <protection/>
    </xf>
    <xf numFmtId="0" fontId="6" fillId="0" borderId="0" xfId="57" applyFont="1" applyFill="1" applyAlignment="1">
      <alignment/>
      <protection/>
    </xf>
    <xf numFmtId="0" fontId="6" fillId="0" borderId="0" xfId="57" applyFont="1" applyFill="1" applyBorder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9" fontId="11" fillId="0" borderId="27" xfId="0" applyNumberFormat="1" applyFont="1" applyFill="1" applyBorder="1" applyAlignment="1">
      <alignment horizontal="center" vertical="center"/>
    </xf>
    <xf numFmtId="9" fontId="11" fillId="0" borderId="29" xfId="0" applyNumberFormat="1" applyFont="1" applyFill="1" applyBorder="1" applyAlignment="1">
      <alignment horizontal="center" vertical="center"/>
    </xf>
    <xf numFmtId="3" fontId="12" fillId="0" borderId="30" xfId="57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45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left" vertical="center" wrapText="1"/>
      <protection/>
    </xf>
    <xf numFmtId="0" fontId="2" fillId="0" borderId="46" xfId="57" applyFont="1" applyFill="1" applyBorder="1" applyAlignment="1">
      <alignment horizontal="center" vertical="center" wrapText="1"/>
      <protection/>
    </xf>
    <xf numFmtId="0" fontId="2" fillId="0" borderId="45" xfId="57" applyFont="1" applyFill="1" applyBorder="1" applyAlignment="1">
      <alignment horizontal="center" vertical="center" wrapText="1"/>
      <protection/>
    </xf>
    <xf numFmtId="0" fontId="2" fillId="0" borderId="47" xfId="57" applyFont="1" applyFill="1" applyBorder="1" applyAlignment="1">
      <alignment horizontal="center" vertical="center" wrapText="1"/>
      <protection/>
    </xf>
    <xf numFmtId="0" fontId="2" fillId="0" borderId="44" xfId="57" applyFont="1" applyFill="1" applyBorder="1" applyAlignment="1">
      <alignment horizontal="center" vertical="center"/>
      <protection/>
    </xf>
    <xf numFmtId="0" fontId="2" fillId="0" borderId="41" xfId="57" applyFont="1" applyFill="1" applyBorder="1" applyAlignment="1">
      <alignment horizontal="center" vertical="center"/>
      <protection/>
    </xf>
    <xf numFmtId="0" fontId="2" fillId="0" borderId="43" xfId="57" applyFont="1" applyFill="1" applyBorder="1" applyAlignment="1">
      <alignment horizontal="center" vertical="center"/>
      <protection/>
    </xf>
    <xf numFmtId="0" fontId="11" fillId="0" borderId="34" xfId="57" applyFont="1" applyFill="1" applyBorder="1" applyAlignment="1">
      <alignment horizontal="center" wrapText="1"/>
      <protection/>
    </xf>
    <xf numFmtId="0" fontId="11" fillId="0" borderId="48" xfId="57" applyFont="1" applyFill="1" applyBorder="1" applyAlignment="1">
      <alignment horizontal="center" wrapText="1"/>
      <protection/>
    </xf>
    <xf numFmtId="0" fontId="11" fillId="0" borderId="49" xfId="57" applyFont="1" applyFill="1" applyBorder="1" applyAlignment="1">
      <alignment horizontal="center" wrapText="1"/>
      <protection/>
    </xf>
    <xf numFmtId="0" fontId="2" fillId="0" borderId="50" xfId="57" applyFont="1" applyFill="1" applyBorder="1" applyAlignment="1">
      <alignment horizontal="center" vertical="center" wrapText="1"/>
      <protection/>
    </xf>
    <xf numFmtId="0" fontId="0" fillId="0" borderId="0" xfId="57" applyBorder="1" applyAlignment="1">
      <alignment horizontal="center" vertical="center" wrapText="1"/>
      <protection/>
    </xf>
    <xf numFmtId="0" fontId="0" fillId="0" borderId="24" xfId="57" applyBorder="1" applyAlignment="1">
      <alignment horizontal="center" vertical="center" wrapText="1"/>
      <protection/>
    </xf>
    <xf numFmtId="0" fontId="12" fillId="0" borderId="51" xfId="57" applyFont="1" applyFill="1" applyBorder="1" applyAlignment="1">
      <alignment horizontal="center" vertical="center" wrapText="1"/>
      <protection/>
    </xf>
    <xf numFmtId="0" fontId="13" fillId="0" borderId="52" xfId="57" applyFont="1" applyBorder="1" applyAlignment="1">
      <alignment horizontal="center" vertical="center"/>
      <protection/>
    </xf>
    <xf numFmtId="166" fontId="2" fillId="0" borderId="46" xfId="0" applyNumberFormat="1" applyFont="1" applyFill="1" applyBorder="1" applyAlignment="1">
      <alignment horizontal="center" vertical="center" wrapText="1"/>
    </xf>
    <xf numFmtId="166" fontId="2" fillId="0" borderId="45" xfId="0" applyNumberFormat="1" applyFont="1" applyFill="1" applyBorder="1" applyAlignment="1">
      <alignment horizontal="center" vertical="center" wrapText="1"/>
    </xf>
    <xf numFmtId="166" fontId="2" fillId="0" borderId="47" xfId="0" applyNumberFormat="1" applyFont="1" applyFill="1" applyBorder="1" applyAlignment="1">
      <alignment horizontal="center" vertical="center" wrapText="1"/>
    </xf>
    <xf numFmtId="166" fontId="2" fillId="0" borderId="5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24" xfId="0" applyNumberFormat="1" applyFont="1" applyFill="1" applyBorder="1" applyAlignment="1">
      <alignment horizontal="center" vertical="center" wrapText="1"/>
    </xf>
    <xf numFmtId="166" fontId="2" fillId="0" borderId="44" xfId="0" applyNumberFormat="1" applyFont="1" applyFill="1" applyBorder="1" applyAlignment="1">
      <alignment horizontal="center" vertical="center"/>
    </xf>
    <xf numFmtId="166" fontId="2" fillId="0" borderId="41" xfId="0" applyNumberFormat="1" applyFont="1" applyFill="1" applyBorder="1" applyAlignment="1">
      <alignment horizontal="center" vertical="center"/>
    </xf>
    <xf numFmtId="166" fontId="2" fillId="0" borderId="4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1" fillId="0" borderId="45" xfId="0" applyFont="1" applyFill="1" applyBorder="1" applyAlignment="1">
      <alignment wrapText="1"/>
    </xf>
    <xf numFmtId="0" fontId="0" fillId="0" borderId="45" xfId="0" applyBorder="1" applyAlignment="1">
      <alignment wrapText="1"/>
    </xf>
    <xf numFmtId="0" fontId="11" fillId="0" borderId="34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1" fontId="11" fillId="0" borderId="34" xfId="0" applyNumberFormat="1" applyFont="1" applyFill="1" applyBorder="1" applyAlignment="1">
      <alignment horizontal="center"/>
    </xf>
    <xf numFmtId="1" fontId="11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1" fillId="0" borderId="51" xfId="0" applyFont="1" applyFill="1" applyBorder="1" applyAlignment="1">
      <alignment horizontal="center" wrapText="1"/>
    </xf>
    <xf numFmtId="0" fontId="11" fillId="0" borderId="39" xfId="0" applyFont="1" applyFill="1" applyBorder="1" applyAlignment="1">
      <alignment horizontal="center" wrapText="1"/>
    </xf>
    <xf numFmtId="0" fontId="1" fillId="0" borderId="5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0</xdr:colOff>
      <xdr:row>26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0"/>
          <a:ext cx="8229600" cy="5895975"/>
        </a:xfrm>
        <a:prstGeom prst="rect">
          <a:avLst/>
        </a:prstGeom>
        <a:noFill/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5" sqref="A5:C5"/>
    </sheetView>
  </sheetViews>
  <sheetFormatPr defaultColWidth="9.140625" defaultRowHeight="12.75"/>
  <cols>
    <col min="1" max="1" width="32.7109375" style="30" customWidth="1"/>
    <col min="2" max="2" width="64.140625" style="30" customWidth="1"/>
    <col min="3" max="3" width="26.7109375" style="30" customWidth="1"/>
    <col min="4" max="4" width="16.57421875" style="8" customWidth="1"/>
    <col min="5" max="5" width="21.421875" style="8" customWidth="1"/>
    <col min="6" max="6" width="11.57421875" style="8" customWidth="1"/>
    <col min="7" max="7" width="10.421875" style="8" customWidth="1"/>
    <col min="8" max="9" width="9.140625" style="8" customWidth="1"/>
    <col min="10" max="10" width="11.00390625" style="8" customWidth="1"/>
    <col min="11" max="16384" width="9.140625" style="8" customWidth="1"/>
  </cols>
  <sheetData>
    <row r="1" spans="1:3" ht="41.25" customHeight="1">
      <c r="A1" s="125"/>
      <c r="B1" s="125"/>
      <c r="C1" s="125"/>
    </row>
    <row r="2" spans="1:3" ht="18.75" customHeight="1">
      <c r="A2" s="126"/>
      <c r="B2" s="126"/>
      <c r="C2" s="126"/>
    </row>
    <row r="3" spans="1:3" ht="18.75" customHeight="1">
      <c r="A3" s="126" t="s">
        <v>38</v>
      </c>
      <c r="B3" s="126"/>
      <c r="C3" s="126"/>
    </row>
    <row r="4" spans="1:3" ht="9" customHeight="1">
      <c r="A4" s="126"/>
      <c r="B4" s="126"/>
      <c r="C4" s="126"/>
    </row>
    <row r="5" spans="1:3" ht="15.75" customHeight="1">
      <c r="A5" s="126" t="s">
        <v>60</v>
      </c>
      <c r="B5" s="126"/>
      <c r="C5" s="126"/>
    </row>
    <row r="6" spans="1:3" ht="15.75" customHeight="1">
      <c r="A6" s="27"/>
      <c r="B6" s="27"/>
      <c r="C6" s="27"/>
    </row>
    <row r="7" spans="1:3" ht="18.75">
      <c r="A7" s="127"/>
      <c r="B7" s="127"/>
      <c r="C7" s="127"/>
    </row>
    <row r="8" spans="1:3" ht="18.75">
      <c r="A8" s="32"/>
      <c r="B8" s="32"/>
      <c r="C8" s="32"/>
    </row>
    <row r="9" spans="1:15" ht="18.75">
      <c r="A9" s="126" t="s">
        <v>21</v>
      </c>
      <c r="B9" s="126"/>
      <c r="C9" s="126"/>
      <c r="N9" s="20"/>
      <c r="O9" s="20"/>
    </row>
    <row r="10" spans="1:3" ht="18.75">
      <c r="A10" s="32"/>
      <c r="B10" s="32"/>
      <c r="C10" s="32"/>
    </row>
    <row r="11" spans="2:3" ht="18.75">
      <c r="B11" s="23" t="s">
        <v>39</v>
      </c>
      <c r="C11" s="28"/>
    </row>
    <row r="12" spans="1:3" ht="18.75">
      <c r="A12" s="32"/>
      <c r="B12" s="28"/>
      <c r="C12" s="32"/>
    </row>
    <row r="13" spans="2:3" ht="18.75">
      <c r="B13" s="23"/>
      <c r="C13" s="23"/>
    </row>
    <row r="14" spans="1:3" ht="18.75">
      <c r="A14" s="22"/>
      <c r="B14" s="23" t="s">
        <v>40</v>
      </c>
      <c r="C14" s="32"/>
    </row>
    <row r="15" ht="18.75">
      <c r="C15" s="23"/>
    </row>
    <row r="16" spans="1:3" ht="18.75">
      <c r="A16" s="27"/>
      <c r="C16" s="32"/>
    </row>
    <row r="17" spans="2:3" ht="18.75">
      <c r="B17" s="23" t="s">
        <v>41</v>
      </c>
      <c r="C17" s="23"/>
    </row>
    <row r="18" spans="1:3" ht="18.75">
      <c r="A18" s="27"/>
      <c r="C18" s="32"/>
    </row>
    <row r="19" ht="18.75">
      <c r="C19" s="23"/>
    </row>
    <row r="20" spans="1:3" ht="15.75">
      <c r="A20" s="31"/>
      <c r="B20" s="31"/>
      <c r="C20" s="31"/>
    </row>
    <row r="21" spans="1:3" ht="15.75">
      <c r="A21" s="31"/>
      <c r="B21" s="31"/>
      <c r="C21" s="31"/>
    </row>
    <row r="22" spans="1:3" ht="15.75">
      <c r="A22" s="31"/>
      <c r="B22" s="31"/>
      <c r="C22" s="31"/>
    </row>
    <row r="23" spans="1:3" ht="15.75">
      <c r="A23" s="31"/>
      <c r="B23" s="31"/>
      <c r="C23" s="31"/>
    </row>
    <row r="24" spans="1:3" ht="12.75">
      <c r="A24" s="29"/>
      <c r="B24" s="29"/>
      <c r="C24" s="29"/>
    </row>
    <row r="25" spans="1:3" ht="12.75">
      <c r="A25" s="29"/>
      <c r="B25" s="29"/>
      <c r="C25" s="29"/>
    </row>
    <row r="26" spans="1:3" s="2" customFormat="1" ht="12.75" customHeight="1">
      <c r="A26" s="33"/>
      <c r="B26" s="29"/>
      <c r="C26" s="29"/>
    </row>
    <row r="27" spans="1:3" s="2" customFormat="1" ht="21.75" customHeight="1">
      <c r="A27" s="29" t="s">
        <v>55</v>
      </c>
      <c r="B27" s="29"/>
      <c r="C27" s="29"/>
    </row>
    <row r="28" spans="1:4" ht="12.75" customHeight="1">
      <c r="A28" s="29" t="s">
        <v>59</v>
      </c>
      <c r="B28" s="29"/>
      <c r="C28" s="21"/>
      <c r="D28" s="63"/>
    </row>
    <row r="29" spans="2:4" ht="12.75">
      <c r="B29" s="29"/>
      <c r="C29" s="29"/>
      <c r="D29" s="2"/>
    </row>
    <row r="30" spans="1:3" ht="12.75">
      <c r="A30" s="8"/>
      <c r="B30" s="8"/>
      <c r="C30" s="8"/>
    </row>
  </sheetData>
  <sheetProtection/>
  <mergeCells count="7">
    <mergeCell ref="A1:C1"/>
    <mergeCell ref="A2:C2"/>
    <mergeCell ref="A7:C7"/>
    <mergeCell ref="A9:C9"/>
    <mergeCell ref="A3:C3"/>
    <mergeCell ref="A4:C4"/>
    <mergeCell ref="A5:C5"/>
  </mergeCells>
  <printOptions horizontalCentered="1" verticalCentered="1"/>
  <pageMargins left="0.7" right="0.7" top="0.82" bottom="0.37" header="0.29" footer="0.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="80" zoomScaleNormal="80" zoomScalePageLayoutView="0" workbookViewId="0" topLeftCell="A1">
      <selection activeCell="A24" sqref="A24"/>
    </sheetView>
  </sheetViews>
  <sheetFormatPr defaultColWidth="9.140625" defaultRowHeight="12.75"/>
  <cols>
    <col min="1" max="1" width="27.140625" style="85" customWidth="1"/>
    <col min="2" max="5" width="8.140625" style="85" customWidth="1"/>
    <col min="6" max="7" width="9.140625" style="85" customWidth="1"/>
    <col min="8" max="8" width="8.57421875" style="85" customWidth="1"/>
    <col min="9" max="9" width="8.28125" style="85" customWidth="1"/>
    <col min="10" max="10" width="7.7109375" style="85" customWidth="1"/>
    <col min="11" max="11" width="11.421875" style="85" customWidth="1"/>
    <col min="12" max="12" width="8.00390625" style="85" customWidth="1"/>
    <col min="13" max="13" width="9.8515625" style="85" customWidth="1"/>
    <col min="14" max="16384" width="9.140625" style="85" customWidth="1"/>
  </cols>
  <sheetData>
    <row r="1" spans="1:14" s="119" customFormat="1" ht="15.75">
      <c r="A1" s="130" t="s">
        <v>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121"/>
      <c r="N1" s="120"/>
    </row>
    <row r="2" spans="1:14" s="119" customFormat="1" ht="15.75">
      <c r="A2" s="139" t="s">
        <v>60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1"/>
      <c r="M2" s="121"/>
      <c r="N2" s="120"/>
    </row>
    <row r="3" spans="1:14" s="119" customFormat="1" ht="16.5" thickBot="1">
      <c r="A3" s="133" t="s">
        <v>42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5"/>
      <c r="M3" s="121"/>
      <c r="N3" s="120"/>
    </row>
    <row r="4" spans="1:14" ht="15">
      <c r="A4" s="142" t="s">
        <v>49</v>
      </c>
      <c r="B4" s="136" t="s">
        <v>32</v>
      </c>
      <c r="C4" s="137"/>
      <c r="D4" s="138"/>
      <c r="E4" s="136" t="s">
        <v>3</v>
      </c>
      <c r="F4" s="137"/>
      <c r="G4" s="138"/>
      <c r="H4" s="136" t="s">
        <v>30</v>
      </c>
      <c r="I4" s="137"/>
      <c r="J4" s="137"/>
      <c r="K4" s="137"/>
      <c r="L4" s="138"/>
      <c r="M4" s="86"/>
      <c r="N4" s="86"/>
    </row>
    <row r="5" spans="1:14" ht="30.75" thickBot="1">
      <c r="A5" s="143"/>
      <c r="B5" s="118" t="s">
        <v>14</v>
      </c>
      <c r="C5" s="115" t="s">
        <v>2</v>
      </c>
      <c r="D5" s="117" t="s">
        <v>1</v>
      </c>
      <c r="E5" s="115" t="s">
        <v>14</v>
      </c>
      <c r="F5" s="115" t="s">
        <v>2</v>
      </c>
      <c r="G5" s="117" t="s">
        <v>1</v>
      </c>
      <c r="H5" s="115" t="s">
        <v>5</v>
      </c>
      <c r="I5" s="116" t="s">
        <v>4</v>
      </c>
      <c r="J5" s="115" t="s">
        <v>6</v>
      </c>
      <c r="K5" s="115" t="s">
        <v>37</v>
      </c>
      <c r="L5" s="114" t="s">
        <v>15</v>
      </c>
      <c r="M5" s="113"/>
      <c r="N5" s="86"/>
    </row>
    <row r="6" spans="1:14" s="88" customFormat="1" ht="30">
      <c r="A6" s="110" t="s">
        <v>57</v>
      </c>
      <c r="B6" s="112">
        <v>68</v>
      </c>
      <c r="C6" s="97">
        <v>93</v>
      </c>
      <c r="D6" s="98">
        <f>(C6/B6)</f>
        <v>1.3676470588235294</v>
      </c>
      <c r="E6" s="97" t="s">
        <v>54</v>
      </c>
      <c r="F6" s="109">
        <v>42</v>
      </c>
      <c r="G6" s="98" t="s">
        <v>54</v>
      </c>
      <c r="H6" s="112">
        <v>3</v>
      </c>
      <c r="I6" s="96">
        <v>0</v>
      </c>
      <c r="J6" s="97">
        <v>41</v>
      </c>
      <c r="K6" s="111">
        <v>0</v>
      </c>
      <c r="L6" s="95">
        <v>0</v>
      </c>
      <c r="M6" s="87"/>
      <c r="N6" s="89"/>
    </row>
    <row r="7" spans="1:13" ht="30">
      <c r="A7" s="110" t="s">
        <v>56</v>
      </c>
      <c r="B7" s="112">
        <v>300</v>
      </c>
      <c r="C7" s="97">
        <v>256</v>
      </c>
      <c r="D7" s="98">
        <f>(C7/B7)</f>
        <v>0.8533333333333334</v>
      </c>
      <c r="E7" s="97">
        <v>100</v>
      </c>
      <c r="F7" s="109">
        <v>33</v>
      </c>
      <c r="G7" s="98">
        <f>+F7/E7</f>
        <v>0.33</v>
      </c>
      <c r="H7" s="112">
        <v>0</v>
      </c>
      <c r="I7" s="96">
        <v>22</v>
      </c>
      <c r="J7" s="97">
        <v>10</v>
      </c>
      <c r="K7" s="111">
        <v>1</v>
      </c>
      <c r="L7" s="95">
        <v>1</v>
      </c>
      <c r="M7" s="86"/>
    </row>
    <row r="8" spans="1:14" s="88" customFormat="1" ht="30">
      <c r="A8" s="110" t="s">
        <v>52</v>
      </c>
      <c r="B8" s="112">
        <v>70</v>
      </c>
      <c r="C8" s="97">
        <v>76</v>
      </c>
      <c r="D8" s="98">
        <f>(C8/B8)</f>
        <v>1.0857142857142856</v>
      </c>
      <c r="E8" s="97">
        <v>22</v>
      </c>
      <c r="F8" s="109">
        <v>4</v>
      </c>
      <c r="G8" s="98">
        <f>+F8/E8</f>
        <v>0.18181818181818182</v>
      </c>
      <c r="H8" s="112">
        <v>0</v>
      </c>
      <c r="I8" s="96">
        <v>0</v>
      </c>
      <c r="J8" s="97">
        <v>4</v>
      </c>
      <c r="K8" s="111">
        <v>0</v>
      </c>
      <c r="L8" s="95">
        <v>0</v>
      </c>
      <c r="M8" s="87"/>
      <c r="N8" s="89"/>
    </row>
    <row r="9" spans="1:13" ht="30">
      <c r="A9" s="110" t="s">
        <v>45</v>
      </c>
      <c r="B9" s="112">
        <v>155</v>
      </c>
      <c r="C9" s="97">
        <v>129</v>
      </c>
      <c r="D9" s="98">
        <f>(C9/B9)</f>
        <v>0.832258064516129</v>
      </c>
      <c r="E9" s="97">
        <v>40</v>
      </c>
      <c r="F9" s="109">
        <v>62</v>
      </c>
      <c r="G9" s="98">
        <f>+F9/E9</f>
        <v>1.55</v>
      </c>
      <c r="H9" s="112">
        <v>5</v>
      </c>
      <c r="I9" s="96">
        <v>3</v>
      </c>
      <c r="J9" s="97">
        <v>58</v>
      </c>
      <c r="K9" s="111">
        <v>0</v>
      </c>
      <c r="L9" s="95">
        <v>0</v>
      </c>
      <c r="M9" s="86"/>
    </row>
    <row r="10" spans="1:14" s="88" customFormat="1" ht="30">
      <c r="A10" s="100" t="s">
        <v>36</v>
      </c>
      <c r="B10" s="112">
        <v>110</v>
      </c>
      <c r="C10" s="97">
        <v>113</v>
      </c>
      <c r="D10" s="98">
        <f>+IF(B10&gt;0,C10/B10,0)</f>
        <v>1.0272727272727273</v>
      </c>
      <c r="E10" s="97">
        <v>66</v>
      </c>
      <c r="F10" s="109">
        <v>50</v>
      </c>
      <c r="G10" s="98">
        <f>+IF(E10&gt;0,F10/E10,0)</f>
        <v>0.7575757575757576</v>
      </c>
      <c r="H10" s="112">
        <v>4</v>
      </c>
      <c r="I10" s="96">
        <v>0</v>
      </c>
      <c r="J10" s="97">
        <v>46</v>
      </c>
      <c r="K10" s="111">
        <v>0</v>
      </c>
      <c r="L10" s="95">
        <v>0</v>
      </c>
      <c r="M10" s="87"/>
      <c r="N10" s="89"/>
    </row>
    <row r="11" spans="1:14" s="88" customFormat="1" ht="30">
      <c r="A11" s="100" t="s">
        <v>48</v>
      </c>
      <c r="B11" s="108">
        <v>138</v>
      </c>
      <c r="C11" s="104">
        <v>35</v>
      </c>
      <c r="D11" s="98">
        <f>+IF(B11&gt;0,C11/B11,0)</f>
        <v>0.2536231884057971</v>
      </c>
      <c r="E11" s="97">
        <v>25</v>
      </c>
      <c r="F11" s="109">
        <v>35</v>
      </c>
      <c r="G11" s="98">
        <f>+IF(E11&gt;0,F11/E11,0)</f>
        <v>1.4</v>
      </c>
      <c r="H11" s="108">
        <v>0</v>
      </c>
      <c r="I11" s="103">
        <v>25</v>
      </c>
      <c r="J11" s="104">
        <v>16</v>
      </c>
      <c r="K11" s="102">
        <v>0</v>
      </c>
      <c r="L11" s="101">
        <v>0</v>
      </c>
      <c r="M11" s="87"/>
      <c r="N11" s="89"/>
    </row>
    <row r="12" spans="1:14" s="88" customFormat="1" ht="30">
      <c r="A12" s="100" t="s">
        <v>47</v>
      </c>
      <c r="B12" s="108">
        <v>400</v>
      </c>
      <c r="C12" s="104">
        <v>253</v>
      </c>
      <c r="D12" s="98">
        <f aca="true" t="shared" si="0" ref="D12:D18">(C12/B12)</f>
        <v>0.6325</v>
      </c>
      <c r="E12" s="97">
        <v>185</v>
      </c>
      <c r="F12" s="109">
        <v>101</v>
      </c>
      <c r="G12" s="98">
        <f>+IF(E12&gt;0,F12/E12,0)</f>
        <v>0.5459459459459459</v>
      </c>
      <c r="H12" s="108">
        <v>2</v>
      </c>
      <c r="I12" s="103">
        <v>0</v>
      </c>
      <c r="J12" s="104">
        <v>100</v>
      </c>
      <c r="K12" s="102">
        <v>0</v>
      </c>
      <c r="L12" s="101">
        <v>1</v>
      </c>
      <c r="M12" s="87"/>
      <c r="N12" s="89"/>
    </row>
    <row r="13" spans="1:14" s="88" customFormat="1" ht="30">
      <c r="A13" s="110" t="s">
        <v>50</v>
      </c>
      <c r="B13" s="108">
        <v>288</v>
      </c>
      <c r="C13" s="104">
        <v>306</v>
      </c>
      <c r="D13" s="98">
        <f t="shared" si="0"/>
        <v>1.0625</v>
      </c>
      <c r="E13" s="97">
        <v>169</v>
      </c>
      <c r="F13" s="109">
        <v>303</v>
      </c>
      <c r="G13" s="98">
        <f>+F13/E13</f>
        <v>1.7928994082840237</v>
      </c>
      <c r="H13" s="108">
        <v>0</v>
      </c>
      <c r="I13" s="103">
        <v>0</v>
      </c>
      <c r="J13" s="104">
        <v>192</v>
      </c>
      <c r="K13" s="102">
        <v>138</v>
      </c>
      <c r="L13" s="101">
        <v>0</v>
      </c>
      <c r="M13" s="87"/>
      <c r="N13" s="89"/>
    </row>
    <row r="14" spans="1:14" s="88" customFormat="1" ht="30">
      <c r="A14" s="100" t="s">
        <v>58</v>
      </c>
      <c r="B14" s="97">
        <v>150</v>
      </c>
      <c r="C14" s="102">
        <v>63</v>
      </c>
      <c r="D14" s="105">
        <f>(C14/B14)</f>
        <v>0.42</v>
      </c>
      <c r="E14" s="104">
        <v>50</v>
      </c>
      <c r="F14" s="106">
        <v>24</v>
      </c>
      <c r="G14" s="98" t="s">
        <v>54</v>
      </c>
      <c r="H14" s="104">
        <v>0</v>
      </c>
      <c r="I14" s="103">
        <v>1</v>
      </c>
      <c r="J14" s="103">
        <v>23</v>
      </c>
      <c r="K14" s="102">
        <v>0</v>
      </c>
      <c r="L14" s="101">
        <v>0</v>
      </c>
      <c r="M14" s="87"/>
      <c r="N14" s="89"/>
    </row>
    <row r="15" spans="1:14" s="88" customFormat="1" ht="30">
      <c r="A15" s="107" t="s">
        <v>53</v>
      </c>
      <c r="B15" s="97">
        <v>150</v>
      </c>
      <c r="C15" s="102">
        <v>161</v>
      </c>
      <c r="D15" s="105">
        <f t="shared" si="0"/>
        <v>1.0733333333333333</v>
      </c>
      <c r="E15" s="104" t="s">
        <v>54</v>
      </c>
      <c r="F15" s="106">
        <v>126</v>
      </c>
      <c r="G15" s="98" t="s">
        <v>54</v>
      </c>
      <c r="H15" s="104">
        <v>20</v>
      </c>
      <c r="I15" s="103">
        <v>55</v>
      </c>
      <c r="J15" s="103">
        <v>96</v>
      </c>
      <c r="K15" s="102">
        <v>0</v>
      </c>
      <c r="L15" s="101">
        <v>0</v>
      </c>
      <c r="M15" s="87"/>
      <c r="N15" s="89"/>
    </row>
    <row r="16" spans="1:13" ht="30">
      <c r="A16" s="100" t="s">
        <v>46</v>
      </c>
      <c r="B16" s="97">
        <v>400</v>
      </c>
      <c r="C16" s="102">
        <v>226</v>
      </c>
      <c r="D16" s="105">
        <f t="shared" si="0"/>
        <v>0.565</v>
      </c>
      <c r="E16" s="104">
        <v>122</v>
      </c>
      <c r="F16" s="106">
        <v>93</v>
      </c>
      <c r="G16" s="98">
        <f>+F16/E16</f>
        <v>0.7622950819672131</v>
      </c>
      <c r="H16" s="104">
        <v>0</v>
      </c>
      <c r="I16" s="103">
        <v>0</v>
      </c>
      <c r="J16" s="103">
        <v>93</v>
      </c>
      <c r="K16" s="102">
        <v>0</v>
      </c>
      <c r="L16" s="101">
        <v>1</v>
      </c>
      <c r="M16" s="87"/>
    </row>
    <row r="17" spans="1:13" ht="30.75" thickBot="1">
      <c r="A17" s="100" t="s">
        <v>51</v>
      </c>
      <c r="B17" s="97">
        <v>323</v>
      </c>
      <c r="C17" s="96">
        <v>271</v>
      </c>
      <c r="D17" s="98">
        <f t="shared" si="0"/>
        <v>0.8390092879256966</v>
      </c>
      <c r="E17" s="97">
        <v>323</v>
      </c>
      <c r="F17" s="99">
        <v>271</v>
      </c>
      <c r="G17" s="98">
        <f>+F17/E17</f>
        <v>0.8390092879256966</v>
      </c>
      <c r="H17" s="97">
        <v>1</v>
      </c>
      <c r="I17" s="96">
        <v>0</v>
      </c>
      <c r="J17" s="96">
        <v>270</v>
      </c>
      <c r="K17" s="96">
        <v>4</v>
      </c>
      <c r="L17" s="95">
        <v>1</v>
      </c>
      <c r="M17" s="86"/>
    </row>
    <row r="18" spans="1:12" ht="15" thickBot="1">
      <c r="A18" s="94" t="s">
        <v>0</v>
      </c>
      <c r="B18" s="92">
        <f>SUM(B6:B17)</f>
        <v>2552</v>
      </c>
      <c r="C18" s="90">
        <f>SUM(C6:C17)</f>
        <v>1982</v>
      </c>
      <c r="D18" s="93">
        <f t="shared" si="0"/>
        <v>0.7766457680250783</v>
      </c>
      <c r="E18" s="92">
        <f>SUM(E9:E17)</f>
        <v>980</v>
      </c>
      <c r="F18" s="90">
        <f>SUM(F6:F17)</f>
        <v>1144</v>
      </c>
      <c r="G18" s="93">
        <f>+F18/E18</f>
        <v>1.1673469387755102</v>
      </c>
      <c r="H18" s="92">
        <f>SUM(H6:H17)</f>
        <v>35</v>
      </c>
      <c r="I18" s="91">
        <f>SUM(I6:I17)</f>
        <v>106</v>
      </c>
      <c r="J18" s="90">
        <f>SUM(J6:J17)</f>
        <v>949</v>
      </c>
      <c r="K18" s="91">
        <f>SUM(K6:K17)</f>
        <v>143</v>
      </c>
      <c r="L18" s="124">
        <f>SUM(L6:L17)</f>
        <v>4</v>
      </c>
    </row>
    <row r="19" spans="1:12" ht="36.75" customHeight="1">
      <c r="A19" s="128" t="s">
        <v>31</v>
      </c>
      <c r="B19" s="128"/>
      <c r="C19" s="128"/>
      <c r="D19" s="128"/>
      <c r="E19" s="128"/>
      <c r="F19" s="128"/>
      <c r="G19" s="128"/>
      <c r="H19" s="128"/>
      <c r="I19" s="129"/>
      <c r="J19" s="128"/>
      <c r="K19" s="128"/>
      <c r="L19" s="128"/>
    </row>
    <row r="20" spans="1:12" ht="12.7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</sheetData>
  <sheetProtection/>
  <mergeCells count="8">
    <mergeCell ref="A19:L19"/>
    <mergeCell ref="A1:L1"/>
    <mergeCell ref="A3:L3"/>
    <mergeCell ref="B4:D4"/>
    <mergeCell ref="E4:G4"/>
    <mergeCell ref="H4:L4"/>
    <mergeCell ref="A2:L2"/>
    <mergeCell ref="A4:A5"/>
  </mergeCells>
  <printOptions horizontalCentered="1" verticalCentered="1"/>
  <pageMargins left="0.5" right="0.5" top="0.5" bottom="0.5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="80" zoomScaleNormal="80" zoomScalePageLayoutView="0" workbookViewId="0" topLeftCell="A1">
      <selection activeCell="A21" sqref="A21"/>
    </sheetView>
  </sheetViews>
  <sheetFormatPr defaultColWidth="9.140625" defaultRowHeight="12.75"/>
  <cols>
    <col min="1" max="1" width="26.7109375" style="14" customWidth="1"/>
    <col min="2" max="2" width="11.00390625" style="14" customWidth="1"/>
    <col min="3" max="3" width="7.421875" style="36" customWidth="1"/>
    <col min="4" max="4" width="7.28125" style="14" customWidth="1"/>
    <col min="5" max="5" width="8.57421875" style="16" bestFit="1" customWidth="1"/>
    <col min="6" max="6" width="7.57421875" style="17" customWidth="1"/>
    <col min="7" max="7" width="7.8515625" style="17" customWidth="1"/>
    <col min="8" max="8" width="8.57421875" style="14" bestFit="1" customWidth="1"/>
    <col min="9" max="9" width="10.7109375" style="14" customWidth="1"/>
    <col min="10" max="10" width="8.421875" style="14" customWidth="1"/>
    <col min="11" max="11" width="9.28125" style="14" customWidth="1"/>
    <col min="12" max="12" width="11.421875" style="14" customWidth="1"/>
    <col min="13" max="13" width="11.7109375" style="18" customWidth="1"/>
    <col min="14" max="14" width="8.57421875" style="14" customWidth="1"/>
    <col min="15" max="15" width="9.7109375" style="13" customWidth="1"/>
    <col min="16" max="16384" width="9.140625" style="14" customWidth="1"/>
  </cols>
  <sheetData>
    <row r="1" spans="1:15" ht="15.75">
      <c r="A1" s="144" t="str">
        <f>+1PartandTrng!A1</f>
        <v>TAB 8 - NATIONAL DISLOCATED WORKER GRANTS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  <c r="O1" s="14"/>
    </row>
    <row r="2" spans="1:15" ht="15.75">
      <c r="A2" s="147" t="str">
        <f>1PartandTrng!$A$2</f>
        <v>FY18 QUARTER ENDING JUNE 30, 2018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  <c r="O2" s="14"/>
    </row>
    <row r="3" spans="1:15" ht="16.5" thickBot="1">
      <c r="A3" s="150" t="s">
        <v>43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2"/>
      <c r="O3" s="14"/>
    </row>
    <row r="4" spans="1:15" ht="45">
      <c r="A4" s="163" t="s">
        <v>49</v>
      </c>
      <c r="B4" s="165" t="s">
        <v>34</v>
      </c>
      <c r="C4" s="162" t="s">
        <v>18</v>
      </c>
      <c r="D4" s="162"/>
      <c r="E4" s="158"/>
      <c r="F4" s="159" t="s">
        <v>19</v>
      </c>
      <c r="G4" s="160"/>
      <c r="H4" s="161"/>
      <c r="I4" s="49" t="s">
        <v>8</v>
      </c>
      <c r="J4" s="157" t="s">
        <v>20</v>
      </c>
      <c r="K4" s="158"/>
      <c r="L4" s="82" t="s">
        <v>24</v>
      </c>
      <c r="M4" s="50" t="s">
        <v>25</v>
      </c>
      <c r="O4" s="14"/>
    </row>
    <row r="5" spans="1:15" ht="30">
      <c r="A5" s="164"/>
      <c r="B5" s="166"/>
      <c r="C5" s="51" t="s">
        <v>14</v>
      </c>
      <c r="D5" s="52" t="s">
        <v>2</v>
      </c>
      <c r="E5" s="53" t="s">
        <v>7</v>
      </c>
      <c r="F5" s="52" t="s">
        <v>14</v>
      </c>
      <c r="G5" s="51" t="s">
        <v>2</v>
      </c>
      <c r="H5" s="53" t="s">
        <v>7</v>
      </c>
      <c r="I5" s="54" t="s">
        <v>2</v>
      </c>
      <c r="J5" s="52" t="s">
        <v>14</v>
      </c>
      <c r="K5" s="54" t="s">
        <v>2</v>
      </c>
      <c r="L5" s="55" t="s">
        <v>2</v>
      </c>
      <c r="M5" s="56" t="s">
        <v>2</v>
      </c>
      <c r="O5" s="14"/>
    </row>
    <row r="6" spans="1:13" s="12" customFormat="1" ht="30">
      <c r="A6" s="41" t="str">
        <f>+1PartandTrng!A6</f>
        <v>FH:  Brayton Point
10/01/2017 - 06/30/2019</v>
      </c>
      <c r="B6" s="65">
        <f>+1PartandTrng!C6</f>
        <v>93</v>
      </c>
      <c r="C6" s="43">
        <f>+1PartandTrng!B6</f>
        <v>68</v>
      </c>
      <c r="D6" s="58">
        <v>50</v>
      </c>
      <c r="E6" s="42">
        <f>IF(C6&gt;0,D6/C6,0)</f>
        <v>0.7352941176470589</v>
      </c>
      <c r="F6" s="66">
        <f>+C6*0.88</f>
        <v>59.84</v>
      </c>
      <c r="G6" s="67">
        <v>14</v>
      </c>
      <c r="H6" s="42">
        <f>IF(F6&gt;0,G6/F6,0)</f>
        <v>0.2339572192513369</v>
      </c>
      <c r="I6" s="44">
        <v>1</v>
      </c>
      <c r="J6" s="57">
        <f>IF(C6&gt;0,F6/C6,0)</f>
        <v>0.88</v>
      </c>
      <c r="K6" s="42">
        <f>IF(G6&gt;0,G6/(D6-I6),0)</f>
        <v>0.2857142857142857</v>
      </c>
      <c r="L6" s="59">
        <v>34.39149321266969</v>
      </c>
      <c r="M6" s="72">
        <v>79.84932517688009</v>
      </c>
    </row>
    <row r="7" spans="1:13" s="12" customFormat="1" ht="30">
      <c r="A7" s="41" t="str">
        <f>+1PartandTrng!A7</f>
        <v>Hampden: Hurricane
12/01/2017 - 11/30/2019</v>
      </c>
      <c r="B7" s="65">
        <f>+1PartandTrng!C7</f>
        <v>256</v>
      </c>
      <c r="C7" s="43">
        <f>+1PartandTrng!B7</f>
        <v>300</v>
      </c>
      <c r="D7" s="58">
        <v>103</v>
      </c>
      <c r="E7" s="42">
        <f>IF(C7&gt;0,D7/C7,0)</f>
        <v>0.3433333333333333</v>
      </c>
      <c r="F7" s="66">
        <f>+C7*0.88</f>
        <v>264</v>
      </c>
      <c r="G7" s="67">
        <v>30</v>
      </c>
      <c r="H7" s="42">
        <f>IF(F7&gt;0,G7/F7,0)</f>
        <v>0.11363636363636363</v>
      </c>
      <c r="I7" s="44">
        <v>5</v>
      </c>
      <c r="J7" s="57">
        <f>IF(C7&gt;0,F7/C7,0)</f>
        <v>0.88</v>
      </c>
      <c r="K7" s="42">
        <f>IF(G7&gt;0,G7/(D7-I7),0)</f>
        <v>0.30612244897959184</v>
      </c>
      <c r="L7" s="59">
        <v>13.453563218390803</v>
      </c>
      <c r="M7" s="72">
        <v>164.87032476084335</v>
      </c>
    </row>
    <row r="8" spans="1:14" s="12" customFormat="1" ht="30">
      <c r="A8" s="41" t="str">
        <f>+1PartandTrng!A8</f>
        <v>Brockton:  Garber
10/01/2017 - 09/30/2019</v>
      </c>
      <c r="B8" s="65">
        <f>+1PartandTrng!C8</f>
        <v>76</v>
      </c>
      <c r="C8" s="43">
        <f>+1PartandTrng!B8</f>
        <v>70</v>
      </c>
      <c r="D8" s="58">
        <v>43</v>
      </c>
      <c r="E8" s="42">
        <f>IF(C8&gt;0,D8/C8,0)</f>
        <v>0.6142857142857143</v>
      </c>
      <c r="F8" s="66">
        <f>+C8*0.88</f>
        <v>61.6</v>
      </c>
      <c r="G8" s="67">
        <v>23</v>
      </c>
      <c r="H8" s="42">
        <f aca="true" t="shared" si="0" ref="H8:H15">IF(F8&gt;0,G8/F8,0)</f>
        <v>0.37337662337662336</v>
      </c>
      <c r="I8" s="44">
        <v>4</v>
      </c>
      <c r="J8" s="57">
        <f aca="true" t="shared" si="1" ref="J8:J18">IF(C8&gt;0,F8/C8,0)</f>
        <v>0.88</v>
      </c>
      <c r="K8" s="42">
        <f>IF(G8&gt;0,G8/(D8-I8),0)</f>
        <v>0.5897435897435898</v>
      </c>
      <c r="L8" s="59">
        <v>16.566321070234114</v>
      </c>
      <c r="M8" s="72">
        <v>75.17308138379481</v>
      </c>
      <c r="N8" s="11"/>
    </row>
    <row r="9" spans="1:14" s="12" customFormat="1" ht="30">
      <c r="A9" s="41" t="str">
        <f>+1PartandTrng!A9</f>
        <v>Brockton:  GE-NEA
04/01/2016 - 12/31/2017</v>
      </c>
      <c r="B9" s="65">
        <f>+1PartandTrng!C9</f>
        <v>129</v>
      </c>
      <c r="C9" s="43">
        <f>+1PartandTrng!B9</f>
        <v>155</v>
      </c>
      <c r="D9" s="58">
        <v>117</v>
      </c>
      <c r="E9" s="42">
        <f aca="true" t="shared" si="2" ref="E9:E16">IF(C9&gt;0,D9/C9,0)</f>
        <v>0.7548387096774194</v>
      </c>
      <c r="F9" s="66">
        <f aca="true" t="shared" si="3" ref="F9:F16">+C9*0.88</f>
        <v>136.4</v>
      </c>
      <c r="G9" s="67">
        <v>86</v>
      </c>
      <c r="H9" s="42">
        <f t="shared" si="0"/>
        <v>0.6304985337243402</v>
      </c>
      <c r="I9" s="44">
        <v>4</v>
      </c>
      <c r="J9" s="57">
        <f t="shared" si="1"/>
        <v>0.88</v>
      </c>
      <c r="K9" s="42">
        <f aca="true" t="shared" si="4" ref="K9:K18">IF(G9&gt;0,G9/(D9-I9),0)</f>
        <v>0.7610619469026548</v>
      </c>
      <c r="L9" s="59">
        <v>20.395782647584966</v>
      </c>
      <c r="M9" s="72">
        <v>81.05319816103363</v>
      </c>
      <c r="N9" s="11"/>
    </row>
    <row r="10" spans="1:13" s="12" customFormat="1" ht="30">
      <c r="A10" s="41" t="str">
        <f>1PartandTrng!A10</f>
        <v>Greater Lowell Multi NDWG
01/01/2016 - 09/30/2017</v>
      </c>
      <c r="B10" s="65">
        <f>+1PartandTrng!C10</f>
        <v>113</v>
      </c>
      <c r="C10" s="43">
        <f>+1PartandTrng!B10</f>
        <v>110</v>
      </c>
      <c r="D10" s="58">
        <v>113</v>
      </c>
      <c r="E10" s="42">
        <f>IF(C10&gt;0,D10/C10,0)</f>
        <v>1.0272727272727273</v>
      </c>
      <c r="F10" s="66">
        <f>+C10*0.88</f>
        <v>96.8</v>
      </c>
      <c r="G10" s="67">
        <v>91</v>
      </c>
      <c r="H10" s="42">
        <f t="shared" si="0"/>
        <v>0.9400826446280992</v>
      </c>
      <c r="I10" s="44">
        <v>2</v>
      </c>
      <c r="J10" s="57">
        <f t="shared" si="1"/>
        <v>0.88</v>
      </c>
      <c r="K10" s="42">
        <f t="shared" si="4"/>
        <v>0.8198198198198198</v>
      </c>
      <c r="L10" s="59">
        <v>18.90928853198084</v>
      </c>
      <c r="M10" s="72">
        <v>87.41476045633662</v>
      </c>
    </row>
    <row r="11" spans="1:13" s="12" customFormat="1" ht="30">
      <c r="A11" s="41" t="str">
        <f>1PartandTrng!A11</f>
        <v>GNB:  Hi Liner
07/01/2016 - 06/30/2018</v>
      </c>
      <c r="B11" s="65">
        <f>+1PartandTrng!C11</f>
        <v>35</v>
      </c>
      <c r="C11" s="43">
        <f>+1PartandTrng!B11</f>
        <v>138</v>
      </c>
      <c r="D11" s="58">
        <v>35</v>
      </c>
      <c r="E11" s="42">
        <f t="shared" si="2"/>
        <v>0.2536231884057971</v>
      </c>
      <c r="F11" s="66">
        <f>+C11*0.88</f>
        <v>121.44</v>
      </c>
      <c r="G11" s="67">
        <v>27</v>
      </c>
      <c r="H11" s="42">
        <f t="shared" si="0"/>
        <v>0.22233201581027667</v>
      </c>
      <c r="I11" s="44">
        <v>2</v>
      </c>
      <c r="J11" s="57">
        <f t="shared" si="1"/>
        <v>0.88</v>
      </c>
      <c r="K11" s="42">
        <f t="shared" si="4"/>
        <v>0.8181818181818182</v>
      </c>
      <c r="L11" s="59">
        <v>12.966381766381765</v>
      </c>
      <c r="M11" s="72">
        <v>91.18194283759735</v>
      </c>
    </row>
    <row r="12" spans="1:15" s="12" customFormat="1" ht="30">
      <c r="A12" s="41" t="str">
        <f>1PartandTrng!A12</f>
        <v>MSW:  Intel Biotech
10/01/2014 - 09/30/2017</v>
      </c>
      <c r="B12" s="65">
        <f>+1PartandTrng!C12</f>
        <v>253</v>
      </c>
      <c r="C12" s="43">
        <f>+1PartandTrng!B12</f>
        <v>400</v>
      </c>
      <c r="D12" s="58">
        <v>253</v>
      </c>
      <c r="E12" s="42">
        <f t="shared" si="2"/>
        <v>0.6325</v>
      </c>
      <c r="F12" s="66">
        <f t="shared" si="3"/>
        <v>352</v>
      </c>
      <c r="G12" s="67">
        <v>197</v>
      </c>
      <c r="H12" s="42">
        <f t="shared" si="0"/>
        <v>0.5596590909090909</v>
      </c>
      <c r="I12" s="44">
        <v>8</v>
      </c>
      <c r="J12" s="57">
        <f t="shared" si="1"/>
        <v>0.88</v>
      </c>
      <c r="K12" s="42">
        <f t="shared" si="4"/>
        <v>0.8040816326530612</v>
      </c>
      <c r="L12" s="59">
        <v>28.740714130640594</v>
      </c>
      <c r="M12" s="72">
        <v>76.67264119542297</v>
      </c>
      <c r="N12" s="19"/>
      <c r="O12" s="11"/>
    </row>
    <row r="13" spans="1:15" s="12" customFormat="1" ht="30">
      <c r="A13" s="41" t="str">
        <f>1PartandTrng!A13</f>
        <v>Hampden:  Job Driven NEG
07/01/2014 - 07/30/2018</v>
      </c>
      <c r="B13" s="65">
        <f>+1PartandTrng!C13</f>
        <v>306</v>
      </c>
      <c r="C13" s="43">
        <f>+1PartandTrng!B13</f>
        <v>288</v>
      </c>
      <c r="D13" s="58">
        <v>305</v>
      </c>
      <c r="E13" s="42">
        <f t="shared" si="2"/>
        <v>1.0590277777777777</v>
      </c>
      <c r="F13" s="66">
        <f t="shared" si="3"/>
        <v>253.44</v>
      </c>
      <c r="G13" s="67">
        <v>254</v>
      </c>
      <c r="H13" s="42">
        <f t="shared" si="0"/>
        <v>1.002209595959596</v>
      </c>
      <c r="I13" s="44">
        <v>10</v>
      </c>
      <c r="J13" s="57">
        <f t="shared" si="1"/>
        <v>0.88</v>
      </c>
      <c r="K13" s="42">
        <f t="shared" si="4"/>
        <v>0.8610169491525423</v>
      </c>
      <c r="L13" s="59">
        <v>18.148951751373627</v>
      </c>
      <c r="M13" s="72">
        <v>93.3732413536835</v>
      </c>
      <c r="N13" s="19"/>
      <c r="O13" s="11"/>
    </row>
    <row r="14" spans="1:15" s="12" customFormat="1" ht="30">
      <c r="A14" s="41" t="str">
        <f>1PartandTrng!A14</f>
        <v>MV:  Yoplait
07/01/2015 - 06/30/2018</v>
      </c>
      <c r="B14" s="65">
        <f>+1PartandTrng!C14</f>
        <v>63</v>
      </c>
      <c r="C14" s="45">
        <f>+1PartandTrng!B14</f>
        <v>150</v>
      </c>
      <c r="D14" s="58">
        <v>63</v>
      </c>
      <c r="E14" s="42">
        <f>IF(C14&gt;0,D14/C14,0)</f>
        <v>0.42</v>
      </c>
      <c r="F14" s="60">
        <f>+C14*0.88</f>
        <v>132</v>
      </c>
      <c r="G14" s="46">
        <v>47</v>
      </c>
      <c r="H14" s="42">
        <f>IF(F14&gt;0,G14/F14,0)</f>
        <v>0.3560606060606061</v>
      </c>
      <c r="I14" s="81">
        <v>0</v>
      </c>
      <c r="J14" s="57">
        <f>IF(C14&gt;0,F14/C14,0)</f>
        <v>0.88</v>
      </c>
      <c r="K14" s="42">
        <f>IF(G14&gt;0,G14/(D14-I14),0)</f>
        <v>0.746031746031746</v>
      </c>
      <c r="L14" s="59">
        <v>16.687903304286284</v>
      </c>
      <c r="M14" s="72">
        <v>80.1125996781902</v>
      </c>
      <c r="N14" s="11"/>
      <c r="O14" s="11"/>
    </row>
    <row r="15" spans="1:13" s="12" customFormat="1" ht="30">
      <c r="A15" s="41" t="str">
        <f>1PartandTrng!A15</f>
        <v>MV:  Polartec
10/01/2017 - 09/30/2019</v>
      </c>
      <c r="B15" s="65">
        <f>+1PartandTrng!C15</f>
        <v>161</v>
      </c>
      <c r="C15" s="45">
        <f>+1PartandTrng!B15</f>
        <v>150</v>
      </c>
      <c r="D15" s="58">
        <v>73</v>
      </c>
      <c r="E15" s="42">
        <f>IF(C15&gt;0,D15/C15,0)</f>
        <v>0.4866666666666667</v>
      </c>
      <c r="F15" s="60">
        <f>+C15*0.88</f>
        <v>132</v>
      </c>
      <c r="G15" s="46">
        <v>26</v>
      </c>
      <c r="H15" s="42">
        <f t="shared" si="0"/>
        <v>0.19696969696969696</v>
      </c>
      <c r="I15" s="81">
        <v>1</v>
      </c>
      <c r="J15" s="57">
        <f t="shared" si="1"/>
        <v>0.88</v>
      </c>
      <c r="K15" s="42">
        <f>IF(G15&gt;0,G15/(D15-I15),0)</f>
        <v>0.3611111111111111</v>
      </c>
      <c r="L15" s="59">
        <v>20.627891737891737</v>
      </c>
      <c r="M15" s="72">
        <v>91.12454711103511</v>
      </c>
    </row>
    <row r="16" spans="1:13" s="12" customFormat="1" ht="30">
      <c r="A16" s="41" t="str">
        <f>1PartandTrng!A16</f>
        <v>MSW:  Retail Tech
07/01/2016 - 06/30/2018</v>
      </c>
      <c r="B16" s="65">
        <f>+1PartandTrng!C16</f>
        <v>226</v>
      </c>
      <c r="C16" s="45">
        <f>+1PartandTrng!B16</f>
        <v>400</v>
      </c>
      <c r="D16" s="58">
        <v>148</v>
      </c>
      <c r="E16" s="42">
        <f t="shared" si="2"/>
        <v>0.37</v>
      </c>
      <c r="F16" s="60">
        <f t="shared" si="3"/>
        <v>352</v>
      </c>
      <c r="G16" s="46">
        <v>97</v>
      </c>
      <c r="H16" s="40">
        <f>(G16/F16)</f>
        <v>0.2755681818181818</v>
      </c>
      <c r="I16" s="81">
        <v>3</v>
      </c>
      <c r="J16" s="57">
        <f t="shared" si="1"/>
        <v>0.88</v>
      </c>
      <c r="K16" s="42">
        <f t="shared" si="4"/>
        <v>0.6689655172413793</v>
      </c>
      <c r="L16" s="59">
        <v>41.78489545625943</v>
      </c>
      <c r="M16" s="72">
        <v>86.37625041706926</v>
      </c>
    </row>
    <row r="17" spans="1:15" s="12" customFormat="1" ht="30.75" thickBot="1">
      <c r="A17" s="41" t="str">
        <f>1PartandTrng!A17</f>
        <v>Sector Partnership
07/01/2015 - 12/30/2017</v>
      </c>
      <c r="B17" s="65">
        <f>+1PartandTrng!C17</f>
        <v>271</v>
      </c>
      <c r="C17" s="45">
        <f>+1PartandTrng!B17</f>
        <v>323</v>
      </c>
      <c r="D17" s="58">
        <v>260</v>
      </c>
      <c r="E17" s="42">
        <f>IF(C17&gt;0,D17/C17,0)</f>
        <v>0.804953560371517</v>
      </c>
      <c r="F17" s="60">
        <f>+C17*0.88</f>
        <v>284.24</v>
      </c>
      <c r="G17" s="46">
        <v>211</v>
      </c>
      <c r="H17" s="42">
        <f>IF(F17&gt;0,G17/F17,0)</f>
        <v>0.7423304249929636</v>
      </c>
      <c r="I17" s="81">
        <v>5</v>
      </c>
      <c r="J17" s="122">
        <f t="shared" si="1"/>
        <v>0.88</v>
      </c>
      <c r="K17" s="84">
        <f t="shared" si="4"/>
        <v>0.8274509803921568</v>
      </c>
      <c r="L17" s="59">
        <v>17.47956374643875</v>
      </c>
      <c r="M17" s="72">
        <v>88.91961314038188</v>
      </c>
      <c r="N17" s="11"/>
      <c r="O17" s="11"/>
    </row>
    <row r="18" spans="1:13" s="12" customFormat="1" ht="15.75" thickBot="1">
      <c r="A18" s="47" t="s">
        <v>0</v>
      </c>
      <c r="B18" s="64">
        <f>+1PartandTrng!C18</f>
        <v>1982</v>
      </c>
      <c r="C18" s="61">
        <f>SUM(C6:C17)</f>
        <v>2552</v>
      </c>
      <c r="D18" s="61">
        <f>SUM(D6:D17)</f>
        <v>1563</v>
      </c>
      <c r="E18" s="48">
        <f>D18/C18</f>
        <v>0.612460815047022</v>
      </c>
      <c r="F18" s="61">
        <f>SUM(F6:F17)</f>
        <v>2245.76</v>
      </c>
      <c r="G18" s="61">
        <f>SUM(G6:G17)</f>
        <v>1103</v>
      </c>
      <c r="H18" s="48">
        <f>IF(F18&gt;0,G18/F18,0)</f>
        <v>0.49114776289541173</v>
      </c>
      <c r="I18" s="83">
        <f>SUM(I6:I17)</f>
        <v>45</v>
      </c>
      <c r="J18" s="123">
        <f t="shared" si="1"/>
        <v>0.8800000000000001</v>
      </c>
      <c r="K18" s="48">
        <f t="shared" si="4"/>
        <v>0.7266139657444005</v>
      </c>
      <c r="L18" s="62">
        <v>22.283445282982278</v>
      </c>
      <c r="M18" s="73">
        <v>84.30269455559448</v>
      </c>
    </row>
    <row r="19" spans="1:15" ht="39" customHeight="1">
      <c r="A19" s="155" t="s">
        <v>33</v>
      </c>
      <c r="B19" s="155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0"/>
      <c r="O19" s="10"/>
    </row>
    <row r="20" spans="1:15" ht="18" customHeight="1">
      <c r="A20" s="153"/>
      <c r="B20" s="153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0"/>
      <c r="O20" s="10"/>
    </row>
    <row r="21" spans="1:15" ht="15.75" customHeight="1">
      <c r="A21" s="13"/>
      <c r="B21" s="13"/>
      <c r="C21" s="35"/>
      <c r="D21" s="13"/>
      <c r="E21" s="37"/>
      <c r="F21" s="38"/>
      <c r="G21" s="38"/>
      <c r="H21" s="13"/>
      <c r="I21" s="13"/>
      <c r="J21" s="13"/>
      <c r="K21" s="13"/>
      <c r="L21" s="13"/>
      <c r="M21" s="39"/>
      <c r="N21" s="15"/>
      <c r="O21" s="10"/>
    </row>
    <row r="22" spans="1:13" ht="12.75">
      <c r="A22" s="13"/>
      <c r="B22" s="13"/>
      <c r="C22" s="35"/>
      <c r="D22" s="13"/>
      <c r="E22" s="37"/>
      <c r="F22" s="38"/>
      <c r="G22" s="38"/>
      <c r="H22" s="13"/>
      <c r="I22" s="13"/>
      <c r="J22" s="13"/>
      <c r="K22" s="13"/>
      <c r="L22" s="13"/>
      <c r="M22" s="39"/>
    </row>
  </sheetData>
  <sheetProtection/>
  <mergeCells count="10">
    <mergeCell ref="A1:M1"/>
    <mergeCell ref="A2:M2"/>
    <mergeCell ref="A3:M3"/>
    <mergeCell ref="A20:M20"/>
    <mergeCell ref="A19:M19"/>
    <mergeCell ref="J4:K4"/>
    <mergeCell ref="F4:H4"/>
    <mergeCell ref="C4:E4"/>
    <mergeCell ref="A4:A5"/>
    <mergeCell ref="B4:B5"/>
  </mergeCells>
  <printOptions horizontalCentered="1" verticalCentered="1"/>
  <pageMargins left="0.25" right="0.25" top="0.51" bottom="0.31" header="0.17" footer="0.13"/>
  <pageSetup fitToHeight="99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7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27.7109375" style="0" customWidth="1"/>
    <col min="2" max="2" width="8.140625" style="0" customWidth="1"/>
    <col min="3" max="3" width="7.28125" style="0" customWidth="1"/>
    <col min="4" max="4" width="8.140625" style="0" customWidth="1"/>
    <col min="6" max="6" width="7.00390625" style="0" customWidth="1"/>
    <col min="7" max="7" width="7.7109375" style="0" customWidth="1"/>
    <col min="8" max="8" width="9.00390625" style="0" customWidth="1"/>
    <col min="9" max="9" width="7.140625" style="0" customWidth="1"/>
    <col min="10" max="10" width="7.421875" style="0" customWidth="1"/>
    <col min="11" max="11" width="7.7109375" style="0" customWidth="1"/>
    <col min="12" max="13" width="8.57421875" style="0" customWidth="1"/>
    <col min="14" max="14" width="9.140625" style="9" customWidth="1"/>
    <col min="17" max="17" width="8.8515625" style="0" customWidth="1"/>
  </cols>
  <sheetData>
    <row r="1" spans="1:14" ht="21.75" customHeight="1">
      <c r="A1" s="173" t="str">
        <f>1PartandTrng!A1</f>
        <v>TAB 8 - NATIONAL DISLOCATED WORKER GRANTS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5"/>
    </row>
    <row r="2" spans="1:14" ht="21.75" customHeight="1">
      <c r="A2" s="170" t="str">
        <f>1PartandTrng!$A$2</f>
        <v>FY18 QUARTER ENDING JUNE 30, 2018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2"/>
    </row>
    <row r="3" spans="1:14" s="1" customFormat="1" ht="21.75" customHeight="1" thickBot="1">
      <c r="A3" s="170" t="s">
        <v>44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2"/>
    </row>
    <row r="4" spans="1:27" ht="12.75">
      <c r="A4" s="177" t="s">
        <v>49</v>
      </c>
      <c r="B4" s="167" t="s">
        <v>22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39" thickBot="1">
      <c r="A5" s="178"/>
      <c r="B5" s="26" t="s">
        <v>13</v>
      </c>
      <c r="C5" s="25" t="s">
        <v>23</v>
      </c>
      <c r="D5" s="25" t="s">
        <v>16</v>
      </c>
      <c r="E5" s="25" t="s">
        <v>10</v>
      </c>
      <c r="F5" s="25" t="s">
        <v>26</v>
      </c>
      <c r="G5" s="25" t="s">
        <v>29</v>
      </c>
      <c r="H5" s="25" t="s">
        <v>9</v>
      </c>
      <c r="I5" s="25" t="s">
        <v>28</v>
      </c>
      <c r="J5" s="25" t="s">
        <v>27</v>
      </c>
      <c r="K5" s="25" t="s">
        <v>17</v>
      </c>
      <c r="L5" s="25" t="s">
        <v>12</v>
      </c>
      <c r="M5" s="25" t="s">
        <v>11</v>
      </c>
      <c r="N5" s="68" t="s">
        <v>35</v>
      </c>
      <c r="O5" s="1"/>
      <c r="P5" s="1"/>
      <c r="Q5" s="5"/>
      <c r="R5" s="5"/>
      <c r="S5" s="1"/>
      <c r="T5" s="1"/>
      <c r="U5" s="1"/>
      <c r="V5" s="1"/>
      <c r="W5" s="1"/>
      <c r="X5" s="1"/>
      <c r="Y5" s="1"/>
      <c r="Z5" s="1"/>
      <c r="AA5" s="1"/>
    </row>
    <row r="6" spans="1:14" s="7" customFormat="1" ht="29.25" customHeight="1">
      <c r="A6" s="24" t="str">
        <f>+1PartandTrng!A6</f>
        <v>FH:  Brayton Point
10/01/2017 - 06/30/2019</v>
      </c>
      <c r="B6" s="78">
        <v>4.301075268817204</v>
      </c>
      <c r="C6" s="79">
        <v>6.451612903225806</v>
      </c>
      <c r="D6" s="79">
        <v>76.3157894736842</v>
      </c>
      <c r="E6" s="79">
        <v>3.225806451612903</v>
      </c>
      <c r="F6" s="79">
        <v>4.301075268817204</v>
      </c>
      <c r="G6" s="79">
        <v>1.075268817204301</v>
      </c>
      <c r="H6" s="79">
        <v>1.075268817204301</v>
      </c>
      <c r="I6" s="79">
        <v>1.075268817204301</v>
      </c>
      <c r="J6" s="79">
        <v>67.74193548387096</v>
      </c>
      <c r="K6" s="79">
        <v>21.50537634408602</v>
      </c>
      <c r="L6" s="79">
        <v>97.84946236559139</v>
      </c>
      <c r="M6" s="79">
        <v>0</v>
      </c>
      <c r="N6" s="80">
        <v>5.376344086021505</v>
      </c>
    </row>
    <row r="7" spans="1:14" s="7" customFormat="1" ht="29.25" customHeight="1">
      <c r="A7" s="24" t="str">
        <f>+1PartandTrng!A7</f>
        <v>Hampden: Hurricane
12/01/2017 - 11/30/2019</v>
      </c>
      <c r="B7" s="78">
        <v>67.1875</v>
      </c>
      <c r="C7" s="79">
        <v>66.015625</v>
      </c>
      <c r="D7" s="79">
        <v>15.56420233463035</v>
      </c>
      <c r="E7" s="79">
        <v>94.140625</v>
      </c>
      <c r="F7" s="79">
        <v>3.515625</v>
      </c>
      <c r="G7" s="79">
        <v>0</v>
      </c>
      <c r="H7" s="79">
        <v>2.34375</v>
      </c>
      <c r="I7" s="79">
        <v>5.859375</v>
      </c>
      <c r="J7" s="79">
        <v>30.078125</v>
      </c>
      <c r="K7" s="79">
        <v>34.375</v>
      </c>
      <c r="L7" s="79">
        <v>5.078125</v>
      </c>
      <c r="M7" s="79">
        <v>21.09375</v>
      </c>
      <c r="N7" s="80">
        <v>4.296875</v>
      </c>
    </row>
    <row r="8" spans="1:14" s="7" customFormat="1" ht="29.25" customHeight="1">
      <c r="A8" s="24" t="str">
        <f>+1PartandTrng!A8</f>
        <v>Brockton:  Garber
10/01/2017 - 09/30/2019</v>
      </c>
      <c r="B8" s="78">
        <v>28.947368421052634</v>
      </c>
      <c r="C8" s="79">
        <v>15.789473684210527</v>
      </c>
      <c r="D8" s="79">
        <v>84.21052631578947</v>
      </c>
      <c r="E8" s="79">
        <v>3.947368421052632</v>
      </c>
      <c r="F8" s="79">
        <v>39.473684210526315</v>
      </c>
      <c r="G8" s="79">
        <v>1.3157894736842104</v>
      </c>
      <c r="H8" s="79">
        <v>3.947368421052632</v>
      </c>
      <c r="I8" s="79">
        <v>18.42105263157895</v>
      </c>
      <c r="J8" s="79">
        <v>46.05263157894737</v>
      </c>
      <c r="K8" s="79">
        <v>10.526315789473683</v>
      </c>
      <c r="L8" s="79">
        <v>98.68421052631578</v>
      </c>
      <c r="M8" s="79">
        <v>1.3157894736842104</v>
      </c>
      <c r="N8" s="80">
        <v>19.736842105263158</v>
      </c>
    </row>
    <row r="9" spans="1:14" s="7" customFormat="1" ht="29.25" customHeight="1">
      <c r="A9" s="24" t="str">
        <f>+1PartandTrng!A9</f>
        <v>Brockton:  GE-NEA
04/01/2016 - 12/31/2017</v>
      </c>
      <c r="B9" s="78">
        <v>30.232558139534884</v>
      </c>
      <c r="C9" s="79">
        <v>27.906976744186046</v>
      </c>
      <c r="D9" s="79">
        <v>71.31782945736434</v>
      </c>
      <c r="E9" s="79">
        <v>2.325581395348837</v>
      </c>
      <c r="F9" s="79">
        <v>7.751937984496124</v>
      </c>
      <c r="G9" s="79">
        <v>2.325581395348837</v>
      </c>
      <c r="H9" s="79">
        <v>1.5503875968992247</v>
      </c>
      <c r="I9" s="79">
        <v>5.426356589147287</v>
      </c>
      <c r="J9" s="79">
        <v>62.79069767441861</v>
      </c>
      <c r="K9" s="79">
        <v>18.604651162790695</v>
      </c>
      <c r="L9" s="79">
        <v>100</v>
      </c>
      <c r="M9" s="79">
        <v>0.7751937984496123</v>
      </c>
      <c r="N9" s="80">
        <v>6.976744186046512</v>
      </c>
    </row>
    <row r="10" spans="1:14" s="7" customFormat="1" ht="29.25" customHeight="1">
      <c r="A10" s="69" t="str">
        <f>1PartandTrng!A10</f>
        <v>Greater Lowell Multi NDWG
01/01/2016 - 09/30/2017</v>
      </c>
      <c r="B10" s="70">
        <v>37.16814159292036</v>
      </c>
      <c r="C10" s="71">
        <v>15.929203539823009</v>
      </c>
      <c r="D10" s="71">
        <v>84.070796460177</v>
      </c>
      <c r="E10" s="71">
        <v>1.7699115044247788</v>
      </c>
      <c r="F10" s="71">
        <v>0</v>
      </c>
      <c r="G10" s="71">
        <v>24.778761061946902</v>
      </c>
      <c r="H10" s="71">
        <v>1.7699115044247788</v>
      </c>
      <c r="I10" s="71">
        <v>15.04424778761062</v>
      </c>
      <c r="J10" s="71">
        <v>54.86725663716814</v>
      </c>
      <c r="K10" s="71">
        <v>20.353982300884958</v>
      </c>
      <c r="L10" s="71">
        <v>100</v>
      </c>
      <c r="M10" s="71">
        <v>0</v>
      </c>
      <c r="N10" s="74">
        <v>23.008849557522126</v>
      </c>
    </row>
    <row r="11" spans="1:27" s="4" customFormat="1" ht="29.25" customHeight="1">
      <c r="A11" s="69" t="str">
        <f>1PartandTrng!A11</f>
        <v>GNB:  Hi Liner
07/01/2016 - 06/30/2018</v>
      </c>
      <c r="B11" s="70">
        <v>74.28571428571428</v>
      </c>
      <c r="C11" s="71">
        <v>68.57142857142857</v>
      </c>
      <c r="D11" s="71">
        <v>28.571428571428573</v>
      </c>
      <c r="E11" s="71">
        <v>80</v>
      </c>
      <c r="F11" s="71">
        <v>2.857142857142857</v>
      </c>
      <c r="G11" s="71">
        <v>0</v>
      </c>
      <c r="H11" s="71">
        <v>0</v>
      </c>
      <c r="I11" s="71">
        <v>31.428571428571427</v>
      </c>
      <c r="J11" s="71">
        <v>54.285714285714285</v>
      </c>
      <c r="K11" s="71">
        <v>14.285714285714286</v>
      </c>
      <c r="L11" s="71">
        <v>100</v>
      </c>
      <c r="M11" s="71">
        <v>8.571428571428571</v>
      </c>
      <c r="N11" s="74">
        <v>2.857142857142857</v>
      </c>
      <c r="O11" s="6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4" customFormat="1" ht="29.25" customHeight="1">
      <c r="A12" s="69" t="str">
        <f>1PartandTrng!A12</f>
        <v>MSW:  Intel Biotech
10/01/2014 - 09/30/2017</v>
      </c>
      <c r="B12" s="70">
        <v>30.43478260869565</v>
      </c>
      <c r="C12" s="71">
        <v>20.553359683794465</v>
      </c>
      <c r="D12" s="71">
        <v>75.84905660377359</v>
      </c>
      <c r="E12" s="71">
        <v>5.138339920948616</v>
      </c>
      <c r="F12" s="71">
        <v>12.648221343873518</v>
      </c>
      <c r="G12" s="71">
        <v>13.83399209486166</v>
      </c>
      <c r="H12" s="71">
        <v>1.9762845849802373</v>
      </c>
      <c r="I12" s="71">
        <v>1.1857707509881423</v>
      </c>
      <c r="J12" s="71">
        <v>17.786561264822137</v>
      </c>
      <c r="K12" s="71">
        <v>44.26877470355731</v>
      </c>
      <c r="L12" s="71">
        <v>93.67588932806323</v>
      </c>
      <c r="M12" s="71">
        <v>0</v>
      </c>
      <c r="N12" s="74">
        <v>3.9525691699604746</v>
      </c>
      <c r="O12" s="6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s="4" customFormat="1" ht="29.25" customHeight="1">
      <c r="A13" s="69" t="str">
        <f>1PartandTrng!A13</f>
        <v>Hampden:  Job Driven NEG
07/01/2014 - 07/30/2018</v>
      </c>
      <c r="B13" s="70">
        <v>35.294117647058826</v>
      </c>
      <c r="C13" s="71">
        <v>41.83006535947712</v>
      </c>
      <c r="D13" s="71">
        <v>50.48543689320389</v>
      </c>
      <c r="E13" s="71">
        <v>15.359477124183007</v>
      </c>
      <c r="F13" s="71">
        <v>13.398692810457517</v>
      </c>
      <c r="G13" s="71">
        <v>10.130718954248366</v>
      </c>
      <c r="H13" s="71">
        <v>4.575163398692811</v>
      </c>
      <c r="I13" s="71">
        <v>5.22875816993464</v>
      </c>
      <c r="J13" s="71">
        <v>43.4640522875817</v>
      </c>
      <c r="K13" s="71">
        <v>30.392156862745097</v>
      </c>
      <c r="L13" s="71">
        <v>91.83006535947712</v>
      </c>
      <c r="M13" s="71">
        <v>1.30718954248366</v>
      </c>
      <c r="N13" s="74">
        <v>21.241830065359476</v>
      </c>
      <c r="O13" s="6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4" customFormat="1" ht="29.25" customHeight="1">
      <c r="A14" s="69" t="str">
        <f>1PartandTrng!A14</f>
        <v>MV:  Yoplait
07/01/2015 - 06/30/2018</v>
      </c>
      <c r="B14" s="78">
        <v>30.158730158730158</v>
      </c>
      <c r="C14" s="79">
        <v>41.26984126984127</v>
      </c>
      <c r="D14" s="79">
        <v>58.73015873015873</v>
      </c>
      <c r="E14" s="79">
        <v>53.96825396825397</v>
      </c>
      <c r="F14" s="79">
        <v>11.11111111111111</v>
      </c>
      <c r="G14" s="79">
        <v>6.34920634920635</v>
      </c>
      <c r="H14" s="79">
        <v>0</v>
      </c>
      <c r="I14" s="79">
        <v>6.34920634920635</v>
      </c>
      <c r="J14" s="79">
        <v>68.25396825396825</v>
      </c>
      <c r="K14" s="79">
        <v>11.11111111111111</v>
      </c>
      <c r="L14" s="79">
        <v>98.4126984126984</v>
      </c>
      <c r="M14" s="79">
        <v>12.6984126984127</v>
      </c>
      <c r="N14" s="80">
        <v>26.984126984126984</v>
      </c>
      <c r="O14" s="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4" customFormat="1" ht="29.25" customHeight="1">
      <c r="A15" s="69" t="str">
        <f>1PartandTrng!A15</f>
        <v>MV:  Polartec
10/01/2017 - 09/30/2019</v>
      </c>
      <c r="B15" s="78">
        <v>40.37267080745342</v>
      </c>
      <c r="C15" s="79">
        <v>11.801242236024846</v>
      </c>
      <c r="D15" s="79">
        <v>87.11656441717791</v>
      </c>
      <c r="E15" s="79">
        <v>64.59627329192546</v>
      </c>
      <c r="F15" s="79">
        <v>4.3478260869565215</v>
      </c>
      <c r="G15" s="79">
        <v>3.1055900621118013</v>
      </c>
      <c r="H15" s="79">
        <v>0</v>
      </c>
      <c r="I15" s="79">
        <v>25.465838509316768</v>
      </c>
      <c r="J15" s="79">
        <v>50.31055900621118</v>
      </c>
      <c r="K15" s="79">
        <v>15.527950310559007</v>
      </c>
      <c r="L15" s="79">
        <v>96.8944099378882</v>
      </c>
      <c r="M15" s="79">
        <v>37.267080745341616</v>
      </c>
      <c r="N15" s="80">
        <v>38.50931677018634</v>
      </c>
      <c r="O15" s="6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4" customFormat="1" ht="29.25" customHeight="1">
      <c r="A16" s="69" t="str">
        <f>1PartandTrng!A16</f>
        <v>MSW:  Retail Tech
07/01/2016 - 06/30/2018</v>
      </c>
      <c r="B16" s="78">
        <v>38.93805309734513</v>
      </c>
      <c r="C16" s="79">
        <v>25.663716814159294</v>
      </c>
      <c r="D16" s="79">
        <v>66.53386454183267</v>
      </c>
      <c r="E16" s="79">
        <v>1.3274336283185841</v>
      </c>
      <c r="F16" s="79">
        <v>5.7522123893805315</v>
      </c>
      <c r="G16" s="79">
        <v>10.619469026548673</v>
      </c>
      <c r="H16" s="79">
        <v>3.5398230088495577</v>
      </c>
      <c r="I16" s="79">
        <v>0.8849557522123894</v>
      </c>
      <c r="J16" s="79">
        <v>9.29203539823009</v>
      </c>
      <c r="K16" s="79">
        <v>21.68141592920354</v>
      </c>
      <c r="L16" s="79">
        <v>98.67256637168143</v>
      </c>
      <c r="M16" s="79">
        <v>0</v>
      </c>
      <c r="N16" s="80">
        <v>0.4424778761061947</v>
      </c>
      <c r="O16" s="6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4" customFormat="1" ht="29.25" customHeight="1" thickBot="1">
      <c r="A17" s="34" t="str">
        <f>1PartandTrng!A17</f>
        <v>Sector Partnership
07/01/2015 - 12/30/2017</v>
      </c>
      <c r="B17" s="75">
        <v>14.022140221402214</v>
      </c>
      <c r="C17" s="76">
        <v>46.494464944649444</v>
      </c>
      <c r="D17" s="76">
        <v>47.31182795698925</v>
      </c>
      <c r="E17" s="76">
        <v>16.236162361623617</v>
      </c>
      <c r="F17" s="76">
        <v>11.439114391143912</v>
      </c>
      <c r="G17" s="76">
        <v>8.118081180811808</v>
      </c>
      <c r="H17" s="76">
        <v>4.797047970479705</v>
      </c>
      <c r="I17" s="76">
        <v>1.8450184501845017</v>
      </c>
      <c r="J17" s="76">
        <v>50.184501845018445</v>
      </c>
      <c r="K17" s="76">
        <v>31.734317343173434</v>
      </c>
      <c r="L17" s="76">
        <v>95.94095940959409</v>
      </c>
      <c r="M17" s="76">
        <v>0</v>
      </c>
      <c r="N17" s="77">
        <v>25.830258302583026</v>
      </c>
      <c r="O17" s="6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</sheetData>
  <sheetProtection/>
  <mergeCells count="5">
    <mergeCell ref="B4:N4"/>
    <mergeCell ref="A3:N3"/>
    <mergeCell ref="A1:N1"/>
    <mergeCell ref="A2:N2"/>
    <mergeCell ref="A4:A5"/>
  </mergeCells>
  <printOptions horizontalCentered="1" verticalCentered="1"/>
  <pageMargins left="0.3" right="0.3" top="0.3" bottom="0.3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NEG Summary by Area</dc:title>
  <dc:subject/>
  <dc:creator>Joan Boucher</dc:creator>
  <cp:keywords/>
  <dc:description/>
  <cp:lastModifiedBy>Boucher, Joan (EOL)</cp:lastModifiedBy>
  <cp:lastPrinted>2018-05-15T16:52:46Z</cp:lastPrinted>
  <dcterms:created xsi:type="dcterms:W3CDTF">1998-10-15T18:42:20Z</dcterms:created>
  <dcterms:modified xsi:type="dcterms:W3CDTF">2018-10-09T15:57:42Z</dcterms:modified>
  <cp:category/>
  <cp:version/>
  <cp:contentType/>
  <cp:contentStatus/>
</cp:coreProperties>
</file>