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1 Reports/FY21 Q1 09302020/"/>
    </mc:Choice>
  </mc:AlternateContent>
  <xr:revisionPtr revIDLastSave="1" documentId="11_3A5F1919EE058B5FF41804F948C6D87F0A769EDD" xr6:coauthVersionLast="46" xr6:coauthVersionMax="46" xr10:uidLastSave="{5A347432-8E5E-41CC-ABDC-84B23AA9CE1C}"/>
  <bookViews>
    <workbookView xWindow="-120" yWindow="-120" windowWidth="15600" windowHeight="11760" tabRatio="682" activeTab="1" xr2:uid="{00000000-000D-0000-FFFF-FFFF00000000}"/>
  </bookViews>
  <sheets>
    <sheet name="Cover Sheet " sheetId="52" r:id="rId1"/>
    <sheet name="1PartandTrng" sheetId="53" r:id="rId2"/>
    <sheet name="2ExitsOutcomes" sheetId="41" r:id="rId3"/>
    <sheet name="3Characteristics" sheetId="47" r:id="rId4"/>
  </sheets>
  <definedNames>
    <definedName name="_xlnm.Print_Area" localSheetId="1">'1PartandTrng'!$A$1:$L$13</definedName>
    <definedName name="_xlnm.Print_Area" localSheetId="2">'2ExitsOutcomes'!$A$1:$M$13</definedName>
    <definedName name="_xlnm.Print_Area" localSheetId="3">'3Characteristics'!$A$1:$N$11</definedName>
    <definedName name="_xlnm.Print_Area" localSheetId="0">'Cover Sheet '!$A$1:$C$29</definedName>
    <definedName name="_xlnm.Print_Titles" localSheetId="1">'1PartandTrng'!$1:$5</definedName>
    <definedName name="_xlnm.Print_Titles" localSheetId="2">'2ExitsOutcomes'!$1:$5</definedName>
    <definedName name="_xlnm.Print_Titles" localSheetId="3">'3Characteristics'!$1:$5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47" l="1"/>
  <c r="K9" i="41"/>
  <c r="C9" i="41"/>
  <c r="E9" i="41"/>
  <c r="B9" i="41"/>
  <c r="A9" i="41"/>
  <c r="G9" i="53"/>
  <c r="D9" i="53"/>
  <c r="C12" i="53"/>
  <c r="B12" i="41"/>
  <c r="G10" i="53"/>
  <c r="C10" i="41"/>
  <c r="E10" i="41"/>
  <c r="A10" i="47"/>
  <c r="A7" i="47"/>
  <c r="B10" i="41"/>
  <c r="A10" i="41"/>
  <c r="K10" i="41"/>
  <c r="K7" i="41"/>
  <c r="C7" i="41"/>
  <c r="E7" i="41"/>
  <c r="B7" i="41"/>
  <c r="A7" i="41"/>
  <c r="D10" i="53"/>
  <c r="D7" i="53"/>
  <c r="E12" i="53"/>
  <c r="C8" i="41"/>
  <c r="E8" i="41"/>
  <c r="K8" i="41"/>
  <c r="G8" i="53"/>
  <c r="D8" i="53"/>
  <c r="B8" i="41"/>
  <c r="A8" i="47"/>
  <c r="A8" i="41"/>
  <c r="L12" i="53"/>
  <c r="K12" i="53"/>
  <c r="J12" i="53"/>
  <c r="I12" i="53"/>
  <c r="H12" i="53"/>
  <c r="F12" i="53"/>
  <c r="B12" i="53"/>
  <c r="D12" i="53" s="1"/>
  <c r="G12" i="41"/>
  <c r="I12" i="41"/>
  <c r="D12" i="41"/>
  <c r="A6" i="47"/>
  <c r="K6" i="41"/>
  <c r="C6" i="41"/>
  <c r="F6" i="41" s="1"/>
  <c r="B6" i="41"/>
  <c r="A6" i="41"/>
  <c r="G6" i="53"/>
  <c r="D6" i="53"/>
  <c r="A11" i="47"/>
  <c r="K11" i="41"/>
  <c r="C11" i="41"/>
  <c r="E11" i="41"/>
  <c r="B11" i="41"/>
  <c r="A11" i="41"/>
  <c r="D11" i="53"/>
  <c r="A2" i="47"/>
  <c r="A2" i="41"/>
  <c r="A1" i="41"/>
  <c r="A1" i="47"/>
  <c r="H8" i="41"/>
  <c r="F10" i="41"/>
  <c r="H10" i="41"/>
  <c r="K12" i="41"/>
  <c r="G12" i="53"/>
  <c r="F11" i="41"/>
  <c r="H11" i="41"/>
  <c r="J10" i="41"/>
  <c r="F7" i="41"/>
  <c r="H7" i="41"/>
  <c r="F9" i="41"/>
  <c r="H9" i="41"/>
  <c r="J9" i="41"/>
  <c r="J8" i="41"/>
  <c r="J11" i="41"/>
  <c r="J7" i="41"/>
  <c r="C12" i="41"/>
  <c r="E12" i="41" s="1"/>
  <c r="F12" i="41" l="1"/>
  <c r="H6" i="41"/>
  <c r="E6" i="41"/>
  <c r="J6" i="41"/>
  <c r="H12" i="41" l="1"/>
  <c r="J12" i="41"/>
</calcChain>
</file>

<file path=xl/sharedStrings.xml><?xml version="1.0" encoding="utf-8"?>
<sst xmlns="http://schemas.openxmlformats.org/spreadsheetml/2006/main" count="76" uniqueCount="55">
  <si>
    <t>TAB 8 - NATIONAL DISLOCATED WORKER GRANTS</t>
  </si>
  <si>
    <t>FY21 QUARTER ENDING SEPTEMBER 30, 2020</t>
  </si>
  <si>
    <t>PARTICIPANT SUMMARIES BY AREA</t>
  </si>
  <si>
    <t>Table 1 - Participation and Training Activity</t>
  </si>
  <si>
    <t xml:space="preserve">Table 2 - Exits and Outcomes </t>
  </si>
  <si>
    <t>Table 3 - Participant Characteristics</t>
  </si>
  <si>
    <t>Data Source:  Crystal Reports/MOSES Database</t>
  </si>
  <si>
    <t>Compiled by MassHire Department of Career Services</t>
  </si>
  <si>
    <t xml:space="preserve">TABLE 1 - PARTICIPATION AND TRAINING ACTIVITY </t>
  </si>
  <si>
    <t>WORKFORCE AREA</t>
  </si>
  <si>
    <t>TOTAL PARTICIPANTS</t>
  </si>
  <si>
    <t>TRAINING ENROLLMENTS</t>
  </si>
  <si>
    <t>ENROLLMENTS BY ACTIVITY (Multiple Counts)</t>
  </si>
  <si>
    <t>Total
Plan</t>
  </si>
  <si>
    <t>YTD
Actual</t>
  </si>
  <si>
    <t>Pct.</t>
  </si>
  <si>
    <t>ABE /
GED</t>
  </si>
  <si>
    <t>ESL</t>
  </si>
  <si>
    <t>Occup
Skills*</t>
  </si>
  <si>
    <t>OJT/ Apprentice</t>
  </si>
  <si>
    <t>Other</t>
  </si>
  <si>
    <t>Hampden: COVID-19 Disaster
04/10/2020 - 03/31/2022</t>
  </si>
  <si>
    <t>South Coastal:  Entergy
08/01/2019 - 06/30/2021</t>
  </si>
  <si>
    <t>NA</t>
  </si>
  <si>
    <t>North Shore:  Garelick
10/01/2018 - 09/30/2020</t>
  </si>
  <si>
    <t>Hampden:  Opioid
09/30/2019 - 05/31/2021</t>
  </si>
  <si>
    <t>Greater Lowell:  Opioid
01/01/2019 - 12/31/2021</t>
  </si>
  <si>
    <t>North Central:  Weetabix
06/01/2019 - 05/31/2021</t>
  </si>
  <si>
    <t>STATE TOTALS</t>
  </si>
  <si>
    <t xml:space="preserve">*Occupational Training includes workplace training, private sector training programs, skill upgrading &amp; retraining, entrepreneurial training, job readiness training and customized training.                                    </t>
  </si>
  <si>
    <t xml:space="preserve">TABLE 2 - EXIT AND OUTCOMES </t>
  </si>
  <si>
    <t>YTD 
Actual Enrollments</t>
  </si>
  <si>
    <t>Total Exits</t>
  </si>
  <si>
    <t>Entered Employments</t>
  </si>
  <si>
    <t>Exclusions</t>
  </si>
  <si>
    <t>EE Rate at Exit</t>
  </si>
  <si>
    <t>Average
Placement
Wage</t>
  </si>
  <si>
    <t>Wage
Retention                   Rate</t>
  </si>
  <si>
    <t>%
of Plan</t>
  </si>
  <si>
    <t>Entered Employments include:  unsubsidized employment; military; and apprenticeship.   Exclusions: Exiters who leave the program for medical reasons, who are institutionalized are not counted in EE rate</t>
  </si>
  <si>
    <t>TABLE 3 - PARTICPANT CHARACTERISTICS</t>
  </si>
  <si>
    <t>PERCENTAGE OF TOTAL PARTICIPANTS</t>
  </si>
  <si>
    <t>Female</t>
  </si>
  <si>
    <t>Age               22-44</t>
  </si>
  <si>
    <t>Age 45
or Older</t>
  </si>
  <si>
    <t>Hispanic
or Latino</t>
  </si>
  <si>
    <t>Black or Afr Amer</t>
  </si>
  <si>
    <t>Asian or
Pacific            Islander</t>
  </si>
  <si>
    <t>Disabled</t>
  </si>
  <si>
    <t>Less
Than                   H.S.</t>
  </si>
  <si>
    <t>High                         Sch
Grad</t>
  </si>
  <si>
    <t>College
&lt; 16</t>
  </si>
  <si>
    <t>U.I.
Claimant</t>
  </si>
  <si>
    <t>Limited
English</t>
  </si>
  <si>
    <t>Math or
Reading 
Level &lt; 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</si>
</sst>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4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4" fillId="0" borderId="0" xfId="1" applyFont="1" applyFill="1" applyBorder="1" applyAlignment="1"/>
    <xf numFmtId="0" fontId="4" fillId="0" borderId="0" xfId="1" applyFont="1" applyFill="1" applyAlignment="1"/>
    <xf numFmtId="0" fontId="9" fillId="0" borderId="1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wrapText="1"/>
    </xf>
    <xf numFmtId="0" fontId="9" fillId="0" borderId="6" xfId="1" applyFont="1" applyFill="1" applyBorder="1" applyAlignment="1">
      <alignment vertical="center" wrapText="1"/>
    </xf>
    <xf numFmtId="1" fontId="9" fillId="0" borderId="7" xfId="1" applyNumberFormat="1" applyFon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9" fontId="9" fillId="0" borderId="9" xfId="1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center"/>
    </xf>
    <xf numFmtId="1" fontId="9" fillId="0" borderId="10" xfId="1" applyNumberFormat="1" applyFont="1" applyFill="1" applyBorder="1" applyAlignment="1">
      <alignment horizontal="center" vertical="center"/>
    </xf>
    <xf numFmtId="1" fontId="9" fillId="0" borderId="11" xfId="1" applyNumberFormat="1" applyFont="1" applyFill="1" applyBorder="1" applyAlignment="1">
      <alignment horizontal="center" vertical="center"/>
    </xf>
    <xf numFmtId="1" fontId="9" fillId="0" borderId="9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" fontId="9" fillId="0" borderId="12" xfId="1" applyNumberFormat="1" applyFont="1" applyFill="1" applyBorder="1" applyAlignment="1">
      <alignment horizontal="center" vertical="center"/>
    </xf>
    <xf numFmtId="1" fontId="9" fillId="0" borderId="13" xfId="1" applyNumberFormat="1" applyFont="1" applyFill="1" applyBorder="1" applyAlignment="1">
      <alignment horizontal="center" vertical="center"/>
    </xf>
    <xf numFmtId="1" fontId="9" fillId="0" borderId="14" xfId="1" applyNumberFormat="1" applyFont="1" applyFill="1" applyBorder="1" applyAlignment="1">
      <alignment horizontal="center" vertical="center"/>
    </xf>
    <xf numFmtId="1" fontId="9" fillId="0" borderId="15" xfId="1" applyNumberFormat="1" applyFont="1" applyFill="1" applyBorder="1" applyAlignment="1">
      <alignment horizontal="center" vertical="center"/>
    </xf>
    <xf numFmtId="9" fontId="9" fillId="0" borderId="15" xfId="1" applyNumberFormat="1" applyFont="1" applyFill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vertical="center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8" xfId="1" applyNumberFormat="1" applyFont="1" applyFill="1" applyBorder="1" applyAlignment="1">
      <alignment horizontal="center" vertical="center"/>
    </xf>
    <xf numFmtId="9" fontId="10" fillId="0" borderId="19" xfId="1" applyNumberFormat="1" applyFont="1" applyFill="1" applyBorder="1" applyAlignment="1">
      <alignment horizontal="center" vertical="center"/>
    </xf>
    <xf numFmtId="3" fontId="10" fillId="0" borderId="20" xfId="1" applyNumberFormat="1" applyFont="1" applyFill="1" applyBorder="1" applyAlignment="1">
      <alignment horizontal="center" vertical="center"/>
    </xf>
    <xf numFmtId="3" fontId="10" fillId="0" borderId="21" xfId="1" applyNumberFormat="1" applyFont="1" applyFill="1" applyBorder="1" applyAlignment="1">
      <alignment horizontal="center" vertical="center"/>
    </xf>
    <xf numFmtId="0" fontId="4" fillId="0" borderId="0" xfId="0" applyFont="1" applyFill="1"/>
    <xf numFmtId="1" fontId="9" fillId="0" borderId="22" xfId="0" applyNumberFormat="1" applyFont="1" applyFill="1" applyBorder="1" applyAlignment="1">
      <alignment horizontal="center"/>
    </xf>
    <xf numFmtId="165" fontId="9" fillId="0" borderId="23" xfId="0" applyNumberFormat="1" applyFont="1" applyFill="1" applyBorder="1" applyAlignment="1">
      <alignment horizontal="center" wrapText="1"/>
    </xf>
    <xf numFmtId="164" fontId="9" fillId="0" borderId="22" xfId="0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9" fontId="9" fillId="0" borderId="24" xfId="0" applyNumberFormat="1" applyFont="1" applyFill="1" applyBorder="1" applyAlignment="1">
      <alignment horizontal="center" wrapText="1"/>
    </xf>
    <xf numFmtId="0" fontId="9" fillId="0" borderId="24" xfId="0" applyFont="1" applyFill="1" applyBorder="1" applyAlignment="1">
      <alignment horizontal="center" wrapText="1"/>
    </xf>
    <xf numFmtId="165" fontId="9" fillId="0" borderId="24" xfId="0" applyNumberFormat="1" applyFont="1" applyFill="1" applyBorder="1" applyAlignment="1">
      <alignment horizontal="center" wrapText="1"/>
    </xf>
    <xf numFmtId="164" fontId="9" fillId="0" borderId="25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vertical="center" wrapText="1"/>
    </xf>
    <xf numFmtId="3" fontId="9" fillId="0" borderId="26" xfId="0" applyNumberFormat="1" applyFont="1" applyFill="1" applyBorder="1" applyAlignment="1">
      <alignment horizontal="right" vertical="center" wrapText="1" indent="2"/>
    </xf>
    <xf numFmtId="1" fontId="9" fillId="0" borderId="7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9" fontId="9" fillId="0" borderId="9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3" fontId="9" fillId="0" borderId="26" xfId="0" applyNumberFormat="1" applyFont="1" applyFill="1" applyBorder="1" applyAlignment="1">
      <alignment horizontal="center" vertical="center"/>
    </xf>
    <xf numFmtId="9" fontId="9" fillId="0" borderId="8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/>
    </xf>
    <xf numFmtId="166" fontId="9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" fontId="9" fillId="0" borderId="27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horizontal="right" vertical="center" wrapText="1" indent="2"/>
    </xf>
    <xf numFmtId="3" fontId="10" fillId="0" borderId="17" xfId="0" applyNumberFormat="1" applyFont="1" applyFill="1" applyBorder="1" applyAlignment="1">
      <alignment horizontal="center" vertical="center"/>
    </xf>
    <xf numFmtId="9" fontId="10" fillId="0" borderId="19" xfId="0" applyNumberFormat="1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center" vertical="center"/>
    </xf>
    <xf numFmtId="9" fontId="9" fillId="0" borderId="17" xfId="0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center" vertical="center"/>
    </xf>
    <xf numFmtId="166" fontId="10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center"/>
    </xf>
    <xf numFmtId="9" fontId="4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1" fontId="4" fillId="0" borderId="0" xfId="0" applyNumberFormat="1" applyFont="1" applyFill="1" applyAlignment="1">
      <alignment horizontal="center"/>
    </xf>
    <xf numFmtId="9" fontId="4" fillId="0" borderId="0" xfId="0" applyNumberFormat="1" applyFont="1" applyFill="1"/>
    <xf numFmtId="1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31" xfId="0" applyFont="1" applyFill="1" applyBorder="1" applyAlignment="1">
      <alignment vertical="center" wrapText="1"/>
    </xf>
    <xf numFmtId="166" fontId="4" fillId="2" borderId="12" xfId="2" applyNumberFormat="1" applyFont="1" applyFill="1" applyBorder="1" applyAlignment="1">
      <alignment horizontal="center" vertical="center"/>
    </xf>
    <xf numFmtId="166" fontId="4" fillId="0" borderId="13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2" xfId="0" applyFont="1" applyFill="1" applyBorder="1" applyAlignment="1">
      <alignment vertical="center" wrapText="1"/>
    </xf>
    <xf numFmtId="166" fontId="4" fillId="2" borderId="28" xfId="2" applyNumberFormat="1" applyFont="1" applyFill="1" applyBorder="1" applyAlignment="1">
      <alignment horizontal="center" vertic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26" xfId="1" applyFont="1" applyFill="1" applyBorder="1" applyAlignment="1">
      <alignment vertical="center" wrapText="1"/>
    </xf>
    <xf numFmtId="0" fontId="9" fillId="0" borderId="33" xfId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166" fontId="4" fillId="2" borderId="8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4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4" xfId="1" applyFont="1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wrapText="1"/>
    </xf>
    <xf numFmtId="0" fontId="9" fillId="0" borderId="37" xfId="1" applyFont="1" applyFill="1" applyBorder="1" applyAlignment="1">
      <alignment horizontal="center" wrapText="1"/>
    </xf>
    <xf numFmtId="0" fontId="9" fillId="0" borderId="38" xfId="1" applyFont="1" applyFill="1" applyBorder="1" applyAlignment="1">
      <alignment horizontal="center" wrapText="1"/>
    </xf>
    <xf numFmtId="0" fontId="11" fillId="0" borderId="3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/>
    </xf>
    <xf numFmtId="165" fontId="11" fillId="0" borderId="35" xfId="0" applyNumberFormat="1" applyFont="1" applyFill="1" applyBorder="1" applyAlignment="1">
      <alignment horizontal="center" vertical="center" wrapText="1"/>
    </xf>
    <xf numFmtId="165" fontId="11" fillId="0" borderId="34" xfId="0" applyNumberFormat="1" applyFont="1" applyFill="1" applyBorder="1" applyAlignment="1">
      <alignment horizontal="center" vertical="center" wrapText="1"/>
    </xf>
    <xf numFmtId="165" fontId="11" fillId="0" borderId="36" xfId="0" applyNumberFormat="1" applyFont="1" applyFill="1" applyBorder="1" applyAlignment="1">
      <alignment horizontal="center" vertical="center" wrapText="1"/>
    </xf>
    <xf numFmtId="165" fontId="11" fillId="0" borderId="39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5" fontId="11" fillId="0" borderId="24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9" fillId="0" borderId="34" xfId="0" applyFont="1" applyFill="1" applyBorder="1" applyAlignment="1">
      <alignment wrapText="1"/>
    </xf>
    <xf numFmtId="0" fontId="4" fillId="0" borderId="34" xfId="0" applyFont="1" applyBorder="1" applyAlignment="1">
      <alignment wrapText="1"/>
    </xf>
    <xf numFmtId="0" fontId="9" fillId="0" borderId="23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" fontId="9" fillId="0" borderId="23" xfId="0" applyNumberFormat="1" applyFont="1" applyFill="1" applyBorder="1" applyAlignment="1">
      <alignment horizontal="center"/>
    </xf>
    <xf numFmtId="1" fontId="9" fillId="0" borderId="37" xfId="0" applyNumberFormat="1" applyFont="1" applyFill="1" applyBorder="1" applyAlignment="1">
      <alignment horizontal="center"/>
    </xf>
    <xf numFmtId="1" fontId="9" fillId="0" borderId="38" xfId="0" applyNumberFormat="1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wrapText="1"/>
    </xf>
    <xf numFmtId="0" fontId="9" fillId="0" borderId="42" xfId="0" applyFont="1" applyFill="1" applyBorder="1" applyAlignment="1">
      <alignment horizontal="center" wrapText="1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218" name="Rectangle 1">
          <a:extLst>
            <a:ext uri="{FF2B5EF4-FFF2-40B4-BE49-F238E27FC236}">
              <a16:creationId xmlns:a16="http://schemas.microsoft.com/office/drawing/2014/main" id="{7A12A1A0-EA82-4DCC-8F46-33C0E3024BFD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8229600" cy="58959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zoomScaleNormal="100" workbookViewId="0">
      <selection activeCell="A29" sqref="A29"/>
    </sheetView>
  </sheetViews>
  <sheetFormatPr defaultRowHeight="12.75"/>
  <cols>
    <col min="1" max="1" width="32.7109375" style="3" customWidth="1"/>
    <col min="2" max="2" width="64.140625" style="3" customWidth="1"/>
    <col min="3" max="3" width="26.7109375" style="3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41.25" customHeight="1">
      <c r="A1" s="117"/>
      <c r="B1" s="117"/>
      <c r="C1" s="117"/>
    </row>
    <row r="2" spans="1:15" ht="18.75" customHeight="1">
      <c r="A2" s="118"/>
      <c r="B2" s="118"/>
      <c r="C2" s="118"/>
    </row>
    <row r="3" spans="1:15" ht="18.75" customHeight="1">
      <c r="A3" s="118" t="s">
        <v>0</v>
      </c>
      <c r="B3" s="118"/>
      <c r="C3" s="118"/>
    </row>
    <row r="4" spans="1:15" ht="9" customHeight="1">
      <c r="A4" s="118"/>
      <c r="B4" s="118"/>
      <c r="C4" s="118"/>
    </row>
    <row r="5" spans="1:15" ht="15.75" customHeight="1">
      <c r="A5" s="118" t="s">
        <v>1</v>
      </c>
      <c r="B5" s="118"/>
      <c r="C5" s="118"/>
    </row>
    <row r="6" spans="1:15" ht="15.75" customHeight="1">
      <c r="A6" s="114"/>
      <c r="B6" s="114"/>
      <c r="C6" s="114"/>
    </row>
    <row r="7" spans="1:15" ht="18.75">
      <c r="A7" s="119"/>
      <c r="B7" s="119"/>
      <c r="C7" s="119"/>
    </row>
    <row r="8" spans="1:15" ht="18.75">
      <c r="A8" s="2"/>
      <c r="B8" s="2"/>
      <c r="C8" s="2"/>
    </row>
    <row r="9" spans="1:15" ht="18.75">
      <c r="A9" s="118" t="s">
        <v>2</v>
      </c>
      <c r="B9" s="118"/>
      <c r="C9" s="118"/>
      <c r="N9" s="116"/>
      <c r="O9" s="116"/>
    </row>
    <row r="10" spans="1:15" ht="18.75">
      <c r="A10" s="2"/>
      <c r="B10" s="2"/>
      <c r="C10" s="2"/>
    </row>
    <row r="11" spans="1:15" ht="18.75">
      <c r="B11" s="4" t="s">
        <v>3</v>
      </c>
      <c r="C11" s="5"/>
    </row>
    <row r="12" spans="1:15" ht="18.75">
      <c r="A12" s="2"/>
      <c r="B12" s="5"/>
      <c r="C12" s="2"/>
    </row>
    <row r="13" spans="1:15" ht="18.75">
      <c r="B13" s="4"/>
      <c r="C13" s="4"/>
    </row>
    <row r="14" spans="1:15" ht="18.75">
      <c r="A14" s="115"/>
      <c r="B14" s="4" t="s">
        <v>4</v>
      </c>
      <c r="C14" s="2"/>
    </row>
    <row r="15" spans="1:15" ht="18.75">
      <c r="C15" s="4"/>
    </row>
    <row r="16" spans="1:15" ht="18.75">
      <c r="A16" s="114"/>
      <c r="C16" s="2"/>
    </row>
    <row r="17" spans="1:4" ht="18.75">
      <c r="B17" s="4" t="s">
        <v>5</v>
      </c>
      <c r="C17" s="4"/>
    </row>
    <row r="18" spans="1:4" ht="18.75">
      <c r="A18" s="114"/>
      <c r="C18" s="2"/>
    </row>
    <row r="19" spans="1:4" ht="18.75">
      <c r="C19" s="4"/>
    </row>
    <row r="20" spans="1:4" ht="15.75">
      <c r="A20" s="6"/>
      <c r="B20" s="6"/>
      <c r="C20" s="6"/>
    </row>
    <row r="21" spans="1:4" ht="15.75">
      <c r="A21" s="6"/>
      <c r="B21" s="6"/>
      <c r="C21" s="6"/>
    </row>
    <row r="22" spans="1:4" ht="15.75">
      <c r="A22" s="6"/>
      <c r="B22" s="6"/>
      <c r="C22" s="6"/>
    </row>
    <row r="23" spans="1:4" ht="15.75">
      <c r="A23" s="6"/>
      <c r="B23" s="6"/>
      <c r="C23" s="6"/>
    </row>
    <row r="24" spans="1:4">
      <c r="A24" s="7"/>
      <c r="B24" s="7"/>
      <c r="C24" s="7"/>
    </row>
    <row r="25" spans="1:4">
      <c r="A25" s="7"/>
      <c r="B25" s="7"/>
      <c r="C25" s="7"/>
    </row>
    <row r="26" spans="1:4" s="9" customFormat="1" ht="12.75" customHeight="1">
      <c r="A26" s="8"/>
      <c r="B26" s="7"/>
      <c r="C26" s="7"/>
    </row>
    <row r="27" spans="1:4" s="9" customFormat="1" ht="21.75" customHeight="1">
      <c r="A27" s="7" t="s">
        <v>6</v>
      </c>
      <c r="B27" s="7"/>
      <c r="C27" s="7"/>
    </row>
    <row r="28" spans="1:4" ht="12.75" customHeight="1">
      <c r="A28" s="7" t="s">
        <v>7</v>
      </c>
      <c r="B28" s="7"/>
      <c r="C28" s="10"/>
      <c r="D28" s="7"/>
    </row>
    <row r="29" spans="1:4">
      <c r="B29" s="7"/>
      <c r="C29" s="7"/>
      <c r="D29" s="9"/>
    </row>
    <row r="30" spans="1:4">
      <c r="A30" s="1"/>
      <c r="B30" s="1"/>
      <c r="C30" s="1"/>
    </row>
  </sheetData>
  <mergeCells count="7">
    <mergeCell ref="A1:C1"/>
    <mergeCell ref="A2:C2"/>
    <mergeCell ref="A7:C7"/>
    <mergeCell ref="A9:C9"/>
    <mergeCell ref="A3:C3"/>
    <mergeCell ref="A4:C4"/>
    <mergeCell ref="A5:C5"/>
  </mergeCells>
  <phoneticPr fontId="0" type="noConversion"/>
  <printOptions horizontalCentered="1" verticalCentered="1"/>
  <pageMargins left="0.7" right="0.7" top="0.82" bottom="0.37" header="0.28999999999999998" footer="0.2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tabSelected="1" topLeftCell="A4" zoomScale="90" zoomScaleNormal="90" workbookViewId="0">
      <selection activeCell="A14" sqref="A14"/>
    </sheetView>
  </sheetViews>
  <sheetFormatPr defaultRowHeight="12.75"/>
  <cols>
    <col min="1" max="1" width="27.140625" style="15" customWidth="1"/>
    <col min="2" max="5" width="8.140625" style="15" customWidth="1"/>
    <col min="6" max="7" width="9.140625" style="15"/>
    <col min="8" max="8" width="8.5703125" style="15" customWidth="1"/>
    <col min="9" max="9" width="8.28515625" style="15" customWidth="1"/>
    <col min="10" max="10" width="7.7109375" style="15" customWidth="1"/>
    <col min="11" max="11" width="11.42578125" style="15" customWidth="1"/>
    <col min="12" max="12" width="8" style="15" customWidth="1"/>
    <col min="13" max="13" width="9.85546875" style="15" customWidth="1"/>
    <col min="14" max="16384" width="9.140625" style="15"/>
  </cols>
  <sheetData>
    <row r="1" spans="1:14" s="13" customFormat="1" ht="18.75" customHeight="1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  <c r="M1" s="11"/>
      <c r="N1" s="12"/>
    </row>
    <row r="2" spans="1:14" s="13" customFormat="1" ht="15.7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1"/>
      <c r="N2" s="12"/>
    </row>
    <row r="3" spans="1:14" s="13" customFormat="1" ht="35.25" customHeight="1" thickBot="1">
      <c r="A3" s="125" t="s">
        <v>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7"/>
      <c r="M3" s="11"/>
      <c r="N3" s="12"/>
    </row>
    <row r="4" spans="1:14" ht="15">
      <c r="A4" s="134" t="s">
        <v>9</v>
      </c>
      <c r="B4" s="128" t="s">
        <v>10</v>
      </c>
      <c r="C4" s="129"/>
      <c r="D4" s="130"/>
      <c r="E4" s="128" t="s">
        <v>11</v>
      </c>
      <c r="F4" s="129"/>
      <c r="G4" s="130"/>
      <c r="H4" s="128" t="s">
        <v>12</v>
      </c>
      <c r="I4" s="129"/>
      <c r="J4" s="129"/>
      <c r="K4" s="129"/>
      <c r="L4" s="130"/>
      <c r="M4" s="14"/>
      <c r="N4" s="14"/>
    </row>
    <row r="5" spans="1:14" ht="30.75" thickBot="1">
      <c r="A5" s="135"/>
      <c r="B5" s="16" t="s">
        <v>13</v>
      </c>
      <c r="C5" s="17" t="s">
        <v>14</v>
      </c>
      <c r="D5" s="18" t="s">
        <v>15</v>
      </c>
      <c r="E5" s="17" t="s">
        <v>13</v>
      </c>
      <c r="F5" s="17" t="s">
        <v>14</v>
      </c>
      <c r="G5" s="18" t="s">
        <v>15</v>
      </c>
      <c r="H5" s="17" t="s">
        <v>16</v>
      </c>
      <c r="I5" s="19" t="s">
        <v>17</v>
      </c>
      <c r="J5" s="17" t="s">
        <v>18</v>
      </c>
      <c r="K5" s="17" t="s">
        <v>19</v>
      </c>
      <c r="L5" s="20" t="s">
        <v>20</v>
      </c>
      <c r="M5" s="21"/>
      <c r="N5" s="14"/>
    </row>
    <row r="6" spans="1:14" s="32" customFormat="1" ht="31.5" customHeight="1">
      <c r="A6" s="22" t="s">
        <v>21</v>
      </c>
      <c r="B6" s="23">
        <v>520</v>
      </c>
      <c r="C6" s="24">
        <v>116</v>
      </c>
      <c r="D6" s="25">
        <f t="shared" ref="D6:D12" si="0">(C6/B6)</f>
        <v>0.22307692307692309</v>
      </c>
      <c r="E6" s="24">
        <v>240</v>
      </c>
      <c r="F6" s="26">
        <v>105</v>
      </c>
      <c r="G6" s="25">
        <f>+F6/E6</f>
        <v>0.4375</v>
      </c>
      <c r="H6" s="23">
        <v>0</v>
      </c>
      <c r="I6" s="27">
        <v>0</v>
      </c>
      <c r="J6" s="24">
        <v>11</v>
      </c>
      <c r="K6" s="28">
        <v>94</v>
      </c>
      <c r="L6" s="29">
        <v>94</v>
      </c>
      <c r="M6" s="30"/>
      <c r="N6" s="31"/>
    </row>
    <row r="7" spans="1:14" ht="30">
      <c r="A7" s="22" t="s">
        <v>22</v>
      </c>
      <c r="B7" s="23">
        <v>125</v>
      </c>
      <c r="C7" s="24">
        <v>73</v>
      </c>
      <c r="D7" s="25">
        <f t="shared" si="0"/>
        <v>0.58399999999999996</v>
      </c>
      <c r="E7" s="24" t="s">
        <v>23</v>
      </c>
      <c r="F7" s="26">
        <v>37</v>
      </c>
      <c r="G7" s="25" t="s">
        <v>23</v>
      </c>
      <c r="H7" s="23">
        <v>0</v>
      </c>
      <c r="I7" s="27">
        <v>0</v>
      </c>
      <c r="J7" s="24">
        <v>37</v>
      </c>
      <c r="K7" s="28">
        <v>0</v>
      </c>
      <c r="L7" s="29">
        <v>0</v>
      </c>
      <c r="M7" s="14"/>
    </row>
    <row r="8" spans="1:14" s="32" customFormat="1" ht="30" customHeight="1">
      <c r="A8" s="22" t="s">
        <v>24</v>
      </c>
      <c r="B8" s="23">
        <v>130</v>
      </c>
      <c r="C8" s="24">
        <v>45</v>
      </c>
      <c r="D8" s="25">
        <f t="shared" si="0"/>
        <v>0.34615384615384615</v>
      </c>
      <c r="E8" s="24">
        <v>50</v>
      </c>
      <c r="F8" s="26">
        <v>24</v>
      </c>
      <c r="G8" s="25">
        <f>+F8/E8</f>
        <v>0.48</v>
      </c>
      <c r="H8" s="23">
        <v>0</v>
      </c>
      <c r="I8" s="27">
        <v>10</v>
      </c>
      <c r="J8" s="24">
        <v>20</v>
      </c>
      <c r="K8" s="28">
        <v>0</v>
      </c>
      <c r="L8" s="29">
        <v>0</v>
      </c>
      <c r="M8" s="30"/>
      <c r="N8" s="31"/>
    </row>
    <row r="9" spans="1:14" ht="30">
      <c r="A9" s="108" t="s">
        <v>25</v>
      </c>
      <c r="B9" s="24">
        <v>200</v>
      </c>
      <c r="C9" s="35">
        <v>39</v>
      </c>
      <c r="D9" s="37">
        <f>(C9/B9)</f>
        <v>0.19500000000000001</v>
      </c>
      <c r="E9" s="33">
        <v>110</v>
      </c>
      <c r="F9" s="38">
        <v>2</v>
      </c>
      <c r="G9" s="25">
        <f>F9/E9</f>
        <v>1.8181818181818181E-2</v>
      </c>
      <c r="H9" s="33">
        <v>0</v>
      </c>
      <c r="I9" s="34">
        <v>0</v>
      </c>
      <c r="J9" s="34">
        <v>2</v>
      </c>
      <c r="K9" s="35">
        <v>0</v>
      </c>
      <c r="L9" s="36">
        <v>0</v>
      </c>
      <c r="M9" s="14"/>
    </row>
    <row r="10" spans="1:14" s="32" customFormat="1" ht="30">
      <c r="A10" s="108" t="s">
        <v>26</v>
      </c>
      <c r="B10" s="24">
        <v>150</v>
      </c>
      <c r="C10" s="35">
        <v>128</v>
      </c>
      <c r="D10" s="37">
        <f t="shared" si="0"/>
        <v>0.85333333333333339</v>
      </c>
      <c r="E10" s="33">
        <v>90</v>
      </c>
      <c r="F10" s="38">
        <v>89</v>
      </c>
      <c r="G10" s="25">
        <f>F10/E10</f>
        <v>0.98888888888888893</v>
      </c>
      <c r="H10" s="33">
        <v>8</v>
      </c>
      <c r="I10" s="34">
        <v>0</v>
      </c>
      <c r="J10" s="34">
        <v>48</v>
      </c>
      <c r="K10" s="35">
        <v>43</v>
      </c>
      <c r="L10" s="36">
        <v>37</v>
      </c>
      <c r="M10" s="30"/>
      <c r="N10" s="31"/>
    </row>
    <row r="11" spans="1:14" s="32" customFormat="1" ht="30.75" thickBot="1">
      <c r="A11" s="109" t="s">
        <v>27</v>
      </c>
      <c r="B11" s="24">
        <v>123</v>
      </c>
      <c r="C11" s="35">
        <v>74</v>
      </c>
      <c r="D11" s="37">
        <f t="shared" si="0"/>
        <v>0.60162601626016265</v>
      </c>
      <c r="E11" s="33" t="s">
        <v>23</v>
      </c>
      <c r="F11" s="38">
        <v>27</v>
      </c>
      <c r="G11" s="25" t="s">
        <v>23</v>
      </c>
      <c r="H11" s="33">
        <v>0</v>
      </c>
      <c r="I11" s="34">
        <v>8</v>
      </c>
      <c r="J11" s="34">
        <v>26</v>
      </c>
      <c r="K11" s="35">
        <v>0</v>
      </c>
      <c r="L11" s="36">
        <v>0</v>
      </c>
      <c r="M11" s="30"/>
      <c r="N11" s="31"/>
    </row>
    <row r="12" spans="1:14" s="32" customFormat="1" ht="15.75" thickBot="1">
      <c r="A12" s="39" t="s">
        <v>28</v>
      </c>
      <c r="B12" s="40">
        <f>SUM(B6:B11)</f>
        <v>1248</v>
      </c>
      <c r="C12" s="41">
        <f>SUM(C6:C11)</f>
        <v>475</v>
      </c>
      <c r="D12" s="42">
        <f t="shared" si="0"/>
        <v>0.38060897435897434</v>
      </c>
      <c r="E12" s="40">
        <f>SUM(E6:E8)</f>
        <v>290</v>
      </c>
      <c r="F12" s="41">
        <f>SUM(F6:F11)</f>
        <v>284</v>
      </c>
      <c r="G12" s="42">
        <f>+F12/E12</f>
        <v>0.97931034482758617</v>
      </c>
      <c r="H12" s="40">
        <f>SUM(H6:H11)</f>
        <v>8</v>
      </c>
      <c r="I12" s="43">
        <f>SUM(I6:I11)</f>
        <v>18</v>
      </c>
      <c r="J12" s="41">
        <f>SUM(J6:J11)</f>
        <v>144</v>
      </c>
      <c r="K12" s="43">
        <f>SUM(K6:K11)</f>
        <v>137</v>
      </c>
      <c r="L12" s="44">
        <f>SUM(L6:L11)</f>
        <v>131</v>
      </c>
      <c r="M12" s="30"/>
      <c r="N12" s="31"/>
    </row>
    <row r="13" spans="1:14" s="32" customFormat="1" ht="15">
      <c r="A13" s="120" t="s">
        <v>29</v>
      </c>
      <c r="B13" s="120"/>
      <c r="C13" s="120"/>
      <c r="D13" s="120"/>
      <c r="E13" s="120"/>
      <c r="F13" s="120"/>
      <c r="G13" s="120"/>
      <c r="H13" s="120"/>
      <c r="I13" s="121"/>
      <c r="J13" s="120"/>
      <c r="K13" s="120"/>
      <c r="L13" s="120"/>
      <c r="M13" s="30"/>
      <c r="N13" s="31"/>
    </row>
    <row r="14" spans="1:14" s="32" customForma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30"/>
      <c r="N14" s="31"/>
    </row>
    <row r="15" spans="1:14">
      <c r="M15" s="30"/>
    </row>
    <row r="16" spans="1:14">
      <c r="M16" s="14"/>
    </row>
    <row r="18" ht="15.75" customHeight="1"/>
  </sheetData>
  <mergeCells count="8">
    <mergeCell ref="A13:L13"/>
    <mergeCell ref="A1:L1"/>
    <mergeCell ref="A3:L3"/>
    <mergeCell ref="B4:D4"/>
    <mergeCell ref="E4:G4"/>
    <mergeCell ref="H4:L4"/>
    <mergeCell ref="A2:L2"/>
    <mergeCell ref="A4:A5"/>
  </mergeCells>
  <printOptions horizontalCentered="1" verticalCentered="1"/>
  <pageMargins left="0.5" right="0.5" top="0.5" bottom="0.5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zoomScale="80" zoomScaleNormal="80" workbookViewId="0">
      <selection activeCell="A15" sqref="A15"/>
    </sheetView>
  </sheetViews>
  <sheetFormatPr defaultRowHeight="12.75"/>
  <cols>
    <col min="1" max="1" width="26.7109375" style="45" customWidth="1"/>
    <col min="2" max="2" width="11" style="45" customWidth="1"/>
    <col min="3" max="3" width="7.42578125" style="86" customWidth="1"/>
    <col min="4" max="4" width="7.28515625" style="45" customWidth="1"/>
    <col min="5" max="5" width="8.5703125" style="87" bestFit="1" customWidth="1"/>
    <col min="6" max="6" width="7.5703125" style="88" customWidth="1"/>
    <col min="7" max="7" width="7.85546875" style="88" customWidth="1"/>
    <col min="8" max="8" width="8.5703125" style="45" bestFit="1" customWidth="1"/>
    <col min="9" max="9" width="10.7109375" style="45" customWidth="1"/>
    <col min="10" max="10" width="8.42578125" style="45" customWidth="1"/>
    <col min="11" max="11" width="9.28515625" style="45" customWidth="1"/>
    <col min="12" max="12" width="11.42578125" style="45" customWidth="1"/>
    <col min="13" max="13" width="11.7109375" style="89" customWidth="1"/>
    <col min="14" max="14" width="8.5703125" style="45" customWidth="1"/>
    <col min="15" max="15" width="9.7109375" style="81" customWidth="1"/>
    <col min="16" max="16384" width="9.140625" style="45"/>
  </cols>
  <sheetData>
    <row r="1" spans="1:15" ht="15.75">
      <c r="A1" s="136" t="str">
        <f>+'1PartandTrng'!A1</f>
        <v>TAB 8 - NATIONAL DISLOCATED WORKER GRANTS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  <c r="O1" s="45"/>
    </row>
    <row r="2" spans="1:15" ht="15.75">
      <c r="A2" s="139" t="str">
        <f>'1PartandTrng'!$A$2</f>
        <v>FY21 QUARTER ENDING SEPTEMBER 30, 2020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  <c r="O2" s="45"/>
    </row>
    <row r="3" spans="1:15" ht="24.75" customHeight="1" thickBot="1">
      <c r="A3" s="142" t="s">
        <v>30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O3" s="45"/>
    </row>
    <row r="4" spans="1:15" ht="45">
      <c r="A4" s="155" t="s">
        <v>9</v>
      </c>
      <c r="B4" s="157" t="s">
        <v>31</v>
      </c>
      <c r="C4" s="154" t="s">
        <v>32</v>
      </c>
      <c r="D4" s="154"/>
      <c r="E4" s="150"/>
      <c r="F4" s="151" t="s">
        <v>33</v>
      </c>
      <c r="G4" s="152"/>
      <c r="H4" s="153"/>
      <c r="I4" s="46" t="s">
        <v>34</v>
      </c>
      <c r="J4" s="149" t="s">
        <v>35</v>
      </c>
      <c r="K4" s="150"/>
      <c r="L4" s="47" t="s">
        <v>36</v>
      </c>
      <c r="M4" s="48" t="s">
        <v>37</v>
      </c>
      <c r="O4" s="45"/>
    </row>
    <row r="5" spans="1:15" ht="30">
      <c r="A5" s="156"/>
      <c r="B5" s="158"/>
      <c r="C5" s="49" t="s">
        <v>13</v>
      </c>
      <c r="D5" s="50" t="s">
        <v>14</v>
      </c>
      <c r="E5" s="51" t="s">
        <v>38</v>
      </c>
      <c r="F5" s="50" t="s">
        <v>13</v>
      </c>
      <c r="G5" s="49" t="s">
        <v>14</v>
      </c>
      <c r="H5" s="51" t="s">
        <v>38</v>
      </c>
      <c r="I5" s="52" t="s">
        <v>14</v>
      </c>
      <c r="J5" s="50" t="s">
        <v>13</v>
      </c>
      <c r="K5" s="52" t="s">
        <v>14</v>
      </c>
      <c r="L5" s="53" t="s">
        <v>14</v>
      </c>
      <c r="M5" s="54" t="s">
        <v>14</v>
      </c>
      <c r="O5" s="45"/>
    </row>
    <row r="6" spans="1:15" s="66" customFormat="1" ht="45">
      <c r="A6" s="55" t="str">
        <f>+'1PartandTrng'!A6</f>
        <v>Hampden: COVID-19 Disaster
04/10/2020 - 03/31/2022</v>
      </c>
      <c r="B6" s="56">
        <f>+'1PartandTrng'!C6</f>
        <v>116</v>
      </c>
      <c r="C6" s="57">
        <f>+'1PartandTrng'!B6</f>
        <v>520</v>
      </c>
      <c r="D6" s="58">
        <v>20</v>
      </c>
      <c r="E6" s="59">
        <f t="shared" ref="E6:E11" si="0">IF(C6&gt;0,D6/C6,0)</f>
        <v>3.8461538461538464E-2</v>
      </c>
      <c r="F6" s="60">
        <f>+C6*0.88</f>
        <v>457.6</v>
      </c>
      <c r="G6" s="61">
        <v>3</v>
      </c>
      <c r="H6" s="59">
        <f t="shared" ref="H6:H12" si="1">IF(F6&gt;0,G6/F6,0)</f>
        <v>6.555944055944056E-3</v>
      </c>
      <c r="I6" s="62">
        <v>0</v>
      </c>
      <c r="J6" s="63">
        <f t="shared" ref="J6:J12" si="2">IF(C6&gt;0,F6/C6,0)</f>
        <v>0.88</v>
      </c>
      <c r="K6" s="59">
        <f t="shared" ref="K6:K12" si="3">IF(G6&gt;0,G6/(D6-I6),0)</f>
        <v>0.15</v>
      </c>
      <c r="L6" s="64">
        <v>22.0625</v>
      </c>
      <c r="M6" s="65">
        <v>154.82456140350877</v>
      </c>
    </row>
    <row r="7" spans="1:15" s="66" customFormat="1" ht="30">
      <c r="A7" s="55" t="str">
        <f>+'1PartandTrng'!A7</f>
        <v>South Coastal:  Entergy
08/01/2019 - 06/30/2021</v>
      </c>
      <c r="B7" s="56">
        <f>+'1PartandTrng'!C7</f>
        <v>73</v>
      </c>
      <c r="C7" s="57">
        <f>+'1PartandTrng'!B7</f>
        <v>125</v>
      </c>
      <c r="D7" s="58">
        <v>34</v>
      </c>
      <c r="E7" s="59">
        <f t="shared" si="0"/>
        <v>0.27200000000000002</v>
      </c>
      <c r="F7" s="60">
        <f>+C7*0.88</f>
        <v>110</v>
      </c>
      <c r="G7" s="61">
        <v>12</v>
      </c>
      <c r="H7" s="59">
        <f t="shared" si="1"/>
        <v>0.10909090909090909</v>
      </c>
      <c r="I7" s="62">
        <v>1</v>
      </c>
      <c r="J7" s="63">
        <f t="shared" si="2"/>
        <v>0.88</v>
      </c>
      <c r="K7" s="59">
        <f t="shared" si="3"/>
        <v>0.36363636363636365</v>
      </c>
      <c r="L7" s="64">
        <v>60.670673076923073</v>
      </c>
      <c r="M7" s="65">
        <v>98.190412482209425</v>
      </c>
    </row>
    <row r="8" spans="1:15" s="66" customFormat="1" ht="30" customHeight="1">
      <c r="A8" s="55" t="str">
        <f>'1PartandTrng'!A8</f>
        <v>North Shore:  Garelick
10/01/2018 - 09/30/2020</v>
      </c>
      <c r="B8" s="56">
        <f>'1PartandTrng'!C8</f>
        <v>45</v>
      </c>
      <c r="C8" s="57">
        <f>'1PartandTrng'!B8</f>
        <v>130</v>
      </c>
      <c r="D8" s="58">
        <v>44</v>
      </c>
      <c r="E8" s="59">
        <f t="shared" si="0"/>
        <v>0.33846153846153848</v>
      </c>
      <c r="F8" s="60">
        <v>111</v>
      </c>
      <c r="G8" s="61">
        <v>36</v>
      </c>
      <c r="H8" s="59">
        <f t="shared" si="1"/>
        <v>0.32432432432432434</v>
      </c>
      <c r="I8" s="62">
        <v>2</v>
      </c>
      <c r="J8" s="63">
        <f t="shared" si="2"/>
        <v>0.85384615384615381</v>
      </c>
      <c r="K8" s="59">
        <f t="shared" si="3"/>
        <v>0.8571428571428571</v>
      </c>
      <c r="L8" s="64">
        <v>20.876153846153848</v>
      </c>
      <c r="M8" s="65">
        <v>99.771371974793496</v>
      </c>
      <c r="N8" s="67"/>
    </row>
    <row r="9" spans="1:15" s="66" customFormat="1" ht="30">
      <c r="A9" s="55" t="str">
        <f>'1PartandTrng'!A9</f>
        <v>Hampden:  Opioid
09/30/2019 - 05/31/2021</v>
      </c>
      <c r="B9" s="56">
        <f>+'1PartandTrng'!C9</f>
        <v>39</v>
      </c>
      <c r="C9" s="68">
        <f>+'1PartandTrng'!B9</f>
        <v>200</v>
      </c>
      <c r="D9" s="58">
        <v>11</v>
      </c>
      <c r="E9" s="59">
        <f>IF(C9&gt;0,D9/C9,0)</f>
        <v>5.5E-2</v>
      </c>
      <c r="F9" s="69">
        <f>+C9*0.88</f>
        <v>176</v>
      </c>
      <c r="G9" s="70">
        <v>7</v>
      </c>
      <c r="H9" s="59">
        <f>IF(F9&gt;0,G9/F9,0)</f>
        <v>3.9772727272727272E-2</v>
      </c>
      <c r="I9" s="71">
        <v>0</v>
      </c>
      <c r="J9" s="63">
        <f>IF(C9&gt;0,F9/C9,0)</f>
        <v>0.88</v>
      </c>
      <c r="K9" s="59">
        <f>IF(G9&gt;0,G9/(D9-I9),0)</f>
        <v>0.63636363636363635</v>
      </c>
      <c r="L9" s="64">
        <v>14.857142857142858</v>
      </c>
      <c r="M9" s="65">
        <v>109.37773882559159</v>
      </c>
      <c r="N9" s="67"/>
    </row>
    <row r="10" spans="1:15" s="66" customFormat="1" ht="30">
      <c r="A10" s="55" t="str">
        <f>'1PartandTrng'!A10</f>
        <v>Greater Lowell:  Opioid
01/01/2019 - 12/31/2021</v>
      </c>
      <c r="B10" s="56">
        <f>+'1PartandTrng'!C10</f>
        <v>128</v>
      </c>
      <c r="C10" s="68">
        <f>+'1PartandTrng'!B10</f>
        <v>150</v>
      </c>
      <c r="D10" s="58">
        <v>57</v>
      </c>
      <c r="E10" s="59">
        <f t="shared" si="0"/>
        <v>0.38</v>
      </c>
      <c r="F10" s="69">
        <f>+C10*0.88</f>
        <v>132</v>
      </c>
      <c r="G10" s="70">
        <v>33</v>
      </c>
      <c r="H10" s="59">
        <f t="shared" si="1"/>
        <v>0.25</v>
      </c>
      <c r="I10" s="71">
        <v>2</v>
      </c>
      <c r="J10" s="63">
        <f t="shared" si="2"/>
        <v>0.88</v>
      </c>
      <c r="K10" s="59">
        <f t="shared" si="3"/>
        <v>0.6</v>
      </c>
      <c r="L10" s="64">
        <v>15.25003367003367</v>
      </c>
      <c r="M10" s="65">
        <v>104.52088798654997</v>
      </c>
    </row>
    <row r="11" spans="1:15" s="66" customFormat="1" ht="30.75" thickBot="1">
      <c r="A11" s="55" t="str">
        <f>'1PartandTrng'!A11</f>
        <v>North Central:  Weetabix
06/01/2019 - 05/31/2021</v>
      </c>
      <c r="B11" s="56">
        <f>+'1PartandTrng'!C11</f>
        <v>74</v>
      </c>
      <c r="C11" s="68">
        <f>+'1PartandTrng'!B11</f>
        <v>123</v>
      </c>
      <c r="D11" s="58">
        <v>44</v>
      </c>
      <c r="E11" s="59">
        <f t="shared" si="0"/>
        <v>0.35772357723577236</v>
      </c>
      <c r="F11" s="69">
        <f>+C11*0.88</f>
        <v>108.24</v>
      </c>
      <c r="G11" s="70">
        <v>26</v>
      </c>
      <c r="H11" s="59">
        <f t="shared" si="1"/>
        <v>0.24020694752402072</v>
      </c>
      <c r="I11" s="71">
        <v>1</v>
      </c>
      <c r="J11" s="63">
        <f t="shared" si="2"/>
        <v>0.88</v>
      </c>
      <c r="K11" s="59">
        <f t="shared" si="3"/>
        <v>0.60465116279069764</v>
      </c>
      <c r="L11" s="64">
        <v>24.785489234056541</v>
      </c>
      <c r="M11" s="65">
        <v>88.666086140588334</v>
      </c>
      <c r="N11" s="72"/>
      <c r="O11" s="67"/>
    </row>
    <row r="12" spans="1:15" s="66" customFormat="1" ht="15.75" thickBot="1">
      <c r="A12" s="73" t="s">
        <v>28</v>
      </c>
      <c r="B12" s="74">
        <f>+'1PartandTrng'!C12</f>
        <v>475</v>
      </c>
      <c r="C12" s="75">
        <f>SUM(C6:C11)</f>
        <v>1248</v>
      </c>
      <c r="D12" s="75">
        <f>SUM(D6:D11)</f>
        <v>210</v>
      </c>
      <c r="E12" s="76">
        <f>D12/C12</f>
        <v>0.16826923076923078</v>
      </c>
      <c r="F12" s="75">
        <f>SUM(F6:F11)</f>
        <v>1094.8399999999999</v>
      </c>
      <c r="G12" s="75">
        <f>SUM(G6:G11)</f>
        <v>117</v>
      </c>
      <c r="H12" s="76">
        <f t="shared" si="1"/>
        <v>0.10686493003543898</v>
      </c>
      <c r="I12" s="77">
        <f>SUM(I6:I11)</f>
        <v>6</v>
      </c>
      <c r="J12" s="78">
        <f t="shared" si="2"/>
        <v>0.87727564102564093</v>
      </c>
      <c r="K12" s="76">
        <f t="shared" si="3"/>
        <v>0.57352941176470584</v>
      </c>
      <c r="L12" s="79">
        <v>23.894181750688105</v>
      </c>
      <c r="M12" s="80">
        <v>96.855667471222333</v>
      </c>
      <c r="N12" s="72"/>
      <c r="O12" s="67"/>
    </row>
    <row r="13" spans="1:15" s="66" customFormat="1" ht="28.5" customHeight="1">
      <c r="A13" s="147" t="s">
        <v>39</v>
      </c>
      <c r="B13" s="147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67"/>
      <c r="O13" s="67"/>
    </row>
    <row r="14" spans="1:15" s="66" customFormat="1" ht="15">
      <c r="A14" s="145"/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</row>
    <row r="15" spans="1:15" s="66" customFormat="1">
      <c r="A15" s="81"/>
      <c r="B15" s="81"/>
      <c r="C15" s="82"/>
      <c r="D15" s="81"/>
      <c r="E15" s="83"/>
      <c r="F15" s="84"/>
      <c r="G15" s="84"/>
      <c r="H15" s="81"/>
      <c r="I15" s="81"/>
      <c r="J15" s="81"/>
      <c r="K15" s="81"/>
      <c r="L15" s="81"/>
      <c r="M15" s="85"/>
    </row>
    <row r="16" spans="1:15" s="66" customFormat="1">
      <c r="A16" s="81"/>
      <c r="B16" s="81"/>
      <c r="C16" s="82"/>
      <c r="D16" s="81"/>
      <c r="E16" s="83"/>
      <c r="F16" s="84"/>
      <c r="G16" s="84"/>
      <c r="H16" s="81"/>
      <c r="I16" s="81"/>
      <c r="J16" s="81"/>
      <c r="K16" s="81"/>
      <c r="L16" s="81"/>
      <c r="M16" s="85"/>
      <c r="N16" s="67"/>
      <c r="O16" s="67"/>
    </row>
    <row r="17" spans="1:15" s="66" customFormat="1">
      <c r="A17" s="45"/>
      <c r="B17" s="45"/>
      <c r="C17" s="86"/>
      <c r="D17" s="45"/>
      <c r="E17" s="87"/>
      <c r="F17" s="88"/>
      <c r="G17" s="88"/>
      <c r="H17" s="45"/>
      <c r="I17" s="45"/>
      <c r="J17" s="45"/>
      <c r="K17" s="45"/>
      <c r="L17" s="45"/>
      <c r="M17" s="89"/>
    </row>
    <row r="18" spans="1:15" ht="24" customHeight="1">
      <c r="N18" s="90"/>
      <c r="O18" s="90"/>
    </row>
    <row r="19" spans="1:15" ht="18" customHeight="1">
      <c r="N19" s="90"/>
      <c r="O19" s="90"/>
    </row>
    <row r="20" spans="1:15" ht="15.75" customHeight="1">
      <c r="N20" s="91"/>
      <c r="O20" s="90"/>
    </row>
  </sheetData>
  <mergeCells count="10">
    <mergeCell ref="A1:M1"/>
    <mergeCell ref="A2:M2"/>
    <mergeCell ref="A3:M3"/>
    <mergeCell ref="A14:M14"/>
    <mergeCell ref="A13:M13"/>
    <mergeCell ref="J4:K4"/>
    <mergeCell ref="F4:H4"/>
    <mergeCell ref="C4:E4"/>
    <mergeCell ref="A4:A5"/>
    <mergeCell ref="B4:B5"/>
  </mergeCells>
  <phoneticPr fontId="2" type="noConversion"/>
  <printOptions horizontalCentered="1" verticalCentered="1"/>
  <pageMargins left="0.25" right="0.25" top="0.51" bottom="0.31" header="0.17" footer="0.13"/>
  <pageSetup fitToHeight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6"/>
  <sheetViews>
    <sheetView zoomScale="90" zoomScaleNormal="90" workbookViewId="0">
      <selection activeCell="A12" sqref="A12"/>
    </sheetView>
  </sheetViews>
  <sheetFormatPr defaultRowHeight="12.75"/>
  <cols>
    <col min="1" max="1" width="27.7109375" style="1" customWidth="1"/>
    <col min="2" max="2" width="8.140625" style="1" customWidth="1"/>
    <col min="3" max="3" width="7.28515625" style="1" customWidth="1"/>
    <col min="4" max="4" width="8.140625" style="1" customWidth="1"/>
    <col min="5" max="5" width="9.140625" style="1"/>
    <col min="6" max="6" width="7" style="1" customWidth="1"/>
    <col min="7" max="7" width="7.7109375" style="1" customWidth="1"/>
    <col min="8" max="8" width="9" style="1" customWidth="1"/>
    <col min="9" max="9" width="7.140625" style="1" customWidth="1"/>
    <col min="10" max="10" width="7.42578125" style="1" customWidth="1"/>
    <col min="11" max="11" width="7.7109375" style="1" customWidth="1"/>
    <col min="12" max="13" width="8.5703125" style="1" customWidth="1"/>
    <col min="14" max="14" width="9.140625" style="107"/>
    <col min="15" max="16" width="9.140625" style="1"/>
    <col min="17" max="17" width="8.85546875" style="1" customWidth="1"/>
    <col min="18" max="16384" width="9.140625" style="1"/>
  </cols>
  <sheetData>
    <row r="1" spans="1:27" ht="21.75" customHeight="1">
      <c r="A1" s="164" t="str">
        <f>'1PartandTrng'!A1</f>
        <v>TAB 8 - NATIONAL DISLOCATED WORKER GRANTS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1:27" ht="21.75" customHeight="1">
      <c r="A2" s="161" t="str">
        <f>'1PartandTrng'!$A$2</f>
        <v>FY21 QUARTER ENDING SEPTEMBER 30, 2020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3"/>
    </row>
    <row r="3" spans="1:27" s="9" customFormat="1" ht="21.75" customHeight="1" thickBot="1">
      <c r="A3" s="161" t="s">
        <v>40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</row>
    <row r="4" spans="1:27">
      <c r="A4" s="168" t="s">
        <v>9</v>
      </c>
      <c r="B4" s="159" t="s">
        <v>41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39" thickBot="1">
      <c r="A5" s="169"/>
      <c r="B5" s="92" t="s">
        <v>42</v>
      </c>
      <c r="C5" s="93" t="s">
        <v>43</v>
      </c>
      <c r="D5" s="93" t="s">
        <v>44</v>
      </c>
      <c r="E5" s="93" t="s">
        <v>45</v>
      </c>
      <c r="F5" s="93" t="s">
        <v>46</v>
      </c>
      <c r="G5" s="93" t="s">
        <v>47</v>
      </c>
      <c r="H5" s="93" t="s">
        <v>48</v>
      </c>
      <c r="I5" s="93" t="s">
        <v>49</v>
      </c>
      <c r="J5" s="93" t="s">
        <v>50</v>
      </c>
      <c r="K5" s="93" t="s">
        <v>51</v>
      </c>
      <c r="L5" s="93" t="s">
        <v>52</v>
      </c>
      <c r="M5" s="93" t="s">
        <v>53</v>
      </c>
      <c r="N5" s="94" t="s">
        <v>54</v>
      </c>
      <c r="O5" s="9"/>
      <c r="P5" s="9"/>
      <c r="Q5" s="95"/>
      <c r="R5" s="95"/>
      <c r="S5" s="9"/>
      <c r="T5" s="9"/>
      <c r="U5" s="9"/>
      <c r="V5" s="9"/>
      <c r="W5" s="9"/>
      <c r="X5" s="9"/>
      <c r="Y5" s="9"/>
      <c r="Z5" s="9"/>
      <c r="AA5" s="9"/>
    </row>
    <row r="6" spans="1:27" s="100" customFormat="1" ht="29.25" customHeight="1">
      <c r="A6" s="96" t="str">
        <f>+'1PartandTrng'!A6</f>
        <v>Hampden: COVID-19 Disaster
04/10/2020 - 03/31/2022</v>
      </c>
      <c r="B6" s="97">
        <v>46.551724137931032</v>
      </c>
      <c r="C6" s="98">
        <v>48.275862068965516</v>
      </c>
      <c r="D6" s="98">
        <v>39.669421487603302</v>
      </c>
      <c r="E6" s="98">
        <v>24.137931034482758</v>
      </c>
      <c r="F6" s="98">
        <v>26.724137931034484</v>
      </c>
      <c r="G6" s="98">
        <v>6.8965517241379315</v>
      </c>
      <c r="H6" s="98">
        <v>5.1724137931034484</v>
      </c>
      <c r="I6" s="98">
        <v>5.1724137931034484</v>
      </c>
      <c r="J6" s="98">
        <v>43.103448275862064</v>
      </c>
      <c r="K6" s="98">
        <v>25.862068965517242</v>
      </c>
      <c r="L6" s="98">
        <v>88.793103448275872</v>
      </c>
      <c r="M6" s="98">
        <v>1.7241379310344829</v>
      </c>
      <c r="N6" s="99">
        <v>5.1724137931034484</v>
      </c>
    </row>
    <row r="7" spans="1:27" s="100" customFormat="1" ht="29.25" customHeight="1">
      <c r="A7" s="96" t="str">
        <f>+'1PartandTrng'!A7</f>
        <v>South Coastal:  Entergy
08/01/2019 - 06/30/2021</v>
      </c>
      <c r="B7" s="97">
        <v>17.808219178082194</v>
      </c>
      <c r="C7" s="98">
        <v>12.328767123287671</v>
      </c>
      <c r="D7" s="98">
        <v>86.486486486486484</v>
      </c>
      <c r="E7" s="98">
        <v>0</v>
      </c>
      <c r="F7" s="98">
        <v>4.10958904109589</v>
      </c>
      <c r="G7" s="98">
        <v>5.4794520547945202</v>
      </c>
      <c r="H7" s="98">
        <v>1.3698630136986301</v>
      </c>
      <c r="I7" s="98">
        <v>0</v>
      </c>
      <c r="J7" s="98">
        <v>13.698630136986301</v>
      </c>
      <c r="K7" s="98">
        <v>26.027397260273975</v>
      </c>
      <c r="L7" s="98">
        <v>95.890410958904098</v>
      </c>
      <c r="M7" s="98">
        <v>0</v>
      </c>
      <c r="N7" s="99">
        <v>8.2191780821917799</v>
      </c>
    </row>
    <row r="8" spans="1:27" s="100" customFormat="1" ht="29.25" customHeight="1">
      <c r="A8" s="96" t="str">
        <f>'1PartandTrng'!A8</f>
        <v>North Shore:  Garelick
10/01/2018 - 09/30/2020</v>
      </c>
      <c r="B8" s="97">
        <v>13.333333333333332</v>
      </c>
      <c r="C8" s="98">
        <v>22.222222222222221</v>
      </c>
      <c r="D8" s="98">
        <v>73.333333333333329</v>
      </c>
      <c r="E8" s="98">
        <v>31.111111111111114</v>
      </c>
      <c r="F8" s="98">
        <v>6.6666666666666661</v>
      </c>
      <c r="G8" s="98">
        <v>26.666666666666664</v>
      </c>
      <c r="H8" s="98">
        <v>0</v>
      </c>
      <c r="I8" s="98">
        <v>15.555555555555557</v>
      </c>
      <c r="J8" s="98">
        <v>53.333333333333329</v>
      </c>
      <c r="K8" s="98">
        <v>17.777777777777779</v>
      </c>
      <c r="L8" s="98">
        <v>93.333333333333343</v>
      </c>
      <c r="M8" s="98">
        <v>0</v>
      </c>
      <c r="N8" s="99">
        <v>22.222222222222221</v>
      </c>
    </row>
    <row r="9" spans="1:27" s="100" customFormat="1" ht="29.25" customHeight="1">
      <c r="A9" s="110" t="str">
        <f>'1PartandTrng'!A9</f>
        <v>Hampden:  Opioid
09/30/2019 - 05/31/2021</v>
      </c>
      <c r="B9" s="111">
        <v>25.641025641025639</v>
      </c>
      <c r="C9" s="112">
        <v>69.230769230769226</v>
      </c>
      <c r="D9" s="112">
        <v>25.641025641025639</v>
      </c>
      <c r="E9" s="112">
        <v>35.897435897435898</v>
      </c>
      <c r="F9" s="112">
        <v>12.820512820512819</v>
      </c>
      <c r="G9" s="112">
        <v>0</v>
      </c>
      <c r="H9" s="112">
        <v>12.820512820512819</v>
      </c>
      <c r="I9" s="112">
        <v>15.384615384615385</v>
      </c>
      <c r="J9" s="112">
        <v>43.589743589743591</v>
      </c>
      <c r="K9" s="112">
        <v>25.641025641025639</v>
      </c>
      <c r="L9" s="112">
        <v>30.76923076923077</v>
      </c>
      <c r="M9" s="112">
        <v>0</v>
      </c>
      <c r="N9" s="113">
        <v>2.5641025641025639</v>
      </c>
    </row>
    <row r="10" spans="1:27" s="100" customFormat="1" ht="29.25" customHeight="1">
      <c r="A10" s="110" t="str">
        <f>'1PartandTrng'!A10</f>
        <v>Greater Lowell:  Opioid
01/01/2019 - 12/31/2021</v>
      </c>
      <c r="B10" s="111">
        <v>55.46875</v>
      </c>
      <c r="C10" s="112">
        <v>64.0625</v>
      </c>
      <c r="D10" s="112">
        <v>28.125</v>
      </c>
      <c r="E10" s="112">
        <v>12.5</v>
      </c>
      <c r="F10" s="112">
        <v>5.46875</v>
      </c>
      <c r="G10" s="112">
        <v>2.34375</v>
      </c>
      <c r="H10" s="112">
        <v>25</v>
      </c>
      <c r="I10" s="112">
        <v>11.71875</v>
      </c>
      <c r="J10" s="112">
        <v>46.09375</v>
      </c>
      <c r="K10" s="112">
        <v>32.8125</v>
      </c>
      <c r="L10" s="112">
        <v>43.75</v>
      </c>
      <c r="M10" s="112">
        <v>0</v>
      </c>
      <c r="N10" s="113">
        <v>15.625</v>
      </c>
    </row>
    <row r="11" spans="1:27" s="100" customFormat="1" ht="29.25" customHeight="1" thickBot="1">
      <c r="A11" s="103" t="str">
        <f>'1PartandTrng'!A11</f>
        <v>North Central:  Weetabix
06/01/2019 - 05/31/2021</v>
      </c>
      <c r="B11" s="104">
        <v>18.918918918918919</v>
      </c>
      <c r="C11" s="105">
        <v>37.837837837837839</v>
      </c>
      <c r="D11" s="105">
        <v>62.162162162162161</v>
      </c>
      <c r="E11" s="105">
        <v>21.621621621621621</v>
      </c>
      <c r="F11" s="105">
        <v>4.0540540540540544</v>
      </c>
      <c r="G11" s="105">
        <v>28.378378378378379</v>
      </c>
      <c r="H11" s="105">
        <v>0</v>
      </c>
      <c r="I11" s="105">
        <v>9.4594594594594597</v>
      </c>
      <c r="J11" s="105">
        <v>63.513513513513516</v>
      </c>
      <c r="K11" s="105">
        <v>14.864864864864865</v>
      </c>
      <c r="L11" s="105">
        <v>98.648648648648646</v>
      </c>
      <c r="M11" s="105">
        <v>1.3513513513513513</v>
      </c>
      <c r="N11" s="106">
        <v>1.3513513513513513</v>
      </c>
      <c r="O11" s="101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</row>
    <row r="12" spans="1:27" s="100" customFormat="1" ht="29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7"/>
      <c r="O12" s="101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7" s="100" customFormat="1" ht="29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7"/>
      <c r="O13" s="101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27" s="100" customFormat="1" ht="29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7"/>
      <c r="O14" s="101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s="100" customFormat="1" ht="29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7"/>
      <c r="O15" s="101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</row>
    <row r="16" spans="1:27" s="100" customFormat="1" ht="29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7"/>
      <c r="O16" s="101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</row>
  </sheetData>
  <mergeCells count="5">
    <mergeCell ref="B4:N4"/>
    <mergeCell ref="A3:N3"/>
    <mergeCell ref="A1:N1"/>
    <mergeCell ref="A2:N2"/>
    <mergeCell ref="A4:A5"/>
  </mergeCells>
  <phoneticPr fontId="2" type="noConversion"/>
  <printOptions horizontalCentered="1" verticalCentered="1"/>
  <pageMargins left="0.3" right="0.3" top="0.3" bottom="0.3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90F2B4-54CF-474B-A765-3EFB145E8704}"/>
</file>

<file path=customXml/itemProps2.xml><?xml version="1.0" encoding="utf-8"?>
<ds:datastoreItem xmlns:ds="http://schemas.openxmlformats.org/officeDocument/2006/customXml" ds:itemID="{35665E61-D6EB-4A4D-A6DB-CA511AB55DCA}"/>
</file>

<file path=customXml/itemProps3.xml><?xml version="1.0" encoding="utf-8"?>
<ds:datastoreItem xmlns:ds="http://schemas.openxmlformats.org/officeDocument/2006/customXml" ds:itemID="{D62370FE-65DB-4AE0-B5DC-F3EC2CC02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NEG Summary by Area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2021-01-26T15:11:18Z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18857800.0000000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display_urn:schemas-microsoft-com:office:office#SharedWithUsers">
    <vt:lpwstr>Mazza, Carrie (EOL)</vt:lpwstr>
  </property>
  <property fmtid="{D5CDD505-2E9C-101B-9397-08002B2CF9AE}" pid="6" name="SharedWithUsers">
    <vt:lpwstr>74;#Mazza, Carrie (EOL)</vt:lpwstr>
  </property>
</Properties>
</file>