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bookViews>
    <workbookView xWindow="0" yWindow="0" windowWidth="19170" windowHeight="6165" tabRatio="682" activeTab="1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'1PartandTrng'!$A$1:$L$14</definedName>
    <definedName name="_xlnm.Print_Area" localSheetId="2">'2ExitsOutcomes'!$A$1:$M$14</definedName>
    <definedName name="_xlnm.Print_Area" localSheetId="3">'3Characteristics'!$A$1:$N$12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1" l="1"/>
  <c r="E11" i="41" s="1"/>
  <c r="A11" i="47"/>
  <c r="B11" i="41"/>
  <c r="H11" i="41"/>
  <c r="K11" i="41"/>
  <c r="A11" i="41"/>
  <c r="G11" i="53"/>
  <c r="D11" i="53"/>
  <c r="C13" i="53"/>
  <c r="J11" i="41" l="1"/>
  <c r="A9" i="47"/>
  <c r="K9" i="41"/>
  <c r="C9" i="41"/>
  <c r="E9" i="41" s="1"/>
  <c r="B9" i="41"/>
  <c r="A9" i="41"/>
  <c r="G9" i="53"/>
  <c r="D9" i="53"/>
  <c r="B13" i="41"/>
  <c r="G10" i="53"/>
  <c r="C10" i="41"/>
  <c r="E10" i="41" s="1"/>
  <c r="A10" i="47"/>
  <c r="A7" i="47"/>
  <c r="B10" i="41"/>
  <c r="A10" i="41"/>
  <c r="K10" i="41"/>
  <c r="K7" i="41"/>
  <c r="C7" i="41"/>
  <c r="E7" i="41" s="1"/>
  <c r="B7" i="41"/>
  <c r="A7" i="41"/>
  <c r="D10" i="53"/>
  <c r="D7" i="53"/>
  <c r="E13" i="53"/>
  <c r="C8" i="41"/>
  <c r="E8" i="41" s="1"/>
  <c r="K8" i="41"/>
  <c r="G8" i="53"/>
  <c r="D8" i="53"/>
  <c r="B8" i="41"/>
  <c r="A8" i="47"/>
  <c r="A8" i="41"/>
  <c r="L13" i="53"/>
  <c r="K13" i="53"/>
  <c r="J13" i="53"/>
  <c r="I13" i="53"/>
  <c r="H13" i="53"/>
  <c r="F13" i="53"/>
  <c r="G13" i="53" s="1"/>
  <c r="B13" i="53"/>
  <c r="G13" i="41"/>
  <c r="I13" i="41"/>
  <c r="D13" i="41"/>
  <c r="A6" i="47"/>
  <c r="K6" i="41"/>
  <c r="C6" i="41"/>
  <c r="F6" i="41" s="1"/>
  <c r="B6" i="41"/>
  <c r="A6" i="41"/>
  <c r="G6" i="53"/>
  <c r="D6" i="53"/>
  <c r="A12" i="47"/>
  <c r="K12" i="41"/>
  <c r="C12" i="41"/>
  <c r="E12" i="41" s="1"/>
  <c r="B12" i="41"/>
  <c r="A12" i="41"/>
  <c r="D12" i="53"/>
  <c r="A2" i="47"/>
  <c r="A2" i="41"/>
  <c r="A1" i="41"/>
  <c r="A1" i="47"/>
  <c r="H8" i="41"/>
  <c r="F10" i="41"/>
  <c r="H10" i="41" s="1"/>
  <c r="F12" i="41"/>
  <c r="H12" i="41" s="1"/>
  <c r="J10" i="41"/>
  <c r="J8" i="41" l="1"/>
  <c r="C13" i="41"/>
  <c r="E13" i="41" s="1"/>
  <c r="J12" i="41"/>
  <c r="F9" i="41"/>
  <c r="H9" i="41" s="1"/>
  <c r="F7" i="41"/>
  <c r="F13" i="41" s="1"/>
  <c r="D13" i="53"/>
  <c r="K13" i="41"/>
  <c r="H6" i="41"/>
  <c r="E6" i="41"/>
  <c r="J6" i="41"/>
  <c r="J9" i="41" l="1"/>
  <c r="H7" i="41"/>
  <c r="J7" i="41"/>
  <c r="H13" i="41"/>
  <c r="J13" i="41"/>
</calcChain>
</file>

<file path=xl/sharedStrings.xml><?xml version="1.0" encoding="utf-8"?>
<sst xmlns="http://schemas.openxmlformats.org/spreadsheetml/2006/main" count="77" uniqueCount="57">
  <si>
    <t>TAB 8 - NATIONAL DISLOCATED WORKER GRANTS</t>
  </si>
  <si>
    <t>FY21 QUARTER ENDING JUNE 30 2021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</si>
  <si>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</si>
  <si>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</si>
  <si>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</si>
  <si>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</si>
  <si>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</si>
  <si>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</si>
  <si>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>FY21 QUARTER ENDING JUNE 30, 2021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</si>
  <si>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</si>
  <si>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</si>
  <si>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</si>
  <si>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</si>
  <si>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</si>
  <si>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</si>
  <si>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</si>
  <si>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</si>
  <si>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</si>
  <si>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</si>
  <si>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</si>
  <si>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</si>
  <si>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</si>
  <si>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</si>
  <si>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08/01/2019 - 06/30/2021</t>
  </si>
  <si>
    <t>NA</t>
  </si>
  <si>
    <t>North Shore:  Garelick
10/01/2018 - 09/30/2020</t>
  </si>
  <si>
    <t>Hampden:  Opioid
09/30/2019 - 05/31/2021</t>
  </si>
  <si>
    <t>Greater Lowell:  Opioid
01/01/2019 - 12/31/2021</t>
  </si>
  <si>
    <t>Merrimack Valley:  Southwick
04/01/2021 - 03/31/2023</t>
  </si>
  <si>
    <t>North Central:  Weetabix
06/01/2019 - 05/31/2021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</si>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</sst>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9" fillId="0" borderId="33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4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9" fillId="0" borderId="38" xfId="1" applyFont="1" applyFill="1" applyBorder="1" applyAlignment="1">
      <alignment horizontal="center" wrapText="1"/>
    </xf>
    <xf numFmtId="0" fontId="11" fillId="0" borderId="3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6" xfId="0" applyNumberFormat="1" applyFont="1" applyFill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4" xfId="0" applyFont="1" applyFill="1" applyBorder="1" applyAlignment="1">
      <alignment wrapText="1"/>
    </xf>
    <xf numFmtId="0" fontId="4" fillId="0" borderId="34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zoomScaleNormal="100" workbookViewId="0">
      <selection activeCell="A29" sqref="A29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118"/>
      <c r="B1" s="118"/>
      <c r="C1" s="118"/>
    </row>
    <row r="2" spans="1:15" ht="18.75" customHeight="1" x14ac:dyDescent="0.3">
      <c r="A2" s="119"/>
      <c r="B2" s="119"/>
      <c r="C2" s="119"/>
    </row>
    <row r="3" spans="1:15" ht="18.75" customHeight="1" x14ac:dyDescent="0.3">
      <c r="A3" s="119" t="s">
        <v>0</v>
      </c>
      <c r="B3" s="119"/>
      <c r="C3" s="119"/>
    </row>
    <row r="4" spans="1:15" ht="9" customHeight="1" x14ac:dyDescent="0.3">
      <c r="A4" s="119"/>
      <c r="B4" s="119"/>
      <c r="C4" s="119"/>
    </row>
    <row r="5" spans="1:15" ht="15.75" customHeight="1" x14ac:dyDescent="0.3">
      <c r="A5" s="119" t="s">
        <v>1</v>
      </c>
      <c r="B5" s="119"/>
      <c r="C5" s="119"/>
    </row>
    <row r="6" spans="1:15" ht="15.75" customHeight="1" x14ac:dyDescent="0.3">
      <c r="A6" s="114"/>
      <c r="B6" s="114"/>
      <c r="C6" s="114"/>
    </row>
    <row r="7" spans="1:15" ht="18.75" x14ac:dyDescent="0.3">
      <c r="A7" s="120"/>
      <c r="B7" s="120"/>
      <c r="C7" s="120"/>
    </row>
    <row r="8" spans="1:15" ht="18.75" x14ac:dyDescent="0.3">
      <c r="A8" s="2"/>
      <c r="B8" s="2"/>
      <c r="C8" s="2"/>
    </row>
    <row r="9" spans="1:15" ht="18.75" x14ac:dyDescent="0.3">
      <c r="A9" s="119" t="s">
        <v>2</v>
      </c>
      <c r="B9" s="119"/>
      <c r="C9" s="119"/>
      <c r="N9" s="116"/>
      <c r="O9" s="116"/>
    </row>
    <row r="10" spans="1:15" ht="18.75" x14ac:dyDescent="0.3">
      <c r="A10" s="2"/>
      <c r="B10" s="2"/>
      <c r="C10" s="2"/>
    </row>
    <row r="11" spans="1:15" ht="18.75" x14ac:dyDescent="0.3">
      <c r="B11" s="4" t="s">
        <v>3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115"/>
      <c r="B14" s="4" t="s">
        <v>4</v>
      </c>
      <c r="C14" s="2"/>
    </row>
    <row r="15" spans="1:15" ht="18.75" x14ac:dyDescent="0.3">
      <c r="C15" s="4"/>
    </row>
    <row r="16" spans="1:15" ht="18.75" x14ac:dyDescent="0.3">
      <c r="A16" s="114"/>
      <c r="C16" s="2"/>
    </row>
    <row r="17" spans="1:4" ht="18.75" x14ac:dyDescent="0.3">
      <c r="B17" s="4" t="s">
        <v>5</v>
      </c>
      <c r="C17" s="4"/>
    </row>
    <row r="18" spans="1:4" ht="18.75" x14ac:dyDescent="0.3">
      <c r="A18" s="114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4" spans="1:4" x14ac:dyDescent="0.2">
      <c r="A24" s="7"/>
      <c r="B24" s="7"/>
      <c r="C24" s="7"/>
    </row>
    <row r="25" spans="1:4" x14ac:dyDescent="0.2">
      <c r="A25" s="7"/>
      <c r="B25" s="7"/>
      <c r="C25" s="7"/>
    </row>
    <row r="26" spans="1:4" s="9" customFormat="1" ht="12.75" customHeight="1" x14ac:dyDescent="0.2">
      <c r="A26" s="8"/>
      <c r="B26" s="7"/>
      <c r="C26" s="7"/>
    </row>
    <row r="27" spans="1:4" s="9" customFormat="1" ht="21.75" customHeight="1" x14ac:dyDescent="0.2">
      <c r="A27" s="7" t="s">
        <v>6</v>
      </c>
      <c r="B27" s="7"/>
      <c r="C27" s="7"/>
    </row>
    <row r="28" spans="1:4" ht="12.75" customHeight="1" x14ac:dyDescent="0.2">
      <c r="A28" s="7" t="s">
        <v>7</v>
      </c>
      <c r="B28" s="7"/>
      <c r="C28" s="10"/>
      <c r="D28" s="7"/>
    </row>
    <row r="29" spans="1:4" x14ac:dyDescent="0.2">
      <c r="B29" s="7"/>
      <c r="C29" s="7"/>
      <c r="D29" s="9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90" zoomScaleNormal="90" workbookViewId="0">
      <selection activeCell="A16" sqref="A16"/>
    </sheetView>
  </sheetViews>
  <sheetFormatPr defaultRowHeight="12.75" x14ac:dyDescent="0.2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1"/>
      <c r="N1" s="12"/>
    </row>
    <row r="2" spans="1:14" s="13" customFormat="1" ht="15.75" x14ac:dyDescent="0.25">
      <c r="A2" s="132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1"/>
      <c r="N2" s="12"/>
    </row>
    <row r="3" spans="1:14" s="13" customFormat="1" ht="35.25" customHeight="1" thickBot="1" x14ac:dyDescent="0.3">
      <c r="A3" s="126" t="s">
        <v>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1"/>
      <c r="N3" s="12"/>
    </row>
    <row r="4" spans="1:14" ht="15" x14ac:dyDescent="0.25">
      <c r="A4" s="135" t="s">
        <v>10</v>
      </c>
      <c r="B4" s="129" t="s">
        <v>11</v>
      </c>
      <c r="C4" s="130"/>
      <c r="D4" s="131"/>
      <c r="E4" s="129" t="s">
        <v>12</v>
      </c>
      <c r="F4" s="130"/>
      <c r="G4" s="131"/>
      <c r="H4" s="129" t="s">
        <v>13</v>
      </c>
      <c r="I4" s="130"/>
      <c r="J4" s="130"/>
      <c r="K4" s="130"/>
      <c r="L4" s="131"/>
      <c r="M4" s="14"/>
      <c r="N4" s="14"/>
    </row>
    <row r="5" spans="1:14" ht="30.75" thickBot="1" x14ac:dyDescent="0.3">
      <c r="A5" s="136"/>
      <c r="B5" s="16" t="s">
        <v>14</v>
      </c>
      <c r="C5" s="17" t="s">
        <v>15</v>
      </c>
      <c r="D5" s="18" t="s">
        <v>16</v>
      </c>
      <c r="E5" s="17" t="s">
        <v>14</v>
      </c>
      <c r="F5" s="17" t="s">
        <v>15</v>
      </c>
      <c r="G5" s="18" t="s">
        <v>16</v>
      </c>
      <c r="H5" s="17" t="s">
        <v>17</v>
      </c>
      <c r="I5" s="19" t="s">
        <v>18</v>
      </c>
      <c r="J5" s="17" t="s">
        <v>19</v>
      </c>
      <c r="K5" s="17" t="s">
        <v>20</v>
      </c>
      <c r="L5" s="20" t="s">
        <v>21</v>
      </c>
      <c r="M5" s="21"/>
      <c r="N5" s="14"/>
    </row>
    <row r="6" spans="1:14" s="32" customFormat="1" ht="31.5" customHeight="1" x14ac:dyDescent="0.2">
      <c r="A6" s="22" t="s">
        <v>22</v>
      </c>
      <c r="B6" s="23">
        <v>520</v>
      </c>
      <c r="C6" s="24">
        <v>410</v>
      </c>
      <c r="D6" s="25">
        <f t="shared" ref="D6:D13" si="0">(C6/B6)</f>
        <v>0.78846153846153844</v>
      </c>
      <c r="E6" s="24">
        <v>240</v>
      </c>
      <c r="F6" s="26">
        <v>391</v>
      </c>
      <c r="G6" s="25">
        <f>+F6/E6</f>
        <v>1.6291666666666667</v>
      </c>
      <c r="H6" s="23">
        <v>0</v>
      </c>
      <c r="I6" s="27">
        <v>0</v>
      </c>
      <c r="J6" s="24">
        <v>210</v>
      </c>
      <c r="K6" s="28">
        <v>187</v>
      </c>
      <c r="L6" s="29">
        <v>183</v>
      </c>
      <c r="M6" s="30"/>
      <c r="N6" s="31"/>
    </row>
    <row r="7" spans="1:14" ht="30" x14ac:dyDescent="0.2">
      <c r="A7" s="22" t="s">
        <v>23</v>
      </c>
      <c r="B7" s="23">
        <v>125</v>
      </c>
      <c r="C7" s="24">
        <v>78</v>
      </c>
      <c r="D7" s="25">
        <f t="shared" si="0"/>
        <v>0.624</v>
      </c>
      <c r="E7" s="24" t="s">
        <v>24</v>
      </c>
      <c r="F7" s="26">
        <v>42</v>
      </c>
      <c r="G7" s="25" t="s">
        <v>24</v>
      </c>
      <c r="H7" s="23">
        <v>0</v>
      </c>
      <c r="I7" s="27">
        <v>0</v>
      </c>
      <c r="J7" s="24">
        <v>42</v>
      </c>
      <c r="K7" s="28">
        <v>0</v>
      </c>
      <c r="L7" s="29">
        <v>0</v>
      </c>
      <c r="M7" s="14"/>
    </row>
    <row r="8" spans="1:14" s="32" customFormat="1" ht="30" customHeight="1" x14ac:dyDescent="0.2">
      <c r="A8" s="22" t="s">
        <v>25</v>
      </c>
      <c r="B8" s="23">
        <v>130</v>
      </c>
      <c r="C8" s="24">
        <v>45</v>
      </c>
      <c r="D8" s="25">
        <f t="shared" si="0"/>
        <v>0.34615384615384615</v>
      </c>
      <c r="E8" s="24">
        <v>50</v>
      </c>
      <c r="F8" s="26">
        <v>24</v>
      </c>
      <c r="G8" s="25">
        <f>+F8/E8</f>
        <v>0.48</v>
      </c>
      <c r="H8" s="23">
        <v>0</v>
      </c>
      <c r="I8" s="27">
        <v>10</v>
      </c>
      <c r="J8" s="24">
        <v>20</v>
      </c>
      <c r="K8" s="28">
        <v>0</v>
      </c>
      <c r="L8" s="29">
        <v>0</v>
      </c>
      <c r="M8" s="30"/>
      <c r="N8" s="31"/>
    </row>
    <row r="9" spans="1:14" ht="30" x14ac:dyDescent="0.2">
      <c r="A9" s="108" t="s">
        <v>26</v>
      </c>
      <c r="B9" s="24">
        <v>200</v>
      </c>
      <c r="C9" s="35">
        <v>166</v>
      </c>
      <c r="D9" s="37">
        <f>(C9/B9)</f>
        <v>0.83</v>
      </c>
      <c r="E9" s="33">
        <v>110</v>
      </c>
      <c r="F9" s="38">
        <v>32</v>
      </c>
      <c r="G9" s="25">
        <f>F9/E9</f>
        <v>0.29090909090909089</v>
      </c>
      <c r="H9" s="33">
        <v>0</v>
      </c>
      <c r="I9" s="34">
        <v>0</v>
      </c>
      <c r="J9" s="34">
        <v>32</v>
      </c>
      <c r="K9" s="35">
        <v>0</v>
      </c>
      <c r="L9" s="36">
        <v>0</v>
      </c>
      <c r="M9" s="14"/>
    </row>
    <row r="10" spans="1:14" s="32" customFormat="1" ht="30" x14ac:dyDescent="0.2">
      <c r="A10" s="108" t="s">
        <v>27</v>
      </c>
      <c r="B10" s="24">
        <v>150</v>
      </c>
      <c r="C10" s="35">
        <v>145</v>
      </c>
      <c r="D10" s="37">
        <f t="shared" si="0"/>
        <v>0.96666666666666667</v>
      </c>
      <c r="E10" s="33">
        <v>90</v>
      </c>
      <c r="F10" s="38">
        <v>105</v>
      </c>
      <c r="G10" s="25">
        <f>F10/E10</f>
        <v>1.1666666666666667</v>
      </c>
      <c r="H10" s="33">
        <v>8</v>
      </c>
      <c r="I10" s="34">
        <v>0</v>
      </c>
      <c r="J10" s="34">
        <v>70</v>
      </c>
      <c r="K10" s="35">
        <v>47</v>
      </c>
      <c r="L10" s="36">
        <v>49</v>
      </c>
      <c r="M10" s="30"/>
      <c r="N10" s="31"/>
    </row>
    <row r="11" spans="1:14" s="32" customFormat="1" ht="31.5" customHeight="1" x14ac:dyDescent="0.2">
      <c r="A11" s="108" t="s">
        <v>28</v>
      </c>
      <c r="B11" s="24">
        <v>203</v>
      </c>
      <c r="C11" s="35">
        <v>33</v>
      </c>
      <c r="D11" s="37">
        <f t="shared" ref="D11" si="1">(C11/B11)</f>
        <v>0.1625615763546798</v>
      </c>
      <c r="E11" s="33">
        <v>39</v>
      </c>
      <c r="F11" s="38">
        <v>24</v>
      </c>
      <c r="G11" s="25">
        <f>F11/E11</f>
        <v>0.61538461538461542</v>
      </c>
      <c r="H11" s="33">
        <v>0</v>
      </c>
      <c r="I11" s="34">
        <v>15</v>
      </c>
      <c r="J11" s="34">
        <v>9</v>
      </c>
      <c r="K11" s="35">
        <v>0</v>
      </c>
      <c r="L11" s="36">
        <v>0</v>
      </c>
      <c r="M11" s="30"/>
      <c r="N11" s="31"/>
    </row>
    <row r="12" spans="1:14" s="32" customFormat="1" ht="30.75" thickBot="1" x14ac:dyDescent="0.25">
      <c r="A12" s="109" t="s">
        <v>29</v>
      </c>
      <c r="B12" s="24">
        <v>123</v>
      </c>
      <c r="C12" s="35">
        <v>74</v>
      </c>
      <c r="D12" s="37">
        <f t="shared" si="0"/>
        <v>0.60162601626016265</v>
      </c>
      <c r="E12" s="33" t="s">
        <v>24</v>
      </c>
      <c r="F12" s="38">
        <v>29</v>
      </c>
      <c r="G12" s="25" t="s">
        <v>24</v>
      </c>
      <c r="H12" s="33">
        <v>0</v>
      </c>
      <c r="I12" s="34">
        <v>8</v>
      </c>
      <c r="J12" s="34">
        <v>28</v>
      </c>
      <c r="K12" s="35">
        <v>0</v>
      </c>
      <c r="L12" s="36">
        <v>0</v>
      </c>
      <c r="M12" s="30"/>
      <c r="N12" s="31"/>
    </row>
    <row r="13" spans="1:14" s="32" customFormat="1" ht="15.75" thickBot="1" x14ac:dyDescent="0.25">
      <c r="A13" s="39" t="s">
        <v>30</v>
      </c>
      <c r="B13" s="40">
        <f>SUM(B6:B12)</f>
        <v>1451</v>
      </c>
      <c r="C13" s="41">
        <f>SUM(C6:C12)</f>
        <v>951</v>
      </c>
      <c r="D13" s="42">
        <f t="shared" si="0"/>
        <v>0.65541006202618879</v>
      </c>
      <c r="E13" s="40">
        <f>SUM(E6:E8)</f>
        <v>290</v>
      </c>
      <c r="F13" s="41">
        <f>SUM(F6:F12)</f>
        <v>647</v>
      </c>
      <c r="G13" s="42">
        <f>+F13/E13</f>
        <v>2.2310344827586208</v>
      </c>
      <c r="H13" s="40">
        <f>SUM(H6:H12)</f>
        <v>8</v>
      </c>
      <c r="I13" s="43">
        <f>SUM(I6:I12)</f>
        <v>33</v>
      </c>
      <c r="J13" s="41">
        <f>SUM(J6:J12)</f>
        <v>411</v>
      </c>
      <c r="K13" s="43">
        <f>SUM(K6:K12)</f>
        <v>234</v>
      </c>
      <c r="L13" s="44">
        <f>SUM(L6:L12)</f>
        <v>232</v>
      </c>
      <c r="M13" s="30"/>
      <c r="N13" s="31"/>
    </row>
    <row r="14" spans="1:14" s="32" customFormat="1" ht="15" x14ac:dyDescent="0.2">
      <c r="A14" s="121" t="s">
        <v>31</v>
      </c>
      <c r="B14" s="121"/>
      <c r="C14" s="121"/>
      <c r="D14" s="121"/>
      <c r="E14" s="121"/>
      <c r="F14" s="121"/>
      <c r="G14" s="121"/>
      <c r="H14" s="121"/>
      <c r="I14" s="122"/>
      <c r="J14" s="121"/>
      <c r="K14" s="121"/>
      <c r="L14" s="121"/>
      <c r="M14" s="30"/>
      <c r="N14" s="31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0"/>
    </row>
    <row r="16" spans="1:14" x14ac:dyDescent="0.2">
      <c r="M16" s="14"/>
    </row>
    <row r="18" ht="15.75" customHeight="1" x14ac:dyDescent="0.2"/>
  </sheetData>
  <mergeCells count="8">
    <mergeCell ref="A14:L14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90" zoomScaleNormal="90" workbookViewId="0">
      <selection activeCell="A16" sqref="A16"/>
    </sheetView>
  </sheetViews>
  <sheetFormatPr defaultRowHeight="12.75" x14ac:dyDescent="0.2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 x14ac:dyDescent="0.2">
      <c r="A1" s="137" t="str">
        <f>+'1PartandTrng'!A1</f>
        <v>TAB 8 - NATIONAL DISLOCATED WORKER GRANTS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O1" s="45"/>
    </row>
    <row r="2" spans="1:15" ht="15.75" x14ac:dyDescent="0.2">
      <c r="A2" s="140" t="str">
        <f>'1PartandTrng'!$A$2</f>
        <v>FY21 QUARTER ENDING JUNE 30, 2021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O2" s="45"/>
    </row>
    <row r="3" spans="1:15" ht="24.75" customHeight="1" thickBot="1" x14ac:dyDescent="0.25">
      <c r="A3" s="143" t="s">
        <v>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  <c r="O3" s="45"/>
    </row>
    <row r="4" spans="1:15" ht="45" x14ac:dyDescent="0.25">
      <c r="A4" s="156" t="s">
        <v>10</v>
      </c>
      <c r="B4" s="158" t="s">
        <v>33</v>
      </c>
      <c r="C4" s="155" t="s">
        <v>34</v>
      </c>
      <c r="D4" s="155"/>
      <c r="E4" s="151"/>
      <c r="F4" s="152" t="s">
        <v>35</v>
      </c>
      <c r="G4" s="153"/>
      <c r="H4" s="154"/>
      <c r="I4" s="46" t="s">
        <v>36</v>
      </c>
      <c r="J4" s="150" t="s">
        <v>37</v>
      </c>
      <c r="K4" s="151"/>
      <c r="L4" s="47" t="s">
        <v>38</v>
      </c>
      <c r="M4" s="48" t="s">
        <v>39</v>
      </c>
      <c r="O4" s="45"/>
    </row>
    <row r="5" spans="1:15" ht="30" x14ac:dyDescent="0.25">
      <c r="A5" s="157"/>
      <c r="B5" s="159"/>
      <c r="C5" s="49" t="s">
        <v>14</v>
      </c>
      <c r="D5" s="50" t="s">
        <v>15</v>
      </c>
      <c r="E5" s="51" t="s">
        <v>40</v>
      </c>
      <c r="F5" s="50" t="s">
        <v>14</v>
      </c>
      <c r="G5" s="49" t="s">
        <v>15</v>
      </c>
      <c r="H5" s="51" t="s">
        <v>40</v>
      </c>
      <c r="I5" s="52" t="s">
        <v>15</v>
      </c>
      <c r="J5" s="50" t="s">
        <v>14</v>
      </c>
      <c r="K5" s="52" t="s">
        <v>15</v>
      </c>
      <c r="L5" s="53" t="s">
        <v>15</v>
      </c>
      <c r="M5" s="54" t="s">
        <v>15</v>
      </c>
      <c r="O5" s="45"/>
    </row>
    <row r="6" spans="1:15" s="66" customFormat="1" ht="30" customHeight="1" x14ac:dyDescent="0.2">
      <c r="A6" s="55" t="str">
        <f>+'1PartandTrng'!A6</f>
        <v>Hampden: COVID-19 Disaster
04/10/2020 - 03/31/2022</v>
      </c>
      <c r="B6" s="56">
        <f>+'1PartandTrng'!C6</f>
        <v>410</v>
      </c>
      <c r="C6" s="57">
        <f>+'1PartandTrng'!B6</f>
        <v>520</v>
      </c>
      <c r="D6" s="58">
        <v>241</v>
      </c>
      <c r="E6" s="59">
        <f t="shared" ref="E6:E12" si="0">IF(C6&gt;0,D6/C6,0)</f>
        <v>0.46346153846153848</v>
      </c>
      <c r="F6" s="60">
        <f>+C6*0.88</f>
        <v>457.6</v>
      </c>
      <c r="G6" s="61">
        <v>100</v>
      </c>
      <c r="H6" s="59">
        <f t="shared" ref="H6:H13" si="1">IF(F6&gt;0,G6/F6,0)</f>
        <v>0.21853146853146851</v>
      </c>
      <c r="I6" s="62">
        <v>0</v>
      </c>
      <c r="J6" s="63">
        <f t="shared" ref="J6:J13" si="2">IF(C6&gt;0,F6/C6,0)</f>
        <v>0.88</v>
      </c>
      <c r="K6" s="59">
        <f t="shared" ref="K6:K13" si="3">IF(G6&gt;0,G6/(D6-I6),0)</f>
        <v>0.41493775933609961</v>
      </c>
      <c r="L6" s="64">
        <v>22.022930133591899</v>
      </c>
      <c r="M6" s="65">
        <v>107.985864098443</v>
      </c>
    </row>
    <row r="7" spans="1:15" s="66" customFormat="1" ht="30" customHeight="1" x14ac:dyDescent="0.2">
      <c r="A7" s="55" t="str">
        <f>+'1PartandTrng'!A7</f>
        <v>South Coastal:  Entergy
08/01/2019 - 06/30/2021</v>
      </c>
      <c r="B7" s="56">
        <f>+'1PartandTrng'!C7</f>
        <v>78</v>
      </c>
      <c r="C7" s="57">
        <f>+'1PartandTrng'!B7</f>
        <v>125</v>
      </c>
      <c r="D7" s="58">
        <v>54</v>
      </c>
      <c r="E7" s="59">
        <f t="shared" si="0"/>
        <v>0.432</v>
      </c>
      <c r="F7" s="60">
        <f>+C7*0.88</f>
        <v>110</v>
      </c>
      <c r="G7" s="61">
        <v>27</v>
      </c>
      <c r="H7" s="59">
        <f t="shared" si="1"/>
        <v>0.24545454545454545</v>
      </c>
      <c r="I7" s="62">
        <v>1</v>
      </c>
      <c r="J7" s="63">
        <f t="shared" si="2"/>
        <v>0.88</v>
      </c>
      <c r="K7" s="59">
        <f t="shared" si="3"/>
        <v>0.50943396226415094</v>
      </c>
      <c r="L7" s="64">
        <v>50.082502374169103</v>
      </c>
      <c r="M7" s="65">
        <v>85.640614715684094</v>
      </c>
    </row>
    <row r="8" spans="1:15" s="66" customFormat="1" ht="30" customHeight="1" x14ac:dyDescent="0.2">
      <c r="A8" s="55" t="str">
        <f>'1PartandTrng'!A8</f>
        <v>North Shore:  Garelick
10/01/2018 - 09/30/2020</v>
      </c>
      <c r="B8" s="56">
        <f>'1PartandTrng'!C8</f>
        <v>45</v>
      </c>
      <c r="C8" s="57">
        <f>'1PartandTrng'!B8</f>
        <v>130</v>
      </c>
      <c r="D8" s="58">
        <v>44</v>
      </c>
      <c r="E8" s="59">
        <f t="shared" si="0"/>
        <v>0.33846153846153848</v>
      </c>
      <c r="F8" s="60">
        <v>111</v>
      </c>
      <c r="G8" s="61">
        <v>36</v>
      </c>
      <c r="H8" s="59">
        <f t="shared" si="1"/>
        <v>0.32432432432432434</v>
      </c>
      <c r="I8" s="62">
        <v>2</v>
      </c>
      <c r="J8" s="63">
        <f t="shared" si="2"/>
        <v>0.85384615384615381</v>
      </c>
      <c r="K8" s="59">
        <f t="shared" si="3"/>
        <v>0.8571428571428571</v>
      </c>
      <c r="L8" s="64">
        <v>20.876153846153802</v>
      </c>
      <c r="M8" s="65">
        <v>99.771371974793496</v>
      </c>
      <c r="N8" s="67"/>
    </row>
    <row r="9" spans="1:15" s="66" customFormat="1" ht="30" customHeight="1" x14ac:dyDescent="0.2">
      <c r="A9" s="55" t="str">
        <f>'1PartandTrng'!A9</f>
        <v>Hampden:  Opioid
09/30/2019 - 05/31/2021</v>
      </c>
      <c r="B9" s="56">
        <f>+'1PartandTrng'!C9</f>
        <v>166</v>
      </c>
      <c r="C9" s="68">
        <f>+'1PartandTrng'!B9</f>
        <v>200</v>
      </c>
      <c r="D9" s="58">
        <v>80</v>
      </c>
      <c r="E9" s="59">
        <f>IF(C9&gt;0,D9/C9,0)</f>
        <v>0.4</v>
      </c>
      <c r="F9" s="69">
        <f>+C9*0.88</f>
        <v>176</v>
      </c>
      <c r="G9" s="70">
        <v>30</v>
      </c>
      <c r="H9" s="59">
        <f>IF(F9&gt;0,G9/F9,0)</f>
        <v>0.17045454545454544</v>
      </c>
      <c r="I9" s="71">
        <v>9</v>
      </c>
      <c r="J9" s="63">
        <f>IF(C9&gt;0,F9/C9,0)</f>
        <v>0.88</v>
      </c>
      <c r="K9" s="59">
        <f>IF(G9&gt;0,G9/(D9-I9),0)</f>
        <v>0.42253521126760563</v>
      </c>
      <c r="L9" s="64">
        <v>15.391666666666699</v>
      </c>
      <c r="M9" s="65">
        <v>103.94930911349201</v>
      </c>
      <c r="N9" s="67"/>
    </row>
    <row r="10" spans="1:15" s="66" customFormat="1" ht="30" customHeight="1" x14ac:dyDescent="0.2">
      <c r="A10" s="55" t="str">
        <f>'1PartandTrng'!A10</f>
        <v>Greater Lowell:  Opioid
01/01/2019 - 12/31/2021</v>
      </c>
      <c r="B10" s="56">
        <f>+'1PartandTrng'!C10</f>
        <v>145</v>
      </c>
      <c r="C10" s="68">
        <f>+'1PartandTrng'!B10</f>
        <v>150</v>
      </c>
      <c r="D10" s="58">
        <v>103</v>
      </c>
      <c r="E10" s="59">
        <f t="shared" si="0"/>
        <v>0.68666666666666665</v>
      </c>
      <c r="F10" s="69">
        <f>+C10*0.88</f>
        <v>132</v>
      </c>
      <c r="G10" s="70">
        <v>57</v>
      </c>
      <c r="H10" s="59">
        <f t="shared" si="1"/>
        <v>0.43181818181818182</v>
      </c>
      <c r="I10" s="71">
        <v>5</v>
      </c>
      <c r="J10" s="63">
        <f t="shared" si="2"/>
        <v>0.88</v>
      </c>
      <c r="K10" s="59">
        <f t="shared" si="3"/>
        <v>0.58163265306122447</v>
      </c>
      <c r="L10" s="64">
        <v>15.9917391770023</v>
      </c>
      <c r="M10" s="65">
        <v>106.05956420739101</v>
      </c>
    </row>
    <row r="11" spans="1:15" s="66" customFormat="1" ht="30" customHeight="1" x14ac:dyDescent="0.2">
      <c r="A11" s="55" t="str">
        <f>'1PartandTrng'!A11</f>
        <v>Merrimack Valley:  Southwick
04/01/2021 - 03/31/2023</v>
      </c>
      <c r="B11" s="56">
        <f>+'1PartandTrng'!C11</f>
        <v>33</v>
      </c>
      <c r="C11" s="68">
        <f>'1PartandTrng'!B11</f>
        <v>203</v>
      </c>
      <c r="D11" s="58">
        <v>3</v>
      </c>
      <c r="E11" s="59">
        <f t="shared" ref="E11" si="4">IF(C11&gt;0,D11/C11,0)</f>
        <v>1.4778325123152709E-2</v>
      </c>
      <c r="F11" s="69">
        <v>173</v>
      </c>
      <c r="G11" s="70">
        <v>0</v>
      </c>
      <c r="H11" s="59">
        <f t="shared" ref="H11" si="5">IF(F11&gt;0,G11/F11,0)</f>
        <v>0</v>
      </c>
      <c r="I11" s="71">
        <v>0</v>
      </c>
      <c r="J11" s="63">
        <f t="shared" ref="J11" si="6">IF(C11&gt;0,F11/C11,0)</f>
        <v>0.85221674876847286</v>
      </c>
      <c r="K11" s="59">
        <f t="shared" ref="K11" si="7">IF(G11&gt;0,G11/(D11-I11),0)</f>
        <v>0</v>
      </c>
      <c r="L11" s="64">
        <v>0</v>
      </c>
      <c r="M11" s="65">
        <v>0</v>
      </c>
    </row>
    <row r="12" spans="1:15" s="66" customFormat="1" ht="30" customHeight="1" thickBot="1" x14ac:dyDescent="0.25">
      <c r="A12" s="55" t="str">
        <f>'1PartandTrng'!A12</f>
        <v>North Central:  Weetabix
06/01/2019 - 05/31/2021</v>
      </c>
      <c r="B12" s="56">
        <f>+'1PartandTrng'!C12</f>
        <v>74</v>
      </c>
      <c r="C12" s="68">
        <f>+'1PartandTrng'!B12</f>
        <v>123</v>
      </c>
      <c r="D12" s="58">
        <v>60</v>
      </c>
      <c r="E12" s="59">
        <f t="shared" si="0"/>
        <v>0.48780487804878048</v>
      </c>
      <c r="F12" s="69">
        <f>+C12*0.88</f>
        <v>108.24</v>
      </c>
      <c r="G12" s="70">
        <v>38</v>
      </c>
      <c r="H12" s="59">
        <f t="shared" si="1"/>
        <v>0.35107169253510717</v>
      </c>
      <c r="I12" s="71">
        <v>1</v>
      </c>
      <c r="J12" s="63">
        <f t="shared" si="2"/>
        <v>0.88</v>
      </c>
      <c r="K12" s="59">
        <f t="shared" si="3"/>
        <v>0.64406779661016944</v>
      </c>
      <c r="L12" s="64">
        <v>22.537440002249198</v>
      </c>
      <c r="M12" s="65">
        <v>85.522233730266905</v>
      </c>
      <c r="N12" s="72"/>
      <c r="O12" s="67"/>
    </row>
    <row r="13" spans="1:15" s="66" customFormat="1" ht="15.75" thickBot="1" x14ac:dyDescent="0.25">
      <c r="A13" s="73" t="s">
        <v>30</v>
      </c>
      <c r="B13" s="74">
        <f>+'1PartandTrng'!C13</f>
        <v>951</v>
      </c>
      <c r="C13" s="75">
        <f>SUM(C6:C12)</f>
        <v>1451</v>
      </c>
      <c r="D13" s="75">
        <f>SUM(D6:D12)</f>
        <v>585</v>
      </c>
      <c r="E13" s="76">
        <f>D13/C13</f>
        <v>0.40317022742935904</v>
      </c>
      <c r="F13" s="75">
        <f>SUM(F6:F12)</f>
        <v>1267.8399999999999</v>
      </c>
      <c r="G13" s="75">
        <f>SUM(G6:G12)</f>
        <v>288</v>
      </c>
      <c r="H13" s="76">
        <f t="shared" si="1"/>
        <v>0.22715800100959113</v>
      </c>
      <c r="I13" s="77">
        <f>SUM(I6:I12)</f>
        <v>18</v>
      </c>
      <c r="J13" s="78">
        <f t="shared" si="2"/>
        <v>0.87376981392143349</v>
      </c>
      <c r="K13" s="76">
        <f t="shared" si="3"/>
        <v>0.50793650793650791</v>
      </c>
      <c r="L13" s="79">
        <v>22.688999411603699</v>
      </c>
      <c r="M13" s="80">
        <v>96.254660572346395</v>
      </c>
      <c r="N13" s="72"/>
      <c r="O13" s="67"/>
    </row>
    <row r="14" spans="1:15" s="66" customFormat="1" ht="28.5" customHeight="1" x14ac:dyDescent="0.25">
      <c r="A14" s="148" t="s">
        <v>41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67"/>
      <c r="O14" s="67"/>
    </row>
    <row r="15" spans="1:15" s="66" customFormat="1" ht="15" x14ac:dyDescent="0.25">
      <c r="A15" s="146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5" s="66" customFormat="1" x14ac:dyDescent="0.2">
      <c r="A16" s="81"/>
      <c r="B16" s="81"/>
      <c r="C16" s="82"/>
      <c r="D16" s="81"/>
      <c r="E16" s="83"/>
      <c r="F16" s="84"/>
      <c r="G16" s="84"/>
      <c r="H16" s="81"/>
      <c r="I16" s="81"/>
      <c r="J16" s="81"/>
      <c r="K16" s="81"/>
      <c r="L16" s="81"/>
      <c r="M16" s="85"/>
    </row>
    <row r="17" spans="1:15" s="66" customFormat="1" x14ac:dyDescent="0.2">
      <c r="A17" s="81"/>
      <c r="B17" s="81"/>
      <c r="C17" s="82"/>
      <c r="D17" s="81"/>
      <c r="E17" s="83"/>
      <c r="F17" s="84"/>
      <c r="G17" s="84"/>
      <c r="H17" s="81"/>
      <c r="I17" s="81"/>
      <c r="J17" s="81"/>
      <c r="K17" s="81"/>
      <c r="L17" s="81"/>
      <c r="M17" s="85"/>
      <c r="N17" s="67"/>
      <c r="O17" s="67"/>
    </row>
    <row r="18" spans="1:15" s="66" customFormat="1" x14ac:dyDescent="0.2">
      <c r="A18" s="45"/>
      <c r="B18" s="45"/>
      <c r="C18" s="86"/>
      <c r="D18" s="45"/>
      <c r="E18" s="87"/>
      <c r="F18" s="88"/>
      <c r="G18" s="88"/>
      <c r="H18" s="45"/>
      <c r="I18" s="45"/>
      <c r="J18" s="45"/>
      <c r="K18" s="45"/>
      <c r="L18" s="45"/>
      <c r="M18" s="89"/>
    </row>
    <row r="19" spans="1:15" ht="24" customHeight="1" x14ac:dyDescent="0.2">
      <c r="N19" s="90"/>
      <c r="O19" s="90"/>
    </row>
    <row r="20" spans="1:15" ht="18" customHeight="1" x14ac:dyDescent="0.2">
      <c r="N20" s="90"/>
      <c r="O20" s="90"/>
    </row>
    <row r="21" spans="1:15" ht="15.75" customHeight="1" x14ac:dyDescent="0.2">
      <c r="N21" s="91"/>
      <c r="O21" s="90"/>
    </row>
  </sheetData>
  <mergeCells count="10">
    <mergeCell ref="A1:M1"/>
    <mergeCell ref="A2:M2"/>
    <mergeCell ref="A3:M3"/>
    <mergeCell ref="A15:M15"/>
    <mergeCell ref="A14:M14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90" zoomScaleNormal="90" workbookViewId="0">
      <selection activeCell="A13" sqref="A13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 x14ac:dyDescent="0.2">
      <c r="A1" s="165" t="str">
        <f>'1PartandTrng'!A1</f>
        <v>TAB 8 - NATIONAL DISLOCATED WORKER GRANTS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</row>
    <row r="2" spans="1:27" ht="21.75" customHeight="1" x14ac:dyDescent="0.2">
      <c r="A2" s="162" t="str">
        <f>'1PartandTrng'!$A$2</f>
        <v>FY21 QUARTER ENDING JUNE 30, 2021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4"/>
    </row>
    <row r="3" spans="1:27" s="9" customFormat="1" ht="21.75" customHeight="1" thickBot="1" x14ac:dyDescent="0.25">
      <c r="A3" s="162" t="s">
        <v>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1:27" x14ac:dyDescent="0.2">
      <c r="A4" s="169" t="s">
        <v>10</v>
      </c>
      <c r="B4" s="160" t="s">
        <v>43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 x14ac:dyDescent="0.25">
      <c r="A5" s="170"/>
      <c r="B5" s="92" t="s">
        <v>44</v>
      </c>
      <c r="C5" s="93" t="s">
        <v>45</v>
      </c>
      <c r="D5" s="93" t="s">
        <v>46</v>
      </c>
      <c r="E5" s="93" t="s">
        <v>47</v>
      </c>
      <c r="F5" s="93" t="s">
        <v>48</v>
      </c>
      <c r="G5" s="93" t="s">
        <v>49</v>
      </c>
      <c r="H5" s="93" t="s">
        <v>50</v>
      </c>
      <c r="I5" s="93" t="s">
        <v>51</v>
      </c>
      <c r="J5" s="93" t="s">
        <v>52</v>
      </c>
      <c r="K5" s="93" t="s">
        <v>53</v>
      </c>
      <c r="L5" s="93" t="s">
        <v>54</v>
      </c>
      <c r="M5" s="93" t="s">
        <v>55</v>
      </c>
      <c r="N5" s="94" t="s">
        <v>56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 x14ac:dyDescent="0.2">
      <c r="A6" s="96" t="str">
        <f>+'1PartandTrng'!A6</f>
        <v>Hampden: COVID-19 Disaster
04/10/2020 - 03/31/2022</v>
      </c>
      <c r="B6" s="97">
        <v>50.731707317073202</v>
      </c>
      <c r="C6" s="98">
        <v>49.268292682926798</v>
      </c>
      <c r="D6" s="98">
        <v>41.387559808612401</v>
      </c>
      <c r="E6" s="98">
        <v>26.097560975609799</v>
      </c>
      <c r="F6" s="98">
        <v>20.975609756097601</v>
      </c>
      <c r="G6" s="98">
        <v>5.3658536585365901</v>
      </c>
      <c r="H6" s="98">
        <v>5.1219512195121997</v>
      </c>
      <c r="I6" s="98">
        <v>4.3902439024390203</v>
      </c>
      <c r="J6" s="98">
        <v>38.292682926829301</v>
      </c>
      <c r="K6" s="98">
        <v>28.292682926829301</v>
      </c>
      <c r="L6" s="98">
        <v>87.560975609756099</v>
      </c>
      <c r="M6" s="98">
        <v>1.2195121951219501</v>
      </c>
      <c r="N6" s="99">
        <v>10.243902439024399</v>
      </c>
    </row>
    <row r="7" spans="1:27" s="100" customFormat="1" ht="29.25" customHeight="1" x14ac:dyDescent="0.2">
      <c r="A7" s="96" t="str">
        <f>+'1PartandTrng'!A7</f>
        <v>South Coastal:  Entergy
08/01/2019 - 06/30/2021</v>
      </c>
      <c r="B7" s="97">
        <v>16.6666666666667</v>
      </c>
      <c r="C7" s="98">
        <v>12.8205128205128</v>
      </c>
      <c r="D7" s="98">
        <v>86.075949367088597</v>
      </c>
      <c r="E7" s="98">
        <v>0</v>
      </c>
      <c r="F7" s="98">
        <v>3.8461538461538498</v>
      </c>
      <c r="G7" s="98">
        <v>5.1282051282051304</v>
      </c>
      <c r="H7" s="98">
        <v>1.2820512820512799</v>
      </c>
      <c r="I7" s="98">
        <v>0</v>
      </c>
      <c r="J7" s="98">
        <v>12.8205128205128</v>
      </c>
      <c r="K7" s="98">
        <v>26.923076923076898</v>
      </c>
      <c r="L7" s="98">
        <v>94.871794871794904</v>
      </c>
      <c r="M7" s="98">
        <v>0</v>
      </c>
      <c r="N7" s="99">
        <v>10.2564102564103</v>
      </c>
    </row>
    <row r="8" spans="1:27" s="100" customFormat="1" ht="29.25" customHeight="1" x14ac:dyDescent="0.2">
      <c r="A8" s="96" t="str">
        <f>'1PartandTrng'!A8</f>
        <v>North Shore:  Garelick
10/01/2018 - 09/30/2020</v>
      </c>
      <c r="B8" s="97">
        <v>13.3333333333333</v>
      </c>
      <c r="C8" s="98">
        <v>22.2222222222222</v>
      </c>
      <c r="D8" s="98">
        <v>73.3333333333333</v>
      </c>
      <c r="E8" s="98">
        <v>31.1111111111111</v>
      </c>
      <c r="F8" s="98">
        <v>6.6666666666666696</v>
      </c>
      <c r="G8" s="98">
        <v>26.6666666666667</v>
      </c>
      <c r="H8" s="98">
        <v>0</v>
      </c>
      <c r="I8" s="98">
        <v>15.5555555555556</v>
      </c>
      <c r="J8" s="98">
        <v>53.3333333333333</v>
      </c>
      <c r="K8" s="98">
        <v>17.7777777777778</v>
      </c>
      <c r="L8" s="98">
        <v>91.1111111111111</v>
      </c>
      <c r="M8" s="98">
        <v>0</v>
      </c>
      <c r="N8" s="99">
        <v>22.2222222222222</v>
      </c>
    </row>
    <row r="9" spans="1:27" s="100" customFormat="1" ht="29.25" customHeight="1" x14ac:dyDescent="0.2">
      <c r="A9" s="110" t="str">
        <f>'1PartandTrng'!A9</f>
        <v>Hampden:  Opioid
09/30/2019 - 05/31/2021</v>
      </c>
      <c r="B9" s="111">
        <v>35.5421686746988</v>
      </c>
      <c r="C9" s="112">
        <v>68.072289156626496</v>
      </c>
      <c r="D9" s="112">
        <v>25</v>
      </c>
      <c r="E9" s="112">
        <v>37.349397590361399</v>
      </c>
      <c r="F9" s="112">
        <v>21.6867469879518</v>
      </c>
      <c r="G9" s="112">
        <v>1.2048192771084301</v>
      </c>
      <c r="H9" s="112">
        <v>14.4578313253012</v>
      </c>
      <c r="I9" s="112">
        <v>12.6506024096386</v>
      </c>
      <c r="J9" s="112">
        <v>50.602409638554199</v>
      </c>
      <c r="K9" s="112">
        <v>25.3012048192771</v>
      </c>
      <c r="L9" s="112">
        <v>36.746987951807199</v>
      </c>
      <c r="M9" s="112">
        <v>0</v>
      </c>
      <c r="N9" s="113">
        <v>5.4216867469879499</v>
      </c>
    </row>
    <row r="10" spans="1:27" s="100" customFormat="1" ht="29.25" customHeight="1" x14ac:dyDescent="0.2">
      <c r="A10" s="110" t="str">
        <f>'1PartandTrng'!A10</f>
        <v>Greater Lowell:  Opioid
01/01/2019 - 12/31/2021</v>
      </c>
      <c r="B10" s="111">
        <v>57.931034482758598</v>
      </c>
      <c r="C10" s="112">
        <v>63.448275862069003</v>
      </c>
      <c r="D10" s="112">
        <v>29.4520547945205</v>
      </c>
      <c r="E10" s="112">
        <v>13.1034482758621</v>
      </c>
      <c r="F10" s="112">
        <v>5.5172413793103496</v>
      </c>
      <c r="G10" s="112">
        <v>2.0689655172413799</v>
      </c>
      <c r="H10" s="112">
        <v>22.068965517241399</v>
      </c>
      <c r="I10" s="112">
        <v>10.3448275862069</v>
      </c>
      <c r="J10" s="112">
        <v>46.2068965517241</v>
      </c>
      <c r="K10" s="112">
        <v>31.034482758620701</v>
      </c>
      <c r="L10" s="112">
        <v>59.310344827586199</v>
      </c>
      <c r="M10" s="112">
        <v>0</v>
      </c>
      <c r="N10" s="113">
        <v>15.862068965517199</v>
      </c>
    </row>
    <row r="11" spans="1:27" s="100" customFormat="1" ht="29.25" customHeight="1" x14ac:dyDescent="0.2">
      <c r="A11" s="117" t="str">
        <f>'1PartandTrng'!A11</f>
        <v>Merrimack Valley:  Southwick
04/01/2021 - 03/31/2023</v>
      </c>
      <c r="B11" s="97">
        <v>81.818181818181799</v>
      </c>
      <c r="C11" s="98">
        <v>27.272727272727298</v>
      </c>
      <c r="D11" s="98">
        <v>72.727272727272705</v>
      </c>
      <c r="E11" s="98">
        <v>72.727272727272705</v>
      </c>
      <c r="F11" s="98">
        <v>6.0606060606060597</v>
      </c>
      <c r="G11" s="98">
        <v>6.0606060606060597</v>
      </c>
      <c r="H11" s="98">
        <v>0</v>
      </c>
      <c r="I11" s="98">
        <v>27.272727272727298</v>
      </c>
      <c r="J11" s="98">
        <v>42.424242424242401</v>
      </c>
      <c r="K11" s="98">
        <v>21.2121212121212</v>
      </c>
      <c r="L11" s="98">
        <v>66.6666666666667</v>
      </c>
      <c r="M11" s="98">
        <v>15.1515151515152</v>
      </c>
      <c r="N11" s="99">
        <v>15.1515151515152</v>
      </c>
    </row>
    <row r="12" spans="1:27" s="100" customFormat="1" ht="29.25" customHeight="1" thickBot="1" x14ac:dyDescent="0.25">
      <c r="A12" s="103" t="str">
        <f>'1PartandTrng'!A12</f>
        <v>North Central:  Weetabix
06/01/2019 - 05/31/2021</v>
      </c>
      <c r="B12" s="104">
        <v>18.918918918918902</v>
      </c>
      <c r="C12" s="105">
        <v>37.837837837837803</v>
      </c>
      <c r="D12" s="105">
        <v>62.162162162162197</v>
      </c>
      <c r="E12" s="105">
        <v>21.6216216216216</v>
      </c>
      <c r="F12" s="105">
        <v>5.4054054054054097</v>
      </c>
      <c r="G12" s="105">
        <v>28.3783783783784</v>
      </c>
      <c r="H12" s="105">
        <v>0</v>
      </c>
      <c r="I12" s="105">
        <v>9.4594594594594597</v>
      </c>
      <c r="J12" s="105">
        <v>63.513513513513502</v>
      </c>
      <c r="K12" s="105">
        <v>14.8648648648649</v>
      </c>
      <c r="L12" s="105">
        <v>97.297297297297305</v>
      </c>
      <c r="M12" s="105">
        <v>1.35135135135135</v>
      </c>
      <c r="N12" s="106">
        <v>1.35135135135135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0" customFormat="1" ht="29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  <row r="17" spans="1:27" s="100" customFormat="1" ht="29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7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2370FE-65DB-4AE0-B5DC-F3EC2CC02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Martone, Deb</cp:lastModifiedBy>
  <cp:revision/>
  <dcterms:created xsi:type="dcterms:W3CDTF">1998-10-15T18:42:20Z</dcterms:created>
  <dcterms:modified xsi:type="dcterms:W3CDTF">2021-10-27T13:41:05Z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