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 Boucher\Commonwealth of Massachusetts\EOL-DET-HURLEY-05 - ESShare\DCS Analysis and Reporting\FY22 Reports\FY22 Q1 09302021\"/>
    </mc:Choice>
  </mc:AlternateContent>
  <bookViews>
    <workbookView xWindow="0" yWindow="0" windowWidth="9540" windowHeight="3260" tabRatio="883"/>
  </bookViews>
  <sheets>
    <sheet name="Cover Sheet " sheetId="8" r:id="rId1"/>
    <sheet name="1 Adult Part" sheetId="1" r:id="rId2"/>
    <sheet name="2 Adult Exits" sheetId="3" r:id="rId3"/>
    <sheet name="3 Adult Characteristics" sheetId="5" r:id="rId4"/>
    <sheet name="4 Dis Wrk Part" sheetId="9" r:id="rId5"/>
    <sheet name="5 Dis Wrk Exits" sheetId="4" r:id="rId6"/>
    <sheet name="6 Dis Worker Characteristics" sheetId="6" r:id="rId7"/>
  </sheets>
  <definedNames>
    <definedName name="_xlnm.Print_Area" localSheetId="1">'1 Adult Part'!$A$1:$R$26</definedName>
    <definedName name="_xlnm.Print_Area" localSheetId="2">'2 Adult Exits'!$A$1:$N$25</definedName>
    <definedName name="_xlnm.Print_Area" localSheetId="3">'3 Adult Characteristics'!$A$1:$O$22</definedName>
    <definedName name="_xlnm.Print_Area" localSheetId="4">'4 Dis Wrk Part'!$A$1:$R$26</definedName>
    <definedName name="_xlnm.Print_Area" localSheetId="5">'5 Dis Wrk Exits'!$A$1:$N$24</definedName>
    <definedName name="_xlnm.Print_Area" localSheetId="6">'6 Dis Worker Characteristics'!$A$1:$N$22</definedName>
    <definedName name="_xlnm.Print_Area" localSheetId="0">'Cover Sheet '!$B$1:$G$32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3" l="1"/>
  <c r="J6" i="3" l="1"/>
  <c r="J21" i="9" l="1"/>
  <c r="M21" i="9"/>
  <c r="M17" i="9"/>
  <c r="J17" i="9"/>
  <c r="M21" i="1"/>
  <c r="M17" i="1"/>
  <c r="J21" i="1"/>
  <c r="J17" i="1"/>
  <c r="J19" i="3"/>
  <c r="K23" i="9"/>
  <c r="G6" i="4"/>
  <c r="N22" i="4"/>
  <c r="F22" i="4"/>
  <c r="M22" i="9"/>
  <c r="J22" i="9"/>
  <c r="M11" i="1"/>
  <c r="J11" i="1"/>
  <c r="A2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7" i="9"/>
  <c r="E23" i="1"/>
  <c r="E23" i="9"/>
  <c r="G7" i="9"/>
  <c r="J7" i="9"/>
  <c r="G8" i="9"/>
  <c r="J8" i="9"/>
  <c r="G9" i="9"/>
  <c r="J9" i="9"/>
  <c r="G10" i="9"/>
  <c r="J10" i="9"/>
  <c r="G11" i="9"/>
  <c r="J11" i="9"/>
  <c r="G12" i="9"/>
  <c r="J12" i="9"/>
  <c r="G13" i="9"/>
  <c r="J13" i="9"/>
  <c r="G14" i="9"/>
  <c r="J14" i="9"/>
  <c r="G15" i="9"/>
  <c r="J15" i="9"/>
  <c r="G16" i="9"/>
  <c r="J16" i="9"/>
  <c r="G17" i="9"/>
  <c r="G18" i="9"/>
  <c r="J18" i="9"/>
  <c r="G19" i="9"/>
  <c r="J19" i="9"/>
  <c r="G20" i="9"/>
  <c r="J20" i="9"/>
  <c r="G21" i="9"/>
  <c r="G22" i="9"/>
  <c r="B23" i="9"/>
  <c r="C23" i="9"/>
  <c r="F23" i="9"/>
  <c r="H23" i="9"/>
  <c r="I23" i="9"/>
  <c r="Q23" i="9"/>
  <c r="P23" i="9"/>
  <c r="O23" i="9"/>
  <c r="N23" i="9"/>
  <c r="L23" i="9"/>
  <c r="M20" i="9"/>
  <c r="M19" i="9"/>
  <c r="M18" i="9"/>
  <c r="M16" i="9"/>
  <c r="M15" i="9"/>
  <c r="M14" i="9"/>
  <c r="M13" i="9"/>
  <c r="M12" i="9"/>
  <c r="M11" i="9"/>
  <c r="M10" i="9"/>
  <c r="M9" i="9"/>
  <c r="M8" i="9"/>
  <c r="M7" i="9"/>
  <c r="M9" i="1"/>
  <c r="M10" i="1"/>
  <c r="M12" i="1"/>
  <c r="M13" i="1"/>
  <c r="M14" i="1"/>
  <c r="M15" i="1"/>
  <c r="M16" i="1"/>
  <c r="M18" i="1"/>
  <c r="M19" i="1"/>
  <c r="M20" i="1"/>
  <c r="M22" i="1"/>
  <c r="M8" i="1"/>
  <c r="M7" i="1"/>
  <c r="G10" i="4"/>
  <c r="J10" i="1"/>
  <c r="E22" i="4"/>
  <c r="B22" i="4"/>
  <c r="M22" i="3"/>
  <c r="E22" i="3"/>
  <c r="G22" i="3" s="1"/>
  <c r="B22" i="3"/>
  <c r="B23" i="1"/>
  <c r="N22" i="3"/>
  <c r="B4" i="6"/>
  <c r="A23" i="4"/>
  <c r="A24" i="4"/>
  <c r="M4" i="4"/>
  <c r="K4" i="4"/>
  <c r="I4" i="4"/>
  <c r="H4" i="4"/>
  <c r="E4" i="4"/>
  <c r="B4" i="4"/>
  <c r="A2" i="6"/>
  <c r="A2" i="4"/>
  <c r="A2" i="5"/>
  <c r="A2" i="3"/>
  <c r="D7" i="1"/>
  <c r="C22" i="4"/>
  <c r="H22" i="4"/>
  <c r="J22" i="4" s="1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1" i="6"/>
  <c r="A1" i="4"/>
  <c r="D6" i="4"/>
  <c r="I6" i="4"/>
  <c r="J6" i="4"/>
  <c r="D7" i="4"/>
  <c r="G7" i="4"/>
  <c r="I7" i="4"/>
  <c r="J7" i="4"/>
  <c r="D8" i="4"/>
  <c r="G8" i="4"/>
  <c r="I8" i="4"/>
  <c r="J8" i="4"/>
  <c r="D9" i="4"/>
  <c r="G9" i="4"/>
  <c r="I9" i="4"/>
  <c r="J9" i="4"/>
  <c r="D10" i="4"/>
  <c r="I10" i="4"/>
  <c r="J10" i="4"/>
  <c r="D11" i="4"/>
  <c r="G11" i="4"/>
  <c r="I11" i="4"/>
  <c r="J11" i="4"/>
  <c r="D12" i="4"/>
  <c r="G12" i="4"/>
  <c r="I12" i="4"/>
  <c r="J12" i="4"/>
  <c r="D13" i="4"/>
  <c r="G13" i="4"/>
  <c r="I13" i="4"/>
  <c r="J13" i="4"/>
  <c r="D14" i="4"/>
  <c r="G14" i="4"/>
  <c r="I14" i="4"/>
  <c r="J14" i="4"/>
  <c r="D15" i="4"/>
  <c r="G15" i="4"/>
  <c r="I15" i="4"/>
  <c r="J15" i="4"/>
  <c r="D16" i="4"/>
  <c r="G16" i="4"/>
  <c r="I16" i="4"/>
  <c r="J16" i="4"/>
  <c r="D17" i="4"/>
  <c r="G17" i="4"/>
  <c r="I17" i="4"/>
  <c r="J17" i="4"/>
  <c r="D18" i="4"/>
  <c r="G18" i="4"/>
  <c r="I18" i="4"/>
  <c r="J18" i="4"/>
  <c r="D19" i="4"/>
  <c r="G19" i="4"/>
  <c r="I19" i="4"/>
  <c r="J19" i="4"/>
  <c r="D20" i="4"/>
  <c r="G20" i="4"/>
  <c r="I20" i="4"/>
  <c r="J20" i="4"/>
  <c r="D21" i="4"/>
  <c r="G21" i="4"/>
  <c r="I21" i="4"/>
  <c r="J21" i="4"/>
  <c r="A1" i="5"/>
  <c r="A1" i="3"/>
  <c r="D6" i="3"/>
  <c r="G6" i="3"/>
  <c r="I6" i="3"/>
  <c r="D7" i="3"/>
  <c r="G7" i="3"/>
  <c r="I7" i="3"/>
  <c r="J7" i="3"/>
  <c r="D8" i="3"/>
  <c r="G8" i="3"/>
  <c r="I8" i="3"/>
  <c r="J8" i="3"/>
  <c r="D9" i="3"/>
  <c r="G9" i="3"/>
  <c r="I9" i="3"/>
  <c r="J9" i="3"/>
  <c r="D10" i="3"/>
  <c r="G10" i="3"/>
  <c r="I10" i="3"/>
  <c r="J10" i="3"/>
  <c r="D11" i="3"/>
  <c r="G11" i="3"/>
  <c r="I11" i="3"/>
  <c r="J11" i="3"/>
  <c r="D12" i="3"/>
  <c r="G12" i="3"/>
  <c r="I12" i="3"/>
  <c r="J12" i="3"/>
  <c r="D13" i="3"/>
  <c r="G13" i="3"/>
  <c r="I13" i="3"/>
  <c r="J13" i="3"/>
  <c r="D14" i="3"/>
  <c r="G14" i="3"/>
  <c r="I14" i="3"/>
  <c r="J14" i="3"/>
  <c r="D15" i="3"/>
  <c r="I15" i="3"/>
  <c r="J15" i="3"/>
  <c r="D16" i="3"/>
  <c r="G16" i="3"/>
  <c r="I16" i="3"/>
  <c r="J16" i="3"/>
  <c r="D17" i="3"/>
  <c r="G17" i="3"/>
  <c r="I17" i="3"/>
  <c r="J17" i="3"/>
  <c r="D18" i="3"/>
  <c r="G18" i="3"/>
  <c r="I18" i="3"/>
  <c r="J18" i="3"/>
  <c r="D19" i="3"/>
  <c r="G19" i="3"/>
  <c r="I19" i="3"/>
  <c r="D20" i="3"/>
  <c r="G20" i="3"/>
  <c r="I20" i="3"/>
  <c r="J20" i="3"/>
  <c r="D21" i="3"/>
  <c r="G21" i="3"/>
  <c r="I21" i="3"/>
  <c r="J21" i="3"/>
  <c r="C22" i="3"/>
  <c r="F22" i="3"/>
  <c r="H22" i="3"/>
  <c r="G7" i="1"/>
  <c r="J7" i="1"/>
  <c r="D8" i="1"/>
  <c r="G8" i="1"/>
  <c r="J8" i="1"/>
  <c r="D9" i="1"/>
  <c r="G9" i="1"/>
  <c r="J9" i="1"/>
  <c r="D10" i="1"/>
  <c r="G10" i="1"/>
  <c r="D11" i="1"/>
  <c r="G11" i="1"/>
  <c r="D12" i="1"/>
  <c r="G12" i="1"/>
  <c r="J12" i="1"/>
  <c r="D13" i="1"/>
  <c r="G13" i="1"/>
  <c r="J13" i="1"/>
  <c r="D14" i="1"/>
  <c r="G14" i="1"/>
  <c r="J14" i="1"/>
  <c r="D15" i="1"/>
  <c r="G15" i="1"/>
  <c r="J15" i="1"/>
  <c r="D16" i="1"/>
  <c r="G16" i="1"/>
  <c r="J16" i="1"/>
  <c r="D17" i="1"/>
  <c r="G17" i="1"/>
  <c r="D18" i="1"/>
  <c r="G18" i="1"/>
  <c r="J18" i="1"/>
  <c r="D19" i="1"/>
  <c r="G19" i="1"/>
  <c r="J19" i="1"/>
  <c r="D20" i="1"/>
  <c r="G20" i="1"/>
  <c r="J20" i="1"/>
  <c r="D21" i="1"/>
  <c r="G21" i="1"/>
  <c r="D22" i="1"/>
  <c r="G22" i="1"/>
  <c r="J22" i="1"/>
  <c r="C23" i="1"/>
  <c r="D23" i="1" s="1"/>
  <c r="F23" i="1"/>
  <c r="I23" i="1"/>
  <c r="J23" i="1" s="1"/>
  <c r="L23" i="1"/>
  <c r="M23" i="1" s="1"/>
  <c r="N23" i="1"/>
  <c r="O23" i="1"/>
  <c r="P23" i="1"/>
  <c r="Q23" i="1"/>
  <c r="R23" i="1"/>
  <c r="I22" i="4"/>
  <c r="J23" i="9" l="1"/>
  <c r="D23" i="9"/>
  <c r="I22" i="3"/>
  <c r="D22" i="3"/>
  <c r="J22" i="3"/>
  <c r="D22" i="4"/>
  <c r="G23" i="9"/>
  <c r="G23" i="1"/>
  <c r="G22" i="4"/>
  <c r="M23" i="9"/>
</calcChain>
</file>

<file path=xl/sharedStrings.xml><?xml version="1.0" encoding="utf-8"?>
<sst xmlns="http://schemas.openxmlformats.org/spreadsheetml/2006/main" count="212" uniqueCount="86">
  <si>
    <t>TAB 6 - WIOA TITLE I PARTICIPANT SUMMARIES</t>
  </si>
  <si>
    <t>FY22 QUARTER ENDING SEPTEMBER 30, 2021</t>
  </si>
  <si>
    <t xml:space="preserve"> ADULTS</t>
  </si>
  <si>
    <t>Table 1 - Participation and Activity</t>
  </si>
  <si>
    <t>Table 2 - Exit and Outcome</t>
  </si>
  <si>
    <t>Table 3 - Characteristics</t>
  </si>
  <si>
    <t>DISLOCATED WORKERS</t>
  </si>
  <si>
    <t>Table 4 - Participation and Activity</t>
  </si>
  <si>
    <t>Table 5 - Exit and Outcome</t>
  </si>
  <si>
    <t>Table 6 - Characteristics</t>
  </si>
  <si>
    <t>Data Source:  Crystal Reports/MOSES Database</t>
  </si>
  <si>
    <t xml:space="preserve">Compiled by MassHire Department of Career Services  </t>
  </si>
  <si>
    <t>TABLE 1 - ADULT PARTICIPATION &amp; ACTIVITY SUMMARY</t>
  </si>
  <si>
    <t>WORKFORCE
 AREA</t>
  </si>
  <si>
    <t>Total</t>
  </si>
  <si>
    <t>New</t>
  </si>
  <si>
    <t>Training</t>
  </si>
  <si>
    <t>Enrollments by Activity</t>
  </si>
  <si>
    <t xml:space="preserve">  Participants</t>
  </si>
  <si>
    <t>Enrollments</t>
  </si>
  <si>
    <t>(Multiple Counts)</t>
  </si>
  <si>
    <t>Annual
Plan</t>
  </si>
  <si>
    <t>YTD
Actual</t>
  </si>
  <si>
    <t>%
of Plan</t>
  </si>
  <si>
    <t>New Annual
Plan</t>
  </si>
  <si>
    <t>New YTD
Actual</t>
  </si>
  <si>
    <t>New &amp; Carry-In Plan</t>
  </si>
  <si>
    <t>New &amp; Carry-in YTD</t>
  </si>
  <si>
    <t>ABE /
GED</t>
  </si>
  <si>
    <t>ESL</t>
  </si>
  <si>
    <t xml:space="preserve">Occup
Skills*      </t>
  </si>
  <si>
    <t>OJT</t>
  </si>
  <si>
    <t xml:space="preserve">Other       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</si>
  <si>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</si>
  <si>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</si>
  <si>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</si>
  <si>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</si>
  <si>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</si>
  <si>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</si>
  <si>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</si>
  <si>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</si>
  <si>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</si>
  <si>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</si>
  <si>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</si>
  <si>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</si>
  <si>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</si>
  <si>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</si>
  <si>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</si>
  <si>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</si>
  <si>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</si>
  <si>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 * Occupational Training includes workplace training, private sector training programs, skill upgrading &amp; retraining, entrepreneurial, job readiness &amp; customized training.</t>
  </si>
  <si>
    <t xml:space="preserve">        </t>
  </si>
  <si>
    <t xml:space="preserve">TABLE 2 - ADULT EXIT AND OUTCOME SUMMARY </t>
  </si>
  <si>
    <t>Total Exits</t>
  </si>
  <si>
    <t>Entered Employments</t>
  </si>
  <si>
    <t>Exclusions</t>
  </si>
  <si>
    <t>E.E. Rate at Exit</t>
  </si>
  <si>
    <t>Average Wage</t>
  </si>
  <si>
    <t>Credentials</t>
  </si>
  <si>
    <t>% of Plan</t>
  </si>
  <si>
    <t>Entered Employments include:  unsubsidized employment; military; and apprenticeship.</t>
  </si>
  <si>
    <t xml:space="preserve">   Exclusions: Exiters who leave the program for medical reasons or who are institutionalized are not counted in Entered Employment rate.</t>
  </si>
  <si>
    <t xml:space="preserve">TABLE 3 - ADULT PARTICIPANT CHARACTERISTICS SUMMARY </t>
  </si>
  <si>
    <t>WORKFORCE
AREA</t>
  </si>
  <si>
    <t>Percentage of Total Participants</t>
  </si>
  <si>
    <t>Female</t>
  </si>
  <si>
    <t>Age 55
or   Older</t>
  </si>
  <si>
    <t>Hispanic
or Latino</t>
  </si>
  <si>
    <t>Black or
African American</t>
  </si>
  <si>
    <t>Asian or
Pacific Islander</t>
  </si>
  <si>
    <t>Disabled</t>
  </si>
  <si>
    <t>Less
Than H.S.</t>
  </si>
  <si>
    <t>Public Assistance</t>
  </si>
  <si>
    <t>Limited
English</t>
  </si>
  <si>
    <t>Math or
Reading 
Level &lt; 9.0</t>
  </si>
  <si>
    <t>Offender</t>
  </si>
  <si>
    <t>Vet</t>
  </si>
  <si>
    <t>Single
Parent</t>
  </si>
  <si>
    <t>Low
Income</t>
  </si>
  <si>
    <t>TABLE 4 - DISLOCATED WORKER PARTICIPATION &amp; ACTIVITY SUMMARY</t>
  </si>
  <si>
    <t>TABLE 5 - DISLOCATED WORKER EXIT &amp; OUTCOME SUMMARY</t>
  </si>
  <si>
    <t>% of    Plan</t>
  </si>
  <si>
    <t xml:space="preserve">TABLE 6 - DISLOCATED WORKER PARTICIPANT CHARACTERISTICS SUMMARY </t>
  </si>
  <si>
    <t>Age 55 or Older</t>
  </si>
  <si>
    <t>U.I.
Claimant</t>
  </si>
  <si>
    <t>Veteran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</si>
</sst>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[$%-409]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8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0" borderId="0" xfId="0" applyFont="1"/>
    <xf numFmtId="0" fontId="4" fillId="2" borderId="1" xfId="0" applyFont="1" applyFill="1" applyBorder="1"/>
    <xf numFmtId="0" fontId="4" fillId="0" borderId="0" xfId="0" applyFont="1" applyBorder="1" applyAlignment="1">
      <alignment horizontal="left"/>
    </xf>
    <xf numFmtId="0" fontId="4" fillId="2" borderId="2" xfId="0" applyFont="1" applyFill="1" applyBorder="1"/>
    <xf numFmtId="0" fontId="4" fillId="0" borderId="0" xfId="0" applyFont="1"/>
    <xf numFmtId="0" fontId="4" fillId="0" borderId="3" xfId="0" applyFont="1" applyBorder="1"/>
    <xf numFmtId="0" fontId="5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left" indent="8"/>
      <protection locked="0"/>
    </xf>
    <xf numFmtId="0" fontId="5" fillId="0" borderId="4" xfId="0" applyFont="1" applyBorder="1" applyAlignment="1" applyProtection="1">
      <protection locked="0"/>
    </xf>
    <xf numFmtId="0" fontId="4" fillId="0" borderId="0" xfId="0" applyFont="1" applyBorder="1" applyAlignment="1">
      <alignment horizontal="left" indent="2"/>
    </xf>
    <xf numFmtId="0" fontId="6" fillId="0" borderId="3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left" indent="2"/>
    </xf>
    <xf numFmtId="0" fontId="6" fillId="0" borderId="4" xfId="0" applyFont="1" applyBorder="1" applyAlignment="1"/>
    <xf numFmtId="0" fontId="4" fillId="0" borderId="0" xfId="0" applyFont="1" applyBorder="1" applyAlignment="1"/>
    <xf numFmtId="0" fontId="7" fillId="0" borderId="0" xfId="0" applyFont="1" applyBorder="1" applyAlignment="1">
      <alignment horizontal="left" indent="2"/>
    </xf>
    <xf numFmtId="0" fontId="4" fillId="0" borderId="4" xfId="0" applyFont="1" applyBorder="1" applyAlignment="1"/>
    <xf numFmtId="0" fontId="4" fillId="2" borderId="5" xfId="0" applyFont="1" applyFill="1" applyBorder="1"/>
    <xf numFmtId="0" fontId="4" fillId="0" borderId="0" xfId="0" applyFont="1" applyFill="1" applyBorder="1"/>
    <xf numFmtId="0" fontId="6" fillId="3" borderId="6" xfId="0" applyFont="1" applyFill="1" applyBorder="1" applyAlignment="1"/>
    <xf numFmtId="0" fontId="6" fillId="0" borderId="0" xfId="0" applyFont="1" applyFill="1" applyBorder="1" applyAlignment="1"/>
    <xf numFmtId="0" fontId="4" fillId="0" borderId="3" xfId="0" applyFont="1" applyBorder="1" applyAlignment="1"/>
    <xf numFmtId="0" fontId="5" fillId="0" borderId="0" xfId="0" applyFont="1" applyBorder="1" applyAlignment="1" applyProtection="1">
      <alignment horizontal="left" indent="2"/>
      <protection locked="0"/>
    </xf>
    <xf numFmtId="0" fontId="3" fillId="0" borderId="0" xfId="0" applyFont="1" applyBorder="1"/>
    <xf numFmtId="0" fontId="8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9" fillId="0" borderId="12" xfId="0" applyFont="1" applyBorder="1" applyAlignment="1">
      <alignment vertical="center"/>
    </xf>
    <xf numFmtId="1" fontId="9" fillId="0" borderId="13" xfId="1" applyNumberFormat="1" applyFont="1" applyBorder="1" applyAlignment="1">
      <alignment horizontal="center" vertical="center"/>
    </xf>
    <xf numFmtId="1" fontId="9" fillId="4" borderId="14" xfId="0" applyNumberFormat="1" applyFont="1" applyFill="1" applyBorder="1" applyAlignment="1">
      <alignment horizontal="center" vertical="center"/>
    </xf>
    <xf numFmtId="9" fontId="9" fillId="4" borderId="15" xfId="0" applyNumberFormat="1" applyFont="1" applyFill="1" applyBorder="1" applyAlignment="1">
      <alignment horizontal="center" vertical="center"/>
    </xf>
    <xf numFmtId="1" fontId="9" fillId="0" borderId="16" xfId="1" applyNumberFormat="1" applyFont="1" applyBorder="1" applyAlignment="1">
      <alignment horizontal="center" vertical="center"/>
    </xf>
    <xf numFmtId="1" fontId="9" fillId="4" borderId="16" xfId="0" applyNumberFormat="1" applyFont="1" applyFill="1" applyBorder="1" applyAlignment="1">
      <alignment horizontal="center" vertical="center"/>
    </xf>
    <xf numFmtId="1" fontId="9" fillId="0" borderId="17" xfId="1" applyNumberFormat="1" applyFont="1" applyBorder="1" applyAlignment="1">
      <alignment horizontal="center" vertical="center"/>
    </xf>
    <xf numFmtId="9" fontId="9" fillId="4" borderId="16" xfId="0" applyNumberFormat="1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9" fontId="9" fillId="4" borderId="18" xfId="3" applyFont="1" applyFill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3" fontId="9" fillId="4" borderId="16" xfId="0" applyNumberFormat="1" applyFont="1" applyFill="1" applyBorder="1" applyAlignment="1">
      <alignment horizontal="center" vertical="center"/>
    </xf>
    <xf numFmtId="3" fontId="9" fillId="4" borderId="18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19" xfId="0" applyFont="1" applyBorder="1" applyAlignment="1">
      <alignment vertical="center"/>
    </xf>
    <xf numFmtId="1" fontId="9" fillId="0" borderId="20" xfId="1" applyNumberFormat="1" applyFont="1" applyBorder="1" applyAlignment="1">
      <alignment horizontal="center" vertical="center"/>
    </xf>
    <xf numFmtId="1" fontId="9" fillId="4" borderId="17" xfId="0" applyNumberFormat="1" applyFont="1" applyFill="1" applyBorder="1" applyAlignment="1">
      <alignment horizontal="center" vertical="center"/>
    </xf>
    <xf numFmtId="9" fontId="9" fillId="4" borderId="21" xfId="0" applyNumberFormat="1" applyFont="1" applyFill="1" applyBorder="1" applyAlignment="1">
      <alignment horizontal="center" vertical="center"/>
    </xf>
    <xf numFmtId="1" fontId="9" fillId="0" borderId="22" xfId="1" applyNumberFormat="1" applyFont="1" applyBorder="1" applyAlignment="1">
      <alignment horizontal="center" vertical="center"/>
    </xf>
    <xf numFmtId="1" fontId="9" fillId="4" borderId="22" xfId="0" applyNumberFormat="1" applyFont="1" applyFill="1" applyBorder="1" applyAlignment="1">
      <alignment horizontal="center" vertical="center"/>
    </xf>
    <xf numFmtId="9" fontId="9" fillId="4" borderId="22" xfId="0" applyNumberFormat="1" applyFont="1" applyFill="1" applyBorder="1" applyAlignment="1">
      <alignment horizontal="center" vertical="center"/>
    </xf>
    <xf numFmtId="3" fontId="9" fillId="4" borderId="17" xfId="0" applyNumberFormat="1" applyFont="1" applyFill="1" applyBorder="1" applyAlignment="1">
      <alignment horizontal="center" vertical="center"/>
    </xf>
    <xf numFmtId="9" fontId="9" fillId="4" borderId="23" xfId="3" applyFont="1" applyFill="1" applyBorder="1" applyAlignment="1">
      <alignment horizontal="center" vertical="center"/>
    </xf>
    <xf numFmtId="3" fontId="9" fillId="4" borderId="24" xfId="0" applyNumberFormat="1" applyFont="1" applyFill="1" applyBorder="1" applyAlignment="1">
      <alignment horizontal="center" vertical="center"/>
    </xf>
    <xf numFmtId="3" fontId="9" fillId="4" borderId="22" xfId="0" applyNumberFormat="1" applyFont="1" applyFill="1" applyBorder="1" applyAlignment="1">
      <alignment horizontal="center" vertical="center"/>
    </xf>
    <xf numFmtId="3" fontId="9" fillId="4" borderId="23" xfId="0" applyNumberFormat="1" applyFont="1" applyFill="1" applyBorder="1" applyAlignment="1">
      <alignment horizontal="center" vertical="center"/>
    </xf>
    <xf numFmtId="3" fontId="9" fillId="4" borderId="21" xfId="0" applyNumberFormat="1" applyFont="1" applyFill="1" applyBorder="1" applyAlignment="1">
      <alignment horizontal="center" vertical="center"/>
    </xf>
    <xf numFmtId="1" fontId="9" fillId="4" borderId="25" xfId="0" applyNumberFormat="1" applyFont="1" applyFill="1" applyBorder="1" applyAlignment="1">
      <alignment horizontal="center" vertical="center"/>
    </xf>
    <xf numFmtId="9" fontId="9" fillId="4" borderId="26" xfId="0" applyNumberFormat="1" applyFont="1" applyFill="1" applyBorder="1" applyAlignment="1">
      <alignment horizontal="center" vertical="center"/>
    </xf>
    <xf numFmtId="3" fontId="9" fillId="4" borderId="20" xfId="0" applyNumberFormat="1" applyFont="1" applyFill="1" applyBorder="1" applyAlignment="1">
      <alignment horizontal="center" vertical="center"/>
    </xf>
    <xf numFmtId="3" fontId="9" fillId="4" borderId="27" xfId="0" applyNumberFormat="1" applyFont="1" applyFill="1" applyBorder="1" applyAlignment="1">
      <alignment horizontal="center" vertical="center"/>
    </xf>
    <xf numFmtId="3" fontId="9" fillId="4" borderId="25" xfId="0" applyNumberFormat="1" applyFont="1" applyFill="1" applyBorder="1" applyAlignment="1">
      <alignment horizontal="center" vertical="center"/>
    </xf>
    <xf numFmtId="3" fontId="9" fillId="4" borderId="28" xfId="0" applyNumberFormat="1" applyFont="1" applyFill="1" applyBorder="1" applyAlignment="1">
      <alignment horizontal="center" vertical="center"/>
    </xf>
    <xf numFmtId="3" fontId="9" fillId="4" borderId="26" xfId="0" applyNumberFormat="1" applyFont="1" applyFill="1" applyBorder="1" applyAlignment="1">
      <alignment horizontal="center" vertical="center"/>
    </xf>
    <xf numFmtId="1" fontId="9" fillId="0" borderId="20" xfId="1" applyNumberFormat="1" applyFont="1" applyFill="1" applyBorder="1" applyAlignment="1">
      <alignment horizontal="center" vertical="center"/>
    </xf>
    <xf numFmtId="1" fontId="9" fillId="0" borderId="22" xfId="1" applyNumberFormat="1" applyFont="1" applyFill="1" applyBorder="1" applyAlignment="1">
      <alignment horizontal="center" vertical="center"/>
    </xf>
    <xf numFmtId="1" fontId="9" fillId="0" borderId="17" xfId="1" applyNumberFormat="1" applyFont="1" applyFill="1" applyBorder="1" applyAlignment="1">
      <alignment horizontal="center" vertical="center"/>
    </xf>
    <xf numFmtId="1" fontId="9" fillId="0" borderId="29" xfId="1" applyNumberFormat="1" applyFont="1" applyBorder="1" applyAlignment="1">
      <alignment horizontal="center" vertical="center"/>
    </xf>
    <xf numFmtId="1" fontId="9" fillId="0" borderId="24" xfId="1" applyNumberFormat="1" applyFont="1" applyBorder="1" applyAlignment="1">
      <alignment horizontal="center" vertical="center"/>
    </xf>
    <xf numFmtId="1" fontId="9" fillId="0" borderId="27" xfId="1" applyNumberFormat="1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1" fontId="9" fillId="4" borderId="31" xfId="0" applyNumberFormat="1" applyFont="1" applyFill="1" applyBorder="1" applyAlignment="1">
      <alignment horizontal="center" vertical="center"/>
    </xf>
    <xf numFmtId="9" fontId="9" fillId="4" borderId="32" xfId="0" applyNumberFormat="1" applyFont="1" applyFill="1" applyBorder="1" applyAlignment="1">
      <alignment horizontal="center" vertical="center"/>
    </xf>
    <xf numFmtId="1" fontId="9" fillId="4" borderId="33" xfId="0" applyNumberFormat="1" applyFont="1" applyFill="1" applyBorder="1" applyAlignment="1">
      <alignment horizontal="center" vertical="center"/>
    </xf>
    <xf numFmtId="9" fontId="9" fillId="4" borderId="33" xfId="0" applyNumberFormat="1" applyFont="1" applyFill="1" applyBorder="1" applyAlignment="1">
      <alignment horizontal="center" vertical="center"/>
    </xf>
    <xf numFmtId="3" fontId="9" fillId="4" borderId="31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9" fillId="4" borderId="33" xfId="0" applyNumberFormat="1" applyFont="1" applyFill="1" applyBorder="1" applyAlignment="1">
      <alignment horizontal="center" vertical="center"/>
    </xf>
    <xf numFmtId="3" fontId="9" fillId="4" borderId="11" xfId="0" applyNumberFormat="1" applyFont="1" applyFill="1" applyBorder="1" applyAlignment="1">
      <alignment horizontal="center" vertical="center"/>
    </xf>
    <xf numFmtId="3" fontId="9" fillId="4" borderId="32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3" fontId="9" fillId="0" borderId="36" xfId="1" applyNumberFormat="1" applyFont="1" applyFill="1" applyBorder="1" applyAlignment="1">
      <alignment horizontal="center" vertical="center"/>
    </xf>
    <xf numFmtId="37" fontId="9" fillId="4" borderId="37" xfId="1" applyNumberFormat="1" applyFont="1" applyFill="1" applyBorder="1" applyAlignment="1">
      <alignment horizontal="center" vertical="center"/>
    </xf>
    <xf numFmtId="9" fontId="9" fillId="4" borderId="38" xfId="0" applyNumberFormat="1" applyFont="1" applyFill="1" applyBorder="1" applyAlignment="1">
      <alignment horizontal="center" vertical="center"/>
    </xf>
    <xf numFmtId="3" fontId="9" fillId="0" borderId="37" xfId="1" applyNumberFormat="1" applyFont="1" applyFill="1" applyBorder="1" applyAlignment="1">
      <alignment horizontal="center" vertical="center"/>
    </xf>
    <xf numFmtId="3" fontId="9" fillId="0" borderId="39" xfId="1" applyNumberFormat="1" applyFont="1" applyFill="1" applyBorder="1" applyAlignment="1">
      <alignment horizontal="center" vertical="center"/>
    </xf>
    <xf numFmtId="9" fontId="9" fillId="4" borderId="37" xfId="0" applyNumberFormat="1" applyFont="1" applyFill="1" applyBorder="1" applyAlignment="1">
      <alignment horizontal="center" vertical="center"/>
    </xf>
    <xf numFmtId="3" fontId="9" fillId="4" borderId="39" xfId="0" applyNumberFormat="1" applyFont="1" applyFill="1" applyBorder="1" applyAlignment="1">
      <alignment horizontal="center" vertical="center"/>
    </xf>
    <xf numFmtId="9" fontId="9" fillId="4" borderId="40" xfId="3" applyFont="1" applyFill="1" applyBorder="1" applyAlignment="1">
      <alignment horizontal="center" vertical="center"/>
    </xf>
    <xf numFmtId="3" fontId="9" fillId="4" borderId="41" xfId="1" applyNumberFormat="1" applyFont="1" applyFill="1" applyBorder="1" applyAlignment="1">
      <alignment horizontal="center" vertical="center"/>
    </xf>
    <xf numFmtId="3" fontId="9" fillId="4" borderId="37" xfId="1" applyNumberFormat="1" applyFont="1" applyFill="1" applyBorder="1" applyAlignment="1">
      <alignment horizontal="center" vertical="center"/>
    </xf>
    <xf numFmtId="3" fontId="9" fillId="4" borderId="42" xfId="0" applyNumberFormat="1" applyFont="1" applyFill="1" applyBorder="1" applyAlignment="1">
      <alignment horizontal="center" vertical="center"/>
    </xf>
    <xf numFmtId="3" fontId="9" fillId="4" borderId="43" xfId="0" applyNumberFormat="1" applyFont="1" applyFill="1" applyBorder="1" applyAlignment="1">
      <alignment horizontal="center" vertical="center"/>
    </xf>
    <xf numFmtId="0" fontId="3" fillId="0" borderId="0" xfId="0" applyFont="1" applyBorder="1" applyAlignment="1"/>
    <xf numFmtId="0" fontId="9" fillId="0" borderId="0" xfId="0" applyFont="1" applyBorder="1" applyAlignment="1">
      <alignment horizontal="center"/>
    </xf>
    <xf numFmtId="1" fontId="9" fillId="0" borderId="8" xfId="0" applyNumberFormat="1" applyFont="1" applyBorder="1" applyAlignment="1">
      <alignment horizontal="center" wrapText="1"/>
    </xf>
    <xf numFmtId="9" fontId="9" fillId="0" borderId="43" xfId="0" applyNumberFormat="1" applyFont="1" applyBorder="1" applyAlignment="1">
      <alignment horizontal="center" wrapText="1"/>
    </xf>
    <xf numFmtId="3" fontId="9" fillId="0" borderId="8" xfId="0" applyNumberFormat="1" applyFont="1" applyBorder="1" applyAlignment="1">
      <alignment horizontal="center" wrapText="1"/>
    </xf>
    <xf numFmtId="0" fontId="9" fillId="0" borderId="43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3" fontId="9" fillId="0" borderId="9" xfId="0" applyNumberFormat="1" applyFont="1" applyBorder="1" applyAlignment="1">
      <alignment horizontal="center" wrapText="1"/>
    </xf>
    <xf numFmtId="1" fontId="9" fillId="0" borderId="22" xfId="0" applyNumberFormat="1" applyFont="1" applyBorder="1" applyAlignment="1">
      <alignment horizontal="center" vertical="center"/>
    </xf>
    <xf numFmtId="1" fontId="9" fillId="4" borderId="23" xfId="0" applyNumberFormat="1" applyFont="1" applyFill="1" applyBorder="1" applyAlignment="1">
      <alignment horizontal="center" vertical="center"/>
    </xf>
    <xf numFmtId="9" fontId="9" fillId="4" borderId="24" xfId="0" applyNumberFormat="1" applyFont="1" applyFill="1" applyBorder="1" applyAlignment="1">
      <alignment horizontal="center" vertical="center"/>
    </xf>
    <xf numFmtId="7" fontId="9" fillId="0" borderId="45" xfId="2" applyNumberFormat="1" applyFont="1" applyBorder="1" applyAlignment="1">
      <alignment horizontal="center" vertical="center"/>
    </xf>
    <xf numFmtId="164" fontId="9" fillId="4" borderId="21" xfId="0" applyNumberFormat="1" applyFont="1" applyFill="1" applyBorder="1" applyAlignment="1">
      <alignment horizontal="center" vertical="center"/>
    </xf>
    <xf numFmtId="1" fontId="9" fillId="0" borderId="15" xfId="1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9" fontId="9" fillId="4" borderId="46" xfId="0" applyNumberFormat="1" applyFont="1" applyFill="1" applyBorder="1" applyAlignment="1">
      <alignment horizontal="center" vertical="center"/>
    </xf>
    <xf numFmtId="1" fontId="9" fillId="0" borderId="26" xfId="1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9" fillId="4" borderId="28" xfId="0" applyNumberFormat="1" applyFont="1" applyFill="1" applyBorder="1" applyAlignment="1">
      <alignment horizontal="center" vertical="center"/>
    </xf>
    <xf numFmtId="1" fontId="9" fillId="4" borderId="0" xfId="0" applyNumberFormat="1" applyFont="1" applyFill="1" applyBorder="1" applyAlignment="1">
      <alignment horizontal="center" vertical="center"/>
    </xf>
    <xf numFmtId="9" fontId="9" fillId="4" borderId="20" xfId="0" applyNumberFormat="1" applyFont="1" applyFill="1" applyBorder="1" applyAlignment="1">
      <alignment horizontal="center" vertical="center"/>
    </xf>
    <xf numFmtId="164" fontId="9" fillId="4" borderId="26" xfId="0" applyNumberFormat="1" applyFont="1" applyFill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7" fontId="9" fillId="0" borderId="45" xfId="2" applyNumberFormat="1" applyFont="1" applyFill="1" applyBorder="1" applyAlignment="1">
      <alignment horizontal="center" vertical="center"/>
    </xf>
    <xf numFmtId="1" fontId="9" fillId="0" borderId="26" xfId="1" applyNumberFormat="1" applyFont="1" applyFill="1" applyBorder="1" applyAlignment="1">
      <alignment horizontal="center" vertical="center"/>
    </xf>
    <xf numFmtId="9" fontId="9" fillId="4" borderId="47" xfId="0" applyNumberFormat="1" applyFont="1" applyFill="1" applyBorder="1" applyAlignment="1">
      <alignment horizontal="center" vertical="center"/>
    </xf>
    <xf numFmtId="1" fontId="9" fillId="4" borderId="48" xfId="0" applyNumberFormat="1" applyFont="1" applyFill="1" applyBorder="1" applyAlignment="1">
      <alignment horizontal="center" vertical="center"/>
    </xf>
    <xf numFmtId="1" fontId="9" fillId="0" borderId="49" xfId="1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 vertical="center"/>
    </xf>
    <xf numFmtId="1" fontId="9" fillId="4" borderId="30" xfId="0" applyNumberFormat="1" applyFont="1" applyFill="1" applyBorder="1" applyAlignment="1">
      <alignment horizontal="center" vertical="center"/>
    </xf>
    <xf numFmtId="164" fontId="9" fillId="4" borderId="47" xfId="0" applyNumberFormat="1" applyFont="1" applyFill="1" applyBorder="1" applyAlignment="1">
      <alignment horizontal="center" vertical="center"/>
    </xf>
    <xf numFmtId="1" fontId="9" fillId="0" borderId="47" xfId="0" applyNumberFormat="1" applyFont="1" applyBorder="1" applyAlignment="1">
      <alignment horizontal="center" vertical="center"/>
    </xf>
    <xf numFmtId="3" fontId="9" fillId="0" borderId="50" xfId="1" applyNumberFormat="1" applyFont="1" applyFill="1" applyBorder="1" applyAlignment="1">
      <alignment horizontal="center" vertical="center"/>
    </xf>
    <xf numFmtId="3" fontId="9" fillId="0" borderId="37" xfId="0" applyNumberFormat="1" applyFont="1" applyBorder="1" applyAlignment="1">
      <alignment horizontal="center" vertical="center"/>
    </xf>
    <xf numFmtId="9" fontId="9" fillId="4" borderId="40" xfId="0" applyNumberFormat="1" applyFont="1" applyFill="1" applyBorder="1" applyAlignment="1">
      <alignment horizontal="center" vertical="center"/>
    </xf>
    <xf numFmtId="3" fontId="9" fillId="4" borderId="50" xfId="0" applyNumberFormat="1" applyFont="1" applyFill="1" applyBorder="1" applyAlignment="1">
      <alignment horizontal="center" vertical="center"/>
    </xf>
    <xf numFmtId="9" fontId="9" fillId="4" borderId="41" xfId="0" applyNumberFormat="1" applyFont="1" applyFill="1" applyBorder="1" applyAlignment="1">
      <alignment horizontal="center" vertical="center"/>
    </xf>
    <xf numFmtId="7" fontId="9" fillId="0" borderId="37" xfId="2" applyNumberFormat="1" applyFont="1" applyFill="1" applyBorder="1" applyAlignment="1">
      <alignment horizontal="center" vertical="center"/>
    </xf>
    <xf numFmtId="164" fontId="9" fillId="4" borderId="40" xfId="0" applyNumberFormat="1" applyFont="1" applyFill="1" applyBorder="1" applyAlignment="1">
      <alignment horizontal="center" vertical="center"/>
    </xf>
    <xf numFmtId="3" fontId="9" fillId="0" borderId="32" xfId="1" applyNumberFormat="1" applyFont="1" applyFill="1" applyBorder="1" applyAlignment="1">
      <alignment horizontal="center" vertical="center"/>
    </xf>
    <xf numFmtId="3" fontId="9" fillId="0" borderId="40" xfId="0" applyNumberFormat="1" applyFont="1" applyBorder="1" applyAlignment="1">
      <alignment horizontal="center" vertical="center"/>
    </xf>
    <xf numFmtId="0" fontId="9" fillId="0" borderId="44" xfId="0" applyFont="1" applyBorder="1" applyAlignment="1"/>
    <xf numFmtId="1" fontId="9" fillId="0" borderId="0" xfId="0" applyNumberFormat="1" applyFont="1" applyBorder="1" applyAlignment="1">
      <alignment horizontal="center"/>
    </xf>
    <xf numFmtId="1" fontId="9" fillId="0" borderId="0" xfId="0" applyNumberFormat="1" applyFont="1" applyBorder="1" applyAlignment="1"/>
    <xf numFmtId="9" fontId="9" fillId="0" borderId="0" xfId="0" applyNumberFormat="1" applyFont="1" applyBorder="1" applyAlignment="1"/>
    <xf numFmtId="3" fontId="9" fillId="0" borderId="0" xfId="0" applyNumberFormat="1" applyFont="1" applyBorder="1" applyAlignment="1"/>
    <xf numFmtId="0" fontId="9" fillId="0" borderId="0" xfId="0" applyFont="1"/>
    <xf numFmtId="3" fontId="9" fillId="0" borderId="0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9" fontId="3" fillId="0" borderId="0" xfId="0" applyNumberFormat="1" applyFont="1" applyBorder="1"/>
    <xf numFmtId="3" fontId="3" fillId="0" borderId="0" xfId="0" applyNumberFormat="1" applyFont="1" applyBorder="1"/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9" fontId="3" fillId="0" borderId="0" xfId="0" applyNumberFormat="1" applyFont="1"/>
    <xf numFmtId="3" fontId="3" fillId="0" borderId="0" xfId="0" applyNumberFormat="1" applyFont="1"/>
    <xf numFmtId="9" fontId="3" fillId="0" borderId="34" xfId="3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165" fontId="9" fillId="4" borderId="13" xfId="0" applyNumberFormat="1" applyFont="1" applyFill="1" applyBorder="1" applyAlignment="1">
      <alignment horizontal="center" vertical="center"/>
    </xf>
    <xf numFmtId="165" fontId="9" fillId="4" borderId="14" xfId="0" applyNumberFormat="1" applyFont="1" applyFill="1" applyBorder="1" applyAlignment="1">
      <alignment horizontal="center" vertical="center"/>
    </xf>
    <xf numFmtId="165" fontId="9" fillId="4" borderId="16" xfId="0" applyNumberFormat="1" applyFont="1" applyFill="1" applyBorder="1" applyAlignment="1">
      <alignment horizontal="center" vertical="center"/>
    </xf>
    <xf numFmtId="165" fontId="9" fillId="4" borderId="18" xfId="0" applyNumberFormat="1" applyFont="1" applyFill="1" applyBorder="1" applyAlignment="1">
      <alignment horizontal="center" vertical="center"/>
    </xf>
    <xf numFmtId="165" fontId="9" fillId="0" borderId="51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5" fontId="9" fillId="4" borderId="24" xfId="0" applyNumberFormat="1" applyFont="1" applyFill="1" applyBorder="1" applyAlignment="1">
      <alignment horizontal="center" vertical="center"/>
    </xf>
    <xf numFmtId="165" fontId="9" fillId="4" borderId="17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165" fontId="9" fillId="4" borderId="23" xfId="0" applyNumberFormat="1" applyFont="1" applyFill="1" applyBorder="1" applyAlignment="1">
      <alignment horizontal="center" vertical="center"/>
    </xf>
    <xf numFmtId="165" fontId="9" fillId="0" borderId="52" xfId="0" applyNumberFormat="1" applyFont="1" applyBorder="1" applyAlignment="1">
      <alignment horizontal="center" vertical="center"/>
    </xf>
    <xf numFmtId="165" fontId="9" fillId="4" borderId="20" xfId="0" applyNumberFormat="1" applyFont="1" applyFill="1" applyBorder="1" applyAlignment="1">
      <alignment horizontal="center" vertical="center"/>
    </xf>
    <xf numFmtId="165" fontId="9" fillId="4" borderId="25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165" fontId="9" fillId="4" borderId="28" xfId="0" applyNumberFormat="1" applyFont="1" applyFill="1" applyBorder="1" applyAlignment="1">
      <alignment horizontal="center" vertical="center"/>
    </xf>
    <xf numFmtId="165" fontId="9" fillId="0" borderId="53" xfId="0" applyNumberFormat="1" applyFont="1" applyBorder="1" applyAlignment="1">
      <alignment horizontal="center" vertical="center"/>
    </xf>
    <xf numFmtId="165" fontId="9" fillId="4" borderId="34" xfId="0" applyNumberFormat="1" applyFont="1" applyFill="1" applyBorder="1" applyAlignment="1">
      <alignment horizontal="center" vertical="center"/>
    </xf>
    <xf numFmtId="165" fontId="9" fillId="4" borderId="31" xfId="0" applyNumberFormat="1" applyFont="1" applyFill="1" applyBorder="1" applyAlignment="1">
      <alignment horizontal="center" vertical="center"/>
    </xf>
    <xf numFmtId="165" fontId="9" fillId="4" borderId="33" xfId="0" applyNumberFormat="1" applyFont="1" applyFill="1" applyBorder="1" applyAlignment="1">
      <alignment horizontal="center" vertical="center"/>
    </xf>
    <xf numFmtId="165" fontId="9" fillId="4" borderId="11" xfId="0" applyNumberFormat="1" applyFont="1" applyFill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165" fontId="9" fillId="4" borderId="7" xfId="0" applyNumberFormat="1" applyFont="1" applyFill="1" applyBorder="1" applyAlignment="1">
      <alignment horizontal="center" vertical="center"/>
    </xf>
    <xf numFmtId="165" fontId="9" fillId="4" borderId="37" xfId="0" applyNumberFormat="1" applyFont="1" applyFill="1" applyBorder="1" applyAlignment="1">
      <alignment horizontal="center" vertical="center"/>
    </xf>
    <xf numFmtId="165" fontId="9" fillId="4" borderId="54" xfId="0" applyNumberFormat="1" applyFont="1" applyFill="1" applyBorder="1" applyAlignment="1">
      <alignment horizontal="center" vertical="center"/>
    </xf>
    <xf numFmtId="165" fontId="9" fillId="4" borderId="39" xfId="0" applyNumberFormat="1" applyFont="1" applyFill="1" applyBorder="1" applyAlignment="1">
      <alignment horizontal="center" vertical="center"/>
    </xf>
    <xf numFmtId="165" fontId="9" fillId="4" borderId="50" xfId="0" applyNumberFormat="1" applyFont="1" applyFill="1" applyBorder="1" applyAlignment="1">
      <alignment horizontal="center" vertical="center"/>
    </xf>
    <xf numFmtId="165" fontId="9" fillId="0" borderId="5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9" fontId="3" fillId="0" borderId="0" xfId="3" applyFont="1" applyAlignment="1">
      <alignment horizontal="center"/>
    </xf>
    <xf numFmtId="9" fontId="9" fillId="4" borderId="56" xfId="0" applyNumberFormat="1" applyFont="1" applyFill="1" applyBorder="1" applyAlignment="1">
      <alignment horizontal="center" vertical="center"/>
    </xf>
    <xf numFmtId="1" fontId="9" fillId="0" borderId="57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" fontId="9" fillId="0" borderId="23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9" fontId="9" fillId="4" borderId="17" xfId="0" applyNumberFormat="1" applyFont="1" applyFill="1" applyBorder="1" applyAlignment="1">
      <alignment horizontal="center" vertical="center"/>
    </xf>
    <xf numFmtId="1" fontId="9" fillId="0" borderId="51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" fontId="9" fillId="0" borderId="52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1" fontId="9" fillId="0" borderId="58" xfId="0" applyNumberFormat="1" applyFont="1" applyBorder="1" applyAlignment="1">
      <alignment horizontal="center" vertical="center"/>
    </xf>
    <xf numFmtId="9" fontId="9" fillId="4" borderId="25" xfId="0" applyNumberFormat="1" applyFont="1" applyFill="1" applyBorder="1" applyAlignment="1">
      <alignment horizontal="center" vertical="center"/>
    </xf>
    <xf numFmtId="1" fontId="9" fillId="0" borderId="53" xfId="0" applyNumberFormat="1" applyFont="1" applyBorder="1" applyAlignment="1">
      <alignment horizontal="center" vertical="center"/>
    </xf>
    <xf numFmtId="1" fontId="9" fillId="0" borderId="24" xfId="1" applyNumberFormat="1" applyFont="1" applyFill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59" xfId="0" applyNumberFormat="1" applyFont="1" applyBorder="1" applyAlignment="1">
      <alignment horizontal="center" vertical="center"/>
    </xf>
    <xf numFmtId="1" fontId="9" fillId="0" borderId="60" xfId="1" applyNumberFormat="1" applyFont="1" applyBorder="1" applyAlignment="1">
      <alignment horizontal="center" vertical="center"/>
    </xf>
    <xf numFmtId="1" fontId="9" fillId="0" borderId="48" xfId="0" applyNumberFormat="1" applyFont="1" applyBorder="1" applyAlignment="1">
      <alignment horizontal="center" vertical="center"/>
    </xf>
    <xf numFmtId="1" fontId="9" fillId="0" borderId="61" xfId="0" applyNumberFormat="1" applyFont="1" applyBorder="1" applyAlignment="1">
      <alignment horizontal="center" vertical="center"/>
    </xf>
    <xf numFmtId="0" fontId="9" fillId="0" borderId="62" xfId="0" applyFont="1" applyBorder="1" applyAlignment="1">
      <alignment vertical="center"/>
    </xf>
    <xf numFmtId="3" fontId="9" fillId="0" borderId="41" xfId="1" applyNumberFormat="1" applyFont="1" applyFill="1" applyBorder="1" applyAlignment="1">
      <alignment horizontal="center" vertical="center"/>
    </xf>
    <xf numFmtId="3" fontId="9" fillId="0" borderId="50" xfId="0" applyNumberFormat="1" applyFont="1" applyBorder="1" applyAlignment="1">
      <alignment horizontal="center" vertical="center"/>
    </xf>
    <xf numFmtId="3" fontId="9" fillId="0" borderId="62" xfId="0" applyNumberFormat="1" applyFont="1" applyBorder="1" applyAlignment="1">
      <alignment horizontal="center" vertical="center"/>
    </xf>
    <xf numFmtId="9" fontId="9" fillId="4" borderId="39" xfId="0" applyNumberFormat="1" applyFont="1" applyFill="1" applyBorder="1" applyAlignment="1">
      <alignment horizontal="center" vertical="center"/>
    </xf>
    <xf numFmtId="3" fontId="9" fillId="0" borderId="34" xfId="1" applyNumberFormat="1" applyFont="1" applyFill="1" applyBorder="1" applyAlignment="1">
      <alignment horizontal="center" vertical="center"/>
    </xf>
    <xf numFmtId="3" fontId="9" fillId="0" borderId="55" xfId="0" applyNumberFormat="1" applyFont="1" applyBorder="1" applyAlignment="1">
      <alignment horizontal="center" vertical="center"/>
    </xf>
    <xf numFmtId="164" fontId="3" fillId="0" borderId="0" xfId="0" applyNumberFormat="1" applyFont="1"/>
    <xf numFmtId="0" fontId="4" fillId="0" borderId="63" xfId="0" applyFont="1" applyBorder="1"/>
    <xf numFmtId="0" fontId="10" fillId="0" borderId="35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165" fontId="9" fillId="4" borderId="15" xfId="0" applyNumberFormat="1" applyFont="1" applyFill="1" applyBorder="1" applyAlignment="1">
      <alignment horizontal="center" vertical="center"/>
    </xf>
    <xf numFmtId="165" fontId="9" fillId="4" borderId="21" xfId="0" applyNumberFormat="1" applyFont="1" applyFill="1" applyBorder="1" applyAlignment="1">
      <alignment horizontal="center" vertical="center"/>
    </xf>
    <xf numFmtId="165" fontId="9" fillId="4" borderId="26" xfId="0" applyNumberFormat="1" applyFont="1" applyFill="1" applyBorder="1" applyAlignment="1">
      <alignment horizontal="center" vertical="center"/>
    </xf>
    <xf numFmtId="165" fontId="9" fillId="4" borderId="32" xfId="0" applyNumberFormat="1" applyFont="1" applyFill="1" applyBorder="1" applyAlignment="1">
      <alignment horizontal="center" vertical="center"/>
    </xf>
    <xf numFmtId="1" fontId="9" fillId="0" borderId="16" xfId="0" applyNumberFormat="1" applyFont="1" applyFill="1" applyBorder="1" applyAlignment="1">
      <alignment horizontal="center" vertical="center"/>
    </xf>
    <xf numFmtId="1" fontId="9" fillId="0" borderId="0" xfId="1" applyNumberFormat="1" applyFont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 vertical="center"/>
    </xf>
    <xf numFmtId="1" fontId="9" fillId="0" borderId="32" xfId="1" applyNumberFormat="1" applyFont="1" applyFill="1" applyBorder="1" applyAlignment="1">
      <alignment horizontal="center" vertical="center"/>
    </xf>
    <xf numFmtId="1" fontId="9" fillId="0" borderId="22" xfId="0" applyNumberFormat="1" applyFont="1" applyFill="1" applyBorder="1" applyAlignment="1">
      <alignment horizontal="center" vertical="center"/>
    </xf>
    <xf numFmtId="1" fontId="9" fillId="0" borderId="33" xfId="0" applyNumberFormat="1" applyFont="1" applyFill="1" applyBorder="1" applyAlignment="1">
      <alignment horizontal="center" vertical="center"/>
    </xf>
    <xf numFmtId="1" fontId="9" fillId="0" borderId="34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Border="1" applyAlignment="1"/>
    <xf numFmtId="0" fontId="3" fillId="0" borderId="4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0" xfId="0" applyFont="1" applyBorder="1" applyAlignment="1">
      <alignment horizontal="left" wrapText="1" indent="1"/>
    </xf>
    <xf numFmtId="0" fontId="9" fillId="0" borderId="0" xfId="0" applyFont="1" applyBorder="1" applyAlignment="1">
      <alignment horizontal="left" indent="1"/>
    </xf>
    <xf numFmtId="0" fontId="9" fillId="0" borderId="44" xfId="0" applyFont="1" applyBorder="1" applyAlignment="1">
      <alignment horizontal="left" wrapText="1" indent="1"/>
    </xf>
    <xf numFmtId="0" fontId="9" fillId="0" borderId="44" xfId="0" applyFont="1" applyBorder="1" applyAlignment="1">
      <alignment horizontal="left" indent="1"/>
    </xf>
    <xf numFmtId="0" fontId="9" fillId="0" borderId="0" xfId="0" applyFont="1" applyBorder="1" applyAlignment="1">
      <alignment horizontal="left" wrapText="1"/>
    </xf>
    <xf numFmtId="0" fontId="12" fillId="0" borderId="68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1" fontId="9" fillId="0" borderId="73" xfId="0" applyNumberFormat="1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1" fontId="9" fillId="0" borderId="51" xfId="0" applyNumberFormat="1" applyFont="1" applyBorder="1" applyAlignment="1">
      <alignment horizontal="center"/>
    </xf>
    <xf numFmtId="1" fontId="12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/>
    <xf numFmtId="0" fontId="3" fillId="0" borderId="4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9" fontId="9" fillId="0" borderId="73" xfId="0" applyNumberFormat="1" applyFont="1" applyBorder="1" applyAlignment="1">
      <alignment horizontal="center"/>
    </xf>
    <xf numFmtId="9" fontId="9" fillId="0" borderId="51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wrapText="1"/>
    </xf>
    <xf numFmtId="0" fontId="11" fillId="0" borderId="35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zoomScale="85" zoomScaleNormal="100" workbookViewId="0">
      <selection activeCell="C34" sqref="C34"/>
    </sheetView>
  </sheetViews>
  <sheetFormatPr defaultColWidth="9.1796875" defaultRowHeight="13" x14ac:dyDescent="0.3"/>
  <cols>
    <col min="1" max="1" width="2" style="3" customWidth="1"/>
    <col min="2" max="2" width="0.81640625" style="3" customWidth="1"/>
    <col min="3" max="3" width="18.7265625" style="3" customWidth="1"/>
    <col min="4" max="4" width="24.453125" style="3" customWidth="1"/>
    <col min="5" max="5" width="63.26953125" style="3" customWidth="1"/>
    <col min="6" max="6" width="20.7265625" style="3" customWidth="1"/>
    <col min="7" max="7" width="0.81640625" style="3" customWidth="1"/>
    <col min="8" max="8" width="1.7265625" style="3" customWidth="1"/>
    <col min="9" max="9" width="16.54296875" style="3" customWidth="1"/>
    <col min="10" max="10" width="21.453125" style="3" customWidth="1"/>
    <col min="11" max="11" width="11.54296875" style="3" customWidth="1"/>
    <col min="12" max="12" width="10.453125" style="3" customWidth="1"/>
    <col min="13" max="14" width="9.1796875" style="3"/>
    <col min="15" max="15" width="11" style="3" customWidth="1"/>
    <col min="16" max="16384" width="9.1796875" style="3"/>
  </cols>
  <sheetData>
    <row r="1" spans="2:8" ht="4.5" customHeight="1" thickTop="1" thickBot="1" x14ac:dyDescent="0.35">
      <c r="B1" s="1"/>
      <c r="C1" s="2"/>
      <c r="D1" s="2"/>
      <c r="E1" s="2"/>
      <c r="F1" s="2"/>
      <c r="G1" s="2"/>
    </row>
    <row r="2" spans="2:8" ht="18.75" customHeight="1" thickTop="1" thickBot="1" x14ac:dyDescent="0.4">
      <c r="B2" s="1"/>
      <c r="C2" s="248"/>
      <c r="D2" s="249"/>
      <c r="E2" s="249"/>
      <c r="F2" s="250"/>
      <c r="G2" s="2"/>
    </row>
    <row r="3" spans="2:8" ht="18.75" customHeight="1" thickTop="1" thickBot="1" x14ac:dyDescent="0.4">
      <c r="B3" s="1"/>
      <c r="C3" s="239"/>
      <c r="D3" s="240"/>
      <c r="E3" s="240"/>
      <c r="F3" s="241"/>
      <c r="G3" s="2"/>
    </row>
    <row r="4" spans="2:8" ht="18.75" customHeight="1" thickTop="1" thickBot="1" x14ac:dyDescent="0.5">
      <c r="B4" s="1"/>
      <c r="C4" s="251"/>
      <c r="D4" s="252"/>
      <c r="E4" s="252"/>
      <c r="F4" s="253"/>
      <c r="G4" s="2"/>
    </row>
    <row r="5" spans="2:8" ht="18.75" customHeight="1" thickTop="1" thickBot="1" x14ac:dyDescent="0.4">
      <c r="B5" s="1"/>
      <c r="C5" s="254"/>
      <c r="D5" s="255"/>
      <c r="E5" s="255"/>
      <c r="F5" s="256"/>
      <c r="G5" s="2"/>
    </row>
    <row r="6" spans="2:8" ht="18.75" customHeight="1" thickTop="1" thickBot="1" x14ac:dyDescent="0.5">
      <c r="B6" s="1"/>
      <c r="C6" s="251" t="s">
        <v>0</v>
      </c>
      <c r="D6" s="252"/>
      <c r="E6" s="252"/>
      <c r="F6" s="253"/>
      <c r="G6" s="2"/>
    </row>
    <row r="7" spans="2:8" ht="19.5" customHeight="1" thickTop="1" thickBot="1" x14ac:dyDescent="0.5">
      <c r="B7" s="1"/>
      <c r="C7" s="251" t="s">
        <v>1</v>
      </c>
      <c r="D7" s="252"/>
      <c r="E7" s="252"/>
      <c r="F7" s="253"/>
      <c r="G7" s="2"/>
    </row>
    <row r="8" spans="2:8" ht="16.5" thickTop="1" thickBot="1" x14ac:dyDescent="0.4">
      <c r="B8" s="1"/>
      <c r="C8" s="254"/>
      <c r="D8" s="255"/>
      <c r="E8" s="255"/>
      <c r="F8" s="256"/>
      <c r="G8" s="2"/>
    </row>
    <row r="9" spans="2:8" s="7" customFormat="1" ht="16.5" thickTop="1" thickBot="1" x14ac:dyDescent="0.4">
      <c r="B9" s="4"/>
      <c r="C9" s="239"/>
      <c r="D9" s="240"/>
      <c r="E9" s="5"/>
      <c r="F9" s="241"/>
      <c r="G9" s="6"/>
    </row>
    <row r="10" spans="2:8" s="7" customFormat="1" ht="17.25" customHeight="1" thickTop="1" thickBot="1" x14ac:dyDescent="0.55000000000000004">
      <c r="B10" s="4"/>
      <c r="C10" s="8"/>
      <c r="D10" s="9"/>
      <c r="E10" s="10" t="s">
        <v>2</v>
      </c>
      <c r="F10" s="11"/>
      <c r="G10" s="6"/>
    </row>
    <row r="11" spans="2:8" s="7" customFormat="1" ht="16.5" thickTop="1" thickBot="1" x14ac:dyDescent="0.4">
      <c r="B11" s="4"/>
      <c r="C11" s="239"/>
      <c r="D11" s="240"/>
      <c r="E11" s="12"/>
      <c r="F11" s="241"/>
      <c r="G11" s="6"/>
    </row>
    <row r="12" spans="2:8" s="7" customFormat="1" ht="17.25" customHeight="1" thickTop="1" thickBot="1" x14ac:dyDescent="0.5">
      <c r="B12" s="4"/>
      <c r="C12" s="13"/>
      <c r="D12" s="14"/>
      <c r="E12" s="15" t="s">
        <v>3</v>
      </c>
      <c r="F12" s="16"/>
      <c r="G12" s="6"/>
    </row>
    <row r="13" spans="2:8" s="7" customFormat="1" ht="19.5" thickTop="1" thickBot="1" x14ac:dyDescent="0.5">
      <c r="B13" s="4"/>
      <c r="C13" s="8"/>
      <c r="D13" s="17"/>
      <c r="E13" s="18"/>
      <c r="F13" s="19"/>
      <c r="G13" s="6"/>
    </row>
    <row r="14" spans="2:8" s="7" customFormat="1" ht="17.25" customHeight="1" thickTop="1" thickBot="1" x14ac:dyDescent="0.5">
      <c r="B14" s="20"/>
      <c r="C14" s="21"/>
      <c r="E14" s="15" t="s">
        <v>4</v>
      </c>
      <c r="F14" s="14"/>
      <c r="G14" s="22"/>
      <c r="H14" s="23"/>
    </row>
    <row r="15" spans="2:8" s="7" customFormat="1" ht="19.5" thickTop="1" thickBot="1" x14ac:dyDescent="0.5">
      <c r="B15" s="4"/>
      <c r="C15" s="8"/>
      <c r="D15" s="17"/>
      <c r="E15" s="18"/>
      <c r="F15" s="19"/>
      <c r="G15" s="6"/>
    </row>
    <row r="16" spans="2:8" s="7" customFormat="1" ht="17.25" customHeight="1" thickTop="1" thickBot="1" x14ac:dyDescent="0.5">
      <c r="B16" s="4"/>
      <c r="C16" s="13"/>
      <c r="D16" s="14"/>
      <c r="E16" s="15" t="s">
        <v>5</v>
      </c>
      <c r="F16" s="16"/>
      <c r="G16" s="6"/>
    </row>
    <row r="17" spans="1:9" ht="16.5" thickTop="1" thickBot="1" x14ac:dyDescent="0.4">
      <c r="B17" s="1"/>
      <c r="C17" s="239"/>
      <c r="D17" s="17"/>
      <c r="E17" s="12"/>
      <c r="F17" s="19"/>
      <c r="G17" s="2"/>
    </row>
    <row r="18" spans="1:9" s="7" customFormat="1" ht="16.5" thickTop="1" thickBot="1" x14ac:dyDescent="0.4">
      <c r="B18" s="4"/>
      <c r="C18" s="24"/>
      <c r="D18" s="17"/>
      <c r="E18" s="12"/>
      <c r="F18" s="19"/>
      <c r="G18" s="6"/>
    </row>
    <row r="19" spans="1:9" s="7" customFormat="1" ht="17.25" customHeight="1" thickTop="1" thickBot="1" x14ac:dyDescent="0.55000000000000004">
      <c r="B19" s="4"/>
      <c r="C19" s="8"/>
      <c r="D19" s="9"/>
      <c r="E19" s="25" t="s">
        <v>6</v>
      </c>
      <c r="F19" s="11"/>
      <c r="G19" s="6"/>
    </row>
    <row r="20" spans="1:9" s="7" customFormat="1" ht="16.5" thickTop="1" thickBot="1" x14ac:dyDescent="0.4">
      <c r="B20" s="4"/>
      <c r="C20" s="239"/>
      <c r="D20" s="240"/>
      <c r="E20" s="12"/>
      <c r="F20" s="241"/>
      <c r="G20" s="6"/>
    </row>
    <row r="21" spans="1:9" s="7" customFormat="1" ht="17.25" customHeight="1" thickTop="1" thickBot="1" x14ac:dyDescent="0.5">
      <c r="B21" s="4"/>
      <c r="C21" s="13"/>
      <c r="D21" s="14"/>
      <c r="E21" s="15" t="s">
        <v>7</v>
      </c>
      <c r="F21" s="16"/>
      <c r="G21" s="6"/>
    </row>
    <row r="22" spans="1:9" s="7" customFormat="1" ht="19.5" thickTop="1" thickBot="1" x14ac:dyDescent="0.5">
      <c r="B22" s="4"/>
      <c r="C22" s="8"/>
      <c r="D22" s="17"/>
      <c r="E22" s="18"/>
      <c r="F22" s="19"/>
      <c r="G22" s="6"/>
    </row>
    <row r="23" spans="1:9" s="7" customFormat="1" ht="21.75" customHeight="1" thickTop="1" thickBot="1" x14ac:dyDescent="0.5">
      <c r="B23" s="4"/>
      <c r="C23" s="13"/>
      <c r="D23" s="14"/>
      <c r="E23" s="15" t="s">
        <v>8</v>
      </c>
      <c r="F23" s="16"/>
      <c r="G23" s="6"/>
    </row>
    <row r="24" spans="1:9" s="7" customFormat="1" ht="19.5" thickTop="1" thickBot="1" x14ac:dyDescent="0.5">
      <c r="B24" s="4"/>
      <c r="C24" s="8"/>
      <c r="D24" s="17"/>
      <c r="E24" s="18"/>
      <c r="F24" s="19"/>
      <c r="G24" s="6"/>
    </row>
    <row r="25" spans="1:9" s="7" customFormat="1" ht="17.25" customHeight="1" thickTop="1" thickBot="1" x14ac:dyDescent="0.5">
      <c r="B25" s="4"/>
      <c r="C25" s="13"/>
      <c r="D25" s="14"/>
      <c r="E25" s="15" t="s">
        <v>9</v>
      </c>
      <c r="F25" s="16"/>
      <c r="G25" s="6"/>
    </row>
    <row r="26" spans="1:9" ht="16.5" thickTop="1" thickBot="1" x14ac:dyDescent="0.4">
      <c r="B26" s="1"/>
      <c r="C26" s="254"/>
      <c r="D26" s="255"/>
      <c r="E26" s="255"/>
      <c r="F26" s="256"/>
      <c r="G26" s="2"/>
    </row>
    <row r="27" spans="1:9" ht="14" thickTop="1" thickBot="1" x14ac:dyDescent="0.35">
      <c r="B27" s="1"/>
      <c r="C27" s="260"/>
      <c r="D27" s="261"/>
      <c r="E27" s="261"/>
      <c r="F27" s="262"/>
      <c r="G27" s="2"/>
    </row>
    <row r="28" spans="1:9" ht="14" thickTop="1" thickBot="1" x14ac:dyDescent="0.35">
      <c r="B28" s="1"/>
      <c r="C28" s="257"/>
      <c r="D28" s="258"/>
      <c r="E28" s="258"/>
      <c r="F28" s="259"/>
      <c r="G28" s="2"/>
    </row>
    <row r="29" spans="1:9" ht="4.5" customHeight="1" thickTop="1" x14ac:dyDescent="0.3">
      <c r="B29" s="1"/>
      <c r="C29" s="2"/>
      <c r="D29" s="2"/>
      <c r="E29" s="2"/>
      <c r="F29" s="2"/>
      <c r="G29" s="2"/>
    </row>
    <row r="30" spans="1:9" s="26" customFormat="1" ht="12.75" customHeight="1" x14ac:dyDescent="0.3">
      <c r="C30" s="27"/>
    </row>
    <row r="31" spans="1:9" x14ac:dyDescent="0.3">
      <c r="A31" s="26"/>
      <c r="B31" s="26"/>
      <c r="C31" s="3" t="s">
        <v>10</v>
      </c>
      <c r="D31" s="26"/>
      <c r="E31" s="26"/>
      <c r="F31" s="28"/>
      <c r="G31" s="26"/>
      <c r="H31" s="26"/>
      <c r="I31" s="26"/>
    </row>
    <row r="32" spans="1:9" x14ac:dyDescent="0.3">
      <c r="A32" s="26"/>
      <c r="B32" s="26"/>
      <c r="C32" s="26" t="s">
        <v>11</v>
      </c>
      <c r="D32" s="26"/>
      <c r="E32" s="26"/>
      <c r="F32" s="28"/>
      <c r="G32" s="26"/>
      <c r="H32" s="26"/>
      <c r="I32" s="26"/>
    </row>
  </sheetData>
  <mergeCells count="9">
    <mergeCell ref="C2:F2"/>
    <mergeCell ref="C4:F4"/>
    <mergeCell ref="C5:F5"/>
    <mergeCell ref="C28:F28"/>
    <mergeCell ref="C8:F8"/>
    <mergeCell ref="C26:F26"/>
    <mergeCell ref="C27:F27"/>
    <mergeCell ref="C6:F6"/>
    <mergeCell ref="C7:F7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A10" zoomScale="90" zoomScaleNormal="90" workbookViewId="0">
      <selection activeCell="K21" sqref="K21"/>
    </sheetView>
  </sheetViews>
  <sheetFormatPr defaultColWidth="9.1796875" defaultRowHeight="13" x14ac:dyDescent="0.3"/>
  <cols>
    <col min="1" max="1" width="19.453125" style="30" customWidth="1"/>
    <col min="2" max="2" width="7.26953125" style="30" customWidth="1"/>
    <col min="3" max="3" width="6.453125" style="30" customWidth="1"/>
    <col min="4" max="4" width="6.26953125" style="30" customWidth="1"/>
    <col min="5" max="5" width="7.1796875" style="30" customWidth="1"/>
    <col min="6" max="6" width="7.26953125" style="30" customWidth="1"/>
    <col min="7" max="7" width="6.453125" style="30" customWidth="1"/>
    <col min="8" max="8" width="6.7265625" style="30" customWidth="1"/>
    <col min="9" max="9" width="6.81640625" style="30" customWidth="1"/>
    <col min="10" max="10" width="6.453125" style="30" customWidth="1"/>
    <col min="11" max="11" width="7.7265625" style="30" customWidth="1"/>
    <col min="12" max="12" width="7.1796875" style="30" customWidth="1"/>
    <col min="13" max="13" width="6.7265625" style="30" customWidth="1"/>
    <col min="14" max="14" width="6" style="30" customWidth="1"/>
    <col min="15" max="15" width="6.7265625" style="30" customWidth="1"/>
    <col min="16" max="16" width="6" style="36" customWidth="1"/>
    <col min="17" max="17" width="6.453125" style="30" customWidth="1"/>
    <col min="18" max="18" width="7.26953125" style="30" customWidth="1"/>
    <col min="19" max="16384" width="9.1796875" style="30"/>
  </cols>
  <sheetData>
    <row r="1" spans="1:19" s="29" customFormat="1" ht="20.149999999999999" customHeight="1" x14ac:dyDescent="0.25">
      <c r="A1" s="268" t="s">
        <v>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70"/>
      <c r="S1" s="244"/>
    </row>
    <row r="2" spans="1:19" s="29" customFormat="1" ht="20.149999999999999" customHeight="1" x14ac:dyDescent="0.25">
      <c r="A2" s="271" t="s">
        <v>1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3"/>
      <c r="S2" s="244"/>
    </row>
    <row r="3" spans="1:19" s="29" customFormat="1" ht="20.149999999999999" customHeight="1" thickBot="1" x14ac:dyDescent="0.3">
      <c r="A3" s="274" t="s">
        <v>12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6"/>
      <c r="S3" s="244"/>
    </row>
    <row r="4" spans="1:19" s="29" customFormat="1" ht="12.75" customHeight="1" x14ac:dyDescent="0.25">
      <c r="A4" s="283" t="s">
        <v>13</v>
      </c>
      <c r="B4" s="277" t="s">
        <v>14</v>
      </c>
      <c r="C4" s="278"/>
      <c r="D4" s="279"/>
      <c r="E4" s="277" t="s">
        <v>15</v>
      </c>
      <c r="F4" s="278"/>
      <c r="G4" s="279"/>
      <c r="H4" s="277" t="s">
        <v>16</v>
      </c>
      <c r="I4" s="278"/>
      <c r="J4" s="278"/>
      <c r="K4" s="278"/>
      <c r="L4" s="278"/>
      <c r="M4" s="279"/>
      <c r="N4" s="277" t="s">
        <v>17</v>
      </c>
      <c r="O4" s="278"/>
      <c r="P4" s="278"/>
      <c r="Q4" s="278"/>
      <c r="R4" s="279"/>
      <c r="S4" s="244"/>
    </row>
    <row r="5" spans="1:19" ht="12.75" customHeight="1" x14ac:dyDescent="0.3">
      <c r="A5" s="284"/>
      <c r="B5" s="280" t="s">
        <v>18</v>
      </c>
      <c r="C5" s="281"/>
      <c r="D5" s="282"/>
      <c r="E5" s="280" t="s">
        <v>19</v>
      </c>
      <c r="F5" s="281"/>
      <c r="G5" s="282"/>
      <c r="H5" s="280" t="s">
        <v>19</v>
      </c>
      <c r="I5" s="281"/>
      <c r="J5" s="281"/>
      <c r="K5" s="281"/>
      <c r="L5" s="281"/>
      <c r="M5" s="282"/>
      <c r="N5" s="280" t="s">
        <v>20</v>
      </c>
      <c r="O5" s="281"/>
      <c r="P5" s="281"/>
      <c r="Q5" s="281"/>
      <c r="R5" s="282"/>
    </row>
    <row r="6" spans="1:19" ht="50.25" customHeight="1" thickBot="1" x14ac:dyDescent="0.35">
      <c r="A6" s="285"/>
      <c r="B6" s="31" t="s">
        <v>21</v>
      </c>
      <c r="C6" s="32" t="s">
        <v>22</v>
      </c>
      <c r="D6" s="33" t="s">
        <v>23</v>
      </c>
      <c r="E6" s="34" t="s">
        <v>21</v>
      </c>
      <c r="F6" s="35" t="s">
        <v>22</v>
      </c>
      <c r="G6" s="33" t="s">
        <v>23</v>
      </c>
      <c r="H6" s="34" t="s">
        <v>24</v>
      </c>
      <c r="I6" s="35" t="s">
        <v>25</v>
      </c>
      <c r="J6" s="35" t="s">
        <v>23</v>
      </c>
      <c r="K6" s="35" t="s">
        <v>26</v>
      </c>
      <c r="L6" s="35" t="s">
        <v>27</v>
      </c>
      <c r="M6" s="33" t="s">
        <v>23</v>
      </c>
      <c r="N6" s="32" t="s">
        <v>28</v>
      </c>
      <c r="O6" s="35" t="s">
        <v>29</v>
      </c>
      <c r="P6" s="32" t="s">
        <v>30</v>
      </c>
      <c r="Q6" s="32" t="s">
        <v>31</v>
      </c>
      <c r="R6" s="33" t="s">
        <v>32</v>
      </c>
      <c r="S6" s="36"/>
    </row>
    <row r="7" spans="1:19" s="52" customFormat="1" ht="20.149999999999999" customHeight="1" x14ac:dyDescent="0.25">
      <c r="A7" s="37" t="s">
        <v>33</v>
      </c>
      <c r="B7" s="38">
        <v>38</v>
      </c>
      <c r="C7" s="39">
        <v>7</v>
      </c>
      <c r="D7" s="40">
        <f t="shared" ref="D7:D23" si="0">(C7/B7)</f>
        <v>0.18421052631578946</v>
      </c>
      <c r="E7" s="41">
        <v>35</v>
      </c>
      <c r="F7" s="42">
        <v>4</v>
      </c>
      <c r="G7" s="40">
        <f t="shared" ref="G7:G23" si="1">(F7/E7)</f>
        <v>0.11428571428571428</v>
      </c>
      <c r="H7" s="43">
        <v>30</v>
      </c>
      <c r="I7" s="39">
        <v>0</v>
      </c>
      <c r="J7" s="44">
        <f t="shared" ref="J7:J23" si="2">(I7/H7)</f>
        <v>0</v>
      </c>
      <c r="K7" s="42">
        <v>33</v>
      </c>
      <c r="L7" s="45">
        <v>2</v>
      </c>
      <c r="M7" s="46">
        <f>+L7/K7</f>
        <v>6.0606060606060608E-2</v>
      </c>
      <c r="N7" s="47">
        <v>0</v>
      </c>
      <c r="O7" s="48">
        <v>0</v>
      </c>
      <c r="P7" s="45">
        <v>2</v>
      </c>
      <c r="Q7" s="49">
        <v>0</v>
      </c>
      <c r="R7" s="50">
        <v>0</v>
      </c>
      <c r="S7" s="51"/>
    </row>
    <row r="8" spans="1:19" s="52" customFormat="1" ht="20.149999999999999" customHeight="1" x14ac:dyDescent="0.25">
      <c r="A8" s="53" t="s">
        <v>34</v>
      </c>
      <c r="B8" s="54">
        <v>163</v>
      </c>
      <c r="C8" s="55">
        <v>62</v>
      </c>
      <c r="D8" s="56">
        <f t="shared" si="0"/>
        <v>0.38036809815950923</v>
      </c>
      <c r="E8" s="57">
        <v>120</v>
      </c>
      <c r="F8" s="58">
        <v>20</v>
      </c>
      <c r="G8" s="56">
        <f t="shared" si="1"/>
        <v>0.16666666666666666</v>
      </c>
      <c r="H8" s="43">
        <v>45</v>
      </c>
      <c r="I8" s="55">
        <v>9</v>
      </c>
      <c r="J8" s="59">
        <f t="shared" si="2"/>
        <v>0.2</v>
      </c>
      <c r="K8" s="58">
        <v>79</v>
      </c>
      <c r="L8" s="60">
        <v>46</v>
      </c>
      <c r="M8" s="61">
        <f>+L8/K8</f>
        <v>0.58227848101265822</v>
      </c>
      <c r="N8" s="62">
        <v>0</v>
      </c>
      <c r="O8" s="63">
        <v>0</v>
      </c>
      <c r="P8" s="60">
        <v>46</v>
      </c>
      <c r="Q8" s="64">
        <v>0</v>
      </c>
      <c r="R8" s="65">
        <v>0</v>
      </c>
      <c r="S8" s="51"/>
    </row>
    <row r="9" spans="1:19" s="52" customFormat="1" ht="20.149999999999999" customHeight="1" x14ac:dyDescent="0.25">
      <c r="A9" s="37" t="s">
        <v>35</v>
      </c>
      <c r="B9" s="54">
        <v>117</v>
      </c>
      <c r="C9" s="66">
        <v>29</v>
      </c>
      <c r="D9" s="67">
        <f t="shared" si="0"/>
        <v>0.24786324786324787</v>
      </c>
      <c r="E9" s="57">
        <v>71</v>
      </c>
      <c r="F9" s="58">
        <v>9</v>
      </c>
      <c r="G9" s="56">
        <f t="shared" si="1"/>
        <v>0.12676056338028169</v>
      </c>
      <c r="H9" s="43">
        <v>36</v>
      </c>
      <c r="I9" s="66">
        <v>8</v>
      </c>
      <c r="J9" s="59">
        <f t="shared" si="2"/>
        <v>0.22222222222222221</v>
      </c>
      <c r="K9" s="58">
        <v>47</v>
      </c>
      <c r="L9" s="60">
        <v>24</v>
      </c>
      <c r="M9" s="61">
        <f t="shared" ref="M9:M22" si="3">+L9/K9</f>
        <v>0.51063829787234039</v>
      </c>
      <c r="N9" s="68">
        <v>2</v>
      </c>
      <c r="O9" s="69">
        <v>0</v>
      </c>
      <c r="P9" s="70">
        <v>22</v>
      </c>
      <c r="Q9" s="71">
        <v>0</v>
      </c>
      <c r="R9" s="72">
        <v>1</v>
      </c>
      <c r="S9" s="51"/>
    </row>
    <row r="10" spans="1:19" s="52" customFormat="1" ht="20.149999999999999" customHeight="1" x14ac:dyDescent="0.25">
      <c r="A10" s="37" t="s">
        <v>36</v>
      </c>
      <c r="B10" s="73">
        <v>116</v>
      </c>
      <c r="C10" s="66">
        <v>83</v>
      </c>
      <c r="D10" s="67">
        <f t="shared" si="0"/>
        <v>0.71551724137931039</v>
      </c>
      <c r="E10" s="74">
        <v>45</v>
      </c>
      <c r="F10" s="58">
        <v>10</v>
      </c>
      <c r="G10" s="56">
        <f t="shared" si="1"/>
        <v>0.22222222222222221</v>
      </c>
      <c r="H10" s="75">
        <v>15</v>
      </c>
      <c r="I10" s="66">
        <v>9</v>
      </c>
      <c r="J10" s="59">
        <f>IF(H10&gt;0,I10/H10,0)</f>
        <v>0.6</v>
      </c>
      <c r="K10" s="58">
        <v>20</v>
      </c>
      <c r="L10" s="60">
        <v>32</v>
      </c>
      <c r="M10" s="61">
        <f t="shared" si="3"/>
        <v>1.6</v>
      </c>
      <c r="N10" s="68">
        <v>0</v>
      </c>
      <c r="O10" s="69">
        <v>0</v>
      </c>
      <c r="P10" s="70">
        <v>32</v>
      </c>
      <c r="Q10" s="71">
        <v>0</v>
      </c>
      <c r="R10" s="72">
        <v>1</v>
      </c>
      <c r="S10" s="51"/>
    </row>
    <row r="11" spans="1:19" s="52" customFormat="1" ht="20.149999999999999" customHeight="1" x14ac:dyDescent="0.25">
      <c r="A11" s="37" t="s">
        <v>37</v>
      </c>
      <c r="B11" s="54">
        <v>32</v>
      </c>
      <c r="C11" s="66">
        <v>16</v>
      </c>
      <c r="D11" s="67">
        <f t="shared" si="0"/>
        <v>0.5</v>
      </c>
      <c r="E11" s="76">
        <v>18</v>
      </c>
      <c r="F11" s="58">
        <v>5</v>
      </c>
      <c r="G11" s="56">
        <f t="shared" si="1"/>
        <v>0.27777777777777779</v>
      </c>
      <c r="H11" s="43">
        <v>12</v>
      </c>
      <c r="I11" s="66">
        <v>4</v>
      </c>
      <c r="J11" s="59">
        <f>IF(H11&gt;0,I11/H11,0)</f>
        <v>0.33333333333333331</v>
      </c>
      <c r="K11" s="58">
        <v>22</v>
      </c>
      <c r="L11" s="60">
        <v>10</v>
      </c>
      <c r="M11" s="61">
        <f>IF(K11&gt;0,L11/K11,0)</f>
        <v>0.45454545454545453</v>
      </c>
      <c r="N11" s="68">
        <v>0</v>
      </c>
      <c r="O11" s="69">
        <v>0</v>
      </c>
      <c r="P11" s="70">
        <v>10</v>
      </c>
      <c r="Q11" s="71">
        <v>0</v>
      </c>
      <c r="R11" s="72">
        <v>0</v>
      </c>
      <c r="S11" s="51"/>
    </row>
    <row r="12" spans="1:19" s="52" customFormat="1" ht="20.149999999999999" customHeight="1" x14ac:dyDescent="0.25">
      <c r="A12" s="37" t="s">
        <v>38</v>
      </c>
      <c r="B12" s="77">
        <v>71</v>
      </c>
      <c r="C12" s="66">
        <v>18</v>
      </c>
      <c r="D12" s="67">
        <f t="shared" si="0"/>
        <v>0.25352112676056338</v>
      </c>
      <c r="E12" s="78">
        <v>56</v>
      </c>
      <c r="F12" s="58">
        <v>7</v>
      </c>
      <c r="G12" s="56">
        <f t="shared" si="1"/>
        <v>0.125</v>
      </c>
      <c r="H12" s="43">
        <v>51</v>
      </c>
      <c r="I12" s="66">
        <v>7</v>
      </c>
      <c r="J12" s="59">
        <f t="shared" si="2"/>
        <v>0.13725490196078433</v>
      </c>
      <c r="K12" s="58">
        <v>66</v>
      </c>
      <c r="L12" s="60">
        <v>18</v>
      </c>
      <c r="M12" s="61">
        <f t="shared" si="3"/>
        <v>0.27272727272727271</v>
      </c>
      <c r="N12" s="68">
        <v>0</v>
      </c>
      <c r="O12" s="69">
        <v>0</v>
      </c>
      <c r="P12" s="70">
        <v>18</v>
      </c>
      <c r="Q12" s="71">
        <v>0</v>
      </c>
      <c r="R12" s="72">
        <v>0</v>
      </c>
      <c r="S12" s="51"/>
    </row>
    <row r="13" spans="1:19" s="52" customFormat="1" ht="20.149999999999999" customHeight="1" x14ac:dyDescent="0.25">
      <c r="A13" s="37" t="s">
        <v>39</v>
      </c>
      <c r="B13" s="54">
        <v>42</v>
      </c>
      <c r="C13" s="66">
        <v>21</v>
      </c>
      <c r="D13" s="67">
        <f t="shared" si="0"/>
        <v>0.5</v>
      </c>
      <c r="E13" s="57">
        <v>28</v>
      </c>
      <c r="F13" s="58">
        <v>7</v>
      </c>
      <c r="G13" s="56">
        <f t="shared" si="1"/>
        <v>0.25</v>
      </c>
      <c r="H13" s="43">
        <v>20</v>
      </c>
      <c r="I13" s="66">
        <v>8</v>
      </c>
      <c r="J13" s="59">
        <f t="shared" si="2"/>
        <v>0.4</v>
      </c>
      <c r="K13" s="58">
        <v>25</v>
      </c>
      <c r="L13" s="60">
        <v>19</v>
      </c>
      <c r="M13" s="61">
        <f t="shared" si="3"/>
        <v>0.76</v>
      </c>
      <c r="N13" s="68">
        <v>0</v>
      </c>
      <c r="O13" s="69">
        <v>0</v>
      </c>
      <c r="P13" s="70">
        <v>19</v>
      </c>
      <c r="Q13" s="71">
        <v>0</v>
      </c>
      <c r="R13" s="72">
        <v>1</v>
      </c>
      <c r="S13" s="51"/>
    </row>
    <row r="14" spans="1:19" s="52" customFormat="1" ht="20.149999999999999" customHeight="1" x14ac:dyDescent="0.25">
      <c r="A14" s="37" t="s">
        <v>40</v>
      </c>
      <c r="B14" s="54">
        <v>38</v>
      </c>
      <c r="C14" s="66">
        <v>21</v>
      </c>
      <c r="D14" s="67">
        <f t="shared" si="0"/>
        <v>0.55263157894736847</v>
      </c>
      <c r="E14" s="57">
        <v>22</v>
      </c>
      <c r="F14" s="58">
        <v>7</v>
      </c>
      <c r="G14" s="56">
        <f t="shared" si="1"/>
        <v>0.31818181818181818</v>
      </c>
      <c r="H14" s="43">
        <v>17</v>
      </c>
      <c r="I14" s="66">
        <v>1</v>
      </c>
      <c r="J14" s="59">
        <f t="shared" si="2"/>
        <v>5.8823529411764705E-2</v>
      </c>
      <c r="K14" s="58">
        <v>25</v>
      </c>
      <c r="L14" s="60">
        <v>13</v>
      </c>
      <c r="M14" s="61">
        <f t="shared" si="3"/>
        <v>0.52</v>
      </c>
      <c r="N14" s="68">
        <v>0</v>
      </c>
      <c r="O14" s="69">
        <v>0</v>
      </c>
      <c r="P14" s="70">
        <v>13</v>
      </c>
      <c r="Q14" s="71">
        <v>0</v>
      </c>
      <c r="R14" s="72">
        <v>0</v>
      </c>
      <c r="S14" s="51"/>
    </row>
    <row r="15" spans="1:19" s="52" customFormat="1" ht="20.149999999999999" customHeight="1" x14ac:dyDescent="0.25">
      <c r="A15" s="37" t="s">
        <v>41</v>
      </c>
      <c r="B15" s="54">
        <v>86</v>
      </c>
      <c r="C15" s="66">
        <v>61</v>
      </c>
      <c r="D15" s="67">
        <f t="shared" si="0"/>
        <v>0.70930232558139539</v>
      </c>
      <c r="E15" s="57">
        <v>37</v>
      </c>
      <c r="F15" s="58">
        <v>17</v>
      </c>
      <c r="G15" s="56">
        <f t="shared" si="1"/>
        <v>0.45945945945945948</v>
      </c>
      <c r="H15" s="43">
        <v>33</v>
      </c>
      <c r="I15" s="66">
        <v>14</v>
      </c>
      <c r="J15" s="59">
        <f t="shared" si="2"/>
        <v>0.42424242424242425</v>
      </c>
      <c r="K15" s="58">
        <v>45</v>
      </c>
      <c r="L15" s="60">
        <v>41</v>
      </c>
      <c r="M15" s="61">
        <f t="shared" si="3"/>
        <v>0.91111111111111109</v>
      </c>
      <c r="N15" s="68">
        <v>1</v>
      </c>
      <c r="O15" s="69">
        <v>1</v>
      </c>
      <c r="P15" s="70">
        <v>39</v>
      </c>
      <c r="Q15" s="71">
        <v>1</v>
      </c>
      <c r="R15" s="72">
        <v>2</v>
      </c>
      <c r="S15" s="51"/>
    </row>
    <row r="16" spans="1:19" s="52" customFormat="1" ht="20.149999999999999" customHeight="1" x14ac:dyDescent="0.25">
      <c r="A16" s="37" t="s">
        <v>42</v>
      </c>
      <c r="B16" s="54">
        <v>250</v>
      </c>
      <c r="C16" s="66">
        <v>145</v>
      </c>
      <c r="D16" s="67">
        <f t="shared" si="0"/>
        <v>0.57999999999999996</v>
      </c>
      <c r="E16" s="57">
        <v>133</v>
      </c>
      <c r="F16" s="58">
        <v>52</v>
      </c>
      <c r="G16" s="56">
        <f t="shared" si="1"/>
        <v>0.39097744360902253</v>
      </c>
      <c r="H16" s="43">
        <v>173</v>
      </c>
      <c r="I16" s="66">
        <v>28</v>
      </c>
      <c r="J16" s="59">
        <f t="shared" si="2"/>
        <v>0.16184971098265896</v>
      </c>
      <c r="K16" s="58">
        <v>185</v>
      </c>
      <c r="L16" s="60">
        <v>78</v>
      </c>
      <c r="M16" s="61">
        <f t="shared" si="3"/>
        <v>0.42162162162162165</v>
      </c>
      <c r="N16" s="68">
        <v>0</v>
      </c>
      <c r="O16" s="69">
        <v>0</v>
      </c>
      <c r="P16" s="70">
        <v>77</v>
      </c>
      <c r="Q16" s="71">
        <v>2</v>
      </c>
      <c r="R16" s="72">
        <v>1</v>
      </c>
      <c r="S16" s="51"/>
    </row>
    <row r="17" spans="1:19" s="52" customFormat="1" ht="20.149999999999999" customHeight="1" x14ac:dyDescent="0.25">
      <c r="A17" s="37" t="s">
        <v>43</v>
      </c>
      <c r="B17" s="54">
        <v>94</v>
      </c>
      <c r="C17" s="66">
        <v>26</v>
      </c>
      <c r="D17" s="67">
        <f t="shared" si="0"/>
        <v>0.27659574468085107</v>
      </c>
      <c r="E17" s="78">
        <v>74</v>
      </c>
      <c r="F17" s="58">
        <v>6</v>
      </c>
      <c r="G17" s="56">
        <f t="shared" si="1"/>
        <v>8.1081081081081086E-2</v>
      </c>
      <c r="H17" s="75">
        <v>74</v>
      </c>
      <c r="I17" s="66">
        <v>4</v>
      </c>
      <c r="J17" s="59">
        <f>IF(H17&gt;0,I17/H17,0)</f>
        <v>5.4054054054054057E-2</v>
      </c>
      <c r="K17" s="236">
        <v>85</v>
      </c>
      <c r="L17" s="60">
        <v>24</v>
      </c>
      <c r="M17" s="59">
        <f>IF(K17&gt;0,L17/K17,0)</f>
        <v>0.28235294117647058</v>
      </c>
      <c r="N17" s="68">
        <v>0</v>
      </c>
      <c r="O17" s="69">
        <v>0</v>
      </c>
      <c r="P17" s="70">
        <v>24</v>
      </c>
      <c r="Q17" s="71">
        <v>0</v>
      </c>
      <c r="R17" s="72">
        <v>0</v>
      </c>
      <c r="S17" s="51"/>
    </row>
    <row r="18" spans="1:19" s="52" customFormat="1" ht="20.149999999999999" customHeight="1" x14ac:dyDescent="0.25">
      <c r="A18" s="37" t="s">
        <v>44</v>
      </c>
      <c r="B18" s="54">
        <v>130</v>
      </c>
      <c r="C18" s="66">
        <v>57</v>
      </c>
      <c r="D18" s="67">
        <f t="shared" si="0"/>
        <v>0.43846153846153846</v>
      </c>
      <c r="E18" s="57">
        <v>84</v>
      </c>
      <c r="F18" s="58">
        <v>11</v>
      </c>
      <c r="G18" s="56">
        <f t="shared" si="1"/>
        <v>0.13095238095238096</v>
      </c>
      <c r="H18" s="43">
        <v>22</v>
      </c>
      <c r="I18" s="66">
        <v>10</v>
      </c>
      <c r="J18" s="59">
        <f t="shared" si="2"/>
        <v>0.45454545454545453</v>
      </c>
      <c r="K18" s="58">
        <v>63</v>
      </c>
      <c r="L18" s="60">
        <v>47</v>
      </c>
      <c r="M18" s="61">
        <f t="shared" si="3"/>
        <v>0.74603174603174605</v>
      </c>
      <c r="N18" s="68">
        <v>0</v>
      </c>
      <c r="O18" s="69">
        <v>1</v>
      </c>
      <c r="P18" s="70">
        <v>44</v>
      </c>
      <c r="Q18" s="71">
        <v>1</v>
      </c>
      <c r="R18" s="72">
        <v>1</v>
      </c>
      <c r="S18" s="51"/>
    </row>
    <row r="19" spans="1:19" s="52" customFormat="1" ht="20.149999999999999" customHeight="1" x14ac:dyDescent="0.25">
      <c r="A19" s="37" t="s">
        <v>45</v>
      </c>
      <c r="B19" s="54">
        <v>80</v>
      </c>
      <c r="C19" s="66">
        <v>27</v>
      </c>
      <c r="D19" s="67">
        <f t="shared" si="0"/>
        <v>0.33750000000000002</v>
      </c>
      <c r="E19" s="57">
        <v>58</v>
      </c>
      <c r="F19" s="58">
        <v>7</v>
      </c>
      <c r="G19" s="56">
        <f t="shared" si="1"/>
        <v>0.1206896551724138</v>
      </c>
      <c r="H19" s="43">
        <v>38</v>
      </c>
      <c r="I19" s="66">
        <v>4</v>
      </c>
      <c r="J19" s="59">
        <f t="shared" si="2"/>
        <v>0.10526315789473684</v>
      </c>
      <c r="K19" s="58">
        <v>59</v>
      </c>
      <c r="L19" s="60">
        <v>22</v>
      </c>
      <c r="M19" s="61">
        <f t="shared" si="3"/>
        <v>0.3728813559322034</v>
      </c>
      <c r="N19" s="68">
        <v>4</v>
      </c>
      <c r="O19" s="69">
        <v>0</v>
      </c>
      <c r="P19" s="70">
        <v>20</v>
      </c>
      <c r="Q19" s="71">
        <v>1</v>
      </c>
      <c r="R19" s="72">
        <v>6</v>
      </c>
      <c r="S19" s="51"/>
    </row>
    <row r="20" spans="1:19" s="52" customFormat="1" ht="20.149999999999999" customHeight="1" x14ac:dyDescent="0.25">
      <c r="A20" s="37" t="s">
        <v>46</v>
      </c>
      <c r="B20" s="54">
        <v>21</v>
      </c>
      <c r="C20" s="66">
        <v>1</v>
      </c>
      <c r="D20" s="67">
        <f t="shared" si="0"/>
        <v>4.7619047619047616E-2</v>
      </c>
      <c r="E20" s="57">
        <v>20</v>
      </c>
      <c r="F20" s="58">
        <v>1</v>
      </c>
      <c r="G20" s="56">
        <f t="shared" si="1"/>
        <v>0.05</v>
      </c>
      <c r="H20" s="43">
        <v>16</v>
      </c>
      <c r="I20" s="66">
        <v>1</v>
      </c>
      <c r="J20" s="59">
        <f t="shared" si="2"/>
        <v>6.25E-2</v>
      </c>
      <c r="K20" s="58">
        <v>17</v>
      </c>
      <c r="L20" s="60">
        <v>1</v>
      </c>
      <c r="M20" s="61">
        <f t="shared" si="3"/>
        <v>5.8823529411764705E-2</v>
      </c>
      <c r="N20" s="68">
        <v>0</v>
      </c>
      <c r="O20" s="69">
        <v>0</v>
      </c>
      <c r="P20" s="70">
        <v>1</v>
      </c>
      <c r="Q20" s="71">
        <v>0</v>
      </c>
      <c r="R20" s="72">
        <v>0</v>
      </c>
      <c r="S20" s="51"/>
    </row>
    <row r="21" spans="1:19" s="52" customFormat="1" ht="20.149999999999999" customHeight="1" x14ac:dyDescent="0.25">
      <c r="A21" s="37" t="s">
        <v>47</v>
      </c>
      <c r="B21" s="54">
        <v>69</v>
      </c>
      <c r="C21" s="66">
        <v>29</v>
      </c>
      <c r="D21" s="67">
        <f t="shared" si="0"/>
        <v>0.42028985507246375</v>
      </c>
      <c r="E21" s="57">
        <v>47</v>
      </c>
      <c r="F21" s="58">
        <v>7</v>
      </c>
      <c r="G21" s="56">
        <f t="shared" si="1"/>
        <v>0.14893617021276595</v>
      </c>
      <c r="H21" s="75">
        <v>47</v>
      </c>
      <c r="I21" s="66">
        <v>5</v>
      </c>
      <c r="J21" s="59">
        <f>IF(H21&gt;0,I21/H21,0)</f>
        <v>0.10638297872340426</v>
      </c>
      <c r="K21" s="236">
        <v>69</v>
      </c>
      <c r="L21" s="60">
        <v>27</v>
      </c>
      <c r="M21" s="59">
        <f>IF(K21&gt;0,L21/K21,0)</f>
        <v>0.39130434782608697</v>
      </c>
      <c r="N21" s="68">
        <v>0</v>
      </c>
      <c r="O21" s="69">
        <v>0</v>
      </c>
      <c r="P21" s="70">
        <v>27</v>
      </c>
      <c r="Q21" s="71">
        <v>0</v>
      </c>
      <c r="R21" s="72">
        <v>0</v>
      </c>
      <c r="S21" s="51"/>
    </row>
    <row r="22" spans="1:19" s="52" customFormat="1" ht="20.149999999999999" customHeight="1" thickBot="1" x14ac:dyDescent="0.3">
      <c r="A22" s="79" t="s">
        <v>48</v>
      </c>
      <c r="B22" s="54">
        <v>61</v>
      </c>
      <c r="C22" s="80">
        <v>56</v>
      </c>
      <c r="D22" s="81">
        <f t="shared" si="0"/>
        <v>0.91803278688524592</v>
      </c>
      <c r="E22" s="57">
        <v>40</v>
      </c>
      <c r="F22" s="82">
        <v>19</v>
      </c>
      <c r="G22" s="81">
        <f t="shared" si="1"/>
        <v>0.47499999999999998</v>
      </c>
      <c r="H22" s="75">
        <v>16</v>
      </c>
      <c r="I22" s="80">
        <v>11</v>
      </c>
      <c r="J22" s="83">
        <f t="shared" si="2"/>
        <v>0.6875</v>
      </c>
      <c r="K22" s="237">
        <v>26</v>
      </c>
      <c r="L22" s="84">
        <v>32</v>
      </c>
      <c r="M22" s="61">
        <f t="shared" si="3"/>
        <v>1.2307692307692308</v>
      </c>
      <c r="N22" s="85">
        <v>0</v>
      </c>
      <c r="O22" s="86">
        <v>1</v>
      </c>
      <c r="P22" s="84">
        <v>29</v>
      </c>
      <c r="Q22" s="87">
        <v>2</v>
      </c>
      <c r="R22" s="88">
        <v>0</v>
      </c>
      <c r="S22" s="51"/>
    </row>
    <row r="23" spans="1:19" s="52" customFormat="1" ht="20.149999999999999" customHeight="1" thickBot="1" x14ac:dyDescent="0.3">
      <c r="A23" s="89" t="s">
        <v>49</v>
      </c>
      <c r="B23" s="90">
        <f>SUM(B7:B22)</f>
        <v>1408</v>
      </c>
      <c r="C23" s="91">
        <f>SUM(C7:C22)</f>
        <v>659</v>
      </c>
      <c r="D23" s="92">
        <f t="shared" si="0"/>
        <v>0.46803977272727271</v>
      </c>
      <c r="E23" s="93">
        <f>SUM(E7:E22)</f>
        <v>888</v>
      </c>
      <c r="F23" s="91">
        <f>SUM(F7:F22)</f>
        <v>189</v>
      </c>
      <c r="G23" s="92">
        <f t="shared" si="1"/>
        <v>0.21283783783783783</v>
      </c>
      <c r="H23" s="94">
        <v>602</v>
      </c>
      <c r="I23" s="91">
        <f>SUM(I7:I22)</f>
        <v>123</v>
      </c>
      <c r="J23" s="95">
        <f t="shared" si="2"/>
        <v>0.20431893687707642</v>
      </c>
      <c r="K23" s="91">
        <v>849</v>
      </c>
      <c r="L23" s="96">
        <f>SUM(L7:L22)</f>
        <v>436</v>
      </c>
      <c r="M23" s="97">
        <f>+L23/K23</f>
        <v>0.51354534746760894</v>
      </c>
      <c r="N23" s="98">
        <f>SUM(N7:N22)</f>
        <v>7</v>
      </c>
      <c r="O23" s="99">
        <f>SUM(O7:O22)</f>
        <v>3</v>
      </c>
      <c r="P23" s="100">
        <f>SUM(P7:P22)</f>
        <v>423</v>
      </c>
      <c r="Q23" s="100">
        <f>SUM(Q7:Q22)</f>
        <v>7</v>
      </c>
      <c r="R23" s="101">
        <f>SUM(R7:R22)</f>
        <v>13</v>
      </c>
      <c r="S23" s="51"/>
    </row>
    <row r="24" spans="1:19" ht="14.5" x14ac:dyDescent="0.35">
      <c r="A24" s="265"/>
      <c r="B24" s="266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102"/>
    </row>
    <row r="25" spans="1:19" ht="27" customHeight="1" x14ac:dyDescent="0.35">
      <c r="A25" s="267" t="s">
        <v>50</v>
      </c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</row>
    <row r="26" spans="1:19" ht="14.5" x14ac:dyDescent="0.35">
      <c r="A26" s="263" t="s">
        <v>51</v>
      </c>
      <c r="B26" s="264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102"/>
    </row>
    <row r="27" spans="1:19" ht="14.5" x14ac:dyDescent="0.35">
      <c r="A27" s="263"/>
      <c r="B27" s="264"/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102"/>
    </row>
    <row r="28" spans="1:19" ht="9" customHeight="1" x14ac:dyDescent="0.35">
      <c r="A28" s="245"/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103"/>
      <c r="Q28" s="245"/>
      <c r="R28" s="102"/>
    </row>
    <row r="29" spans="1:19" x14ac:dyDescent="0.3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242"/>
      <c r="Q29" s="102"/>
      <c r="R29" s="102"/>
    </row>
  </sheetData>
  <mergeCells count="16">
    <mergeCell ref="A27:Q27"/>
    <mergeCell ref="A26:Q26"/>
    <mergeCell ref="A24:Q24"/>
    <mergeCell ref="A25:R25"/>
    <mergeCell ref="A1:R1"/>
    <mergeCell ref="A2:R2"/>
    <mergeCell ref="A3:R3"/>
    <mergeCell ref="H4:M4"/>
    <mergeCell ref="H5:M5"/>
    <mergeCell ref="N5:R5"/>
    <mergeCell ref="B5:D5"/>
    <mergeCell ref="E5:G5"/>
    <mergeCell ref="N4:R4"/>
    <mergeCell ref="B4:D4"/>
    <mergeCell ref="E4:G4"/>
    <mergeCell ref="A4:A6"/>
  </mergeCells>
  <phoneticPr fontId="2" type="noConversion"/>
  <printOptions horizontalCentered="1" verticalCentered="1"/>
  <pageMargins left="0.3" right="0.3" top="0.57999999999999996" bottom="0.28999999999999998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opLeftCell="A10" zoomScaleNormal="100" workbookViewId="0">
      <selection activeCell="K15" sqref="K15"/>
    </sheetView>
  </sheetViews>
  <sheetFormatPr defaultColWidth="9.1796875" defaultRowHeight="13" x14ac:dyDescent="0.3"/>
  <cols>
    <col min="1" max="1" width="19.54296875" style="3" customWidth="1"/>
    <col min="2" max="2" width="8" style="156" customWidth="1"/>
    <col min="3" max="3" width="7.453125" style="157" customWidth="1"/>
    <col min="4" max="4" width="7.26953125" style="158" customWidth="1"/>
    <col min="5" max="5" width="8.54296875" style="157" customWidth="1"/>
    <col min="6" max="6" width="8.54296875" style="159" customWidth="1"/>
    <col min="7" max="7" width="7" style="3" customWidth="1"/>
    <col min="8" max="8" width="10.26953125" style="3" customWidth="1"/>
    <col min="9" max="10" width="8.54296875" style="3" customWidth="1"/>
    <col min="11" max="11" width="9.54296875" style="3" customWidth="1"/>
    <col min="12" max="12" width="9.453125" style="158" customWidth="1"/>
    <col min="13" max="13" width="8" style="157" customWidth="1"/>
    <col min="14" max="14" width="8" style="159" customWidth="1"/>
    <col min="15" max="15" width="9.7265625" style="26" customWidth="1"/>
    <col min="16" max="16384" width="9.1796875" style="3"/>
  </cols>
  <sheetData>
    <row r="1" spans="1:15" s="29" customFormat="1" ht="20.149999999999999" customHeight="1" x14ac:dyDescent="0.25">
      <c r="A1" s="268" t="str">
        <f>+'1 Adult Part'!A1:O1</f>
        <v>TAB 6 - WIOA TITLE I PARTICIPANT SUMMARIES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90"/>
      <c r="O1" s="246"/>
    </row>
    <row r="2" spans="1:15" s="29" customFormat="1" ht="20.149999999999999" customHeight="1" x14ac:dyDescent="0.25">
      <c r="A2" s="286" t="str">
        <f>'1 Adult Part'!$A$2</f>
        <v>FY22 QUARTER ENDING SEPTEMBER 30, 2021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8"/>
      <c r="O2" s="247"/>
    </row>
    <row r="3" spans="1:15" s="29" customFormat="1" ht="20.149999999999999" customHeight="1" thickBot="1" x14ac:dyDescent="0.3">
      <c r="A3" s="296" t="s">
        <v>52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8"/>
      <c r="O3" s="247"/>
    </row>
    <row r="4" spans="1:15" ht="14.5" x14ac:dyDescent="0.35">
      <c r="A4" s="299" t="s">
        <v>13</v>
      </c>
      <c r="B4" s="294" t="s">
        <v>53</v>
      </c>
      <c r="C4" s="294"/>
      <c r="D4" s="295"/>
      <c r="E4" s="293" t="s">
        <v>54</v>
      </c>
      <c r="F4" s="294"/>
      <c r="G4" s="295"/>
      <c r="H4" s="243" t="s">
        <v>55</v>
      </c>
      <c r="I4" s="291" t="s">
        <v>56</v>
      </c>
      <c r="J4" s="292"/>
      <c r="K4" s="291" t="s">
        <v>57</v>
      </c>
      <c r="L4" s="292"/>
      <c r="M4" s="293" t="s">
        <v>58</v>
      </c>
      <c r="N4" s="295"/>
    </row>
    <row r="5" spans="1:15" ht="34.5" customHeight="1" thickBot="1" x14ac:dyDescent="0.4">
      <c r="A5" s="300"/>
      <c r="B5" s="104" t="s">
        <v>21</v>
      </c>
      <c r="C5" s="104" t="s">
        <v>22</v>
      </c>
      <c r="D5" s="105" t="s">
        <v>59</v>
      </c>
      <c r="E5" s="104" t="s">
        <v>21</v>
      </c>
      <c r="F5" s="106" t="s">
        <v>22</v>
      </c>
      <c r="G5" s="105" t="s">
        <v>59</v>
      </c>
      <c r="H5" s="107" t="s">
        <v>22</v>
      </c>
      <c r="I5" s="108" t="s">
        <v>21</v>
      </c>
      <c r="J5" s="107" t="s">
        <v>22</v>
      </c>
      <c r="K5" s="108" t="s">
        <v>21</v>
      </c>
      <c r="L5" s="107" t="s">
        <v>22</v>
      </c>
      <c r="M5" s="104" t="s">
        <v>21</v>
      </c>
      <c r="N5" s="109" t="s">
        <v>22</v>
      </c>
    </row>
    <row r="6" spans="1:15" s="118" customFormat="1" ht="22" customHeight="1" x14ac:dyDescent="0.25">
      <c r="A6" s="53" t="s">
        <v>33</v>
      </c>
      <c r="B6" s="43">
        <v>28</v>
      </c>
      <c r="C6" s="110">
        <v>0</v>
      </c>
      <c r="D6" s="56">
        <f t="shared" ref="D6:D22" si="0">C6/B6</f>
        <v>0</v>
      </c>
      <c r="E6" s="41">
        <v>21</v>
      </c>
      <c r="F6" s="111">
        <v>0</v>
      </c>
      <c r="G6" s="56">
        <f t="shared" ref="G6:G22" si="1">F6/E6</f>
        <v>0</v>
      </c>
      <c r="H6" s="111">
        <v>0</v>
      </c>
      <c r="I6" s="112">
        <f t="shared" ref="I6:I22" si="2">+E6/B6</f>
        <v>0.75</v>
      </c>
      <c r="J6" s="56">
        <f>IF(F6=0,0, F6/(C6-H6))</f>
        <v>0</v>
      </c>
      <c r="K6" s="113">
        <v>16</v>
      </c>
      <c r="L6" s="114">
        <v>0</v>
      </c>
      <c r="M6" s="115">
        <v>31</v>
      </c>
      <c r="N6" s="116">
        <v>2</v>
      </c>
      <c r="O6" s="117"/>
    </row>
    <row r="7" spans="1:15" s="118" customFormat="1" ht="22" customHeight="1" x14ac:dyDescent="0.25">
      <c r="A7" s="53" t="s">
        <v>34</v>
      </c>
      <c r="B7" s="43">
        <v>150</v>
      </c>
      <c r="C7" s="110">
        <v>8</v>
      </c>
      <c r="D7" s="119">
        <f t="shared" si="0"/>
        <v>5.3333333333333337E-2</v>
      </c>
      <c r="E7" s="57">
        <v>97</v>
      </c>
      <c r="F7" s="111">
        <v>4</v>
      </c>
      <c r="G7" s="56">
        <f t="shared" si="1"/>
        <v>4.1237113402061855E-2</v>
      </c>
      <c r="H7" s="111">
        <v>0</v>
      </c>
      <c r="I7" s="112">
        <f t="shared" si="2"/>
        <v>0.64666666666666661</v>
      </c>
      <c r="J7" s="56">
        <f t="shared" ref="J7:J22" si="3">(F7/(C7-H7))</f>
        <v>0.5</v>
      </c>
      <c r="K7" s="113">
        <v>14</v>
      </c>
      <c r="L7" s="114">
        <v>16.75</v>
      </c>
      <c r="M7" s="120">
        <v>80</v>
      </c>
      <c r="N7" s="116">
        <v>25</v>
      </c>
      <c r="O7" s="117"/>
    </row>
    <row r="8" spans="1:15" s="118" customFormat="1" ht="22" customHeight="1" x14ac:dyDescent="0.25">
      <c r="A8" s="37" t="s">
        <v>35</v>
      </c>
      <c r="B8" s="43">
        <v>76</v>
      </c>
      <c r="C8" s="121">
        <v>4</v>
      </c>
      <c r="D8" s="67">
        <f t="shared" si="0"/>
        <v>5.2631578947368418E-2</v>
      </c>
      <c r="E8" s="57">
        <v>63</v>
      </c>
      <c r="F8" s="122">
        <v>2</v>
      </c>
      <c r="G8" s="119">
        <f t="shared" si="1"/>
        <v>3.1746031746031744E-2</v>
      </c>
      <c r="H8" s="123">
        <v>0</v>
      </c>
      <c r="I8" s="124">
        <f t="shared" si="2"/>
        <v>0.82894736842105265</v>
      </c>
      <c r="J8" s="67">
        <f t="shared" si="3"/>
        <v>0.5</v>
      </c>
      <c r="K8" s="113">
        <v>15.5</v>
      </c>
      <c r="L8" s="125">
        <v>32</v>
      </c>
      <c r="M8" s="120">
        <v>18</v>
      </c>
      <c r="N8" s="126">
        <v>16</v>
      </c>
      <c r="O8" s="117"/>
    </row>
    <row r="9" spans="1:15" s="118" customFormat="1" ht="22" customHeight="1" x14ac:dyDescent="0.25">
      <c r="A9" s="37" t="s">
        <v>36</v>
      </c>
      <c r="B9" s="75">
        <v>52</v>
      </c>
      <c r="C9" s="121">
        <v>9</v>
      </c>
      <c r="D9" s="67">
        <f t="shared" si="0"/>
        <v>0.17307692307692307</v>
      </c>
      <c r="E9" s="74">
        <v>45</v>
      </c>
      <c r="F9" s="122">
        <v>6</v>
      </c>
      <c r="G9" s="67">
        <f t="shared" si="1"/>
        <v>0.13333333333333333</v>
      </c>
      <c r="H9" s="122">
        <v>0</v>
      </c>
      <c r="I9" s="124">
        <f t="shared" si="2"/>
        <v>0.86538461538461542</v>
      </c>
      <c r="J9" s="67">
        <f t="shared" si="3"/>
        <v>0.66666666666666663</v>
      </c>
      <c r="K9" s="127">
        <v>15.5</v>
      </c>
      <c r="L9" s="125">
        <v>15</v>
      </c>
      <c r="M9" s="128">
        <v>15</v>
      </c>
      <c r="N9" s="126">
        <v>17</v>
      </c>
      <c r="O9" s="117"/>
    </row>
    <row r="10" spans="1:15" s="118" customFormat="1" ht="22" customHeight="1" x14ac:dyDescent="0.25">
      <c r="A10" s="37" t="s">
        <v>37</v>
      </c>
      <c r="B10" s="43">
        <v>14</v>
      </c>
      <c r="C10" s="121">
        <v>5</v>
      </c>
      <c r="D10" s="67">
        <f t="shared" si="0"/>
        <v>0.35714285714285715</v>
      </c>
      <c r="E10" s="57">
        <v>12</v>
      </c>
      <c r="F10" s="122">
        <v>4</v>
      </c>
      <c r="G10" s="67">
        <f t="shared" si="1"/>
        <v>0.33333333333333331</v>
      </c>
      <c r="H10" s="122">
        <v>1</v>
      </c>
      <c r="I10" s="124">
        <f t="shared" si="2"/>
        <v>0.8571428571428571</v>
      </c>
      <c r="J10" s="67">
        <f t="shared" si="3"/>
        <v>1</v>
      </c>
      <c r="K10" s="113">
        <v>13.5</v>
      </c>
      <c r="L10" s="125">
        <v>22.85</v>
      </c>
      <c r="M10" s="120">
        <v>20</v>
      </c>
      <c r="N10" s="126">
        <v>6</v>
      </c>
      <c r="O10" s="117"/>
    </row>
    <row r="11" spans="1:15" s="118" customFormat="1" ht="22" customHeight="1" x14ac:dyDescent="0.25">
      <c r="A11" s="37" t="s">
        <v>38</v>
      </c>
      <c r="B11" s="43">
        <v>59</v>
      </c>
      <c r="C11" s="121">
        <v>3</v>
      </c>
      <c r="D11" s="67">
        <f t="shared" si="0"/>
        <v>5.0847457627118647E-2</v>
      </c>
      <c r="E11" s="57">
        <v>44</v>
      </c>
      <c r="F11" s="122">
        <v>3</v>
      </c>
      <c r="G11" s="129">
        <f t="shared" si="1"/>
        <v>6.8181818181818177E-2</v>
      </c>
      <c r="H11" s="130">
        <v>0</v>
      </c>
      <c r="I11" s="124">
        <f t="shared" si="2"/>
        <v>0.74576271186440679</v>
      </c>
      <c r="J11" s="67">
        <f t="shared" si="3"/>
        <v>1</v>
      </c>
      <c r="K11" s="113">
        <v>16.5</v>
      </c>
      <c r="L11" s="125">
        <v>22.75</v>
      </c>
      <c r="M11" s="120">
        <v>45</v>
      </c>
      <c r="N11" s="126">
        <v>9</v>
      </c>
      <c r="O11" s="117"/>
    </row>
    <row r="12" spans="1:15" s="118" customFormat="1" ht="22" customHeight="1" x14ac:dyDescent="0.25">
      <c r="A12" s="37" t="s">
        <v>39</v>
      </c>
      <c r="B12" s="43">
        <v>25</v>
      </c>
      <c r="C12" s="121">
        <v>7</v>
      </c>
      <c r="D12" s="67">
        <f t="shared" si="0"/>
        <v>0.28000000000000003</v>
      </c>
      <c r="E12" s="57">
        <v>22</v>
      </c>
      <c r="F12" s="122">
        <v>3</v>
      </c>
      <c r="G12" s="67">
        <f t="shared" si="1"/>
        <v>0.13636363636363635</v>
      </c>
      <c r="H12" s="122">
        <v>2</v>
      </c>
      <c r="I12" s="124">
        <f t="shared" si="2"/>
        <v>0.88</v>
      </c>
      <c r="J12" s="67">
        <f t="shared" si="3"/>
        <v>0.6</v>
      </c>
      <c r="K12" s="113">
        <v>16</v>
      </c>
      <c r="L12" s="125">
        <v>16.61904761904762</v>
      </c>
      <c r="M12" s="120">
        <v>14</v>
      </c>
      <c r="N12" s="126">
        <v>10</v>
      </c>
      <c r="O12" s="117"/>
    </row>
    <row r="13" spans="1:15" s="118" customFormat="1" ht="22" customHeight="1" x14ac:dyDescent="0.25">
      <c r="A13" s="37" t="s">
        <v>40</v>
      </c>
      <c r="B13" s="43">
        <v>28</v>
      </c>
      <c r="C13" s="121">
        <v>2</v>
      </c>
      <c r="D13" s="67">
        <f t="shared" si="0"/>
        <v>7.1428571428571425E-2</v>
      </c>
      <c r="E13" s="57">
        <v>24</v>
      </c>
      <c r="F13" s="122">
        <v>1</v>
      </c>
      <c r="G13" s="119">
        <f t="shared" si="1"/>
        <v>4.1666666666666664E-2</v>
      </c>
      <c r="H13" s="123">
        <v>0</v>
      </c>
      <c r="I13" s="124">
        <f t="shared" si="2"/>
        <v>0.8571428571428571</v>
      </c>
      <c r="J13" s="67">
        <f t="shared" si="3"/>
        <v>0.5</v>
      </c>
      <c r="K13" s="113">
        <v>14.75</v>
      </c>
      <c r="L13" s="125">
        <v>17</v>
      </c>
      <c r="M13" s="120">
        <v>18</v>
      </c>
      <c r="N13" s="126">
        <v>5</v>
      </c>
      <c r="O13" s="117"/>
    </row>
    <row r="14" spans="1:15" s="118" customFormat="1" ht="22" customHeight="1" x14ac:dyDescent="0.25">
      <c r="A14" s="37" t="s">
        <v>41</v>
      </c>
      <c r="B14" s="43">
        <v>56</v>
      </c>
      <c r="C14" s="121">
        <v>8</v>
      </c>
      <c r="D14" s="67">
        <f t="shared" si="0"/>
        <v>0.14285714285714285</v>
      </c>
      <c r="E14" s="57">
        <v>45</v>
      </c>
      <c r="F14" s="122">
        <v>4</v>
      </c>
      <c r="G14" s="67">
        <f t="shared" si="1"/>
        <v>8.8888888888888892E-2</v>
      </c>
      <c r="H14" s="122">
        <v>0</v>
      </c>
      <c r="I14" s="124">
        <f t="shared" si="2"/>
        <v>0.8035714285714286</v>
      </c>
      <c r="J14" s="67">
        <f t="shared" si="3"/>
        <v>0.5</v>
      </c>
      <c r="K14" s="113">
        <v>16.63</v>
      </c>
      <c r="L14" s="125">
        <v>18.75</v>
      </c>
      <c r="M14" s="120">
        <v>35</v>
      </c>
      <c r="N14" s="126">
        <v>21</v>
      </c>
      <c r="O14" s="117"/>
    </row>
    <row r="15" spans="1:15" s="118" customFormat="1" ht="22" customHeight="1" x14ac:dyDescent="0.25">
      <c r="A15" s="37" t="s">
        <v>42</v>
      </c>
      <c r="B15" s="43">
        <v>150</v>
      </c>
      <c r="C15" s="121">
        <v>29</v>
      </c>
      <c r="D15" s="67">
        <f t="shared" si="0"/>
        <v>0.19333333333333333</v>
      </c>
      <c r="E15" s="57">
        <v>128</v>
      </c>
      <c r="F15" s="122">
        <v>11</v>
      </c>
      <c r="G15" s="67">
        <f>IF(E15=0,0,F15/E15)</f>
        <v>8.59375E-2</v>
      </c>
      <c r="H15" s="122">
        <v>0</v>
      </c>
      <c r="I15" s="124">
        <f t="shared" si="2"/>
        <v>0.85333333333333339</v>
      </c>
      <c r="J15" s="67">
        <f t="shared" si="3"/>
        <v>0.37931034482758619</v>
      </c>
      <c r="K15" s="113">
        <v>14.55</v>
      </c>
      <c r="L15" s="125">
        <v>18.324000000000002</v>
      </c>
      <c r="M15" s="120">
        <v>138</v>
      </c>
      <c r="N15" s="126">
        <v>33</v>
      </c>
      <c r="O15" s="117"/>
    </row>
    <row r="16" spans="1:15" s="118" customFormat="1" ht="22" customHeight="1" x14ac:dyDescent="0.25">
      <c r="A16" s="37" t="s">
        <v>43</v>
      </c>
      <c r="B16" s="43">
        <v>47</v>
      </c>
      <c r="C16" s="121">
        <v>4</v>
      </c>
      <c r="D16" s="67">
        <f t="shared" si="0"/>
        <v>8.5106382978723402E-2</v>
      </c>
      <c r="E16" s="57">
        <v>36</v>
      </c>
      <c r="F16" s="122">
        <v>2</v>
      </c>
      <c r="G16" s="67">
        <f t="shared" si="1"/>
        <v>5.5555555555555552E-2</v>
      </c>
      <c r="H16" s="122">
        <v>0</v>
      </c>
      <c r="I16" s="124">
        <f t="shared" si="2"/>
        <v>0.76595744680851063</v>
      </c>
      <c r="J16" s="67">
        <f t="shared" si="3"/>
        <v>0.5</v>
      </c>
      <c r="K16" s="113">
        <v>16</v>
      </c>
      <c r="L16" s="125">
        <v>20.75</v>
      </c>
      <c r="M16" s="128">
        <v>59</v>
      </c>
      <c r="N16" s="126">
        <v>12</v>
      </c>
      <c r="O16" s="117"/>
    </row>
    <row r="17" spans="1:17" s="118" customFormat="1" ht="22" customHeight="1" x14ac:dyDescent="0.25">
      <c r="A17" s="37" t="s">
        <v>44</v>
      </c>
      <c r="B17" s="43">
        <v>98</v>
      </c>
      <c r="C17" s="121">
        <v>2</v>
      </c>
      <c r="D17" s="67">
        <f t="shared" si="0"/>
        <v>2.0408163265306121E-2</v>
      </c>
      <c r="E17" s="57">
        <v>84</v>
      </c>
      <c r="F17" s="122">
        <v>2</v>
      </c>
      <c r="G17" s="67">
        <f t="shared" si="1"/>
        <v>2.3809523809523808E-2</v>
      </c>
      <c r="H17" s="122">
        <v>0</v>
      </c>
      <c r="I17" s="124">
        <f t="shared" si="2"/>
        <v>0.8571428571428571</v>
      </c>
      <c r="J17" s="67">
        <f t="shared" si="3"/>
        <v>1</v>
      </c>
      <c r="K17" s="113">
        <v>18</v>
      </c>
      <c r="L17" s="125">
        <v>7.0250000000000004</v>
      </c>
      <c r="M17" s="120">
        <v>46</v>
      </c>
      <c r="N17" s="126">
        <v>18</v>
      </c>
      <c r="O17" s="117"/>
    </row>
    <row r="18" spans="1:17" s="118" customFormat="1" ht="22" customHeight="1" x14ac:dyDescent="0.25">
      <c r="A18" s="37" t="s">
        <v>45</v>
      </c>
      <c r="B18" s="43">
        <v>50</v>
      </c>
      <c r="C18" s="121">
        <v>7</v>
      </c>
      <c r="D18" s="67">
        <f t="shared" si="0"/>
        <v>0.14000000000000001</v>
      </c>
      <c r="E18" s="57">
        <v>33</v>
      </c>
      <c r="F18" s="122">
        <v>5</v>
      </c>
      <c r="G18" s="67">
        <f t="shared" si="1"/>
        <v>0.15151515151515152</v>
      </c>
      <c r="H18" s="122">
        <v>0</v>
      </c>
      <c r="I18" s="124">
        <f t="shared" si="2"/>
        <v>0.66</v>
      </c>
      <c r="J18" s="67">
        <f t="shared" si="3"/>
        <v>0.7142857142857143</v>
      </c>
      <c r="K18" s="113">
        <v>19</v>
      </c>
      <c r="L18" s="125">
        <v>24.133846153846157</v>
      </c>
      <c r="M18" s="120">
        <v>28</v>
      </c>
      <c r="N18" s="126">
        <v>4</v>
      </c>
      <c r="O18" s="117"/>
    </row>
    <row r="19" spans="1:17" s="118" customFormat="1" ht="22" customHeight="1" x14ac:dyDescent="0.25">
      <c r="A19" s="37" t="s">
        <v>46</v>
      </c>
      <c r="B19" s="43">
        <v>17</v>
      </c>
      <c r="C19" s="121">
        <v>0</v>
      </c>
      <c r="D19" s="67">
        <f t="shared" si="0"/>
        <v>0</v>
      </c>
      <c r="E19" s="57">
        <v>15</v>
      </c>
      <c r="F19" s="122">
        <v>0</v>
      </c>
      <c r="G19" s="56">
        <f t="shared" si="1"/>
        <v>0</v>
      </c>
      <c r="H19" s="111">
        <v>0</v>
      </c>
      <c r="I19" s="124">
        <f t="shared" si="2"/>
        <v>0.88235294117647056</v>
      </c>
      <c r="J19" s="67">
        <f>IF(F19=0,0,F19/(C19-H19))</f>
        <v>0</v>
      </c>
      <c r="K19" s="113">
        <v>15</v>
      </c>
      <c r="L19" s="125">
        <v>0</v>
      </c>
      <c r="M19" s="120">
        <v>16</v>
      </c>
      <c r="N19" s="126">
        <v>0</v>
      </c>
      <c r="O19" s="117"/>
    </row>
    <row r="20" spans="1:17" s="118" customFormat="1" ht="22" customHeight="1" x14ac:dyDescent="0.25">
      <c r="A20" s="37" t="s">
        <v>47</v>
      </c>
      <c r="B20" s="75">
        <v>43</v>
      </c>
      <c r="C20" s="121">
        <v>2</v>
      </c>
      <c r="D20" s="67">
        <f t="shared" si="0"/>
        <v>4.6511627906976744E-2</v>
      </c>
      <c r="E20" s="57">
        <v>38</v>
      </c>
      <c r="F20" s="122">
        <v>1</v>
      </c>
      <c r="G20" s="56">
        <f t="shared" si="1"/>
        <v>2.6315789473684209E-2</v>
      </c>
      <c r="H20" s="111">
        <v>0</v>
      </c>
      <c r="I20" s="124">
        <f t="shared" si="2"/>
        <v>0.88372093023255816</v>
      </c>
      <c r="J20" s="67">
        <f t="shared" si="3"/>
        <v>0.5</v>
      </c>
      <c r="K20" s="113">
        <v>13.5</v>
      </c>
      <c r="L20" s="125">
        <v>11.178353846153845</v>
      </c>
      <c r="M20" s="128">
        <v>69</v>
      </c>
      <c r="N20" s="126">
        <v>12</v>
      </c>
      <c r="O20" s="117"/>
    </row>
    <row r="21" spans="1:17" s="118" customFormat="1" ht="22" customHeight="1" thickBot="1" x14ac:dyDescent="0.3">
      <c r="A21" s="79" t="s">
        <v>48</v>
      </c>
      <c r="B21" s="131">
        <v>23</v>
      </c>
      <c r="C21" s="132">
        <v>6</v>
      </c>
      <c r="D21" s="81">
        <f t="shared" si="0"/>
        <v>0.2608695652173913</v>
      </c>
      <c r="E21" s="76">
        <v>20</v>
      </c>
      <c r="F21" s="130">
        <v>2</v>
      </c>
      <c r="G21" s="119">
        <f t="shared" si="1"/>
        <v>0.1</v>
      </c>
      <c r="H21" s="133">
        <v>0</v>
      </c>
      <c r="I21" s="124">
        <f t="shared" si="2"/>
        <v>0.86956521739130432</v>
      </c>
      <c r="J21" s="129">
        <f t="shared" si="3"/>
        <v>0.33333333333333331</v>
      </c>
      <c r="K21" s="113">
        <v>15.5</v>
      </c>
      <c r="L21" s="134">
        <v>21.75</v>
      </c>
      <c r="M21" s="235">
        <v>0</v>
      </c>
      <c r="N21" s="135">
        <v>9</v>
      </c>
      <c r="O21" s="117"/>
    </row>
    <row r="22" spans="1:17" s="118" customFormat="1" ht="22" customHeight="1" thickBot="1" x14ac:dyDescent="0.3">
      <c r="A22" s="89" t="s">
        <v>49</v>
      </c>
      <c r="B22" s="136">
        <f>SUM(B6:B21)</f>
        <v>916</v>
      </c>
      <c r="C22" s="137">
        <f>SUM(C6:C21)</f>
        <v>96</v>
      </c>
      <c r="D22" s="138">
        <f t="shared" si="0"/>
        <v>0.10480349344978165</v>
      </c>
      <c r="E22" s="93">
        <f>SUM(E6:E21)</f>
        <v>727</v>
      </c>
      <c r="F22" s="139">
        <f>SUM(F6:F21)</f>
        <v>50</v>
      </c>
      <c r="G22" s="138">
        <f t="shared" si="1"/>
        <v>6.8775790921595595E-2</v>
      </c>
      <c r="H22" s="139">
        <f>SUM(H6:H21)</f>
        <v>3</v>
      </c>
      <c r="I22" s="140">
        <f t="shared" si="2"/>
        <v>0.79366812227074235</v>
      </c>
      <c r="J22" s="138">
        <f t="shared" si="3"/>
        <v>0.5376344086021505</v>
      </c>
      <c r="K22" s="141">
        <v>15.762317666126419</v>
      </c>
      <c r="L22" s="142">
        <v>19.115198519847503</v>
      </c>
      <c r="M22" s="143">
        <f>SUM(M6:M21)</f>
        <v>632</v>
      </c>
      <c r="N22" s="144">
        <f>SUM(N6:N21)</f>
        <v>199</v>
      </c>
      <c r="O22" s="117"/>
    </row>
    <row r="23" spans="1:17" s="150" customFormat="1" ht="14.5" x14ac:dyDescent="0.35">
      <c r="A23" s="145" t="s">
        <v>60</v>
      </c>
      <c r="B23" s="146"/>
      <c r="C23" s="147"/>
      <c r="D23" s="148"/>
      <c r="E23" s="147"/>
      <c r="F23" s="149"/>
      <c r="G23" s="245"/>
      <c r="H23" s="245"/>
      <c r="I23" s="245"/>
      <c r="J23" s="245"/>
      <c r="K23" s="245"/>
      <c r="L23" s="148"/>
      <c r="M23" s="147"/>
      <c r="O23" s="245"/>
    </row>
    <row r="24" spans="1:17" s="150" customFormat="1" ht="14.5" x14ac:dyDescent="0.35">
      <c r="A24" s="245" t="s">
        <v>61</v>
      </c>
      <c r="B24" s="146"/>
      <c r="C24" s="147"/>
      <c r="D24" s="148"/>
      <c r="E24" s="147"/>
      <c r="F24" s="149"/>
      <c r="G24" s="245"/>
      <c r="H24" s="245"/>
      <c r="I24" s="245"/>
      <c r="J24" s="245"/>
      <c r="K24" s="245"/>
      <c r="L24" s="148"/>
      <c r="M24" s="147"/>
      <c r="N24" s="151"/>
      <c r="O24" s="245"/>
    </row>
    <row r="25" spans="1:17" ht="24" customHeight="1" x14ac:dyDescent="0.35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</row>
    <row r="26" spans="1:17" x14ac:dyDescent="0.3">
      <c r="A26" s="26"/>
      <c r="B26" s="152"/>
      <c r="C26" s="153"/>
      <c r="D26" s="154"/>
      <c r="E26" s="153"/>
      <c r="F26" s="155"/>
      <c r="G26" s="26"/>
      <c r="H26" s="26"/>
      <c r="I26" s="26"/>
      <c r="J26" s="26"/>
      <c r="K26" s="26"/>
      <c r="L26" s="154"/>
      <c r="M26" s="153"/>
      <c r="N26" s="155"/>
    </row>
  </sheetData>
  <mergeCells count="10">
    <mergeCell ref="A25:Q25"/>
    <mergeCell ref="A2:N2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0.68" bottom="0.56999999999999995" header="0.17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zoomScaleNormal="100" workbookViewId="0">
      <selection activeCell="A23" sqref="A23"/>
    </sheetView>
  </sheetViews>
  <sheetFormatPr defaultColWidth="9.1796875" defaultRowHeight="13" x14ac:dyDescent="0.3"/>
  <cols>
    <col min="1" max="1" width="19.453125" style="3" customWidth="1"/>
    <col min="2" max="2" width="7.54296875" style="195" customWidth="1"/>
    <col min="3" max="4" width="8" style="3" customWidth="1"/>
    <col min="5" max="5" width="10" style="3" customWidth="1"/>
    <col min="6" max="7" width="8.1796875" style="3" customWidth="1"/>
    <col min="8" max="8" width="7" style="3" customWidth="1"/>
    <col min="9" max="10" width="7.54296875" style="3" customWidth="1"/>
    <col min="11" max="11" width="9.54296875" style="3" customWidth="1"/>
    <col min="12" max="15" width="7.7265625" style="3" customWidth="1"/>
    <col min="16" max="17" width="9.1796875" style="3"/>
    <col min="18" max="18" width="8.81640625" style="3" customWidth="1"/>
    <col min="19" max="16384" width="9.1796875" style="3"/>
  </cols>
  <sheetData>
    <row r="1" spans="1:30" s="29" customFormat="1" ht="20.149999999999999" customHeight="1" x14ac:dyDescent="0.25">
      <c r="A1" s="268" t="str">
        <f>+'1 Adult Part'!A1:O1</f>
        <v>TAB 6 - WIOA TITLE I PARTICIPANT SUMMARIES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90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</row>
    <row r="2" spans="1:30" s="29" customFormat="1" ht="20.149999999999999" customHeight="1" x14ac:dyDescent="0.25">
      <c r="A2" s="271" t="str">
        <f>'1 Adult Part'!$A$2</f>
        <v>FY22 QUARTER ENDING SEPTEMBER 30, 2021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8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</row>
    <row r="3" spans="1:30" s="29" customFormat="1" ht="20.149999999999999" customHeight="1" thickBot="1" x14ac:dyDescent="0.3">
      <c r="A3" s="274" t="s">
        <v>62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8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</row>
    <row r="4" spans="1:30" ht="16.5" customHeight="1" x14ac:dyDescent="0.35">
      <c r="A4" s="299" t="s">
        <v>63</v>
      </c>
      <c r="B4" s="291" t="s">
        <v>64</v>
      </c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292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</row>
    <row r="5" spans="1:30" ht="50.25" customHeight="1" thickBot="1" x14ac:dyDescent="0.35">
      <c r="A5" s="300"/>
      <c r="B5" s="160" t="s">
        <v>65</v>
      </c>
      <c r="C5" s="161" t="s">
        <v>66</v>
      </c>
      <c r="D5" s="161" t="s">
        <v>67</v>
      </c>
      <c r="E5" s="161" t="s">
        <v>68</v>
      </c>
      <c r="F5" s="161" t="s">
        <v>69</v>
      </c>
      <c r="G5" s="161" t="s">
        <v>70</v>
      </c>
      <c r="H5" s="162" t="s">
        <v>71</v>
      </c>
      <c r="I5" s="161" t="s">
        <v>72</v>
      </c>
      <c r="J5" s="161" t="s">
        <v>73</v>
      </c>
      <c r="K5" s="161" t="s">
        <v>74</v>
      </c>
      <c r="L5" s="161" t="s">
        <v>75</v>
      </c>
      <c r="M5" s="162" t="s">
        <v>76</v>
      </c>
      <c r="N5" s="161" t="s">
        <v>77</v>
      </c>
      <c r="O5" s="163" t="s">
        <v>78</v>
      </c>
      <c r="P5" s="26"/>
      <c r="Q5" s="26"/>
      <c r="R5" s="164"/>
      <c r="S5" s="164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</row>
    <row r="6" spans="1:30" s="52" customFormat="1" ht="22" customHeight="1" x14ac:dyDescent="0.25">
      <c r="A6" s="37" t="s">
        <v>33</v>
      </c>
      <c r="B6" s="165">
        <v>100</v>
      </c>
      <c r="C6" s="166">
        <v>0</v>
      </c>
      <c r="D6" s="167">
        <v>28.571428571428573</v>
      </c>
      <c r="E6" s="166">
        <v>14.285714285714286</v>
      </c>
      <c r="F6" s="166">
        <v>0</v>
      </c>
      <c r="G6" s="167">
        <v>0</v>
      </c>
      <c r="H6" s="166">
        <v>0</v>
      </c>
      <c r="I6" s="167">
        <v>100</v>
      </c>
      <c r="J6" s="166">
        <v>0</v>
      </c>
      <c r="K6" s="167">
        <v>28.571428571428573</v>
      </c>
      <c r="L6" s="167">
        <v>0</v>
      </c>
      <c r="M6" s="168">
        <v>14.285714285714286</v>
      </c>
      <c r="N6" s="167">
        <v>71.428571428571431</v>
      </c>
      <c r="O6" s="169">
        <v>100</v>
      </c>
      <c r="P6" s="170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</row>
    <row r="7" spans="1:30" s="52" customFormat="1" ht="22" customHeight="1" x14ac:dyDescent="0.25">
      <c r="A7" s="53" t="s">
        <v>34</v>
      </c>
      <c r="B7" s="172">
        <v>69.354838709677409</v>
      </c>
      <c r="C7" s="173">
        <v>11.29032258064516</v>
      </c>
      <c r="D7" s="174">
        <v>24.193548387096776</v>
      </c>
      <c r="E7" s="173">
        <v>58.064516129032256</v>
      </c>
      <c r="F7" s="173">
        <v>8.064516129032258</v>
      </c>
      <c r="G7" s="174">
        <v>8.064516129032258</v>
      </c>
      <c r="H7" s="173">
        <v>3.225806451612903</v>
      </c>
      <c r="I7" s="174">
        <v>56.451612903225808</v>
      </c>
      <c r="J7" s="173">
        <v>0</v>
      </c>
      <c r="K7" s="174">
        <v>17.741935483870968</v>
      </c>
      <c r="L7" s="174">
        <v>9.67741935483871</v>
      </c>
      <c r="M7" s="175">
        <v>1.6129032258064515</v>
      </c>
      <c r="N7" s="174">
        <v>29.032258064516128</v>
      </c>
      <c r="O7" s="176">
        <v>59.677419354838712</v>
      </c>
      <c r="P7" s="170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</row>
    <row r="8" spans="1:30" s="52" customFormat="1" ht="22" customHeight="1" x14ac:dyDescent="0.25">
      <c r="A8" s="37" t="s">
        <v>35</v>
      </c>
      <c r="B8" s="177">
        <v>79.310344827586206</v>
      </c>
      <c r="C8" s="178">
        <v>0</v>
      </c>
      <c r="D8" s="179">
        <v>24.137931034482758</v>
      </c>
      <c r="E8" s="178">
        <v>13.793103448275863</v>
      </c>
      <c r="F8" s="178">
        <v>0</v>
      </c>
      <c r="G8" s="179">
        <v>6.8965517241379315</v>
      </c>
      <c r="H8" s="178">
        <v>10.344827586206897</v>
      </c>
      <c r="I8" s="179">
        <v>100</v>
      </c>
      <c r="J8" s="178">
        <v>0</v>
      </c>
      <c r="K8" s="179">
        <v>37.931034482758619</v>
      </c>
      <c r="L8" s="179">
        <v>0</v>
      </c>
      <c r="M8" s="180">
        <v>0</v>
      </c>
      <c r="N8" s="179">
        <v>72.413793103448285</v>
      </c>
      <c r="O8" s="181">
        <v>100</v>
      </c>
      <c r="P8" s="170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</row>
    <row r="9" spans="1:30" s="52" customFormat="1" ht="22" customHeight="1" x14ac:dyDescent="0.25">
      <c r="A9" s="37" t="s">
        <v>36</v>
      </c>
      <c r="B9" s="177">
        <v>81.927710843373504</v>
      </c>
      <c r="C9" s="178">
        <v>4.8192771084337354</v>
      </c>
      <c r="D9" s="179">
        <v>12.048192771084336</v>
      </c>
      <c r="E9" s="178">
        <v>57.831325301204814</v>
      </c>
      <c r="F9" s="178">
        <v>1.2048192771084338</v>
      </c>
      <c r="G9" s="179">
        <v>7.2289156626506017</v>
      </c>
      <c r="H9" s="178">
        <v>7.2289156626506017</v>
      </c>
      <c r="I9" s="179">
        <v>89.156626506024097</v>
      </c>
      <c r="J9" s="178">
        <v>0</v>
      </c>
      <c r="K9" s="179">
        <v>22.891566265060241</v>
      </c>
      <c r="L9" s="179">
        <v>0</v>
      </c>
      <c r="M9" s="180">
        <v>1.2048192771084338</v>
      </c>
      <c r="N9" s="179">
        <v>69.879518072289159</v>
      </c>
      <c r="O9" s="181">
        <v>93.975903614457835</v>
      </c>
      <c r="P9" s="170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</row>
    <row r="10" spans="1:30" s="52" customFormat="1" ht="22" customHeight="1" x14ac:dyDescent="0.25">
      <c r="A10" s="37" t="s">
        <v>37</v>
      </c>
      <c r="B10" s="177">
        <v>87.5</v>
      </c>
      <c r="C10" s="178">
        <v>18.75</v>
      </c>
      <c r="D10" s="179">
        <v>6.25</v>
      </c>
      <c r="E10" s="178">
        <v>18.75</v>
      </c>
      <c r="F10" s="178">
        <v>6.25</v>
      </c>
      <c r="G10" s="179">
        <v>12.5</v>
      </c>
      <c r="H10" s="178">
        <v>31.25</v>
      </c>
      <c r="I10" s="179">
        <v>56.25</v>
      </c>
      <c r="J10" s="178">
        <v>0</v>
      </c>
      <c r="K10" s="179">
        <v>0</v>
      </c>
      <c r="L10" s="179">
        <v>0</v>
      </c>
      <c r="M10" s="180">
        <v>6.25</v>
      </c>
      <c r="N10" s="179">
        <v>43.75</v>
      </c>
      <c r="O10" s="181">
        <v>81.25</v>
      </c>
      <c r="P10" s="170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</row>
    <row r="11" spans="1:30" s="52" customFormat="1" ht="22" customHeight="1" x14ac:dyDescent="0.25">
      <c r="A11" s="37" t="s">
        <v>38</v>
      </c>
      <c r="B11" s="177">
        <v>100</v>
      </c>
      <c r="C11" s="178">
        <v>0</v>
      </c>
      <c r="D11" s="179">
        <v>38.888888888888886</v>
      </c>
      <c r="E11" s="178">
        <v>27.777777777777779</v>
      </c>
      <c r="F11" s="178">
        <v>0</v>
      </c>
      <c r="G11" s="179">
        <v>5.5555555555555554</v>
      </c>
      <c r="H11" s="178">
        <v>0</v>
      </c>
      <c r="I11" s="179">
        <v>88.888888888888886</v>
      </c>
      <c r="J11" s="178">
        <v>0</v>
      </c>
      <c r="K11" s="179">
        <v>11.111111111111111</v>
      </c>
      <c r="L11" s="179">
        <v>0</v>
      </c>
      <c r="M11" s="180">
        <v>0</v>
      </c>
      <c r="N11" s="179">
        <v>61.111111111111114</v>
      </c>
      <c r="O11" s="181">
        <v>100</v>
      </c>
      <c r="P11" s="170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</row>
    <row r="12" spans="1:30" s="52" customFormat="1" ht="22" customHeight="1" x14ac:dyDescent="0.25">
      <c r="A12" s="37" t="s">
        <v>39</v>
      </c>
      <c r="B12" s="177">
        <v>57.142857142857146</v>
      </c>
      <c r="C12" s="178">
        <v>14.285714285714286</v>
      </c>
      <c r="D12" s="179">
        <v>28.571428571428573</v>
      </c>
      <c r="E12" s="178">
        <v>4.7619047619047619</v>
      </c>
      <c r="F12" s="178">
        <v>0</v>
      </c>
      <c r="G12" s="179">
        <v>28.571428571428573</v>
      </c>
      <c r="H12" s="178">
        <v>4.7619047619047619</v>
      </c>
      <c r="I12" s="179">
        <v>85.714285714285708</v>
      </c>
      <c r="J12" s="178">
        <v>4.7619047619047619</v>
      </c>
      <c r="K12" s="179">
        <v>9.5238095238095237</v>
      </c>
      <c r="L12" s="179">
        <v>4.7619047619047619</v>
      </c>
      <c r="M12" s="180">
        <v>0</v>
      </c>
      <c r="N12" s="179">
        <v>42.857142857142854</v>
      </c>
      <c r="O12" s="181">
        <v>90.476190476190482</v>
      </c>
      <c r="P12" s="170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</row>
    <row r="13" spans="1:30" s="52" customFormat="1" ht="22" customHeight="1" x14ac:dyDescent="0.25">
      <c r="A13" s="37" t="s">
        <v>40</v>
      </c>
      <c r="B13" s="177">
        <v>95.238095238095227</v>
      </c>
      <c r="C13" s="178">
        <v>0</v>
      </c>
      <c r="D13" s="179">
        <v>42.857142857142854</v>
      </c>
      <c r="E13" s="178">
        <v>33.333333333333336</v>
      </c>
      <c r="F13" s="178">
        <v>9.5238095238095237</v>
      </c>
      <c r="G13" s="179">
        <v>0</v>
      </c>
      <c r="H13" s="178">
        <v>9.5238095238095237</v>
      </c>
      <c r="I13" s="179">
        <v>76.19047619047619</v>
      </c>
      <c r="J13" s="178">
        <v>0</v>
      </c>
      <c r="K13" s="179">
        <v>71.428571428571431</v>
      </c>
      <c r="L13" s="179">
        <v>0</v>
      </c>
      <c r="M13" s="180">
        <v>0</v>
      </c>
      <c r="N13" s="179">
        <v>85.714285714285708</v>
      </c>
      <c r="O13" s="181">
        <v>90.476190476190482</v>
      </c>
      <c r="P13" s="170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</row>
    <row r="14" spans="1:30" s="52" customFormat="1" ht="22" customHeight="1" x14ac:dyDescent="0.25">
      <c r="A14" s="37" t="s">
        <v>41</v>
      </c>
      <c r="B14" s="177">
        <v>78.688524590163937</v>
      </c>
      <c r="C14" s="178">
        <v>3.278688524590164</v>
      </c>
      <c r="D14" s="179">
        <v>21.311475409836067</v>
      </c>
      <c r="E14" s="178">
        <v>26.229508196721312</v>
      </c>
      <c r="F14" s="178">
        <v>0</v>
      </c>
      <c r="G14" s="179">
        <v>6.557377049180328</v>
      </c>
      <c r="H14" s="178">
        <v>3.278688524590164</v>
      </c>
      <c r="I14" s="179">
        <v>90.163934426229517</v>
      </c>
      <c r="J14" s="178">
        <v>0</v>
      </c>
      <c r="K14" s="179">
        <v>42.622950819672134</v>
      </c>
      <c r="L14" s="179">
        <v>1.639344262295082</v>
      </c>
      <c r="M14" s="180">
        <v>3.278688524590164</v>
      </c>
      <c r="N14" s="179">
        <v>50.819672131147541</v>
      </c>
      <c r="O14" s="181">
        <v>91.803278688524586</v>
      </c>
      <c r="P14" s="170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</row>
    <row r="15" spans="1:30" s="52" customFormat="1" ht="22" customHeight="1" x14ac:dyDescent="0.25">
      <c r="A15" s="37" t="s">
        <v>42</v>
      </c>
      <c r="B15" s="177">
        <v>71.034482758620683</v>
      </c>
      <c r="C15" s="178">
        <v>4.8275862068965516</v>
      </c>
      <c r="D15" s="179">
        <v>55.862068965517238</v>
      </c>
      <c r="E15" s="178">
        <v>15.862068965517242</v>
      </c>
      <c r="F15" s="178">
        <v>0.68965517241379315</v>
      </c>
      <c r="G15" s="179">
        <v>11.724137931034484</v>
      </c>
      <c r="H15" s="178">
        <v>6.8965517241379315</v>
      </c>
      <c r="I15" s="179">
        <v>80</v>
      </c>
      <c r="J15" s="178">
        <v>1.3793103448275863</v>
      </c>
      <c r="K15" s="179">
        <v>20.689655172413794</v>
      </c>
      <c r="L15" s="179">
        <v>3.4482758620689657</v>
      </c>
      <c r="M15" s="180">
        <v>4.8275862068965516</v>
      </c>
      <c r="N15" s="179">
        <v>35.862068965517238</v>
      </c>
      <c r="O15" s="181">
        <v>92.413793103448285</v>
      </c>
      <c r="P15" s="170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</row>
    <row r="16" spans="1:30" s="52" customFormat="1" ht="22" customHeight="1" x14ac:dyDescent="0.25">
      <c r="A16" s="37" t="s">
        <v>43</v>
      </c>
      <c r="B16" s="177">
        <v>69.230769230769226</v>
      </c>
      <c r="C16" s="178">
        <v>19.23076923076923</v>
      </c>
      <c r="D16" s="179">
        <v>53.846153846153847</v>
      </c>
      <c r="E16" s="178">
        <v>7.6923076923076925</v>
      </c>
      <c r="F16" s="178">
        <v>0</v>
      </c>
      <c r="G16" s="179">
        <v>0</v>
      </c>
      <c r="H16" s="178">
        <v>3.8461538461538463</v>
      </c>
      <c r="I16" s="179">
        <v>42.307692307692307</v>
      </c>
      <c r="J16" s="178">
        <v>0</v>
      </c>
      <c r="K16" s="179">
        <v>3.8461538461538463</v>
      </c>
      <c r="L16" s="179">
        <v>0</v>
      </c>
      <c r="M16" s="180">
        <v>3.8461538461538463</v>
      </c>
      <c r="N16" s="179">
        <v>46.153846153846153</v>
      </c>
      <c r="O16" s="181">
        <v>50</v>
      </c>
      <c r="P16" s="170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</row>
    <row r="17" spans="1:30" s="52" customFormat="1" ht="22" customHeight="1" x14ac:dyDescent="0.25">
      <c r="A17" s="37" t="s">
        <v>44</v>
      </c>
      <c r="B17" s="177">
        <v>77.192982456140356</v>
      </c>
      <c r="C17" s="178">
        <v>10.526315789473683</v>
      </c>
      <c r="D17" s="179">
        <v>31.578947368421055</v>
      </c>
      <c r="E17" s="178">
        <v>29.824561403508774</v>
      </c>
      <c r="F17" s="178">
        <v>1.7543859649122808</v>
      </c>
      <c r="G17" s="179">
        <v>8.7719298245614041</v>
      </c>
      <c r="H17" s="178">
        <v>1.7543859649122808</v>
      </c>
      <c r="I17" s="179">
        <v>91.228070175438589</v>
      </c>
      <c r="J17" s="178">
        <v>1.7543859649122808</v>
      </c>
      <c r="K17" s="179">
        <v>15.789473684210527</v>
      </c>
      <c r="L17" s="179">
        <v>0</v>
      </c>
      <c r="M17" s="180">
        <v>1.7543859649122808</v>
      </c>
      <c r="N17" s="179">
        <v>33.333333333333336</v>
      </c>
      <c r="O17" s="181">
        <v>94.73684210526315</v>
      </c>
      <c r="P17" s="170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</row>
    <row r="18" spans="1:30" s="52" customFormat="1" ht="22" customHeight="1" x14ac:dyDescent="0.25">
      <c r="A18" s="37" t="s">
        <v>45</v>
      </c>
      <c r="B18" s="177">
        <v>81.481481481481481</v>
      </c>
      <c r="C18" s="178">
        <v>14.814814814814815</v>
      </c>
      <c r="D18" s="179">
        <v>25.925925925925927</v>
      </c>
      <c r="E18" s="178">
        <v>22.222222222222221</v>
      </c>
      <c r="F18" s="178">
        <v>3.7037037037037037</v>
      </c>
      <c r="G18" s="179">
        <v>7.4074074074074074</v>
      </c>
      <c r="H18" s="178">
        <v>3.7037037037037037</v>
      </c>
      <c r="I18" s="179">
        <v>81.481481481481481</v>
      </c>
      <c r="J18" s="178">
        <v>0</v>
      </c>
      <c r="K18" s="179">
        <v>7.4074074074074074</v>
      </c>
      <c r="L18" s="179">
        <v>0</v>
      </c>
      <c r="M18" s="180">
        <v>0</v>
      </c>
      <c r="N18" s="179">
        <v>55.555555555555557</v>
      </c>
      <c r="O18" s="181">
        <v>100</v>
      </c>
      <c r="P18" s="170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</row>
    <row r="19" spans="1:30" s="52" customFormat="1" ht="22" customHeight="1" x14ac:dyDescent="0.25">
      <c r="A19" s="37" t="s">
        <v>46</v>
      </c>
      <c r="B19" s="177">
        <v>100</v>
      </c>
      <c r="C19" s="178">
        <v>0</v>
      </c>
      <c r="D19" s="179">
        <v>0</v>
      </c>
      <c r="E19" s="178">
        <v>0</v>
      </c>
      <c r="F19" s="178">
        <v>0</v>
      </c>
      <c r="G19" s="179">
        <v>0</v>
      </c>
      <c r="H19" s="178">
        <v>0</v>
      </c>
      <c r="I19" s="179">
        <v>100</v>
      </c>
      <c r="J19" s="178">
        <v>0</v>
      </c>
      <c r="K19" s="179">
        <v>0</v>
      </c>
      <c r="L19" s="179">
        <v>0</v>
      </c>
      <c r="M19" s="180">
        <v>0</v>
      </c>
      <c r="N19" s="179">
        <v>100</v>
      </c>
      <c r="O19" s="181">
        <v>100</v>
      </c>
      <c r="P19" s="170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</row>
    <row r="20" spans="1:30" s="52" customFormat="1" ht="22" customHeight="1" x14ac:dyDescent="0.25">
      <c r="A20" s="37" t="s">
        <v>47</v>
      </c>
      <c r="B20" s="177">
        <v>75.862068965517238</v>
      </c>
      <c r="C20" s="178">
        <v>20.689655172413794</v>
      </c>
      <c r="D20" s="179">
        <v>17.241379310344829</v>
      </c>
      <c r="E20" s="178">
        <v>17.241379310344829</v>
      </c>
      <c r="F20" s="178">
        <v>6.8965517241379315</v>
      </c>
      <c r="G20" s="179">
        <v>17.241379310344829</v>
      </c>
      <c r="H20" s="178">
        <v>0</v>
      </c>
      <c r="I20" s="179">
        <v>86.206896551724128</v>
      </c>
      <c r="J20" s="178">
        <v>0</v>
      </c>
      <c r="K20" s="179">
        <v>37.931034482758619</v>
      </c>
      <c r="L20" s="179">
        <v>3.4482758620689657</v>
      </c>
      <c r="M20" s="180">
        <v>0</v>
      </c>
      <c r="N20" s="179">
        <v>41.379310344827587</v>
      </c>
      <c r="O20" s="181">
        <v>89.655172413793096</v>
      </c>
      <c r="P20" s="170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</row>
    <row r="21" spans="1:30" s="52" customFormat="1" ht="22" customHeight="1" thickBot="1" x14ac:dyDescent="0.3">
      <c r="A21" s="79" t="s">
        <v>48</v>
      </c>
      <c r="B21" s="182">
        <v>69.642857142857153</v>
      </c>
      <c r="C21" s="183">
        <v>28.571428571428573</v>
      </c>
      <c r="D21" s="184">
        <v>8.9285714285714288</v>
      </c>
      <c r="E21" s="183">
        <v>23.214285714285715</v>
      </c>
      <c r="F21" s="183">
        <v>7.1428571428571432</v>
      </c>
      <c r="G21" s="184">
        <v>16.071428571428569</v>
      </c>
      <c r="H21" s="183">
        <v>1.7857142857142858</v>
      </c>
      <c r="I21" s="184">
        <v>69.642857142857153</v>
      </c>
      <c r="J21" s="183">
        <v>1.7857142857142858</v>
      </c>
      <c r="K21" s="184">
        <v>32.142857142857139</v>
      </c>
      <c r="L21" s="184">
        <v>1.7857142857142858</v>
      </c>
      <c r="M21" s="185">
        <v>1.7857142857142858</v>
      </c>
      <c r="N21" s="184">
        <v>44.642857142857146</v>
      </c>
      <c r="O21" s="186">
        <v>92.857142857142861</v>
      </c>
      <c r="P21" s="170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</row>
    <row r="22" spans="1:30" s="52" customFormat="1" ht="22" customHeight="1" thickBot="1" x14ac:dyDescent="0.3">
      <c r="A22" s="89" t="s">
        <v>49</v>
      </c>
      <c r="B22" s="187">
        <v>76.176024279210921</v>
      </c>
      <c r="C22" s="188">
        <v>9.559939301972685</v>
      </c>
      <c r="D22" s="189">
        <v>30.349013657056144</v>
      </c>
      <c r="E22" s="188">
        <v>28.376327769347494</v>
      </c>
      <c r="F22" s="190">
        <v>2.7314112291350527</v>
      </c>
      <c r="G22" s="188">
        <v>9.7116843702579665</v>
      </c>
      <c r="H22" s="190">
        <v>5.3110773899848258</v>
      </c>
      <c r="I22" s="188">
        <v>79.666160849772382</v>
      </c>
      <c r="J22" s="191">
        <v>0.75872534142640358</v>
      </c>
      <c r="K22" s="188">
        <v>24.127465857359635</v>
      </c>
      <c r="L22" s="191">
        <v>2.2761760242792111</v>
      </c>
      <c r="M22" s="188">
        <v>2.4279210925644916</v>
      </c>
      <c r="N22" s="190">
        <v>47.647951441578151</v>
      </c>
      <c r="O22" s="192">
        <v>88.467374810318674</v>
      </c>
      <c r="P22" s="170"/>
      <c r="Q22" s="171"/>
      <c r="R22" s="193"/>
      <c r="S22" s="194"/>
      <c r="T22" s="194"/>
      <c r="U22" s="194"/>
      <c r="V22" s="194"/>
      <c r="W22" s="194"/>
      <c r="X22" s="171"/>
      <c r="Y22" s="171"/>
      <c r="Z22" s="171"/>
      <c r="AA22" s="171"/>
      <c r="AB22" s="171"/>
      <c r="AC22" s="171"/>
      <c r="AD22" s="171"/>
    </row>
    <row r="23" spans="1:30" x14ac:dyDescent="0.3">
      <c r="A23" s="158"/>
    </row>
  </sheetData>
  <mergeCells count="5">
    <mergeCell ref="A1:O1"/>
    <mergeCell ref="B4:O4"/>
    <mergeCell ref="A3:O3"/>
    <mergeCell ref="A2:O2"/>
    <mergeCell ref="A4:A5"/>
  </mergeCells>
  <phoneticPr fontId="2" type="noConversion"/>
  <printOptions horizontalCentered="1" verticalCentered="1"/>
  <pageMargins left="0.35" right="0.35" top="0.7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B1" zoomScaleNormal="100" workbookViewId="0">
      <selection activeCell="B28" sqref="B28"/>
    </sheetView>
  </sheetViews>
  <sheetFormatPr defaultColWidth="9.1796875" defaultRowHeight="13" x14ac:dyDescent="0.3"/>
  <cols>
    <col min="1" max="1" width="19.453125" style="30" customWidth="1"/>
    <col min="2" max="2" width="7.26953125" style="30" customWidth="1"/>
    <col min="3" max="3" width="6.453125" style="30" customWidth="1"/>
    <col min="4" max="4" width="6.26953125" style="30" customWidth="1"/>
    <col min="5" max="5" width="7.1796875" style="30" customWidth="1"/>
    <col min="6" max="6" width="7.26953125" style="30" customWidth="1"/>
    <col min="7" max="7" width="6.453125" style="30" customWidth="1"/>
    <col min="8" max="8" width="6.7265625" style="30" customWidth="1"/>
    <col min="9" max="9" width="6.81640625" style="30" customWidth="1"/>
    <col min="10" max="10" width="6.453125" style="30" customWidth="1"/>
    <col min="11" max="11" width="7.7265625" style="30" customWidth="1"/>
    <col min="12" max="12" width="7.1796875" style="30" customWidth="1"/>
    <col min="13" max="13" width="6.7265625" style="30" customWidth="1"/>
    <col min="14" max="14" width="6" style="30" customWidth="1"/>
    <col min="15" max="15" width="6.7265625" style="30" customWidth="1"/>
    <col min="16" max="16" width="6" style="36" customWidth="1"/>
    <col min="17" max="17" width="6.453125" style="30" customWidth="1"/>
    <col min="18" max="18" width="7.26953125" style="30" customWidth="1"/>
    <col min="19" max="16384" width="9.1796875" style="30"/>
  </cols>
  <sheetData>
    <row r="1" spans="1:19" s="29" customFormat="1" ht="20.149999999999999" customHeight="1" x14ac:dyDescent="0.25">
      <c r="A1" s="268" t="s">
        <v>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70"/>
      <c r="S1" s="244"/>
    </row>
    <row r="2" spans="1:19" s="29" customFormat="1" ht="20.149999999999999" customHeight="1" x14ac:dyDescent="0.25">
      <c r="A2" s="271" t="str">
        <f>'1 Adult Part'!A2:R2</f>
        <v>FY22 QUARTER ENDING SEPTEMBER 30, 2021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3"/>
      <c r="S2" s="244"/>
    </row>
    <row r="3" spans="1:19" s="29" customFormat="1" ht="20.149999999999999" customHeight="1" thickBot="1" x14ac:dyDescent="0.3">
      <c r="A3" s="274" t="s">
        <v>79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6"/>
      <c r="S3" s="244"/>
    </row>
    <row r="4" spans="1:19" s="29" customFormat="1" ht="12.75" customHeight="1" x14ac:dyDescent="0.25">
      <c r="A4" s="283" t="s">
        <v>63</v>
      </c>
      <c r="B4" s="277" t="s">
        <v>14</v>
      </c>
      <c r="C4" s="278"/>
      <c r="D4" s="279"/>
      <c r="E4" s="277" t="s">
        <v>15</v>
      </c>
      <c r="F4" s="278"/>
      <c r="G4" s="279"/>
      <c r="H4" s="277" t="s">
        <v>16</v>
      </c>
      <c r="I4" s="278"/>
      <c r="J4" s="278"/>
      <c r="K4" s="278"/>
      <c r="L4" s="278"/>
      <c r="M4" s="279"/>
      <c r="N4" s="277" t="s">
        <v>17</v>
      </c>
      <c r="O4" s="278"/>
      <c r="P4" s="278"/>
      <c r="Q4" s="278"/>
      <c r="R4" s="279"/>
      <c r="S4" s="244"/>
    </row>
    <row r="5" spans="1:19" ht="12.75" customHeight="1" x14ac:dyDescent="0.3">
      <c r="A5" s="284"/>
      <c r="B5" s="280" t="s">
        <v>18</v>
      </c>
      <c r="C5" s="281"/>
      <c r="D5" s="282"/>
      <c r="E5" s="280" t="s">
        <v>19</v>
      </c>
      <c r="F5" s="281"/>
      <c r="G5" s="282"/>
      <c r="H5" s="280" t="s">
        <v>19</v>
      </c>
      <c r="I5" s="281"/>
      <c r="J5" s="281"/>
      <c r="K5" s="281"/>
      <c r="L5" s="281"/>
      <c r="M5" s="282"/>
      <c r="N5" s="280" t="s">
        <v>20</v>
      </c>
      <c r="O5" s="281"/>
      <c r="P5" s="281"/>
      <c r="Q5" s="281"/>
      <c r="R5" s="282"/>
    </row>
    <row r="6" spans="1:19" ht="50.25" customHeight="1" thickBot="1" x14ac:dyDescent="0.35">
      <c r="A6" s="285"/>
      <c r="B6" s="31" t="s">
        <v>21</v>
      </c>
      <c r="C6" s="32" t="s">
        <v>22</v>
      </c>
      <c r="D6" s="33" t="s">
        <v>23</v>
      </c>
      <c r="E6" s="34" t="s">
        <v>21</v>
      </c>
      <c r="F6" s="35" t="s">
        <v>22</v>
      </c>
      <c r="G6" s="33" t="s">
        <v>23</v>
      </c>
      <c r="H6" s="34" t="s">
        <v>24</v>
      </c>
      <c r="I6" s="35" t="s">
        <v>25</v>
      </c>
      <c r="J6" s="35" t="s">
        <v>23</v>
      </c>
      <c r="K6" s="35" t="s">
        <v>26</v>
      </c>
      <c r="L6" s="35" t="s">
        <v>27</v>
      </c>
      <c r="M6" s="33" t="s">
        <v>23</v>
      </c>
      <c r="N6" s="32" t="s">
        <v>28</v>
      </c>
      <c r="O6" s="35" t="s">
        <v>29</v>
      </c>
      <c r="P6" s="32" t="s">
        <v>30</v>
      </c>
      <c r="Q6" s="32" t="s">
        <v>31</v>
      </c>
      <c r="R6" s="33" t="s">
        <v>32</v>
      </c>
      <c r="S6" s="36"/>
    </row>
    <row r="7" spans="1:19" s="52" customFormat="1" ht="20.149999999999999" customHeight="1" x14ac:dyDescent="0.25">
      <c r="A7" s="37" t="s">
        <v>33</v>
      </c>
      <c r="B7" s="38">
        <v>57</v>
      </c>
      <c r="C7" s="39">
        <v>14</v>
      </c>
      <c r="D7" s="196">
        <f>C7/B7</f>
        <v>0.24561403508771928</v>
      </c>
      <c r="E7" s="41">
        <v>50</v>
      </c>
      <c r="F7" s="42">
        <v>6</v>
      </c>
      <c r="G7" s="40">
        <f t="shared" ref="G7:G23" si="0">(F7/E7)</f>
        <v>0.12</v>
      </c>
      <c r="H7" s="43">
        <v>43</v>
      </c>
      <c r="I7" s="39">
        <v>6</v>
      </c>
      <c r="J7" s="44">
        <f t="shared" ref="J7:J23" si="1">(I7/H7)</f>
        <v>0.13953488372093023</v>
      </c>
      <c r="K7" s="231">
        <v>49</v>
      </c>
      <c r="L7" s="45">
        <v>13</v>
      </c>
      <c r="M7" s="46">
        <f>+L7/K7</f>
        <v>0.26530612244897961</v>
      </c>
      <c r="N7" s="47">
        <v>0</v>
      </c>
      <c r="O7" s="48">
        <v>0</v>
      </c>
      <c r="P7" s="45">
        <v>13</v>
      </c>
      <c r="Q7" s="49">
        <v>0</v>
      </c>
      <c r="R7" s="50">
        <v>0</v>
      </c>
      <c r="S7" s="51"/>
    </row>
    <row r="8" spans="1:19" s="52" customFormat="1" ht="20.149999999999999" customHeight="1" x14ac:dyDescent="0.25">
      <c r="A8" s="53" t="s">
        <v>34</v>
      </c>
      <c r="B8" s="54">
        <v>142</v>
      </c>
      <c r="C8" s="55">
        <v>68</v>
      </c>
      <c r="D8" s="129">
        <f t="shared" ref="D8:D23" si="2">C8/B8</f>
        <v>0.47887323943661969</v>
      </c>
      <c r="E8" s="57">
        <v>80</v>
      </c>
      <c r="F8" s="58">
        <v>6</v>
      </c>
      <c r="G8" s="56">
        <f t="shared" si="0"/>
        <v>7.4999999999999997E-2</v>
      </c>
      <c r="H8" s="43">
        <v>55</v>
      </c>
      <c r="I8" s="55">
        <v>8</v>
      </c>
      <c r="J8" s="59">
        <f t="shared" si="1"/>
        <v>0.14545454545454545</v>
      </c>
      <c r="K8" s="58">
        <v>96</v>
      </c>
      <c r="L8" s="60">
        <v>53</v>
      </c>
      <c r="M8" s="61">
        <f>+L8/K8</f>
        <v>0.55208333333333337</v>
      </c>
      <c r="N8" s="62">
        <v>0</v>
      </c>
      <c r="O8" s="63">
        <v>14</v>
      </c>
      <c r="P8" s="60">
        <v>45</v>
      </c>
      <c r="Q8" s="64">
        <v>0</v>
      </c>
      <c r="R8" s="65">
        <v>0</v>
      </c>
      <c r="S8" s="51"/>
    </row>
    <row r="9" spans="1:19" s="52" customFormat="1" ht="20.149999999999999" customHeight="1" x14ac:dyDescent="0.25">
      <c r="A9" s="37" t="s">
        <v>35</v>
      </c>
      <c r="B9" s="54">
        <v>254</v>
      </c>
      <c r="C9" s="66">
        <v>115</v>
      </c>
      <c r="D9" s="67">
        <f t="shared" si="2"/>
        <v>0.452755905511811</v>
      </c>
      <c r="E9" s="57">
        <v>102</v>
      </c>
      <c r="F9" s="58">
        <v>10</v>
      </c>
      <c r="G9" s="56">
        <f t="shared" si="0"/>
        <v>9.8039215686274508E-2</v>
      </c>
      <c r="H9" s="43">
        <v>31</v>
      </c>
      <c r="I9" s="66">
        <v>8</v>
      </c>
      <c r="J9" s="59">
        <f t="shared" si="1"/>
        <v>0.25806451612903225</v>
      </c>
      <c r="K9" s="58">
        <v>40</v>
      </c>
      <c r="L9" s="60">
        <v>101</v>
      </c>
      <c r="M9" s="61">
        <f t="shared" ref="M9:M20" si="3">+L9/K9</f>
        <v>2.5249999999999999</v>
      </c>
      <c r="N9" s="68">
        <v>21</v>
      </c>
      <c r="O9" s="69">
        <v>3</v>
      </c>
      <c r="P9" s="70">
        <v>82</v>
      </c>
      <c r="Q9" s="71">
        <v>1</v>
      </c>
      <c r="R9" s="72">
        <v>2</v>
      </c>
      <c r="S9" s="51"/>
    </row>
    <row r="10" spans="1:19" s="52" customFormat="1" ht="20.149999999999999" customHeight="1" x14ac:dyDescent="0.25">
      <c r="A10" s="37" t="s">
        <v>36</v>
      </c>
      <c r="B10" s="73">
        <v>207</v>
      </c>
      <c r="C10" s="66">
        <v>131</v>
      </c>
      <c r="D10" s="67">
        <f t="shared" si="2"/>
        <v>0.63285024154589375</v>
      </c>
      <c r="E10" s="74">
        <v>100</v>
      </c>
      <c r="F10" s="58">
        <v>24</v>
      </c>
      <c r="G10" s="56">
        <f t="shared" si="0"/>
        <v>0.24</v>
      </c>
      <c r="H10" s="75">
        <v>18</v>
      </c>
      <c r="I10" s="66">
        <v>17</v>
      </c>
      <c r="J10" s="59">
        <f>IF(H10&gt;0,I10/H10,0)</f>
        <v>0.94444444444444442</v>
      </c>
      <c r="K10" s="58">
        <v>25</v>
      </c>
      <c r="L10" s="60">
        <v>82</v>
      </c>
      <c r="M10" s="61">
        <f t="shared" si="3"/>
        <v>3.28</v>
      </c>
      <c r="N10" s="68">
        <v>12</v>
      </c>
      <c r="O10" s="69">
        <v>25</v>
      </c>
      <c r="P10" s="70">
        <v>63</v>
      </c>
      <c r="Q10" s="71">
        <v>1</v>
      </c>
      <c r="R10" s="72">
        <v>0</v>
      </c>
      <c r="S10" s="51"/>
    </row>
    <row r="11" spans="1:19" s="52" customFormat="1" ht="20.149999999999999" customHeight="1" x14ac:dyDescent="0.25">
      <c r="A11" s="37" t="s">
        <v>37</v>
      </c>
      <c r="B11" s="54">
        <v>103</v>
      </c>
      <c r="C11" s="66">
        <v>64</v>
      </c>
      <c r="D11" s="67">
        <f t="shared" si="2"/>
        <v>0.62135922330097082</v>
      </c>
      <c r="E11" s="76">
        <v>51</v>
      </c>
      <c r="F11" s="58">
        <v>18</v>
      </c>
      <c r="G11" s="56">
        <f t="shared" si="0"/>
        <v>0.35294117647058826</v>
      </c>
      <c r="H11" s="43">
        <v>26</v>
      </c>
      <c r="I11" s="66">
        <v>6</v>
      </c>
      <c r="J11" s="59">
        <f t="shared" si="1"/>
        <v>0.23076923076923078</v>
      </c>
      <c r="K11" s="58">
        <v>51</v>
      </c>
      <c r="L11" s="60">
        <v>31</v>
      </c>
      <c r="M11" s="61">
        <f t="shared" si="3"/>
        <v>0.60784313725490191</v>
      </c>
      <c r="N11" s="68">
        <v>0</v>
      </c>
      <c r="O11" s="69">
        <v>0</v>
      </c>
      <c r="P11" s="70">
        <v>31</v>
      </c>
      <c r="Q11" s="71">
        <v>0</v>
      </c>
      <c r="R11" s="72">
        <v>0</v>
      </c>
      <c r="S11" s="51"/>
    </row>
    <row r="12" spans="1:19" s="52" customFormat="1" ht="20.149999999999999" customHeight="1" x14ac:dyDescent="0.25">
      <c r="A12" s="37" t="s">
        <v>38</v>
      </c>
      <c r="B12" s="77">
        <v>72</v>
      </c>
      <c r="C12" s="66">
        <v>55</v>
      </c>
      <c r="D12" s="67">
        <f t="shared" si="2"/>
        <v>0.76388888888888884</v>
      </c>
      <c r="E12" s="78">
        <v>65</v>
      </c>
      <c r="F12" s="58">
        <v>16</v>
      </c>
      <c r="G12" s="56">
        <f t="shared" si="0"/>
        <v>0.24615384615384617</v>
      </c>
      <c r="H12" s="43">
        <v>57</v>
      </c>
      <c r="I12" s="66">
        <v>12</v>
      </c>
      <c r="J12" s="59">
        <f t="shared" si="1"/>
        <v>0.21052631578947367</v>
      </c>
      <c r="K12" s="58">
        <v>64</v>
      </c>
      <c r="L12" s="60">
        <v>49</v>
      </c>
      <c r="M12" s="61">
        <f t="shared" si="3"/>
        <v>0.765625</v>
      </c>
      <c r="N12" s="68">
        <v>0</v>
      </c>
      <c r="O12" s="69">
        <v>0</v>
      </c>
      <c r="P12" s="70">
        <v>49</v>
      </c>
      <c r="Q12" s="71">
        <v>0</v>
      </c>
      <c r="R12" s="72">
        <v>0</v>
      </c>
      <c r="S12" s="51"/>
    </row>
    <row r="13" spans="1:19" s="52" customFormat="1" ht="20.149999999999999" customHeight="1" x14ac:dyDescent="0.25">
      <c r="A13" s="37" t="s">
        <v>39</v>
      </c>
      <c r="B13" s="54">
        <v>59</v>
      </c>
      <c r="C13" s="66">
        <v>28</v>
      </c>
      <c r="D13" s="67">
        <f t="shared" si="2"/>
        <v>0.47457627118644069</v>
      </c>
      <c r="E13" s="57">
        <v>36</v>
      </c>
      <c r="F13" s="58">
        <v>6</v>
      </c>
      <c r="G13" s="56">
        <f t="shared" si="0"/>
        <v>0.16666666666666666</v>
      </c>
      <c r="H13" s="43">
        <v>24</v>
      </c>
      <c r="I13" s="66">
        <v>5</v>
      </c>
      <c r="J13" s="59">
        <f t="shared" si="1"/>
        <v>0.20833333333333334</v>
      </c>
      <c r="K13" s="58">
        <v>36</v>
      </c>
      <c r="L13" s="60">
        <v>23</v>
      </c>
      <c r="M13" s="61">
        <f t="shared" si="3"/>
        <v>0.63888888888888884</v>
      </c>
      <c r="N13" s="68">
        <v>0</v>
      </c>
      <c r="O13" s="69">
        <v>0</v>
      </c>
      <c r="P13" s="70">
        <v>23</v>
      </c>
      <c r="Q13" s="71">
        <v>0</v>
      </c>
      <c r="R13" s="72">
        <v>1</v>
      </c>
      <c r="S13" s="51"/>
    </row>
    <row r="14" spans="1:19" s="52" customFormat="1" ht="20.149999999999999" customHeight="1" x14ac:dyDescent="0.25">
      <c r="A14" s="37" t="s">
        <v>40</v>
      </c>
      <c r="B14" s="54">
        <v>203</v>
      </c>
      <c r="C14" s="66">
        <v>87</v>
      </c>
      <c r="D14" s="67">
        <f t="shared" si="2"/>
        <v>0.42857142857142855</v>
      </c>
      <c r="E14" s="57">
        <v>132</v>
      </c>
      <c r="F14" s="58">
        <v>25</v>
      </c>
      <c r="G14" s="56">
        <f t="shared" si="0"/>
        <v>0.18939393939393939</v>
      </c>
      <c r="H14" s="43">
        <v>57</v>
      </c>
      <c r="I14" s="66">
        <v>18</v>
      </c>
      <c r="J14" s="59">
        <f t="shared" si="1"/>
        <v>0.31578947368421051</v>
      </c>
      <c r="K14" s="58">
        <v>68</v>
      </c>
      <c r="L14" s="60">
        <v>56</v>
      </c>
      <c r="M14" s="61">
        <f t="shared" si="3"/>
        <v>0.82352941176470584</v>
      </c>
      <c r="N14" s="68">
        <v>0</v>
      </c>
      <c r="O14" s="69">
        <v>0</v>
      </c>
      <c r="P14" s="70">
        <v>55</v>
      </c>
      <c r="Q14" s="71">
        <v>0</v>
      </c>
      <c r="R14" s="72">
        <v>1</v>
      </c>
      <c r="S14" s="51"/>
    </row>
    <row r="15" spans="1:19" s="52" customFormat="1" ht="20.149999999999999" customHeight="1" x14ac:dyDescent="0.25">
      <c r="A15" s="37" t="s">
        <v>41</v>
      </c>
      <c r="B15" s="54">
        <v>114</v>
      </c>
      <c r="C15" s="66">
        <v>60</v>
      </c>
      <c r="D15" s="67">
        <f t="shared" si="2"/>
        <v>0.52631578947368418</v>
      </c>
      <c r="E15" s="57">
        <v>59</v>
      </c>
      <c r="F15" s="58">
        <v>14</v>
      </c>
      <c r="G15" s="56">
        <f t="shared" si="0"/>
        <v>0.23728813559322035</v>
      </c>
      <c r="H15" s="43">
        <v>55</v>
      </c>
      <c r="I15" s="66">
        <v>8</v>
      </c>
      <c r="J15" s="59">
        <f t="shared" si="1"/>
        <v>0.14545454545454545</v>
      </c>
      <c r="K15" s="58">
        <v>73</v>
      </c>
      <c r="L15" s="60">
        <v>43</v>
      </c>
      <c r="M15" s="61">
        <f t="shared" si="3"/>
        <v>0.58904109589041098</v>
      </c>
      <c r="N15" s="68">
        <v>0</v>
      </c>
      <c r="O15" s="69">
        <v>0</v>
      </c>
      <c r="P15" s="70">
        <v>43</v>
      </c>
      <c r="Q15" s="71">
        <v>0</v>
      </c>
      <c r="R15" s="72">
        <v>0</v>
      </c>
      <c r="S15" s="51"/>
    </row>
    <row r="16" spans="1:19" s="52" customFormat="1" ht="20.149999999999999" customHeight="1" x14ac:dyDescent="0.25">
      <c r="A16" s="37" t="s">
        <v>42</v>
      </c>
      <c r="B16" s="54">
        <v>300</v>
      </c>
      <c r="C16" s="66">
        <v>156</v>
      </c>
      <c r="D16" s="67">
        <f t="shared" si="2"/>
        <v>0.52</v>
      </c>
      <c r="E16" s="57">
        <v>157</v>
      </c>
      <c r="F16" s="58">
        <v>37</v>
      </c>
      <c r="G16" s="56">
        <f t="shared" si="0"/>
        <v>0.2356687898089172</v>
      </c>
      <c r="H16" s="43">
        <v>124</v>
      </c>
      <c r="I16" s="66">
        <v>29</v>
      </c>
      <c r="J16" s="59">
        <f t="shared" si="1"/>
        <v>0.23387096774193547</v>
      </c>
      <c r="K16" s="58">
        <v>141</v>
      </c>
      <c r="L16" s="60">
        <v>102</v>
      </c>
      <c r="M16" s="61">
        <f t="shared" si="3"/>
        <v>0.72340425531914898</v>
      </c>
      <c r="N16" s="68">
        <v>0</v>
      </c>
      <c r="O16" s="69">
        <v>0</v>
      </c>
      <c r="P16" s="70">
        <v>99</v>
      </c>
      <c r="Q16" s="71">
        <v>1</v>
      </c>
      <c r="R16" s="72">
        <v>5</v>
      </c>
      <c r="S16" s="51"/>
    </row>
    <row r="17" spans="1:19" s="52" customFormat="1" ht="20.149999999999999" customHeight="1" x14ac:dyDescent="0.25">
      <c r="A17" s="37" t="s">
        <v>43</v>
      </c>
      <c r="B17" s="54">
        <v>119</v>
      </c>
      <c r="C17" s="66">
        <v>73</v>
      </c>
      <c r="D17" s="67">
        <f t="shared" si="2"/>
        <v>0.61344537815126055</v>
      </c>
      <c r="E17" s="78">
        <v>58</v>
      </c>
      <c r="F17" s="58">
        <v>6</v>
      </c>
      <c r="G17" s="56">
        <f t="shared" si="0"/>
        <v>0.10344827586206896</v>
      </c>
      <c r="H17" s="43">
        <v>58</v>
      </c>
      <c r="I17" s="66">
        <v>14</v>
      </c>
      <c r="J17" s="59">
        <f>IF(H17&gt;0,I17/H17,0)</f>
        <v>0.2413793103448276</v>
      </c>
      <c r="K17" s="236">
        <v>106</v>
      </c>
      <c r="L17" s="60">
        <v>68</v>
      </c>
      <c r="M17" s="59">
        <f>IF(K17&gt;0,L17/K17,0)</f>
        <v>0.64150943396226412</v>
      </c>
      <c r="N17" s="68">
        <v>0</v>
      </c>
      <c r="O17" s="69">
        <v>27</v>
      </c>
      <c r="P17" s="70">
        <v>41</v>
      </c>
      <c r="Q17" s="71">
        <v>0</v>
      </c>
      <c r="R17" s="72">
        <v>0</v>
      </c>
      <c r="S17" s="51"/>
    </row>
    <row r="18" spans="1:19" s="52" customFormat="1" ht="20.149999999999999" customHeight="1" x14ac:dyDescent="0.25">
      <c r="A18" s="37" t="s">
        <v>44</v>
      </c>
      <c r="B18" s="54">
        <v>218</v>
      </c>
      <c r="C18" s="66">
        <v>112</v>
      </c>
      <c r="D18" s="67">
        <f t="shared" si="2"/>
        <v>0.51376146788990829</v>
      </c>
      <c r="E18" s="57">
        <v>115</v>
      </c>
      <c r="F18" s="58">
        <v>18</v>
      </c>
      <c r="G18" s="56">
        <f t="shared" si="0"/>
        <v>0.15652173913043479</v>
      </c>
      <c r="H18" s="43">
        <v>38</v>
      </c>
      <c r="I18" s="66">
        <v>21</v>
      </c>
      <c r="J18" s="59">
        <f t="shared" si="1"/>
        <v>0.55263157894736847</v>
      </c>
      <c r="K18" s="58">
        <v>125</v>
      </c>
      <c r="L18" s="60">
        <v>92</v>
      </c>
      <c r="M18" s="61">
        <f t="shared" si="3"/>
        <v>0.73599999999999999</v>
      </c>
      <c r="N18" s="68">
        <v>2</v>
      </c>
      <c r="O18" s="69">
        <v>9</v>
      </c>
      <c r="P18" s="70">
        <v>81</v>
      </c>
      <c r="Q18" s="71">
        <v>0</v>
      </c>
      <c r="R18" s="72">
        <v>4</v>
      </c>
      <c r="S18" s="51"/>
    </row>
    <row r="19" spans="1:19" s="52" customFormat="1" ht="20.149999999999999" customHeight="1" x14ac:dyDescent="0.25">
      <c r="A19" s="37" t="s">
        <v>45</v>
      </c>
      <c r="B19" s="54">
        <v>300</v>
      </c>
      <c r="C19" s="66">
        <v>87</v>
      </c>
      <c r="D19" s="67">
        <f t="shared" si="2"/>
        <v>0.28999999999999998</v>
      </c>
      <c r="E19" s="57">
        <v>212</v>
      </c>
      <c r="F19" s="58">
        <v>19</v>
      </c>
      <c r="G19" s="56">
        <f t="shared" si="0"/>
        <v>8.9622641509433956E-2</v>
      </c>
      <c r="H19" s="43">
        <v>75</v>
      </c>
      <c r="I19" s="66">
        <v>7</v>
      </c>
      <c r="J19" s="59">
        <f t="shared" si="1"/>
        <v>9.3333333333333338E-2</v>
      </c>
      <c r="K19" s="58">
        <v>131</v>
      </c>
      <c r="L19" s="60">
        <v>54</v>
      </c>
      <c r="M19" s="61">
        <f t="shared" si="3"/>
        <v>0.41221374045801529</v>
      </c>
      <c r="N19" s="68">
        <v>0</v>
      </c>
      <c r="O19" s="69">
        <v>0</v>
      </c>
      <c r="P19" s="70">
        <v>54</v>
      </c>
      <c r="Q19" s="71">
        <v>0</v>
      </c>
      <c r="R19" s="72">
        <v>0</v>
      </c>
      <c r="S19" s="51"/>
    </row>
    <row r="20" spans="1:19" s="52" customFormat="1" ht="20.149999999999999" customHeight="1" x14ac:dyDescent="0.25">
      <c r="A20" s="37" t="s">
        <v>46</v>
      </c>
      <c r="B20" s="54">
        <v>56</v>
      </c>
      <c r="C20" s="66">
        <v>28</v>
      </c>
      <c r="D20" s="67">
        <f t="shared" si="2"/>
        <v>0.5</v>
      </c>
      <c r="E20" s="57">
        <v>30</v>
      </c>
      <c r="F20" s="58">
        <v>3</v>
      </c>
      <c r="G20" s="56">
        <f t="shared" si="0"/>
        <v>0.1</v>
      </c>
      <c r="H20" s="43">
        <v>30</v>
      </c>
      <c r="I20" s="66">
        <v>3</v>
      </c>
      <c r="J20" s="59">
        <f t="shared" si="1"/>
        <v>0.1</v>
      </c>
      <c r="K20" s="58">
        <v>56</v>
      </c>
      <c r="L20" s="60">
        <v>23</v>
      </c>
      <c r="M20" s="61">
        <f t="shared" si="3"/>
        <v>0.4107142857142857</v>
      </c>
      <c r="N20" s="68">
        <v>0</v>
      </c>
      <c r="O20" s="69">
        <v>0</v>
      </c>
      <c r="P20" s="70">
        <v>22</v>
      </c>
      <c r="Q20" s="71">
        <v>0</v>
      </c>
      <c r="R20" s="72">
        <v>1</v>
      </c>
      <c r="S20" s="51"/>
    </row>
    <row r="21" spans="1:19" s="52" customFormat="1" ht="20.149999999999999" customHeight="1" x14ac:dyDescent="0.25">
      <c r="A21" s="37" t="s">
        <v>47</v>
      </c>
      <c r="B21" s="54">
        <v>126</v>
      </c>
      <c r="C21" s="66">
        <v>79</v>
      </c>
      <c r="D21" s="67">
        <f t="shared" si="2"/>
        <v>0.62698412698412698</v>
      </c>
      <c r="E21" s="57">
        <v>59</v>
      </c>
      <c r="F21" s="58">
        <v>14</v>
      </c>
      <c r="G21" s="56">
        <f t="shared" si="0"/>
        <v>0.23728813559322035</v>
      </c>
      <c r="H21" s="43">
        <v>59</v>
      </c>
      <c r="I21" s="66">
        <v>10</v>
      </c>
      <c r="J21" s="59">
        <f>IF(H21&gt;0,I21/H21,0)</f>
        <v>0.16949152542372881</v>
      </c>
      <c r="K21" s="236">
        <v>126</v>
      </c>
      <c r="L21" s="60">
        <v>69</v>
      </c>
      <c r="M21" s="59">
        <f>IF(K21&gt;0,L21/K21,0)</f>
        <v>0.54761904761904767</v>
      </c>
      <c r="N21" s="68">
        <v>0</v>
      </c>
      <c r="O21" s="69">
        <v>0</v>
      </c>
      <c r="P21" s="70">
        <v>69</v>
      </c>
      <c r="Q21" s="71">
        <v>0</v>
      </c>
      <c r="R21" s="72">
        <v>0</v>
      </c>
      <c r="S21" s="51"/>
    </row>
    <row r="22" spans="1:19" s="52" customFormat="1" ht="20.149999999999999" customHeight="1" thickBot="1" x14ac:dyDescent="0.3">
      <c r="A22" s="79" t="s">
        <v>48</v>
      </c>
      <c r="B22" s="54">
        <v>156</v>
      </c>
      <c r="C22" s="80">
        <v>103</v>
      </c>
      <c r="D22" s="119">
        <f t="shared" si="2"/>
        <v>0.66025641025641024</v>
      </c>
      <c r="E22" s="57">
        <v>117</v>
      </c>
      <c r="F22" s="82">
        <v>17</v>
      </c>
      <c r="G22" s="81">
        <f t="shared" si="0"/>
        <v>0.14529914529914531</v>
      </c>
      <c r="H22" s="43">
        <v>45</v>
      </c>
      <c r="I22" s="80">
        <v>7</v>
      </c>
      <c r="J22" s="83">
        <f>IF(H22&gt;0,I22/H22,0)</f>
        <v>0.15555555555555556</v>
      </c>
      <c r="K22" s="237">
        <v>66</v>
      </c>
      <c r="L22" s="84">
        <v>69</v>
      </c>
      <c r="M22" s="61">
        <f>IF(K22&gt;0,L22/K22,0)</f>
        <v>1.0454545454545454</v>
      </c>
      <c r="N22" s="85">
        <v>3</v>
      </c>
      <c r="O22" s="86">
        <v>12</v>
      </c>
      <c r="P22" s="84">
        <v>57</v>
      </c>
      <c r="Q22" s="87">
        <v>1</v>
      </c>
      <c r="R22" s="88">
        <v>1</v>
      </c>
      <c r="S22" s="51"/>
    </row>
    <row r="23" spans="1:19" s="52" customFormat="1" ht="20.149999999999999" customHeight="1" thickBot="1" x14ac:dyDescent="0.3">
      <c r="A23" s="89" t="s">
        <v>49</v>
      </c>
      <c r="B23" s="90">
        <f>SUM(B7:B22)</f>
        <v>2486</v>
      </c>
      <c r="C23" s="91">
        <f>SUM(C7:C22)</f>
        <v>1260</v>
      </c>
      <c r="D23" s="138">
        <f t="shared" si="2"/>
        <v>0.50683829444891393</v>
      </c>
      <c r="E23" s="93">
        <f>SUM(E7:E22)</f>
        <v>1423</v>
      </c>
      <c r="F23" s="91">
        <f>SUM(F7:F22)</f>
        <v>239</v>
      </c>
      <c r="G23" s="92">
        <f t="shared" si="0"/>
        <v>0.1679550245959241</v>
      </c>
      <c r="H23" s="94">
        <f>SUM(H7:H22)</f>
        <v>795</v>
      </c>
      <c r="I23" s="91">
        <f>SUM(I7:I22)</f>
        <v>179</v>
      </c>
      <c r="J23" s="95">
        <f t="shared" si="1"/>
        <v>0.22515723270440252</v>
      </c>
      <c r="K23" s="91">
        <f>SUM(K7:K22)</f>
        <v>1253</v>
      </c>
      <c r="L23" s="96">
        <f>SUM(L7:L22)</f>
        <v>928</v>
      </c>
      <c r="M23" s="97">
        <f>+L23/K23</f>
        <v>0.7406225059856345</v>
      </c>
      <c r="N23" s="98">
        <f>SUM(N7:N22)</f>
        <v>38</v>
      </c>
      <c r="O23" s="99">
        <f>SUM(O7:O22)</f>
        <v>90</v>
      </c>
      <c r="P23" s="100">
        <f>SUM(P7:P22)</f>
        <v>827</v>
      </c>
      <c r="Q23" s="100">
        <f>SUM(Q7:Q22)</f>
        <v>4</v>
      </c>
      <c r="R23" s="101">
        <v>22</v>
      </c>
      <c r="S23" s="51"/>
    </row>
    <row r="24" spans="1:19" ht="14.5" x14ac:dyDescent="0.35">
      <c r="A24" s="265"/>
      <c r="B24" s="266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102"/>
    </row>
    <row r="25" spans="1:19" ht="27.75" customHeight="1" x14ac:dyDescent="0.35">
      <c r="A25" s="263" t="s">
        <v>50</v>
      </c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102"/>
    </row>
    <row r="26" spans="1:19" ht="14.5" x14ac:dyDescent="0.35">
      <c r="A26" s="263"/>
      <c r="B26" s="264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102"/>
    </row>
    <row r="27" spans="1:19" ht="14.5" x14ac:dyDescent="0.35">
      <c r="A27" s="263"/>
      <c r="B27" s="264"/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102"/>
    </row>
    <row r="28" spans="1:19" ht="9" customHeight="1" x14ac:dyDescent="0.35">
      <c r="A28" s="245"/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103"/>
      <c r="Q28" s="245"/>
      <c r="R28" s="102"/>
    </row>
    <row r="29" spans="1:19" x14ac:dyDescent="0.3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242"/>
      <c r="Q29" s="102"/>
      <c r="R29" s="102"/>
    </row>
  </sheetData>
  <mergeCells count="16">
    <mergeCell ref="A27:Q27"/>
    <mergeCell ref="A1:R1"/>
    <mergeCell ref="A2:R2"/>
    <mergeCell ref="A3:R3"/>
    <mergeCell ref="A4:A6"/>
    <mergeCell ref="B4:D4"/>
    <mergeCell ref="E4:G4"/>
    <mergeCell ref="H4:M4"/>
    <mergeCell ref="N4:R4"/>
    <mergeCell ref="B5:D5"/>
    <mergeCell ref="E5:G5"/>
    <mergeCell ref="H5:M5"/>
    <mergeCell ref="N5:R5"/>
    <mergeCell ref="A24:Q24"/>
    <mergeCell ref="A25:Q25"/>
    <mergeCell ref="A26:Q26"/>
  </mergeCells>
  <printOptions horizontalCentered="1" verticalCentered="1"/>
  <pageMargins left="0.3" right="0.3" top="0.57999999999999996" bottom="0.28999999999999998" header="0.12" footer="0.13"/>
  <pageSetup orientation="landscape" r:id="rId1"/>
  <headerFooter alignWithMargins="0"/>
  <ignoredErrors>
    <ignoredError sqref="J10 J2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zoomScale="90" zoomScaleNormal="90" workbookViewId="0">
      <selection activeCell="A26" sqref="A26"/>
    </sheetView>
  </sheetViews>
  <sheetFormatPr defaultColWidth="9.1796875" defaultRowHeight="13" x14ac:dyDescent="0.3"/>
  <cols>
    <col min="1" max="1" width="19.26953125" style="3" customWidth="1"/>
    <col min="2" max="2" width="8.54296875" style="36" customWidth="1"/>
    <col min="3" max="3" width="8.54296875" style="3" customWidth="1"/>
    <col min="4" max="4" width="6.54296875" style="158" customWidth="1"/>
    <col min="5" max="6" width="8.54296875" style="157" customWidth="1"/>
    <col min="7" max="7" width="6.81640625" style="3" customWidth="1"/>
    <col min="8" max="8" width="10.26953125" style="3" customWidth="1"/>
    <col min="9" max="10" width="8.54296875" style="3" customWidth="1"/>
    <col min="11" max="11" width="9.26953125" style="3" customWidth="1"/>
    <col min="12" max="12" width="9.26953125" style="158" customWidth="1"/>
    <col min="13" max="14" width="8.54296875" style="3" customWidth="1"/>
    <col min="15" max="15" width="7.26953125" style="26" customWidth="1"/>
    <col min="16" max="16" width="8.54296875" style="3" customWidth="1"/>
    <col min="17" max="16384" width="9.1796875" style="3"/>
  </cols>
  <sheetData>
    <row r="1" spans="1:17" ht="20.149999999999999" customHeight="1" x14ac:dyDescent="0.3">
      <c r="A1" s="268" t="str">
        <f>+'1 Adult Part'!A1:O1</f>
        <v>TAB 6 - WIOA TITLE I PARTICIPANT SUMMARIES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7"/>
      <c r="O1" s="246"/>
    </row>
    <row r="2" spans="1:17" ht="20.149999999999999" customHeight="1" x14ac:dyDescent="0.3">
      <c r="A2" s="271" t="str">
        <f>'1 Adult Part'!$A$2</f>
        <v>FY22 QUARTER ENDING SEPTEMBER 30, 2021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3"/>
      <c r="O2" s="247"/>
    </row>
    <row r="3" spans="1:17" ht="20.149999999999999" customHeight="1" thickBot="1" x14ac:dyDescent="0.35">
      <c r="A3" s="274" t="s">
        <v>80</v>
      </c>
      <c r="B3" s="297"/>
      <c r="C3" s="297"/>
      <c r="D3" s="297"/>
      <c r="E3" s="297"/>
      <c r="F3" s="297"/>
      <c r="G3" s="297"/>
      <c r="H3" s="297"/>
      <c r="I3" s="297"/>
      <c r="J3" s="310"/>
      <c r="K3" s="310"/>
      <c r="L3" s="310"/>
      <c r="M3" s="310"/>
      <c r="N3" s="311"/>
    </row>
    <row r="4" spans="1:17" ht="21.75" customHeight="1" x14ac:dyDescent="0.35">
      <c r="A4" s="312" t="s">
        <v>63</v>
      </c>
      <c r="B4" s="294" t="str">
        <f>'2 Adult Exits'!$B$4</f>
        <v>Total Exits</v>
      </c>
      <c r="C4" s="301"/>
      <c r="D4" s="292"/>
      <c r="E4" s="293" t="str">
        <f>'2 Adult Exits'!$E$4</f>
        <v>Entered Employments</v>
      </c>
      <c r="F4" s="294"/>
      <c r="G4" s="295"/>
      <c r="H4" s="197" t="str">
        <f>'2 Adult Exits'!$H$4</f>
        <v>Exclusions</v>
      </c>
      <c r="I4" s="301" t="str">
        <f>'2 Adult Exits'!$I$4</f>
        <v>E.E. Rate at Exit</v>
      </c>
      <c r="J4" s="292"/>
      <c r="K4" s="291" t="str">
        <f>'2 Adult Exits'!$K$4</f>
        <v>Average Wage</v>
      </c>
      <c r="L4" s="292"/>
      <c r="M4" s="308" t="str">
        <f>'2 Adult Exits'!$M$4</f>
        <v>Credentials</v>
      </c>
      <c r="N4" s="309"/>
    </row>
    <row r="5" spans="1:17" ht="35.25" customHeight="1" thickBot="1" x14ac:dyDescent="0.4">
      <c r="A5" s="313"/>
      <c r="B5" s="108" t="s">
        <v>21</v>
      </c>
      <c r="C5" s="108" t="s">
        <v>22</v>
      </c>
      <c r="D5" s="105" t="s">
        <v>81</v>
      </c>
      <c r="E5" s="104" t="s">
        <v>21</v>
      </c>
      <c r="F5" s="104" t="s">
        <v>22</v>
      </c>
      <c r="G5" s="105" t="s">
        <v>81</v>
      </c>
      <c r="H5" s="107" t="s">
        <v>22</v>
      </c>
      <c r="I5" s="108" t="s">
        <v>21</v>
      </c>
      <c r="J5" s="107" t="s">
        <v>22</v>
      </c>
      <c r="K5" s="108" t="s">
        <v>21</v>
      </c>
      <c r="L5" s="107" t="s">
        <v>22</v>
      </c>
      <c r="M5" s="108" t="s">
        <v>21</v>
      </c>
      <c r="N5" s="198" t="s">
        <v>22</v>
      </c>
      <c r="P5" s="199"/>
    </row>
    <row r="6" spans="1:17" s="118" customFormat="1" ht="22" customHeight="1" x14ac:dyDescent="0.25">
      <c r="A6" s="53" t="str">
        <f>'1 Adult Part'!A7</f>
        <v>Berkshire</v>
      </c>
      <c r="B6" s="77">
        <v>46</v>
      </c>
      <c r="C6" s="110">
        <v>5</v>
      </c>
      <c r="D6" s="56">
        <f t="shared" ref="D6:D22" si="0">C6/B6</f>
        <v>0.10869565217391304</v>
      </c>
      <c r="E6" s="57">
        <v>40</v>
      </c>
      <c r="F6" s="200">
        <v>3</v>
      </c>
      <c r="G6" s="56">
        <f>F6/E6</f>
        <v>7.4999999999999997E-2</v>
      </c>
      <c r="H6" s="201">
        <v>0</v>
      </c>
      <c r="I6" s="202">
        <f t="shared" ref="I6:I22" si="1">+E6/B6</f>
        <v>0.86956521739130432</v>
      </c>
      <c r="J6" s="56">
        <f t="shared" ref="J6:J22" si="2">(F6/(C6-H6))</f>
        <v>0.6</v>
      </c>
      <c r="K6" s="113">
        <v>19</v>
      </c>
      <c r="L6" s="114">
        <v>20.149999999999999</v>
      </c>
      <c r="M6" s="38">
        <v>45</v>
      </c>
      <c r="N6" s="203">
        <v>6</v>
      </c>
      <c r="O6" s="117"/>
      <c r="P6" s="204"/>
      <c r="Q6" s="232"/>
    </row>
    <row r="7" spans="1:17" s="118" customFormat="1" ht="22" customHeight="1" x14ac:dyDescent="0.25">
      <c r="A7" s="53" t="str">
        <f>'1 Adult Part'!A8</f>
        <v>Boston</v>
      </c>
      <c r="B7" s="77">
        <v>128</v>
      </c>
      <c r="C7" s="110">
        <v>11</v>
      </c>
      <c r="D7" s="119">
        <f t="shared" si="0"/>
        <v>8.59375E-2</v>
      </c>
      <c r="E7" s="57">
        <v>90</v>
      </c>
      <c r="F7" s="200">
        <v>8</v>
      </c>
      <c r="G7" s="56">
        <f t="shared" ref="G7:G22" si="3">F7/E7</f>
        <v>8.8888888888888892E-2</v>
      </c>
      <c r="H7" s="201">
        <v>0</v>
      </c>
      <c r="I7" s="202">
        <f t="shared" si="1"/>
        <v>0.703125</v>
      </c>
      <c r="J7" s="56">
        <f t="shared" si="2"/>
        <v>0.72727272727272729</v>
      </c>
      <c r="K7" s="113">
        <v>16</v>
      </c>
      <c r="L7" s="114">
        <v>21.729166666666671</v>
      </c>
      <c r="M7" s="54">
        <v>80</v>
      </c>
      <c r="N7" s="205">
        <v>57</v>
      </c>
      <c r="O7" s="117"/>
      <c r="P7" s="204"/>
      <c r="Q7" s="232"/>
    </row>
    <row r="8" spans="1:17" s="118" customFormat="1" ht="22" customHeight="1" x14ac:dyDescent="0.25">
      <c r="A8" s="37" t="str">
        <f>'1 Adult Part'!A9</f>
        <v>Bristol</v>
      </c>
      <c r="B8" s="77">
        <v>106</v>
      </c>
      <c r="C8" s="121">
        <v>20</v>
      </c>
      <c r="D8" s="67">
        <f t="shared" si="0"/>
        <v>0.18867924528301888</v>
      </c>
      <c r="E8" s="57">
        <v>88</v>
      </c>
      <c r="F8" s="206">
        <v>16</v>
      </c>
      <c r="G8" s="119">
        <f t="shared" si="3"/>
        <v>0.18181818181818182</v>
      </c>
      <c r="H8" s="207">
        <v>0</v>
      </c>
      <c r="I8" s="208">
        <f t="shared" si="1"/>
        <v>0.83018867924528306</v>
      </c>
      <c r="J8" s="67">
        <f t="shared" si="2"/>
        <v>0.8</v>
      </c>
      <c r="K8" s="113">
        <v>18.25</v>
      </c>
      <c r="L8" s="114">
        <v>26.817543472152849</v>
      </c>
      <c r="M8" s="54">
        <v>19</v>
      </c>
      <c r="N8" s="209">
        <v>77</v>
      </c>
      <c r="O8" s="117"/>
      <c r="P8" s="204"/>
      <c r="Q8" s="232"/>
    </row>
    <row r="9" spans="1:17" s="118" customFormat="1" ht="22" customHeight="1" x14ac:dyDescent="0.25">
      <c r="A9" s="37" t="str">
        <f>'1 Adult Part'!A10</f>
        <v>Brockton</v>
      </c>
      <c r="B9" s="210">
        <v>95</v>
      </c>
      <c r="C9" s="121">
        <v>40</v>
      </c>
      <c r="D9" s="67">
        <f t="shared" si="0"/>
        <v>0.42105263157894735</v>
      </c>
      <c r="E9" s="74">
        <v>82</v>
      </c>
      <c r="F9" s="206">
        <v>18</v>
      </c>
      <c r="G9" s="67">
        <f t="shared" si="3"/>
        <v>0.21951219512195122</v>
      </c>
      <c r="H9" s="211">
        <v>1</v>
      </c>
      <c r="I9" s="208">
        <f t="shared" si="1"/>
        <v>0.86315789473684212</v>
      </c>
      <c r="J9" s="67">
        <f t="shared" si="2"/>
        <v>0.46153846153846156</v>
      </c>
      <c r="K9" s="127">
        <v>20</v>
      </c>
      <c r="L9" s="114">
        <v>25.470696866096866</v>
      </c>
      <c r="M9" s="73">
        <v>18</v>
      </c>
      <c r="N9" s="209">
        <v>34</v>
      </c>
      <c r="O9" s="117"/>
      <c r="P9" s="204"/>
      <c r="Q9" s="233"/>
    </row>
    <row r="10" spans="1:17" s="118" customFormat="1" ht="22" customHeight="1" x14ac:dyDescent="0.25">
      <c r="A10" s="37" t="str">
        <f>'1 Adult Part'!A11</f>
        <v>Cape &amp; Islands</v>
      </c>
      <c r="B10" s="77">
        <v>53</v>
      </c>
      <c r="C10" s="121">
        <v>15</v>
      </c>
      <c r="D10" s="67">
        <f t="shared" si="0"/>
        <v>0.28301886792452829</v>
      </c>
      <c r="E10" s="57">
        <v>46</v>
      </c>
      <c r="F10" s="206">
        <v>13</v>
      </c>
      <c r="G10" s="67">
        <f>IF(E10&gt;0, F10/E10,0)</f>
        <v>0.28260869565217389</v>
      </c>
      <c r="H10" s="211">
        <v>1</v>
      </c>
      <c r="I10" s="208">
        <f t="shared" si="1"/>
        <v>0.86792452830188682</v>
      </c>
      <c r="J10" s="67">
        <f t="shared" si="2"/>
        <v>0.9285714285714286</v>
      </c>
      <c r="K10" s="113">
        <v>17.5</v>
      </c>
      <c r="L10" s="114">
        <v>24.042307692307691</v>
      </c>
      <c r="M10" s="54">
        <v>45</v>
      </c>
      <c r="N10" s="209">
        <v>15</v>
      </c>
      <c r="O10" s="117"/>
      <c r="P10" s="204"/>
      <c r="Q10" s="232"/>
    </row>
    <row r="11" spans="1:17" s="118" customFormat="1" ht="22" customHeight="1" x14ac:dyDescent="0.25">
      <c r="A11" s="37" t="str">
        <f>'1 Adult Part'!A12</f>
        <v>Central Mass</v>
      </c>
      <c r="B11" s="77">
        <v>47</v>
      </c>
      <c r="C11" s="121">
        <v>15</v>
      </c>
      <c r="D11" s="67">
        <f t="shared" si="0"/>
        <v>0.31914893617021278</v>
      </c>
      <c r="E11" s="57">
        <v>40</v>
      </c>
      <c r="F11" s="206">
        <v>13</v>
      </c>
      <c r="G11" s="129">
        <f t="shared" si="3"/>
        <v>0.32500000000000001</v>
      </c>
      <c r="H11" s="212">
        <v>0</v>
      </c>
      <c r="I11" s="208">
        <f t="shared" si="1"/>
        <v>0.85106382978723405</v>
      </c>
      <c r="J11" s="67">
        <f t="shared" si="2"/>
        <v>0.8666666666666667</v>
      </c>
      <c r="K11" s="113">
        <v>21</v>
      </c>
      <c r="L11" s="114">
        <v>26.84</v>
      </c>
      <c r="M11" s="54">
        <v>45</v>
      </c>
      <c r="N11" s="209">
        <v>26</v>
      </c>
      <c r="O11" s="117"/>
      <c r="P11" s="204"/>
      <c r="Q11" s="232"/>
    </row>
    <row r="12" spans="1:17" s="118" customFormat="1" ht="22" customHeight="1" x14ac:dyDescent="0.25">
      <c r="A12" s="37" t="str">
        <f>'1 Adult Part'!A13</f>
        <v>Franklin Hampshire</v>
      </c>
      <c r="B12" s="77">
        <v>28</v>
      </c>
      <c r="C12" s="121">
        <v>6</v>
      </c>
      <c r="D12" s="67">
        <f t="shared" si="0"/>
        <v>0.21428571428571427</v>
      </c>
      <c r="E12" s="57">
        <v>24</v>
      </c>
      <c r="F12" s="206">
        <v>5</v>
      </c>
      <c r="G12" s="67">
        <f t="shared" si="3"/>
        <v>0.20833333333333334</v>
      </c>
      <c r="H12" s="211">
        <v>0</v>
      </c>
      <c r="I12" s="208">
        <f t="shared" si="1"/>
        <v>0.8571428571428571</v>
      </c>
      <c r="J12" s="67">
        <f t="shared" si="2"/>
        <v>0.83333333333333337</v>
      </c>
      <c r="K12" s="113">
        <v>20</v>
      </c>
      <c r="L12" s="114">
        <v>19.922000000000001</v>
      </c>
      <c r="M12" s="54">
        <v>19</v>
      </c>
      <c r="N12" s="209">
        <v>11</v>
      </c>
      <c r="O12" s="117"/>
      <c r="P12" s="204"/>
      <c r="Q12" s="232"/>
    </row>
    <row r="13" spans="1:17" s="118" customFormat="1" ht="22" customHeight="1" x14ac:dyDescent="0.25">
      <c r="A13" s="37" t="str">
        <f>'1 Adult Part'!A14</f>
        <v>Greater Lowell</v>
      </c>
      <c r="B13" s="77">
        <v>147</v>
      </c>
      <c r="C13" s="121">
        <v>10</v>
      </c>
      <c r="D13" s="67">
        <f t="shared" si="0"/>
        <v>6.8027210884353748E-2</v>
      </c>
      <c r="E13" s="57">
        <v>126</v>
      </c>
      <c r="F13" s="206">
        <v>9</v>
      </c>
      <c r="G13" s="119">
        <f t="shared" si="3"/>
        <v>7.1428571428571425E-2</v>
      </c>
      <c r="H13" s="207">
        <v>0</v>
      </c>
      <c r="I13" s="208">
        <f t="shared" si="1"/>
        <v>0.8571428571428571</v>
      </c>
      <c r="J13" s="67">
        <f t="shared" si="2"/>
        <v>0.9</v>
      </c>
      <c r="K13" s="113">
        <v>25.25</v>
      </c>
      <c r="L13" s="114">
        <v>30.623589743589747</v>
      </c>
      <c r="M13" s="54">
        <v>45</v>
      </c>
      <c r="N13" s="209">
        <v>34</v>
      </c>
      <c r="O13" s="117"/>
      <c r="P13" s="204"/>
      <c r="Q13" s="232"/>
    </row>
    <row r="14" spans="1:17" s="118" customFormat="1" ht="22" customHeight="1" x14ac:dyDescent="0.25">
      <c r="A14" s="37" t="str">
        <f>'1 Adult Part'!A15</f>
        <v>Greater New Bedford</v>
      </c>
      <c r="B14" s="210">
        <v>70</v>
      </c>
      <c r="C14" s="121">
        <v>10</v>
      </c>
      <c r="D14" s="67">
        <f t="shared" si="0"/>
        <v>0.14285714285714285</v>
      </c>
      <c r="E14" s="74">
        <v>56</v>
      </c>
      <c r="F14" s="206">
        <v>9</v>
      </c>
      <c r="G14" s="67">
        <f t="shared" si="3"/>
        <v>0.16071428571428573</v>
      </c>
      <c r="H14" s="211">
        <v>0</v>
      </c>
      <c r="I14" s="208">
        <f t="shared" si="1"/>
        <v>0.8</v>
      </c>
      <c r="J14" s="67">
        <f t="shared" si="2"/>
        <v>0.9</v>
      </c>
      <c r="K14" s="113">
        <v>16.829999999999998</v>
      </c>
      <c r="L14" s="114">
        <v>24.919871794871792</v>
      </c>
      <c r="M14" s="54">
        <v>44</v>
      </c>
      <c r="N14" s="209">
        <v>26</v>
      </c>
      <c r="O14" s="117"/>
      <c r="P14" s="204"/>
      <c r="Q14" s="232"/>
    </row>
    <row r="15" spans="1:17" s="118" customFormat="1" ht="22" customHeight="1" x14ac:dyDescent="0.25">
      <c r="A15" s="37" t="str">
        <f>'1 Adult Part'!A16</f>
        <v>Hampden</v>
      </c>
      <c r="B15" s="77">
        <v>180</v>
      </c>
      <c r="C15" s="121">
        <v>36</v>
      </c>
      <c r="D15" s="67">
        <f t="shared" si="0"/>
        <v>0.2</v>
      </c>
      <c r="E15" s="57">
        <v>153</v>
      </c>
      <c r="F15" s="206">
        <v>23</v>
      </c>
      <c r="G15" s="67">
        <f t="shared" si="3"/>
        <v>0.15032679738562091</v>
      </c>
      <c r="H15" s="211">
        <v>0</v>
      </c>
      <c r="I15" s="208">
        <f t="shared" si="1"/>
        <v>0.85</v>
      </c>
      <c r="J15" s="67">
        <f t="shared" si="2"/>
        <v>0.63888888888888884</v>
      </c>
      <c r="K15" s="113">
        <v>15.95</v>
      </c>
      <c r="L15" s="114">
        <v>20.236321070234116</v>
      </c>
      <c r="M15" s="54">
        <v>106</v>
      </c>
      <c r="N15" s="209">
        <v>61</v>
      </c>
      <c r="O15" s="117"/>
      <c r="P15" s="204"/>
      <c r="Q15" s="232"/>
    </row>
    <row r="16" spans="1:17" s="118" customFormat="1" ht="22" customHeight="1" x14ac:dyDescent="0.25">
      <c r="A16" s="37" t="str">
        <f>'1 Adult Part'!A17</f>
        <v>Merrimack Valley</v>
      </c>
      <c r="B16" s="77">
        <v>70</v>
      </c>
      <c r="C16" s="121">
        <v>12</v>
      </c>
      <c r="D16" s="67">
        <f t="shared" si="0"/>
        <v>0.17142857142857143</v>
      </c>
      <c r="E16" s="57">
        <v>57</v>
      </c>
      <c r="F16" s="206">
        <v>3</v>
      </c>
      <c r="G16" s="67">
        <f t="shared" si="3"/>
        <v>5.2631578947368418E-2</v>
      </c>
      <c r="H16" s="211">
        <v>0</v>
      </c>
      <c r="I16" s="208">
        <f t="shared" si="1"/>
        <v>0.81428571428571428</v>
      </c>
      <c r="J16" s="67">
        <f t="shared" si="2"/>
        <v>0.25</v>
      </c>
      <c r="K16" s="113">
        <v>18</v>
      </c>
      <c r="L16" s="114">
        <v>16.416666666666668</v>
      </c>
      <c r="M16" s="73">
        <v>71</v>
      </c>
      <c r="N16" s="209">
        <v>18</v>
      </c>
      <c r="O16" s="117"/>
      <c r="P16" s="204"/>
      <c r="Q16" s="232"/>
    </row>
    <row r="17" spans="1:17" s="118" customFormat="1" ht="22" customHeight="1" x14ac:dyDescent="0.25">
      <c r="A17" s="37" t="str">
        <f>'1 Adult Part'!A18</f>
        <v>Metro North</v>
      </c>
      <c r="B17" s="77">
        <v>164</v>
      </c>
      <c r="C17" s="121">
        <v>16</v>
      </c>
      <c r="D17" s="67">
        <f t="shared" si="0"/>
        <v>9.7560975609756101E-2</v>
      </c>
      <c r="E17" s="57">
        <v>141</v>
      </c>
      <c r="F17" s="206">
        <v>13</v>
      </c>
      <c r="G17" s="67">
        <f t="shared" si="3"/>
        <v>9.2198581560283682E-2</v>
      </c>
      <c r="H17" s="211">
        <v>0</v>
      </c>
      <c r="I17" s="208">
        <f t="shared" si="1"/>
        <v>0.8597560975609756</v>
      </c>
      <c r="J17" s="67">
        <f t="shared" si="2"/>
        <v>0.8125</v>
      </c>
      <c r="K17" s="113">
        <v>26</v>
      </c>
      <c r="L17" s="114">
        <v>35.51968800430339</v>
      </c>
      <c r="M17" s="54">
        <v>82</v>
      </c>
      <c r="N17" s="209">
        <v>48</v>
      </c>
      <c r="O17" s="117"/>
      <c r="P17" s="204"/>
      <c r="Q17" s="232"/>
    </row>
    <row r="18" spans="1:17" s="118" customFormat="1" ht="22" customHeight="1" x14ac:dyDescent="0.25">
      <c r="A18" s="37" t="str">
        <f>'1 Adult Part'!A19</f>
        <v>Metro South/West</v>
      </c>
      <c r="B18" s="77">
        <v>173</v>
      </c>
      <c r="C18" s="121">
        <v>7</v>
      </c>
      <c r="D18" s="67">
        <f t="shared" si="0"/>
        <v>4.046242774566474E-2</v>
      </c>
      <c r="E18" s="57">
        <v>140</v>
      </c>
      <c r="F18" s="206">
        <v>6</v>
      </c>
      <c r="G18" s="67">
        <f t="shared" si="3"/>
        <v>4.2857142857142858E-2</v>
      </c>
      <c r="H18" s="211">
        <v>0</v>
      </c>
      <c r="I18" s="208">
        <f t="shared" si="1"/>
        <v>0.80924855491329484</v>
      </c>
      <c r="J18" s="67">
        <f t="shared" si="2"/>
        <v>0.8571428571428571</v>
      </c>
      <c r="K18" s="113">
        <v>30</v>
      </c>
      <c r="L18" s="114">
        <v>51.89850427350428</v>
      </c>
      <c r="M18" s="54">
        <v>50</v>
      </c>
      <c r="N18" s="209">
        <v>24</v>
      </c>
      <c r="O18" s="117"/>
      <c r="P18" s="204"/>
      <c r="Q18" s="232"/>
    </row>
    <row r="19" spans="1:17" s="118" customFormat="1" ht="22" customHeight="1" x14ac:dyDescent="0.25">
      <c r="A19" s="37" t="str">
        <f>'1 Adult Part'!A20</f>
        <v>North Central</v>
      </c>
      <c r="B19" s="77">
        <v>51</v>
      </c>
      <c r="C19" s="121">
        <v>7</v>
      </c>
      <c r="D19" s="67">
        <f t="shared" si="0"/>
        <v>0.13725490196078433</v>
      </c>
      <c r="E19" s="57">
        <v>44</v>
      </c>
      <c r="F19" s="206">
        <v>5</v>
      </c>
      <c r="G19" s="56">
        <f t="shared" si="3"/>
        <v>0.11363636363636363</v>
      </c>
      <c r="H19" s="201">
        <v>1</v>
      </c>
      <c r="I19" s="208">
        <f t="shared" si="1"/>
        <v>0.86274509803921573</v>
      </c>
      <c r="J19" s="67">
        <f t="shared" si="2"/>
        <v>0.83333333333333337</v>
      </c>
      <c r="K19" s="113">
        <v>17.920000000000002</v>
      </c>
      <c r="L19" s="114">
        <v>33.015384615384619</v>
      </c>
      <c r="M19" s="54">
        <v>37</v>
      </c>
      <c r="N19" s="209">
        <v>14</v>
      </c>
      <c r="O19" s="117"/>
      <c r="P19" s="204"/>
      <c r="Q19" s="232"/>
    </row>
    <row r="20" spans="1:17" s="118" customFormat="1" ht="22" customHeight="1" x14ac:dyDescent="0.25">
      <c r="A20" s="37" t="str">
        <f>'1 Adult Part'!A21</f>
        <v>North Shore</v>
      </c>
      <c r="B20" s="77">
        <v>94</v>
      </c>
      <c r="C20" s="121">
        <v>13</v>
      </c>
      <c r="D20" s="67">
        <f t="shared" si="0"/>
        <v>0.13829787234042554</v>
      </c>
      <c r="E20" s="57">
        <v>80</v>
      </c>
      <c r="F20" s="206">
        <v>12</v>
      </c>
      <c r="G20" s="56">
        <f t="shared" si="3"/>
        <v>0.15</v>
      </c>
      <c r="H20" s="201">
        <v>0</v>
      </c>
      <c r="I20" s="208">
        <f t="shared" si="1"/>
        <v>0.85106382978723405</v>
      </c>
      <c r="J20" s="67">
        <f t="shared" si="2"/>
        <v>0.92307692307692313</v>
      </c>
      <c r="K20" s="113">
        <v>18</v>
      </c>
      <c r="L20" s="114">
        <v>21.421153846153846</v>
      </c>
      <c r="M20" s="73">
        <v>126</v>
      </c>
      <c r="N20" s="209">
        <v>41</v>
      </c>
      <c r="O20" s="117"/>
      <c r="P20" s="204"/>
      <c r="Q20" s="232"/>
    </row>
    <row r="21" spans="1:17" s="118" customFormat="1" ht="22" customHeight="1" thickBot="1" x14ac:dyDescent="0.3">
      <c r="A21" s="79" t="str">
        <f>'1 Adult Part'!A22</f>
        <v>South Shore</v>
      </c>
      <c r="B21" s="213">
        <v>85</v>
      </c>
      <c r="C21" s="132">
        <v>14</v>
      </c>
      <c r="D21" s="81">
        <f t="shared" si="0"/>
        <v>0.16470588235294117</v>
      </c>
      <c r="E21" s="76">
        <v>74</v>
      </c>
      <c r="F21" s="214">
        <v>8</v>
      </c>
      <c r="G21" s="119">
        <f t="shared" si="3"/>
        <v>0.10810810810810811</v>
      </c>
      <c r="H21" s="207">
        <v>0</v>
      </c>
      <c r="I21" s="208">
        <f t="shared" si="1"/>
        <v>0.87058823529411766</v>
      </c>
      <c r="J21" s="129">
        <f t="shared" si="2"/>
        <v>0.5714285714285714</v>
      </c>
      <c r="K21" s="113">
        <v>32.5</v>
      </c>
      <c r="L21" s="134">
        <v>24.254086538461539</v>
      </c>
      <c r="M21" s="238">
        <v>0</v>
      </c>
      <c r="N21" s="215">
        <v>39</v>
      </c>
      <c r="O21" s="117"/>
      <c r="P21" s="204"/>
      <c r="Q21" s="232"/>
    </row>
    <row r="22" spans="1:17" s="118" customFormat="1" ht="22" customHeight="1" thickBot="1" x14ac:dyDescent="0.3">
      <c r="A22" s="216" t="s">
        <v>49</v>
      </c>
      <c r="B22" s="217">
        <f>SUM(B6:B21)</f>
        <v>1537</v>
      </c>
      <c r="C22" s="137">
        <f>SUM(C6:C21)</f>
        <v>237</v>
      </c>
      <c r="D22" s="138">
        <f t="shared" si="0"/>
        <v>0.15419648666232921</v>
      </c>
      <c r="E22" s="93">
        <f>SUM(E6:E21)</f>
        <v>1281</v>
      </c>
      <c r="F22" s="218">
        <f>SUM(F6:F21)</f>
        <v>164</v>
      </c>
      <c r="G22" s="138">
        <f t="shared" si="3"/>
        <v>0.12802498048399688</v>
      </c>
      <c r="H22" s="219">
        <f>SUM(H6:H21)</f>
        <v>3</v>
      </c>
      <c r="I22" s="220">
        <f t="shared" si="1"/>
        <v>0.8334417696811971</v>
      </c>
      <c r="J22" s="138">
        <f t="shared" si="2"/>
        <v>0.70085470085470081</v>
      </c>
      <c r="K22" s="141">
        <v>22.479546279491831</v>
      </c>
      <c r="L22" s="142">
        <v>26.139045988868862</v>
      </c>
      <c r="M22" s="221">
        <v>913</v>
      </c>
      <c r="N22" s="222">
        <f>SUM(N6:N21)</f>
        <v>531</v>
      </c>
      <c r="O22" s="117"/>
      <c r="P22" s="204"/>
      <c r="Q22" s="234"/>
    </row>
    <row r="23" spans="1:17" ht="18.75" customHeight="1" x14ac:dyDescent="0.35">
      <c r="A23" s="245" t="str">
        <f>'2 Adult Exits'!A23</f>
        <v>Entered Employments include:  unsubsidized employment; military; and apprenticeship.</v>
      </c>
      <c r="B23" s="103"/>
      <c r="C23" s="245"/>
      <c r="D23" s="148"/>
      <c r="E23" s="147"/>
      <c r="F23" s="147"/>
      <c r="G23" s="245"/>
      <c r="H23" s="245"/>
      <c r="I23" s="245"/>
      <c r="J23" s="245"/>
      <c r="K23" s="245"/>
      <c r="L23" s="148"/>
      <c r="M23" s="245"/>
      <c r="N23" s="245"/>
      <c r="O23" s="102"/>
    </row>
    <row r="24" spans="1:17" ht="18" customHeight="1" x14ac:dyDescent="0.35">
      <c r="A24" s="245" t="str">
        <f>'2 Adult Exits'!A24</f>
        <v xml:space="preserve">   Exclusions: Exiters who leave the program for medical reasons or who are institutionalized are not counted in Entered Employment rate.</v>
      </c>
      <c r="B24" s="103"/>
      <c r="C24" s="245"/>
      <c r="D24" s="148"/>
      <c r="E24" s="147"/>
      <c r="F24" s="147"/>
      <c r="G24" s="245"/>
      <c r="H24" s="245"/>
      <c r="I24" s="245"/>
      <c r="J24" s="245"/>
      <c r="K24" s="245"/>
      <c r="L24" s="148"/>
      <c r="M24" s="245"/>
      <c r="N24" s="245"/>
      <c r="O24" s="102"/>
    </row>
    <row r="25" spans="1:17" ht="17.25" customHeight="1" x14ac:dyDescent="0.35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102"/>
    </row>
    <row r="26" spans="1:17" x14ac:dyDescent="0.3">
      <c r="A26" s="26"/>
      <c r="B26" s="242"/>
      <c r="C26" s="26"/>
      <c r="D26" s="154"/>
      <c r="E26" s="153"/>
      <c r="F26" s="153"/>
      <c r="G26" s="26"/>
      <c r="H26" s="26"/>
      <c r="I26" s="26"/>
      <c r="J26" s="26"/>
      <c r="K26" s="26"/>
      <c r="L26" s="154"/>
      <c r="M26" s="26"/>
      <c r="N26" s="26"/>
    </row>
    <row r="27" spans="1:17" x14ac:dyDescent="0.3">
      <c r="L27" s="223"/>
    </row>
    <row r="28" spans="1:17" x14ac:dyDescent="0.3">
      <c r="K28" s="26"/>
      <c r="L28" s="102"/>
    </row>
  </sheetData>
  <mergeCells count="10">
    <mergeCell ref="A2:N2"/>
    <mergeCell ref="A25:N25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1" bottom="0.56999999999999995" header="0.17" footer="0.13"/>
  <pageSetup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zoomScale="90" zoomScaleNormal="90" workbookViewId="0">
      <selection activeCell="A23" sqref="A23"/>
    </sheetView>
  </sheetViews>
  <sheetFormatPr defaultColWidth="9.1796875" defaultRowHeight="13" x14ac:dyDescent="0.3"/>
  <cols>
    <col min="1" max="1" width="19.453125" style="3" customWidth="1"/>
    <col min="2" max="2" width="8" style="3" customWidth="1"/>
    <col min="3" max="3" width="7.453125" style="3" customWidth="1"/>
    <col min="4" max="4" width="10.1796875" style="3" customWidth="1"/>
    <col min="5" max="5" width="9.81640625" style="3" customWidth="1"/>
    <col min="6" max="7" width="9.7265625" style="3" customWidth="1"/>
    <col min="8" max="8" width="7.54296875" style="3" customWidth="1"/>
    <col min="9" max="9" width="9.1796875" style="3"/>
    <col min="10" max="10" width="9" style="3" customWidth="1"/>
    <col min="11" max="11" width="9.1796875" style="3"/>
    <col min="12" max="12" width="8.7265625" style="3" customWidth="1"/>
    <col min="13" max="13" width="7.7265625" style="3" customWidth="1"/>
    <col min="14" max="14" width="8.54296875" style="3" customWidth="1"/>
    <col min="15" max="16" width="9.1796875" style="3"/>
    <col min="17" max="17" width="8.81640625" style="3" customWidth="1"/>
    <col min="18" max="16384" width="9.1796875" style="3"/>
  </cols>
  <sheetData>
    <row r="1" spans="1:29" s="29" customFormat="1" ht="20.149999999999999" customHeight="1" x14ac:dyDescent="0.3">
      <c r="A1" s="268" t="str">
        <f>+'1 Adult Part'!A1:O1</f>
        <v>TAB 6 - WIOA TITLE I PARTICIPANT SUMMARIES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3"/>
      <c r="AC1" s="3"/>
    </row>
    <row r="2" spans="1:29" s="29" customFormat="1" ht="20.149999999999999" customHeight="1" x14ac:dyDescent="0.3">
      <c r="A2" s="271" t="str">
        <f>'1 Adult Part'!$A$2</f>
        <v>FY22 QUARTER ENDING SEPTEMBER 30, 2021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03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3"/>
      <c r="AC2" s="3"/>
    </row>
    <row r="3" spans="1:29" s="29" customFormat="1" ht="20.149999999999999" customHeight="1" thickBot="1" x14ac:dyDescent="0.35">
      <c r="A3" s="274" t="s">
        <v>82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1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3"/>
      <c r="AC3" s="3"/>
    </row>
    <row r="4" spans="1:29" ht="16.5" customHeight="1" x14ac:dyDescent="0.35">
      <c r="A4" s="224"/>
      <c r="B4" s="314" t="str">
        <f>'3 Adult Characteristics'!$B$4</f>
        <v>Percentage of Total Participants</v>
      </c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9" ht="51.75" customHeight="1" thickBot="1" x14ac:dyDescent="0.35">
      <c r="A5" s="225" t="s">
        <v>63</v>
      </c>
      <c r="B5" s="226" t="s">
        <v>65</v>
      </c>
      <c r="C5" s="161" t="s">
        <v>83</v>
      </c>
      <c r="D5" s="161" t="s">
        <v>67</v>
      </c>
      <c r="E5" s="161" t="s">
        <v>68</v>
      </c>
      <c r="F5" s="161" t="s">
        <v>69</v>
      </c>
      <c r="G5" s="161" t="s">
        <v>70</v>
      </c>
      <c r="H5" s="162" t="s">
        <v>71</v>
      </c>
      <c r="I5" s="161" t="s">
        <v>84</v>
      </c>
      <c r="J5" s="161" t="s">
        <v>73</v>
      </c>
      <c r="K5" s="161" t="s">
        <v>74</v>
      </c>
      <c r="L5" s="161" t="s">
        <v>75</v>
      </c>
      <c r="M5" s="35" t="s">
        <v>85</v>
      </c>
      <c r="N5" s="163" t="s">
        <v>77</v>
      </c>
      <c r="O5" s="26"/>
      <c r="P5" s="26"/>
      <c r="Q5" s="164"/>
      <c r="R5" s="164"/>
      <c r="S5" s="26"/>
      <c r="T5" s="26"/>
      <c r="U5" s="26"/>
      <c r="V5" s="26"/>
      <c r="W5" s="26"/>
      <c r="X5" s="26"/>
      <c r="Y5" s="26"/>
      <c r="Z5" s="26"/>
      <c r="AA5" s="26"/>
    </row>
    <row r="6" spans="1:29" s="52" customFormat="1" ht="22" customHeight="1" x14ac:dyDescent="0.3">
      <c r="A6" s="37" t="str">
        <f>'1 Adult Part'!A7</f>
        <v>Berkshire</v>
      </c>
      <c r="B6" s="165">
        <v>50</v>
      </c>
      <c r="C6" s="166">
        <v>42.857142857142854</v>
      </c>
      <c r="D6" s="167">
        <v>0</v>
      </c>
      <c r="E6" s="166">
        <v>14.285714285714286</v>
      </c>
      <c r="F6" s="166">
        <v>0</v>
      </c>
      <c r="G6" s="167">
        <v>7.1428571428571432</v>
      </c>
      <c r="H6" s="166">
        <v>0</v>
      </c>
      <c r="I6" s="167">
        <v>85.714285714285708</v>
      </c>
      <c r="J6" s="166">
        <v>0</v>
      </c>
      <c r="K6" s="167">
        <v>0</v>
      </c>
      <c r="L6" s="167">
        <v>0</v>
      </c>
      <c r="M6" s="168">
        <v>7.1428571428571432</v>
      </c>
      <c r="N6" s="227">
        <v>7.1428571428571432</v>
      </c>
      <c r="O6" s="170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3"/>
      <c r="AC6" s="3"/>
    </row>
    <row r="7" spans="1:29" s="52" customFormat="1" ht="22" customHeight="1" x14ac:dyDescent="0.3">
      <c r="A7" s="53" t="str">
        <f>'1 Adult Part'!A8</f>
        <v>Boston</v>
      </c>
      <c r="B7" s="172">
        <v>66.176470588235304</v>
      </c>
      <c r="C7" s="173">
        <v>33.82352941176471</v>
      </c>
      <c r="D7" s="174">
        <v>11.764705882352942</v>
      </c>
      <c r="E7" s="173">
        <v>23.529411764705884</v>
      </c>
      <c r="F7" s="173">
        <v>35.294117647058826</v>
      </c>
      <c r="G7" s="174">
        <v>4.4117647058823533</v>
      </c>
      <c r="H7" s="173">
        <v>11.764705882352942</v>
      </c>
      <c r="I7" s="174">
        <v>76.470588235294116</v>
      </c>
      <c r="J7" s="173">
        <v>2.9411764705882355</v>
      </c>
      <c r="K7" s="174">
        <v>13.235294117647058</v>
      </c>
      <c r="L7" s="174">
        <v>0</v>
      </c>
      <c r="M7" s="175">
        <v>4.4117647058823533</v>
      </c>
      <c r="N7" s="228">
        <v>13.235294117647058</v>
      </c>
      <c r="O7" s="170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3"/>
      <c r="AC7" s="3"/>
    </row>
    <row r="8" spans="1:29" s="52" customFormat="1" ht="22" customHeight="1" x14ac:dyDescent="0.3">
      <c r="A8" s="37" t="str">
        <f>'1 Adult Part'!A9</f>
        <v>Bristol</v>
      </c>
      <c r="B8" s="177">
        <v>47.826086956521742</v>
      </c>
      <c r="C8" s="178">
        <v>49.565217391304351</v>
      </c>
      <c r="D8" s="179">
        <v>5.2173913043478262</v>
      </c>
      <c r="E8" s="178">
        <v>10.434782608695652</v>
      </c>
      <c r="F8" s="178">
        <v>2.6086956521739131</v>
      </c>
      <c r="G8" s="179">
        <v>3.4782608695652173</v>
      </c>
      <c r="H8" s="178">
        <v>9.5652173913043477</v>
      </c>
      <c r="I8" s="179">
        <v>94.782608695652186</v>
      </c>
      <c r="J8" s="178">
        <v>2.6086956521739131</v>
      </c>
      <c r="K8" s="179">
        <v>27.826086956521738</v>
      </c>
      <c r="L8" s="179">
        <v>0</v>
      </c>
      <c r="M8" s="180">
        <v>4.3478260869565215</v>
      </c>
      <c r="N8" s="229">
        <v>13.913043478260869</v>
      </c>
      <c r="O8" s="170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3"/>
      <c r="AC8" s="3"/>
    </row>
    <row r="9" spans="1:29" s="52" customFormat="1" ht="22" customHeight="1" x14ac:dyDescent="0.3">
      <c r="A9" s="37" t="str">
        <f>'1 Adult Part'!A10</f>
        <v>Brockton</v>
      </c>
      <c r="B9" s="177">
        <v>55.725190839694662</v>
      </c>
      <c r="C9" s="178">
        <v>35.114503816793892</v>
      </c>
      <c r="D9" s="179">
        <v>9.9236641221374047</v>
      </c>
      <c r="E9" s="178">
        <v>35.114503816793892</v>
      </c>
      <c r="F9" s="178">
        <v>7.6335877862595423</v>
      </c>
      <c r="G9" s="179">
        <v>3.053435114503817</v>
      </c>
      <c r="H9" s="178">
        <v>10.68702290076336</v>
      </c>
      <c r="I9" s="179">
        <v>90.076335877862604</v>
      </c>
      <c r="J9" s="178">
        <v>0</v>
      </c>
      <c r="K9" s="179">
        <v>9.9236641221374047</v>
      </c>
      <c r="L9" s="179">
        <v>3.053435114503817</v>
      </c>
      <c r="M9" s="180">
        <v>2.2900763358778629</v>
      </c>
      <c r="N9" s="229">
        <v>12.977099236641223</v>
      </c>
      <c r="O9" s="170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3"/>
      <c r="AC9" s="3"/>
    </row>
    <row r="10" spans="1:29" s="52" customFormat="1" ht="22" customHeight="1" x14ac:dyDescent="0.3">
      <c r="A10" s="37" t="str">
        <f>'1 Adult Part'!A11</f>
        <v>Cape &amp; Islands</v>
      </c>
      <c r="B10" s="177">
        <v>59.375</v>
      </c>
      <c r="C10" s="178">
        <v>54.6875</v>
      </c>
      <c r="D10" s="179">
        <v>9.375</v>
      </c>
      <c r="E10" s="178">
        <v>10.9375</v>
      </c>
      <c r="F10" s="178">
        <v>0</v>
      </c>
      <c r="G10" s="179">
        <v>4.6875</v>
      </c>
      <c r="H10" s="178">
        <v>0</v>
      </c>
      <c r="I10" s="179">
        <v>87.5</v>
      </c>
      <c r="J10" s="178">
        <v>0</v>
      </c>
      <c r="K10" s="179">
        <v>3.125</v>
      </c>
      <c r="L10" s="179">
        <v>0</v>
      </c>
      <c r="M10" s="180">
        <v>4.6875</v>
      </c>
      <c r="N10" s="229">
        <v>10.9375</v>
      </c>
      <c r="O10" s="170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3"/>
      <c r="AC10" s="3"/>
    </row>
    <row r="11" spans="1:29" s="52" customFormat="1" ht="22" customHeight="1" x14ac:dyDescent="0.3">
      <c r="A11" s="37" t="str">
        <f>'1 Adult Part'!A12</f>
        <v>Central Mass</v>
      </c>
      <c r="B11" s="177">
        <v>47.272727272727273</v>
      </c>
      <c r="C11" s="178">
        <v>27.272727272727273</v>
      </c>
      <c r="D11" s="179">
        <v>14.545454545454545</v>
      </c>
      <c r="E11" s="178">
        <v>10.90909090909091</v>
      </c>
      <c r="F11" s="178">
        <v>5.454545454545455</v>
      </c>
      <c r="G11" s="179">
        <v>3.6363636363636362</v>
      </c>
      <c r="H11" s="178">
        <v>3.6363636363636362</v>
      </c>
      <c r="I11" s="179">
        <v>83.63636363636364</v>
      </c>
      <c r="J11" s="178">
        <v>1.8181818181818181</v>
      </c>
      <c r="K11" s="179">
        <v>9.0909090909090917</v>
      </c>
      <c r="L11" s="179">
        <v>0</v>
      </c>
      <c r="M11" s="180">
        <v>7.2727272727272725</v>
      </c>
      <c r="N11" s="229">
        <v>18.181818181818183</v>
      </c>
      <c r="O11" s="170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3"/>
      <c r="AC11" s="3"/>
    </row>
    <row r="12" spans="1:29" s="52" customFormat="1" ht="22" customHeight="1" x14ac:dyDescent="0.3">
      <c r="A12" s="37" t="str">
        <f>'1 Adult Part'!A13</f>
        <v>Franklin Hampshire</v>
      </c>
      <c r="B12" s="177">
        <v>53.571428571428569</v>
      </c>
      <c r="C12" s="178">
        <v>21.428571428571427</v>
      </c>
      <c r="D12" s="179">
        <v>7.1428571428571432</v>
      </c>
      <c r="E12" s="178">
        <v>0</v>
      </c>
      <c r="F12" s="178">
        <v>0</v>
      </c>
      <c r="G12" s="179">
        <v>3.5714285714285716</v>
      </c>
      <c r="H12" s="178">
        <v>0</v>
      </c>
      <c r="I12" s="179">
        <v>82.142857142857139</v>
      </c>
      <c r="J12" s="178">
        <v>0</v>
      </c>
      <c r="K12" s="179">
        <v>3.5714285714285716</v>
      </c>
      <c r="L12" s="179">
        <v>0</v>
      </c>
      <c r="M12" s="180">
        <v>3.5714285714285716</v>
      </c>
      <c r="N12" s="229">
        <v>7.1428571428571432</v>
      </c>
      <c r="O12" s="170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3"/>
      <c r="AC12" s="3"/>
    </row>
    <row r="13" spans="1:29" s="52" customFormat="1" ht="22" customHeight="1" x14ac:dyDescent="0.3">
      <c r="A13" s="37" t="str">
        <f>'1 Adult Part'!A14</f>
        <v>Greater Lowell</v>
      </c>
      <c r="B13" s="177">
        <v>60.919540229885058</v>
      </c>
      <c r="C13" s="178">
        <v>26.4367816091954</v>
      </c>
      <c r="D13" s="179">
        <v>10.344827586206897</v>
      </c>
      <c r="E13" s="178">
        <v>5.7471264367816097</v>
      </c>
      <c r="F13" s="178">
        <v>24.137931034482758</v>
      </c>
      <c r="G13" s="179">
        <v>3.4482758620689657</v>
      </c>
      <c r="H13" s="178">
        <v>6.8965517241379315</v>
      </c>
      <c r="I13" s="179">
        <v>86.206896551724128</v>
      </c>
      <c r="J13" s="178">
        <v>1.1494252873563218</v>
      </c>
      <c r="K13" s="179">
        <v>50.574712643678161</v>
      </c>
      <c r="L13" s="179">
        <v>0</v>
      </c>
      <c r="M13" s="180">
        <v>2.2988505747126435</v>
      </c>
      <c r="N13" s="229">
        <v>28.735632183908045</v>
      </c>
      <c r="O13" s="170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3"/>
      <c r="AC13" s="3"/>
    </row>
    <row r="14" spans="1:29" s="52" customFormat="1" ht="22" customHeight="1" x14ac:dyDescent="0.3">
      <c r="A14" s="37" t="str">
        <f>'1 Adult Part'!A15</f>
        <v>Greater New Bedford</v>
      </c>
      <c r="B14" s="177">
        <v>45</v>
      </c>
      <c r="C14" s="178">
        <v>16.666666666666668</v>
      </c>
      <c r="D14" s="179">
        <v>16.666666666666668</v>
      </c>
      <c r="E14" s="178">
        <v>21.666666666666664</v>
      </c>
      <c r="F14" s="178">
        <v>1.6666666666666665</v>
      </c>
      <c r="G14" s="179">
        <v>3.333333333333333</v>
      </c>
      <c r="H14" s="178">
        <v>0</v>
      </c>
      <c r="I14" s="179">
        <v>95</v>
      </c>
      <c r="J14" s="178">
        <v>0</v>
      </c>
      <c r="K14" s="179">
        <v>16.666666666666668</v>
      </c>
      <c r="L14" s="179">
        <v>1.6666666666666665</v>
      </c>
      <c r="M14" s="180">
        <v>3.333333333333333</v>
      </c>
      <c r="N14" s="229">
        <v>20</v>
      </c>
      <c r="O14" s="170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3"/>
      <c r="AC14" s="3"/>
    </row>
    <row r="15" spans="1:29" s="52" customFormat="1" ht="22" customHeight="1" x14ac:dyDescent="0.3">
      <c r="A15" s="37" t="str">
        <f>'1 Adult Part'!A16</f>
        <v>Hampden</v>
      </c>
      <c r="B15" s="177">
        <v>51.282051282051277</v>
      </c>
      <c r="C15" s="178">
        <v>23.076923076923077</v>
      </c>
      <c r="D15" s="179">
        <v>37.820512820512825</v>
      </c>
      <c r="E15" s="178">
        <v>18.589743589743588</v>
      </c>
      <c r="F15" s="178">
        <v>0.64102564102564097</v>
      </c>
      <c r="G15" s="179">
        <v>3.2051282051282048</v>
      </c>
      <c r="H15" s="178">
        <v>4.4871794871794872</v>
      </c>
      <c r="I15" s="179">
        <v>86.538461538461547</v>
      </c>
      <c r="J15" s="178">
        <v>0</v>
      </c>
      <c r="K15" s="179">
        <v>20.512820512820511</v>
      </c>
      <c r="L15" s="179">
        <v>1.2820512820512819</v>
      </c>
      <c r="M15" s="180">
        <v>5.1282051282051277</v>
      </c>
      <c r="N15" s="229">
        <v>17.307692307692307</v>
      </c>
      <c r="O15" s="170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3"/>
      <c r="AC15" s="3"/>
    </row>
    <row r="16" spans="1:29" s="52" customFormat="1" ht="22" customHeight="1" x14ac:dyDescent="0.3">
      <c r="A16" s="37" t="str">
        <f>'1 Adult Part'!A17</f>
        <v>Merrimack Valley</v>
      </c>
      <c r="B16" s="177">
        <v>76.712328767123296</v>
      </c>
      <c r="C16" s="178">
        <v>35.616438356164387</v>
      </c>
      <c r="D16" s="179">
        <v>61.643835616438352</v>
      </c>
      <c r="E16" s="178">
        <v>4.10958904109589</v>
      </c>
      <c r="F16" s="178">
        <v>4.10958904109589</v>
      </c>
      <c r="G16" s="179">
        <v>2.7397260273972601</v>
      </c>
      <c r="H16" s="178">
        <v>13.698630136986301</v>
      </c>
      <c r="I16" s="179">
        <v>75.342465753424662</v>
      </c>
      <c r="J16" s="178">
        <v>20.547945205479451</v>
      </c>
      <c r="K16" s="179">
        <v>6.8493150684931505</v>
      </c>
      <c r="L16" s="179">
        <v>0</v>
      </c>
      <c r="M16" s="180">
        <v>1.3698630136986301</v>
      </c>
      <c r="N16" s="229">
        <v>12.328767123287671</v>
      </c>
      <c r="O16" s="170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3"/>
      <c r="AC16" s="3"/>
    </row>
    <row r="17" spans="1:29" s="52" customFormat="1" ht="22" customHeight="1" x14ac:dyDescent="0.3">
      <c r="A17" s="37" t="str">
        <f>'1 Adult Part'!A18</f>
        <v>Metro North</v>
      </c>
      <c r="B17" s="177">
        <v>61.607142857142854</v>
      </c>
      <c r="C17" s="178">
        <v>50</v>
      </c>
      <c r="D17" s="179">
        <v>17.857142857142858</v>
      </c>
      <c r="E17" s="178">
        <v>16.964285714285712</v>
      </c>
      <c r="F17" s="178">
        <v>12.5</v>
      </c>
      <c r="G17" s="179">
        <v>2.6785714285714284</v>
      </c>
      <c r="H17" s="178">
        <v>3.5714285714285716</v>
      </c>
      <c r="I17" s="179">
        <v>90.178571428571431</v>
      </c>
      <c r="J17" s="178">
        <v>0.8928571428571429</v>
      </c>
      <c r="K17" s="179">
        <v>5.3571428571428568</v>
      </c>
      <c r="L17" s="179">
        <v>0</v>
      </c>
      <c r="M17" s="180">
        <v>4.4642857142857144</v>
      </c>
      <c r="N17" s="229">
        <v>11.607142857142858</v>
      </c>
      <c r="O17" s="170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3"/>
      <c r="AC17" s="3"/>
    </row>
    <row r="18" spans="1:29" s="52" customFormat="1" ht="22" customHeight="1" x14ac:dyDescent="0.3">
      <c r="A18" s="37" t="str">
        <f>'1 Adult Part'!A19</f>
        <v>Metro South/West</v>
      </c>
      <c r="B18" s="177">
        <v>45.977011494252878</v>
      </c>
      <c r="C18" s="178">
        <v>44.827586206896548</v>
      </c>
      <c r="D18" s="179">
        <v>11.494252873563219</v>
      </c>
      <c r="E18" s="178">
        <v>11.494252873563219</v>
      </c>
      <c r="F18" s="178">
        <v>8.0459770114942515</v>
      </c>
      <c r="G18" s="179">
        <v>5.7471264367816097</v>
      </c>
      <c r="H18" s="178">
        <v>1.1494252873563218</v>
      </c>
      <c r="I18" s="179">
        <v>91.954022988505756</v>
      </c>
      <c r="J18" s="178">
        <v>0</v>
      </c>
      <c r="K18" s="179">
        <v>3.4482758620689657</v>
      </c>
      <c r="L18" s="179">
        <v>0</v>
      </c>
      <c r="M18" s="180">
        <v>2.2988505747126435</v>
      </c>
      <c r="N18" s="229">
        <v>11.494252873563219</v>
      </c>
      <c r="O18" s="170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3"/>
      <c r="AC18" s="3"/>
    </row>
    <row r="19" spans="1:29" s="52" customFormat="1" ht="22" customHeight="1" x14ac:dyDescent="0.3">
      <c r="A19" s="37" t="str">
        <f>'1 Adult Part'!A20</f>
        <v>North Central</v>
      </c>
      <c r="B19" s="177">
        <v>50</v>
      </c>
      <c r="C19" s="178">
        <v>25</v>
      </c>
      <c r="D19" s="179">
        <v>17.857142857142858</v>
      </c>
      <c r="E19" s="178">
        <v>7.1428571428571432</v>
      </c>
      <c r="F19" s="178">
        <v>17.857142857142858</v>
      </c>
      <c r="G19" s="179">
        <v>7.1428571428571432</v>
      </c>
      <c r="H19" s="178">
        <v>3.5714285714285716</v>
      </c>
      <c r="I19" s="179">
        <v>100</v>
      </c>
      <c r="J19" s="178">
        <v>0</v>
      </c>
      <c r="K19" s="179">
        <v>0</v>
      </c>
      <c r="L19" s="179">
        <v>0</v>
      </c>
      <c r="M19" s="180">
        <v>3.5714285714285716</v>
      </c>
      <c r="N19" s="229">
        <v>10.714285714285714</v>
      </c>
      <c r="O19" s="170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3"/>
      <c r="AC19" s="3"/>
    </row>
    <row r="20" spans="1:29" s="52" customFormat="1" ht="22" customHeight="1" x14ac:dyDescent="0.3">
      <c r="A20" s="37" t="str">
        <f>'1 Adult Part'!A21</f>
        <v>North Shore</v>
      </c>
      <c r="B20" s="177">
        <v>62.025316455696199</v>
      </c>
      <c r="C20" s="178">
        <v>39.24050632911392</v>
      </c>
      <c r="D20" s="179">
        <v>13.924050632911392</v>
      </c>
      <c r="E20" s="178">
        <v>12.658227848101268</v>
      </c>
      <c r="F20" s="178">
        <v>10.126582278481013</v>
      </c>
      <c r="G20" s="179">
        <v>2.5316455696202533</v>
      </c>
      <c r="H20" s="178">
        <v>0</v>
      </c>
      <c r="I20" s="179">
        <v>88.607594936708864</v>
      </c>
      <c r="J20" s="178">
        <v>0</v>
      </c>
      <c r="K20" s="179">
        <v>10.126582278481013</v>
      </c>
      <c r="L20" s="179">
        <v>0</v>
      </c>
      <c r="M20" s="180">
        <v>5.0632911392405067</v>
      </c>
      <c r="N20" s="229">
        <v>15.18987341772152</v>
      </c>
      <c r="O20" s="170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3"/>
      <c r="AC20" s="3"/>
    </row>
    <row r="21" spans="1:29" s="52" customFormat="1" ht="22" customHeight="1" thickBot="1" x14ac:dyDescent="0.35">
      <c r="A21" s="79" t="str">
        <f>'1 Adult Part'!A22</f>
        <v>South Shore</v>
      </c>
      <c r="B21" s="182">
        <v>49.514563106796111</v>
      </c>
      <c r="C21" s="183">
        <v>49.514563106796111</v>
      </c>
      <c r="D21" s="184">
        <v>2.912621359223301</v>
      </c>
      <c r="E21" s="183">
        <v>10.679611650485437</v>
      </c>
      <c r="F21" s="183">
        <v>19.417475728155338</v>
      </c>
      <c r="G21" s="184">
        <v>3.883495145631068</v>
      </c>
      <c r="H21" s="183">
        <v>5.825242718446602</v>
      </c>
      <c r="I21" s="184">
        <v>91.262135922330089</v>
      </c>
      <c r="J21" s="183">
        <v>11.650485436893204</v>
      </c>
      <c r="K21" s="184">
        <v>26.21359223300971</v>
      </c>
      <c r="L21" s="184">
        <v>0</v>
      </c>
      <c r="M21" s="185">
        <v>4.8543689320388346</v>
      </c>
      <c r="N21" s="230">
        <v>2.912621359223301</v>
      </c>
      <c r="O21" s="170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3"/>
      <c r="AC21" s="3"/>
    </row>
    <row r="22" spans="1:29" s="52" customFormat="1" ht="22" customHeight="1" thickBot="1" x14ac:dyDescent="0.35">
      <c r="A22" s="89" t="s">
        <v>49</v>
      </c>
      <c r="B22" s="187">
        <v>55.396825396825399</v>
      </c>
      <c r="C22" s="189">
        <v>37.063492063492063</v>
      </c>
      <c r="D22" s="188">
        <v>17.063492063492063</v>
      </c>
      <c r="E22" s="188">
        <v>15.158730158730158</v>
      </c>
      <c r="F22" s="190">
        <v>9.5238095238095237</v>
      </c>
      <c r="G22" s="188">
        <v>3.6507936507936507</v>
      </c>
      <c r="H22" s="190">
        <v>5.5555555555555554</v>
      </c>
      <c r="I22" s="190">
        <v>88.174603174603178</v>
      </c>
      <c r="J22" s="190">
        <v>2.7777777777777777</v>
      </c>
      <c r="K22" s="188">
        <v>15.634920634920634</v>
      </c>
      <c r="L22" s="188">
        <v>0.55555555555555558</v>
      </c>
      <c r="M22" s="191">
        <v>3.9682539682539679</v>
      </c>
      <c r="N22" s="230">
        <v>13.968253968253968</v>
      </c>
      <c r="O22" s="170"/>
      <c r="P22" s="171"/>
      <c r="Q22" s="193"/>
      <c r="R22" s="194"/>
      <c r="S22" s="194"/>
      <c r="T22" s="194"/>
      <c r="U22" s="194"/>
      <c r="V22" s="194"/>
      <c r="W22" s="171"/>
      <c r="X22" s="171"/>
      <c r="Y22" s="171"/>
      <c r="Z22" s="171"/>
      <c r="AA22" s="171"/>
      <c r="AB22" s="3"/>
      <c r="AC22" s="3"/>
    </row>
  </sheetData>
  <mergeCells count="4">
    <mergeCell ref="A1:N1"/>
    <mergeCell ref="B4:N4"/>
    <mergeCell ref="A3:N3"/>
    <mergeCell ref="A2:N2"/>
  </mergeCells>
  <phoneticPr fontId="2" type="noConversion"/>
  <printOptions horizontalCentered="1" verticalCentered="1"/>
  <pageMargins left="0.26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6C798BF-141E-4ACA-BCFD-6DCD5AEF8C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1E56AA-82CB-4055-AEB9-715EE6185D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B60C95-1E47-4236-B739-05EA5B0D7803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Cover Sheet </vt:lpstr>
      <vt:lpstr>1 Adult Part</vt:lpstr>
      <vt:lpstr>2 Adult Exits</vt:lpstr>
      <vt:lpstr>3 Adult Characteristics</vt:lpstr>
      <vt:lpstr>4 Dis Wrk Part</vt:lpstr>
      <vt:lpstr>5 Dis Wrk Exits</vt:lpstr>
      <vt:lpstr>6 Dis Worker Characteristics</vt:lpstr>
      <vt:lpstr>'1 Adult Part'!Print_Area</vt:lpstr>
      <vt:lpstr>'2 Adult Exits'!Print_Area</vt:lpstr>
      <vt:lpstr>'3 Adult Characteristics'!Print_Area</vt:lpstr>
      <vt:lpstr>'4 Dis Wrk Part'!Print_Area</vt:lpstr>
      <vt:lpstr>'5 Dis Wrk Exits'!Print_Area</vt:lpstr>
      <vt:lpstr>'6 Dis Worker Characteristics'!Print_Area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Adult Participant Summary</dc:title>
  <dc:subject/>
  <dc:creator>Joan Boucher</dc:creator>
  <cp:keywords/>
  <dc:description/>
  <cp:lastModifiedBy>Joan Boucher</cp:lastModifiedBy>
  <cp:revision/>
  <dcterms:created xsi:type="dcterms:W3CDTF">2002-10-30T15:58:39Z</dcterms:created>
  <dcterms:modified xsi:type="dcterms:W3CDTF">2021-12-28T18:30:57Z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18857400.0000000</vt:lpwstr>
  </property>
  <property fmtid="{D5CDD505-2E9C-101B-9397-08002B2CF9AE}" pid="4" name="display_urn:schemas-microsoft-com:office:office#Author">
    <vt:lpwstr>Boucher, Joan (DWD)</vt:lpwstr>
  </property>
</Properties>
</file>