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3 03312022/"/>
    </mc:Choice>
  </mc:AlternateContent>
  <xr:revisionPtr revIDLastSave="0" documentId="11_D8A40DFEE2CF75F8FF43F2ED04FB0567B4BC26BA" xr6:coauthVersionLast="47" xr6:coauthVersionMax="47" xr10:uidLastSave="{00000000-0000-0000-0000-000000000000}"/>
  <bookViews>
    <workbookView xWindow="0" yWindow="0" windowWidth="19170" windowHeight="6165" tabRatio="682" xr2:uid="{00000000-000D-0000-FFFF-FFFF00000000}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'1PartandTrng'!$A$1:$L$13</definedName>
    <definedName name="_xlnm.Print_Area" localSheetId="2">'2ExitsOutcomes'!$A$1:$M$13</definedName>
    <definedName name="_xlnm.Print_Area" localSheetId="3">'3Characteristics'!$A$1:$N$11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62913"/>
</workbook>
</file>

<file path=xl/calcChain.xml><?xml version="1.0" encoding="utf-8"?>
<calcChain xmlns="http://schemas.openxmlformats.org/spreadsheetml/2006/main">
  <c r="G8" i="53" l="1"/>
  <c r="D8" i="53"/>
  <c r="K8" i="41"/>
  <c r="C8" i="41"/>
  <c r="E8" i="41" s="1"/>
  <c r="A8" i="47"/>
  <c r="A8" i="41"/>
  <c r="B8" i="41"/>
  <c r="J8" i="41" l="1"/>
  <c r="F8" i="41"/>
  <c r="H8" i="41" s="1"/>
  <c r="C11" i="41"/>
  <c r="E11" i="41" s="1"/>
  <c r="A11" i="47"/>
  <c r="B11" i="41"/>
  <c r="H11" i="41"/>
  <c r="K11" i="41"/>
  <c r="A11" i="41"/>
  <c r="G11" i="53"/>
  <c r="D11" i="53"/>
  <c r="C12" i="53"/>
  <c r="J11" i="41" l="1"/>
  <c r="A9" i="47"/>
  <c r="K9" i="41"/>
  <c r="C9" i="41"/>
  <c r="E9" i="41" s="1"/>
  <c r="B9" i="41"/>
  <c r="A9" i="41"/>
  <c r="G9" i="53"/>
  <c r="D9" i="53"/>
  <c r="B12" i="41"/>
  <c r="G10" i="53"/>
  <c r="C10" i="41"/>
  <c r="E10" i="41" s="1"/>
  <c r="A10" i="47"/>
  <c r="A7" i="47"/>
  <c r="B10" i="41"/>
  <c r="A10" i="41"/>
  <c r="K10" i="41"/>
  <c r="K7" i="41"/>
  <c r="C7" i="41"/>
  <c r="E7" i="41" s="1"/>
  <c r="B7" i="41"/>
  <c r="A7" i="41"/>
  <c r="D10" i="53"/>
  <c r="D7" i="53"/>
  <c r="E12" i="53"/>
  <c r="L12" i="53"/>
  <c r="K12" i="53"/>
  <c r="J12" i="53"/>
  <c r="I12" i="53"/>
  <c r="H12" i="53"/>
  <c r="F12" i="53"/>
  <c r="G12" i="53" s="1"/>
  <c r="B12" i="53"/>
  <c r="G12" i="41"/>
  <c r="I12" i="41"/>
  <c r="D12" i="41"/>
  <c r="A6" i="47"/>
  <c r="K6" i="41"/>
  <c r="C6" i="41"/>
  <c r="F6" i="41" s="1"/>
  <c r="B6" i="41"/>
  <c r="A6" i="41"/>
  <c r="G6" i="53"/>
  <c r="D6" i="53"/>
  <c r="A2" i="47"/>
  <c r="A2" i="41"/>
  <c r="A1" i="41"/>
  <c r="A1" i="47"/>
  <c r="F10" i="41"/>
  <c r="H10" i="41" s="1"/>
  <c r="J10" i="41"/>
  <c r="C12" i="41" l="1"/>
  <c r="E12" i="41" s="1"/>
  <c r="F9" i="41"/>
  <c r="H9" i="41" s="1"/>
  <c r="F7" i="41"/>
  <c r="D12" i="53"/>
  <c r="K12" i="41"/>
  <c r="H6" i="41"/>
  <c r="E6" i="41"/>
  <c r="J6" i="41"/>
  <c r="F12" i="41" l="1"/>
  <c r="J12" i="41" s="1"/>
  <c r="J9" i="41"/>
  <c r="H7" i="41"/>
  <c r="J7" i="41"/>
  <c r="H12" i="41"/>
</calcChain>
</file>

<file path=xl/sharedStrings.xml><?xml version="1.0" encoding="utf-8"?>
<sst xmlns="http://schemas.openxmlformats.org/spreadsheetml/2006/main" count="74" uniqueCount="55">
  <si>
    <t>TAB 8 - NATIONAL DISLOCATED WORKER GRANTS</t>
  </si>
  <si>
    <t>FY22 QUARTER ENDING MARCH 31, 2022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</si>
  <si>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</si>
  <si>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</si>
  <si>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</si>
  <si>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</si>
  <si>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</si>
  <si>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</si>
  <si>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</si>
  <si>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</si>
  <si>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</si>
  <si>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</si>
  <si>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</si>
  <si>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</si>
  <si>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</si>
  <si>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</si>
  <si>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</si>
  <si>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</si>
  <si>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</si>
  <si>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</si>
  <si>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</si>
  <si>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</si>
  <si>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08/01/2019 - 06/30/2022</t>
  </si>
  <si>
    <t>NA</t>
  </si>
  <si>
    <t>New Bedford:  Opioid
07/01/2021 - 06/30/2023</t>
  </si>
  <si>
    <t>Hampden:  Opioid
09/30/2019 - 06/01/2022</t>
  </si>
  <si>
    <t>Greater Lowell:  Opioid
01/01/2019 - 12/31/2021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</si>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</sst>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6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11" fillId="0" borderId="3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>
      <selection activeCell="A29" sqref="A29"/>
    </sheetView>
  </sheetViews>
  <sheetFormatPr defaultRowHeight="12.75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>
      <c r="A1" s="116"/>
      <c r="B1" s="116"/>
      <c r="C1" s="116"/>
    </row>
    <row r="2" spans="1:15" ht="18.75" customHeight="1">
      <c r="A2" s="117"/>
      <c r="B2" s="117"/>
      <c r="C2" s="117"/>
    </row>
    <row r="3" spans="1:15" ht="18.75" customHeight="1">
      <c r="A3" s="117" t="s">
        <v>0</v>
      </c>
      <c r="B3" s="117"/>
      <c r="C3" s="117"/>
    </row>
    <row r="4" spans="1:15" ht="9" customHeight="1">
      <c r="A4" s="117"/>
      <c r="B4" s="117"/>
      <c r="C4" s="117"/>
    </row>
    <row r="5" spans="1:15" ht="15.75" customHeight="1">
      <c r="A5" s="117" t="s">
        <v>1</v>
      </c>
      <c r="B5" s="117"/>
      <c r="C5" s="117"/>
    </row>
    <row r="6" spans="1:15" ht="15.75" customHeight="1">
      <c r="A6" s="113"/>
      <c r="B6" s="113"/>
      <c r="C6" s="113"/>
    </row>
    <row r="7" spans="1:15" ht="18.75">
      <c r="A7" s="118"/>
      <c r="B7" s="118"/>
      <c r="C7" s="118"/>
    </row>
    <row r="8" spans="1:15" ht="18.75">
      <c r="A8" s="2"/>
      <c r="B8" s="2"/>
      <c r="C8" s="2"/>
    </row>
    <row r="9" spans="1:15" ht="18.75">
      <c r="A9" s="117" t="s">
        <v>2</v>
      </c>
      <c r="B9" s="117"/>
      <c r="C9" s="117"/>
      <c r="N9" s="115"/>
      <c r="O9" s="115"/>
    </row>
    <row r="10" spans="1:15" ht="18.75">
      <c r="A10" s="2"/>
      <c r="B10" s="2"/>
      <c r="C10" s="2"/>
    </row>
    <row r="11" spans="1:15" ht="18.75">
      <c r="B11" s="4" t="s">
        <v>3</v>
      </c>
      <c r="C11" s="5"/>
    </row>
    <row r="12" spans="1:15" ht="18.75">
      <c r="A12" s="2"/>
      <c r="B12" s="5"/>
      <c r="C12" s="2"/>
    </row>
    <row r="13" spans="1:15" ht="18.75">
      <c r="B13" s="4"/>
      <c r="C13" s="4"/>
    </row>
    <row r="14" spans="1:15" ht="18.75">
      <c r="A14" s="114"/>
      <c r="B14" s="4" t="s">
        <v>4</v>
      </c>
      <c r="C14" s="2"/>
    </row>
    <row r="15" spans="1:15" ht="18.75">
      <c r="C15" s="4"/>
    </row>
    <row r="16" spans="1:15" ht="18.75">
      <c r="A16" s="113"/>
      <c r="C16" s="2"/>
    </row>
    <row r="17" spans="1:4" ht="18.75">
      <c r="B17" s="4" t="s">
        <v>5</v>
      </c>
      <c r="C17" s="4"/>
    </row>
    <row r="18" spans="1:4" ht="18.75">
      <c r="A18" s="113"/>
      <c r="C18" s="2"/>
    </row>
    <row r="19" spans="1:4" ht="18.75">
      <c r="C19" s="4"/>
    </row>
    <row r="20" spans="1:4" ht="15.75">
      <c r="A20" s="6"/>
      <c r="B20" s="6"/>
      <c r="C20" s="6"/>
    </row>
    <row r="21" spans="1:4" ht="15.75">
      <c r="A21" s="6"/>
      <c r="B21" s="6"/>
      <c r="C21" s="6"/>
    </row>
    <row r="22" spans="1:4" ht="15.75">
      <c r="A22" s="6"/>
      <c r="B22" s="6"/>
      <c r="C22" s="6"/>
    </row>
    <row r="23" spans="1:4" ht="15.75">
      <c r="A23" s="6"/>
      <c r="B23" s="6"/>
      <c r="C23" s="6"/>
    </row>
    <row r="24" spans="1:4">
      <c r="A24" s="7"/>
      <c r="B24" s="7"/>
      <c r="C24" s="7"/>
    </row>
    <row r="25" spans="1:4">
      <c r="A25" s="7"/>
      <c r="B25" s="7"/>
      <c r="C25" s="7"/>
    </row>
    <row r="26" spans="1:4" s="9" customFormat="1" ht="12.75" customHeight="1">
      <c r="A26" s="8"/>
      <c r="B26" s="7"/>
      <c r="C26" s="7"/>
    </row>
    <row r="27" spans="1:4" s="9" customFormat="1" ht="21.75" customHeight="1">
      <c r="A27" s="7" t="s">
        <v>6</v>
      </c>
      <c r="B27" s="7"/>
      <c r="C27" s="7"/>
    </row>
    <row r="28" spans="1:4" ht="12.75" customHeight="1">
      <c r="A28" s="7" t="s">
        <v>7</v>
      </c>
      <c r="B28" s="7"/>
      <c r="C28" s="10"/>
      <c r="D28" s="7"/>
    </row>
    <row r="29" spans="1:4">
      <c r="B29" s="7"/>
      <c r="C29" s="7"/>
      <c r="D29" s="9"/>
    </row>
    <row r="30" spans="1:4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zoomScale="90" zoomScaleNormal="90" workbookViewId="0">
      <selection activeCell="A14" sqref="A14"/>
    </sheetView>
  </sheetViews>
  <sheetFormatPr defaultRowHeight="12.75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1"/>
      <c r="N1" s="12"/>
    </row>
    <row r="2" spans="1:14" s="13" customFormat="1" ht="15.7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1"/>
      <c r="N2" s="12"/>
    </row>
    <row r="3" spans="1:14" s="13" customFormat="1" ht="35.25" customHeight="1" thickBot="1">
      <c r="A3" s="124" t="s">
        <v>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1"/>
      <c r="N3" s="12"/>
    </row>
    <row r="4" spans="1:14" ht="15">
      <c r="A4" s="133" t="s">
        <v>9</v>
      </c>
      <c r="B4" s="127" t="s">
        <v>10</v>
      </c>
      <c r="C4" s="128"/>
      <c r="D4" s="129"/>
      <c r="E4" s="127" t="s">
        <v>11</v>
      </c>
      <c r="F4" s="128"/>
      <c r="G4" s="129"/>
      <c r="H4" s="127" t="s">
        <v>12</v>
      </c>
      <c r="I4" s="128"/>
      <c r="J4" s="128"/>
      <c r="K4" s="128"/>
      <c r="L4" s="129"/>
      <c r="M4" s="14"/>
      <c r="N4" s="14"/>
    </row>
    <row r="5" spans="1:14" ht="30.75" thickBot="1">
      <c r="A5" s="134"/>
      <c r="B5" s="16" t="s">
        <v>13</v>
      </c>
      <c r="C5" s="17" t="s">
        <v>14</v>
      </c>
      <c r="D5" s="18" t="s">
        <v>15</v>
      </c>
      <c r="E5" s="17" t="s">
        <v>13</v>
      </c>
      <c r="F5" s="17" t="s">
        <v>14</v>
      </c>
      <c r="G5" s="18" t="s">
        <v>15</v>
      </c>
      <c r="H5" s="17" t="s">
        <v>16</v>
      </c>
      <c r="I5" s="19" t="s">
        <v>17</v>
      </c>
      <c r="J5" s="17" t="s">
        <v>18</v>
      </c>
      <c r="K5" s="17" t="s">
        <v>19</v>
      </c>
      <c r="L5" s="20" t="s">
        <v>20</v>
      </c>
      <c r="M5" s="21"/>
      <c r="N5" s="14"/>
    </row>
    <row r="6" spans="1:14" s="32" customFormat="1" ht="31.5" customHeight="1">
      <c r="A6" s="22" t="s">
        <v>21</v>
      </c>
      <c r="B6" s="23">
        <v>520</v>
      </c>
      <c r="C6" s="24">
        <v>476</v>
      </c>
      <c r="D6" s="25">
        <f t="shared" ref="D6:D12" si="0">(C6/B6)</f>
        <v>0.91538461538461535</v>
      </c>
      <c r="E6" s="24">
        <v>240</v>
      </c>
      <c r="F6" s="26">
        <v>459</v>
      </c>
      <c r="G6" s="25">
        <f>+F6/E6</f>
        <v>1.9125000000000001</v>
      </c>
      <c r="H6" s="23">
        <v>1</v>
      </c>
      <c r="I6" s="27">
        <v>0</v>
      </c>
      <c r="J6" s="24">
        <v>253</v>
      </c>
      <c r="K6" s="28">
        <v>212</v>
      </c>
      <c r="L6" s="29">
        <v>200</v>
      </c>
      <c r="M6" s="30"/>
      <c r="N6" s="31"/>
    </row>
    <row r="7" spans="1:14" ht="30">
      <c r="A7" s="22" t="s">
        <v>22</v>
      </c>
      <c r="B7" s="23">
        <v>125</v>
      </c>
      <c r="C7" s="24">
        <v>78</v>
      </c>
      <c r="D7" s="25">
        <f t="shared" si="0"/>
        <v>0.624</v>
      </c>
      <c r="E7" s="24" t="s">
        <v>23</v>
      </c>
      <c r="F7" s="26">
        <v>43</v>
      </c>
      <c r="G7" s="25" t="s">
        <v>23</v>
      </c>
      <c r="H7" s="23">
        <v>0</v>
      </c>
      <c r="I7" s="27">
        <v>0</v>
      </c>
      <c r="J7" s="24">
        <v>43</v>
      </c>
      <c r="K7" s="28">
        <v>0</v>
      </c>
      <c r="L7" s="29">
        <v>0</v>
      </c>
      <c r="M7" s="14"/>
    </row>
    <row r="8" spans="1:14" ht="30">
      <c r="A8" s="22" t="s">
        <v>24</v>
      </c>
      <c r="B8" s="24">
        <v>140</v>
      </c>
      <c r="C8" s="35">
        <v>36</v>
      </c>
      <c r="D8" s="25">
        <f t="shared" si="0"/>
        <v>0.25714285714285712</v>
      </c>
      <c r="E8" s="33">
        <v>80</v>
      </c>
      <c r="F8" s="38">
        <v>29</v>
      </c>
      <c r="G8" s="25">
        <f>F8/E8</f>
        <v>0.36249999999999999</v>
      </c>
      <c r="H8" s="33">
        <v>0</v>
      </c>
      <c r="I8" s="34">
        <v>0</v>
      </c>
      <c r="J8" s="33">
        <v>25</v>
      </c>
      <c r="K8" s="35">
        <v>8</v>
      </c>
      <c r="L8" s="36">
        <v>8</v>
      </c>
      <c r="M8" s="14"/>
    </row>
    <row r="9" spans="1:14" ht="30">
      <c r="A9" s="108" t="s">
        <v>25</v>
      </c>
      <c r="B9" s="24">
        <v>200</v>
      </c>
      <c r="C9" s="35">
        <v>220</v>
      </c>
      <c r="D9" s="37">
        <f>(C9/B9)</f>
        <v>1.1000000000000001</v>
      </c>
      <c r="E9" s="33">
        <v>110</v>
      </c>
      <c r="F9" s="38">
        <v>63</v>
      </c>
      <c r="G9" s="25">
        <f>F9/E9</f>
        <v>0.57272727272727275</v>
      </c>
      <c r="H9" s="33">
        <v>0</v>
      </c>
      <c r="I9" s="34">
        <v>0</v>
      </c>
      <c r="J9" s="34">
        <v>61</v>
      </c>
      <c r="K9" s="35">
        <v>2</v>
      </c>
      <c r="L9" s="36">
        <v>0</v>
      </c>
      <c r="M9" s="14"/>
    </row>
    <row r="10" spans="1:14" s="32" customFormat="1" ht="30">
      <c r="A10" s="108" t="s">
        <v>26</v>
      </c>
      <c r="B10" s="24">
        <v>150</v>
      </c>
      <c r="C10" s="35">
        <v>156</v>
      </c>
      <c r="D10" s="37">
        <f t="shared" si="0"/>
        <v>1.04</v>
      </c>
      <c r="E10" s="33">
        <v>90</v>
      </c>
      <c r="F10" s="38">
        <v>118</v>
      </c>
      <c r="G10" s="25">
        <f>F10/E10</f>
        <v>1.3111111111111111</v>
      </c>
      <c r="H10" s="33">
        <v>8</v>
      </c>
      <c r="I10" s="34">
        <v>0</v>
      </c>
      <c r="J10" s="34">
        <v>83</v>
      </c>
      <c r="K10" s="35">
        <v>54</v>
      </c>
      <c r="L10" s="36">
        <v>56</v>
      </c>
      <c r="M10" s="30"/>
      <c r="N10" s="31"/>
    </row>
    <row r="11" spans="1:14" s="32" customFormat="1" ht="31.5" customHeight="1" thickBot="1">
      <c r="A11" s="108" t="s">
        <v>27</v>
      </c>
      <c r="B11" s="24">
        <v>203</v>
      </c>
      <c r="C11" s="35">
        <v>75</v>
      </c>
      <c r="D11" s="37">
        <f t="shared" ref="D11" si="1">(C11/B11)</f>
        <v>0.36945812807881773</v>
      </c>
      <c r="E11" s="33">
        <v>39</v>
      </c>
      <c r="F11" s="38">
        <v>48</v>
      </c>
      <c r="G11" s="25">
        <f>F11/E11</f>
        <v>1.2307692307692308</v>
      </c>
      <c r="H11" s="33">
        <v>0</v>
      </c>
      <c r="I11" s="34">
        <v>29</v>
      </c>
      <c r="J11" s="34">
        <v>23</v>
      </c>
      <c r="K11" s="35">
        <v>0</v>
      </c>
      <c r="L11" s="36">
        <v>0</v>
      </c>
      <c r="M11" s="30"/>
      <c r="N11" s="31"/>
    </row>
    <row r="12" spans="1:14" s="32" customFormat="1" ht="15.75" thickBot="1">
      <c r="A12" s="39" t="s">
        <v>28</v>
      </c>
      <c r="B12" s="40">
        <f>SUM(B6:B11)</f>
        <v>1338</v>
      </c>
      <c r="C12" s="41">
        <f>SUM(C6:C11)</f>
        <v>1041</v>
      </c>
      <c r="D12" s="42">
        <f t="shared" si="0"/>
        <v>0.77802690582959644</v>
      </c>
      <c r="E12" s="40">
        <f>SUM(E6:E7)</f>
        <v>240</v>
      </c>
      <c r="F12" s="41">
        <f>SUM(F6:F11)</f>
        <v>760</v>
      </c>
      <c r="G12" s="42">
        <f>+F12/E12</f>
        <v>3.1666666666666665</v>
      </c>
      <c r="H12" s="40">
        <f>SUM(H6:H11)</f>
        <v>9</v>
      </c>
      <c r="I12" s="43">
        <f>SUM(I6:I11)</f>
        <v>29</v>
      </c>
      <c r="J12" s="41">
        <f>SUM(J6:J11)</f>
        <v>488</v>
      </c>
      <c r="K12" s="43">
        <f>SUM(K6:K11)</f>
        <v>276</v>
      </c>
      <c r="L12" s="44">
        <f>SUM(L6:L11)</f>
        <v>264</v>
      </c>
      <c r="M12" s="30"/>
      <c r="N12" s="31"/>
    </row>
    <row r="13" spans="1:14" s="32" customFormat="1" ht="15">
      <c r="A13" s="119" t="s">
        <v>29</v>
      </c>
      <c r="B13" s="119"/>
      <c r="C13" s="119"/>
      <c r="D13" s="119"/>
      <c r="E13" s="119"/>
      <c r="F13" s="119"/>
      <c r="G13" s="119"/>
      <c r="H13" s="119"/>
      <c r="I13" s="120"/>
      <c r="J13" s="119"/>
      <c r="K13" s="119"/>
      <c r="L13" s="119"/>
      <c r="M13" s="30"/>
      <c r="N13" s="31"/>
    </row>
    <row r="14" spans="1:1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0"/>
    </row>
    <row r="15" spans="1:14">
      <c r="M15" s="14"/>
    </row>
    <row r="17" ht="15.75" customHeight="1"/>
  </sheetData>
  <mergeCells count="8">
    <mergeCell ref="A13:L13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zoomScale="90" zoomScaleNormal="90" workbookViewId="0">
      <selection activeCell="A15" sqref="A15"/>
    </sheetView>
  </sheetViews>
  <sheetFormatPr defaultRowHeight="12.75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>
      <c r="A1" s="135" t="str">
        <f>+'1PartandTrng'!A1</f>
        <v>TAB 8 - NATIONAL DISLOCATED WORKER GRANTS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45"/>
    </row>
    <row r="2" spans="1:15" ht="15.75">
      <c r="A2" s="138" t="str">
        <f>'1PartandTrng'!$A$2</f>
        <v>FY22 QUARTER ENDING MARCH 31, 2022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45"/>
    </row>
    <row r="3" spans="1:15" ht="24.75" customHeight="1" thickBot="1">
      <c r="A3" s="141" t="s">
        <v>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45"/>
    </row>
    <row r="4" spans="1:15" ht="45">
      <c r="A4" s="154" t="s">
        <v>9</v>
      </c>
      <c r="B4" s="156" t="s">
        <v>31</v>
      </c>
      <c r="C4" s="153" t="s">
        <v>32</v>
      </c>
      <c r="D4" s="153"/>
      <c r="E4" s="149"/>
      <c r="F4" s="150" t="s">
        <v>33</v>
      </c>
      <c r="G4" s="151"/>
      <c r="H4" s="152"/>
      <c r="I4" s="46" t="s">
        <v>34</v>
      </c>
      <c r="J4" s="148" t="s">
        <v>35</v>
      </c>
      <c r="K4" s="149"/>
      <c r="L4" s="47" t="s">
        <v>36</v>
      </c>
      <c r="M4" s="48" t="s">
        <v>37</v>
      </c>
      <c r="O4" s="45"/>
    </row>
    <row r="5" spans="1:15" ht="30">
      <c r="A5" s="155"/>
      <c r="B5" s="157"/>
      <c r="C5" s="49" t="s">
        <v>13</v>
      </c>
      <c r="D5" s="50" t="s">
        <v>14</v>
      </c>
      <c r="E5" s="51" t="s">
        <v>38</v>
      </c>
      <c r="F5" s="50" t="s">
        <v>13</v>
      </c>
      <c r="G5" s="49" t="s">
        <v>14</v>
      </c>
      <c r="H5" s="51" t="s">
        <v>38</v>
      </c>
      <c r="I5" s="52" t="s">
        <v>14</v>
      </c>
      <c r="J5" s="50" t="s">
        <v>13</v>
      </c>
      <c r="K5" s="52" t="s">
        <v>14</v>
      </c>
      <c r="L5" s="53" t="s">
        <v>14</v>
      </c>
      <c r="M5" s="54" t="s">
        <v>14</v>
      </c>
      <c r="O5" s="45"/>
    </row>
    <row r="6" spans="1:15" s="66" customFormat="1" ht="30" customHeight="1">
      <c r="A6" s="55" t="str">
        <f>+'1PartandTrng'!A6</f>
        <v>Hampden: COVID-19 Disaster
04/10/2020 - 03/31/2022</v>
      </c>
      <c r="B6" s="56">
        <f>+'1PartandTrng'!C6</f>
        <v>476</v>
      </c>
      <c r="C6" s="57">
        <f>+'1PartandTrng'!B6</f>
        <v>520</v>
      </c>
      <c r="D6" s="58">
        <v>384</v>
      </c>
      <c r="E6" s="59">
        <f t="shared" ref="E6:E10" si="0">IF(C6&gt;0,D6/C6,0)</f>
        <v>0.7384615384615385</v>
      </c>
      <c r="F6" s="60">
        <f>+C6*0.88</f>
        <v>457.6</v>
      </c>
      <c r="G6" s="61">
        <v>210</v>
      </c>
      <c r="H6" s="59">
        <f t="shared" ref="H6:H12" si="1">IF(F6&gt;0,G6/F6,0)</f>
        <v>0.45891608391608391</v>
      </c>
      <c r="I6" s="62">
        <v>0</v>
      </c>
      <c r="J6" s="63">
        <f t="shared" ref="J6:J12" si="2">IF(C6&gt;0,F6/C6,0)</f>
        <v>0.88</v>
      </c>
      <c r="K6" s="59">
        <f t="shared" ref="K6:K12" si="3">IF(G6&gt;0,G6/(D6-I6),0)</f>
        <v>0.546875</v>
      </c>
      <c r="L6" s="64">
        <v>23.34478499460894</v>
      </c>
      <c r="M6" s="65">
        <v>110.56569474156041</v>
      </c>
    </row>
    <row r="7" spans="1:15" s="66" customFormat="1" ht="30" customHeight="1">
      <c r="A7" s="55" t="str">
        <f>+'1PartandTrng'!A7</f>
        <v>South Coastal:  Entergy
08/01/2019 - 06/30/2022</v>
      </c>
      <c r="B7" s="56">
        <f>+'1PartandTrng'!C7</f>
        <v>78</v>
      </c>
      <c r="C7" s="57">
        <f>+'1PartandTrng'!B7</f>
        <v>125</v>
      </c>
      <c r="D7" s="58">
        <v>68</v>
      </c>
      <c r="E7" s="59">
        <f t="shared" si="0"/>
        <v>0.54400000000000004</v>
      </c>
      <c r="F7" s="60">
        <f>+C7*0.88</f>
        <v>110</v>
      </c>
      <c r="G7" s="61">
        <v>35</v>
      </c>
      <c r="H7" s="59">
        <f t="shared" si="1"/>
        <v>0.31818181818181818</v>
      </c>
      <c r="I7" s="62">
        <v>2</v>
      </c>
      <c r="J7" s="63">
        <f t="shared" si="2"/>
        <v>0.88</v>
      </c>
      <c r="K7" s="59">
        <f t="shared" si="3"/>
        <v>0.53030303030303028</v>
      </c>
      <c r="L7" s="64">
        <v>45.743194139194138</v>
      </c>
      <c r="M7" s="65">
        <v>82.303271163168702</v>
      </c>
    </row>
    <row r="8" spans="1:15" s="66" customFormat="1" ht="30" customHeight="1">
      <c r="A8" s="55" t="str">
        <f>+'1PartandTrng'!A8</f>
        <v>New Bedford:  Opioid
07/01/2021 - 06/30/2023</v>
      </c>
      <c r="B8" s="56">
        <f>+'1PartandTrng'!C8</f>
        <v>36</v>
      </c>
      <c r="C8" s="57">
        <f>+'1PartandTrng'!B8</f>
        <v>140</v>
      </c>
      <c r="D8" s="58">
        <v>6</v>
      </c>
      <c r="E8" s="59">
        <f t="shared" si="0"/>
        <v>4.2857142857142858E-2</v>
      </c>
      <c r="F8" s="60">
        <f>+C8*0.88</f>
        <v>123.2</v>
      </c>
      <c r="G8" s="70">
        <v>1</v>
      </c>
      <c r="H8" s="59">
        <f t="shared" si="1"/>
        <v>8.1168831168831161E-3</v>
      </c>
      <c r="I8" s="71">
        <v>0</v>
      </c>
      <c r="J8" s="63">
        <f t="shared" si="2"/>
        <v>0.88</v>
      </c>
      <c r="K8" s="59">
        <f t="shared" si="3"/>
        <v>0.16666666666666666</v>
      </c>
      <c r="L8" s="64">
        <v>15</v>
      </c>
      <c r="M8" s="65">
        <v>100</v>
      </c>
    </row>
    <row r="9" spans="1:15" s="66" customFormat="1" ht="30" customHeight="1">
      <c r="A9" s="55" t="str">
        <f>'1PartandTrng'!A9</f>
        <v>Hampden:  Opioid
09/30/2019 - 06/01/2022</v>
      </c>
      <c r="B9" s="56">
        <f>+'1PartandTrng'!C9</f>
        <v>220</v>
      </c>
      <c r="C9" s="68">
        <f>+'1PartandTrng'!B9</f>
        <v>200</v>
      </c>
      <c r="D9" s="58">
        <v>179</v>
      </c>
      <c r="E9" s="59">
        <f>IF(C9&gt;0,D9/C9,0)</f>
        <v>0.89500000000000002</v>
      </c>
      <c r="F9" s="69">
        <f>+C9*0.88</f>
        <v>176</v>
      </c>
      <c r="G9" s="70">
        <v>82</v>
      </c>
      <c r="H9" s="59">
        <f>IF(F9&gt;0,G9/F9,0)</f>
        <v>0.46590909090909088</v>
      </c>
      <c r="I9" s="71">
        <v>15</v>
      </c>
      <c r="J9" s="63">
        <f>IF(C9&gt;0,F9/C9,0)</f>
        <v>0.88</v>
      </c>
      <c r="K9" s="59">
        <f>IF(G9&gt;0,G9/(D9-I9),0)</f>
        <v>0.5</v>
      </c>
      <c r="L9" s="64">
        <v>17.142528846153844</v>
      </c>
      <c r="M9" s="65">
        <v>121.94160570418639</v>
      </c>
      <c r="N9" s="67"/>
    </row>
    <row r="10" spans="1:15" s="66" customFormat="1" ht="30" customHeight="1">
      <c r="A10" s="55" t="str">
        <f>'1PartandTrng'!A10</f>
        <v>Greater Lowell:  Opioid
01/01/2019 - 12/31/2021</v>
      </c>
      <c r="B10" s="56">
        <f>+'1PartandTrng'!C10</f>
        <v>156</v>
      </c>
      <c r="C10" s="68">
        <f>+'1PartandTrng'!B10</f>
        <v>150</v>
      </c>
      <c r="D10" s="58">
        <v>147</v>
      </c>
      <c r="E10" s="59">
        <f t="shared" si="0"/>
        <v>0.98</v>
      </c>
      <c r="F10" s="69">
        <f>+C10*0.88</f>
        <v>132</v>
      </c>
      <c r="G10" s="70">
        <v>78</v>
      </c>
      <c r="H10" s="59">
        <f t="shared" si="1"/>
        <v>0.59090909090909094</v>
      </c>
      <c r="I10" s="71">
        <v>5</v>
      </c>
      <c r="J10" s="63">
        <f t="shared" si="2"/>
        <v>0.88</v>
      </c>
      <c r="K10" s="59">
        <f t="shared" si="3"/>
        <v>0.54929577464788737</v>
      </c>
      <c r="L10" s="64">
        <v>16.256783757552988</v>
      </c>
      <c r="M10" s="65">
        <v>102.63462411657572</v>
      </c>
    </row>
    <row r="11" spans="1:15" s="66" customFormat="1" ht="30" customHeight="1" thickBot="1">
      <c r="A11" s="55" t="str">
        <f>'1PartandTrng'!A11</f>
        <v>Merrimack Valley:  Southwick
04/01/2021 - 03/31/2023</v>
      </c>
      <c r="B11" s="56">
        <f>+'1PartandTrng'!C11</f>
        <v>75</v>
      </c>
      <c r="C11" s="68">
        <f>'1PartandTrng'!B11</f>
        <v>203</v>
      </c>
      <c r="D11" s="58">
        <v>43</v>
      </c>
      <c r="E11" s="59">
        <f t="shared" ref="E11" si="4">IF(C11&gt;0,D11/C11,0)</f>
        <v>0.21182266009852216</v>
      </c>
      <c r="F11" s="69">
        <v>173</v>
      </c>
      <c r="G11" s="70">
        <v>18</v>
      </c>
      <c r="H11" s="59">
        <f t="shared" ref="H11" si="5">IF(F11&gt;0,G11/F11,0)</f>
        <v>0.10404624277456648</v>
      </c>
      <c r="I11" s="71">
        <v>0</v>
      </c>
      <c r="J11" s="63">
        <f t="shared" ref="J11" si="6">IF(C11&gt;0,F11/C11,0)</f>
        <v>0.85221674876847286</v>
      </c>
      <c r="K11" s="59">
        <f t="shared" ref="K11" si="7">IF(G11&gt;0,G11/(D11-I11),0)</f>
        <v>0.41860465116279072</v>
      </c>
      <c r="L11" s="64">
        <v>17.945586431112748</v>
      </c>
      <c r="M11" s="65">
        <v>98.068412407999986</v>
      </c>
    </row>
    <row r="12" spans="1:15" s="66" customFormat="1" ht="15.75" thickBot="1">
      <c r="A12" s="73" t="s">
        <v>28</v>
      </c>
      <c r="B12" s="74">
        <f>+'1PartandTrng'!C12</f>
        <v>1041</v>
      </c>
      <c r="C12" s="75">
        <f>SUM(C6:C11)</f>
        <v>1338</v>
      </c>
      <c r="D12" s="75">
        <f>SUM(D6:D11)</f>
        <v>827</v>
      </c>
      <c r="E12" s="76">
        <f>D12/C12</f>
        <v>0.61808669656203286</v>
      </c>
      <c r="F12" s="75">
        <f>SUM(F6:F11)</f>
        <v>1171.8000000000002</v>
      </c>
      <c r="G12" s="75">
        <f>SUM(G6:G11)</f>
        <v>424</v>
      </c>
      <c r="H12" s="76">
        <f t="shared" si="1"/>
        <v>0.36183649086874886</v>
      </c>
      <c r="I12" s="77">
        <f>SUM(I6:I11)</f>
        <v>22</v>
      </c>
      <c r="J12" s="78">
        <f t="shared" si="2"/>
        <v>0.87578475336322881</v>
      </c>
      <c r="K12" s="76">
        <f t="shared" si="3"/>
        <v>0.52670807453416146</v>
      </c>
      <c r="L12" s="79">
        <v>22.462085872526014</v>
      </c>
      <c r="M12" s="80">
        <v>103.53070344871911</v>
      </c>
      <c r="N12" s="72"/>
      <c r="O12" s="67"/>
    </row>
    <row r="13" spans="1:15" s="66" customFormat="1" ht="28.5" customHeight="1">
      <c r="A13" s="146" t="s">
        <v>39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67"/>
      <c r="O13" s="67"/>
    </row>
    <row r="14" spans="1:15" s="66" customFormat="1" ht="15">
      <c r="A14" s="144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5" s="66" customFormat="1">
      <c r="A15" s="81"/>
      <c r="B15" s="81"/>
      <c r="C15" s="82"/>
      <c r="D15" s="81"/>
      <c r="E15" s="83"/>
      <c r="F15" s="84"/>
      <c r="G15" s="84"/>
      <c r="H15" s="81"/>
      <c r="I15" s="81"/>
      <c r="J15" s="81"/>
      <c r="K15" s="81"/>
      <c r="L15" s="81"/>
      <c r="M15" s="85"/>
    </row>
    <row r="16" spans="1:15" s="66" customFormat="1">
      <c r="A16" s="81"/>
      <c r="B16" s="81"/>
      <c r="C16" s="82"/>
      <c r="D16" s="81"/>
      <c r="E16" s="83"/>
      <c r="F16" s="84"/>
      <c r="G16" s="84"/>
      <c r="H16" s="81"/>
      <c r="I16" s="81"/>
      <c r="J16" s="81"/>
      <c r="K16" s="81"/>
      <c r="L16" s="81"/>
      <c r="M16" s="85"/>
      <c r="N16" s="67"/>
      <c r="O16" s="67"/>
    </row>
    <row r="17" spans="1:15" s="66" customFormat="1">
      <c r="A17" s="45"/>
      <c r="B17" s="45"/>
      <c r="C17" s="86"/>
      <c r="D17" s="45"/>
      <c r="E17" s="87"/>
      <c r="F17" s="88"/>
      <c r="G17" s="88"/>
      <c r="H17" s="45"/>
      <c r="I17" s="45"/>
      <c r="J17" s="45"/>
      <c r="K17" s="45"/>
      <c r="L17" s="45"/>
      <c r="M17" s="89"/>
    </row>
    <row r="18" spans="1:15" ht="24" customHeight="1">
      <c r="N18" s="90"/>
      <c r="O18" s="90"/>
    </row>
    <row r="19" spans="1:15" ht="18" customHeight="1">
      <c r="N19" s="90"/>
      <c r="O19" s="90"/>
    </row>
    <row r="20" spans="1:15" ht="15.75" customHeight="1">
      <c r="N20" s="91"/>
      <c r="O20" s="90"/>
    </row>
  </sheetData>
  <mergeCells count="10">
    <mergeCell ref="A1:M1"/>
    <mergeCell ref="A2:M2"/>
    <mergeCell ref="A3:M3"/>
    <mergeCell ref="A14:M14"/>
    <mergeCell ref="A13:M13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"/>
  <sheetViews>
    <sheetView zoomScale="90" zoomScaleNormal="90" workbookViewId="0">
      <selection activeCell="A12" sqref="A12"/>
    </sheetView>
  </sheetViews>
  <sheetFormatPr defaultRowHeight="12.75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>
      <c r="A1" s="163" t="str">
        <f>'1PartandTrng'!A1</f>
        <v>TAB 8 - NATIONAL DISLOCATED WORKER GRANTS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27" ht="21.75" customHeight="1">
      <c r="A2" s="160" t="str">
        <f>'1PartandTrng'!$A$2</f>
        <v>FY22 QUARTER ENDING MARCH 31, 2022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2"/>
    </row>
    <row r="3" spans="1:27" s="9" customFormat="1" ht="21.75" customHeight="1" thickBot="1">
      <c r="A3" s="160" t="s">
        <v>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27">
      <c r="A4" s="167" t="s">
        <v>9</v>
      </c>
      <c r="B4" s="158" t="s">
        <v>41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>
      <c r="A5" s="168"/>
      <c r="B5" s="92" t="s">
        <v>42</v>
      </c>
      <c r="C5" s="93" t="s">
        <v>43</v>
      </c>
      <c r="D5" s="93" t="s">
        <v>44</v>
      </c>
      <c r="E5" s="93" t="s">
        <v>45</v>
      </c>
      <c r="F5" s="93" t="s">
        <v>46</v>
      </c>
      <c r="G5" s="93" t="s">
        <v>47</v>
      </c>
      <c r="H5" s="93" t="s">
        <v>48</v>
      </c>
      <c r="I5" s="93" t="s">
        <v>49</v>
      </c>
      <c r="J5" s="93" t="s">
        <v>50</v>
      </c>
      <c r="K5" s="93" t="s">
        <v>51</v>
      </c>
      <c r="L5" s="93" t="s">
        <v>52</v>
      </c>
      <c r="M5" s="93" t="s">
        <v>53</v>
      </c>
      <c r="N5" s="94" t="s">
        <v>54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>
      <c r="A6" s="96" t="str">
        <f>+'1PartandTrng'!A6</f>
        <v>Hampden: COVID-19 Disaster
04/10/2020 - 03/31/2022</v>
      </c>
      <c r="B6" s="97">
        <v>49.369747899159663</v>
      </c>
      <c r="C6" s="98">
        <v>49.579831932773111</v>
      </c>
      <c r="D6" s="98">
        <v>40.983606557377051</v>
      </c>
      <c r="E6" s="98">
        <v>26.050420168067227</v>
      </c>
      <c r="F6" s="98">
        <v>19.747899159663866</v>
      </c>
      <c r="G6" s="98">
        <v>5.4621848739495791</v>
      </c>
      <c r="H6" s="98">
        <v>6.0924369747899165</v>
      </c>
      <c r="I6" s="98">
        <v>4.6218487394957979</v>
      </c>
      <c r="J6" s="98">
        <v>37.815126050420169</v>
      </c>
      <c r="K6" s="98">
        <v>27.310924369747898</v>
      </c>
      <c r="L6" s="98">
        <v>85.714285714285708</v>
      </c>
      <c r="M6" s="98">
        <v>1.0504201680672269</v>
      </c>
      <c r="N6" s="99">
        <v>10.504201680672271</v>
      </c>
    </row>
    <row r="7" spans="1:27" s="100" customFormat="1" ht="29.25" customHeight="1">
      <c r="A7" s="96" t="str">
        <f>+'1PartandTrng'!A7</f>
        <v>South Coastal:  Entergy
08/01/2019 - 06/30/2022</v>
      </c>
      <c r="B7" s="97">
        <v>16.666666666666668</v>
      </c>
      <c r="C7" s="98">
        <v>12.820512820512819</v>
      </c>
      <c r="D7" s="98">
        <v>86.075949367088612</v>
      </c>
      <c r="E7" s="98">
        <v>0</v>
      </c>
      <c r="F7" s="98">
        <v>3.8461538461538463</v>
      </c>
      <c r="G7" s="98">
        <v>5.1282051282051277</v>
      </c>
      <c r="H7" s="98">
        <v>1.2820512820512819</v>
      </c>
      <c r="I7" s="98">
        <v>0</v>
      </c>
      <c r="J7" s="98">
        <v>12.820512820512819</v>
      </c>
      <c r="K7" s="98">
        <v>26.923076923076923</v>
      </c>
      <c r="L7" s="98">
        <v>96.153846153846146</v>
      </c>
      <c r="M7" s="98">
        <v>0</v>
      </c>
      <c r="N7" s="99">
        <v>10.256410256410255</v>
      </c>
    </row>
    <row r="8" spans="1:27" s="100" customFormat="1" ht="29.25" customHeight="1">
      <c r="A8" s="96" t="str">
        <f>+'1PartandTrng'!A8</f>
        <v>New Bedford:  Opioid
07/01/2021 - 06/30/2023</v>
      </c>
      <c r="B8" s="97">
        <v>58.333333333333329</v>
      </c>
      <c r="C8" s="98">
        <v>58.333333333333329</v>
      </c>
      <c r="D8" s="98">
        <v>41.666666666666671</v>
      </c>
      <c r="E8" s="98">
        <v>8.3333333333333339</v>
      </c>
      <c r="F8" s="98">
        <v>16.666666666666668</v>
      </c>
      <c r="G8" s="98">
        <v>2.7777777777777777</v>
      </c>
      <c r="H8" s="98">
        <v>22.222222222222221</v>
      </c>
      <c r="I8" s="98">
        <v>13.888888888888889</v>
      </c>
      <c r="J8" s="98">
        <v>50</v>
      </c>
      <c r="K8" s="98">
        <v>27.777777777777779</v>
      </c>
      <c r="L8" s="98">
        <v>0</v>
      </c>
      <c r="M8" s="98">
        <v>0</v>
      </c>
      <c r="N8" s="99">
        <v>8.3333333333333339</v>
      </c>
    </row>
    <row r="9" spans="1:27" s="100" customFormat="1" ht="29.25" customHeight="1">
      <c r="A9" s="109" t="str">
        <f>'1PartandTrng'!A9</f>
        <v>Hampden:  Opioid
09/30/2019 - 06/01/2022</v>
      </c>
      <c r="B9" s="110">
        <v>34.545454545454547</v>
      </c>
      <c r="C9" s="111">
        <v>65</v>
      </c>
      <c r="D9" s="111">
        <v>26.576576576576578</v>
      </c>
      <c r="E9" s="111">
        <v>38.18181818181818</v>
      </c>
      <c r="F9" s="111">
        <v>23.18181818181818</v>
      </c>
      <c r="G9" s="111">
        <v>0.90909090909090906</v>
      </c>
      <c r="H9" s="111">
        <v>15.454545454545455</v>
      </c>
      <c r="I9" s="111">
        <v>10.90909090909091</v>
      </c>
      <c r="J9" s="111">
        <v>51.81818181818182</v>
      </c>
      <c r="K9" s="111">
        <v>26.81818181818182</v>
      </c>
      <c r="L9" s="111">
        <v>41.36363636363636</v>
      </c>
      <c r="M9" s="111">
        <v>0</v>
      </c>
      <c r="N9" s="112">
        <v>8.6363636363636367</v>
      </c>
    </row>
    <row r="10" spans="1:27" s="100" customFormat="1" ht="29.25" customHeight="1">
      <c r="A10" s="109" t="str">
        <f>'1PartandTrng'!A10</f>
        <v>Greater Lowell:  Opioid
01/01/2019 - 12/31/2021</v>
      </c>
      <c r="B10" s="110">
        <v>57.051282051282051</v>
      </c>
      <c r="C10" s="111">
        <v>63.46153846153846</v>
      </c>
      <c r="D10" s="111">
        <v>29.746835443037977</v>
      </c>
      <c r="E10" s="111">
        <v>13.461538461538462</v>
      </c>
      <c r="F10" s="111">
        <v>6.4102564102564097</v>
      </c>
      <c r="G10" s="111">
        <v>2.5641025641025639</v>
      </c>
      <c r="H10" s="111">
        <v>20.512820512820511</v>
      </c>
      <c r="I10" s="111">
        <v>9.615384615384615</v>
      </c>
      <c r="J10" s="111">
        <v>46.794871794871796</v>
      </c>
      <c r="K10" s="111">
        <v>30.76923076923077</v>
      </c>
      <c r="L10" s="111">
        <v>56.410256410256409</v>
      </c>
      <c r="M10" s="111">
        <v>0</v>
      </c>
      <c r="N10" s="112">
        <v>15.384615384615385</v>
      </c>
    </row>
    <row r="11" spans="1:27" s="100" customFormat="1" ht="29.25" customHeight="1" thickBot="1">
      <c r="A11" s="103" t="str">
        <f>'1PartandTrng'!A11</f>
        <v>Merrimack Valley:  Southwick
04/01/2021 - 03/31/2023</v>
      </c>
      <c r="B11" s="104">
        <v>78.666666666666671</v>
      </c>
      <c r="C11" s="105">
        <v>29.333333333333336</v>
      </c>
      <c r="D11" s="105">
        <v>57.777777777777771</v>
      </c>
      <c r="E11" s="105">
        <v>81.333333333333329</v>
      </c>
      <c r="F11" s="105">
        <v>5.3333333333333339</v>
      </c>
      <c r="G11" s="105">
        <v>6.6666666666666661</v>
      </c>
      <c r="H11" s="105">
        <v>1.3333333333333335</v>
      </c>
      <c r="I11" s="105">
        <v>24</v>
      </c>
      <c r="J11" s="105">
        <v>46.666666666666671</v>
      </c>
      <c r="K11" s="105">
        <v>13.333333333333332</v>
      </c>
      <c r="L11" s="105">
        <v>58.666666666666671</v>
      </c>
      <c r="M11" s="105">
        <v>25.333333333333336</v>
      </c>
      <c r="N11" s="106">
        <v>8</v>
      </c>
    </row>
    <row r="12" spans="1:27" s="100" customFormat="1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0" customFormat="1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65E61-D6EB-4A4D-A6DB-CA511AB55DCA}"/>
</file>

<file path=customXml/itemProps2.xml><?xml version="1.0" encoding="utf-8"?>
<ds:datastoreItem xmlns:ds="http://schemas.openxmlformats.org/officeDocument/2006/customXml" ds:itemID="{7090F2B4-54CF-474B-A765-3EFB145E8704}"/>
</file>

<file path=customXml/itemProps3.xml><?xml version="1.0" encoding="utf-8"?>
<ds:datastoreItem xmlns:ds="http://schemas.openxmlformats.org/officeDocument/2006/customXml" ds:itemID="{D62370FE-65DB-4AE0-B5DC-F3EC2CC02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2022-06-07T13:27:38Z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