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1 09302022/"/>
    </mc:Choice>
  </mc:AlternateContent>
  <bookViews>
    <workbookView xWindow="0" yWindow="0" windowWidth="9690" windowHeight="5865" tabRatio="682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'1PartandTrng'!$A$1:$L$10</definedName>
    <definedName name="_xlnm.Print_Area" localSheetId="2">'2ExitsOutcomes'!$A$1:$M$10</definedName>
    <definedName name="_xlnm.Print_Area" localSheetId="3">'3Characteristics'!$A$1:$N$8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41" l="1"/>
  <c r="E8" i="41" s="1"/>
  <c r="A8" i="47"/>
  <c r="B8" i="41"/>
  <c r="H8" i="41"/>
  <c r="K8" i="41"/>
  <c r="A8" i="41"/>
  <c r="G8" i="53"/>
  <c r="D8" i="53"/>
  <c r="C9" i="53"/>
  <c r="J8" i="41" l="1"/>
  <c r="B9" i="41"/>
  <c r="G7" i="53"/>
  <c r="C7" i="41"/>
  <c r="E7" i="41" s="1"/>
  <c r="A7" i="47"/>
  <c r="B7" i="41"/>
  <c r="A7" i="41"/>
  <c r="K7" i="41"/>
  <c r="D7" i="53"/>
  <c r="E9" i="53"/>
  <c r="L9" i="53"/>
  <c r="K9" i="53"/>
  <c r="J9" i="53"/>
  <c r="I9" i="53"/>
  <c r="H9" i="53"/>
  <c r="F9" i="53"/>
  <c r="G9" i="53" s="1"/>
  <c r="B9" i="53"/>
  <c r="G9" i="41"/>
  <c r="I9" i="41"/>
  <c r="D9" i="41"/>
  <c r="A6" i="47"/>
  <c r="K6" i="41"/>
  <c r="C6" i="41"/>
  <c r="F6" i="41" s="1"/>
  <c r="B6" i="41"/>
  <c r="A6" i="41"/>
  <c r="G6" i="53"/>
  <c r="D6" i="53"/>
  <c r="A2" i="47"/>
  <c r="A2" i="41"/>
  <c r="A1" i="41"/>
  <c r="A1" i="47"/>
  <c r="F7" i="41"/>
  <c r="H7" i="41" s="1"/>
  <c r="J7" i="41" l="1"/>
  <c r="C9" i="41"/>
  <c r="E9" i="41" s="1"/>
  <c r="D9" i="53"/>
  <c r="K9" i="41"/>
  <c r="H6" i="41"/>
  <c r="E6" i="41"/>
  <c r="J6" i="41"/>
  <c r="F9" i="41" l="1"/>
  <c r="H9" i="41"/>
  <c r="J9" i="41"/>
</calcChain>
</file>

<file path=xl/sharedStrings.xml><?xml version="1.0" encoding="utf-8"?>
<sst xmlns="http://schemas.openxmlformats.org/spreadsheetml/2006/main" count="69" uniqueCount="51">
  <si>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</si>
  <si>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</si>
  <si>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</si>
  <si>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</si>
  <si>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</si>
  <si>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</si>
  <si>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</si>
  <si>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</si>
  <si>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</si>
  <si>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</si>
  <si>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</si>
  <si>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</si>
  <si>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</si>
  <si>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</si>
  <si>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</si>
  <si>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</si>
  <si>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</si>
  <si>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</si>
  <si>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</si>
  <si>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</si>
  <si>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Merrimack Valley:  Southwick
04/01/2021 - 03/31/2023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</si>
  <si>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</si>
  <si>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</si>
  <si>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</si>
  <si>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</si>
  <si>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</si>
  <si>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</si>
  <si>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</si>
  <si>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</si>
  <si>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</si>
  <si>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</si>
  <si>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</si>
  <si>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</si>
  <si>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</si>
  <si>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</si>
  <si>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</si>
  <si>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</si>
  <si>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</si>
  <si>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</si>
  <si>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</si>
  <si>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</si>
  <si>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</si>
  <si>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</si>
  <si>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</si>
  <si>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</si>
  <si>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</si>
  <si>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</si>
  <si>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</si>
  <si>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FY23 QUARTER ENDING SEPTEMBER 30, 2022</t>
  </si>
  <si>
    <t>Hampden: COVID-19 Disaster
04/10/2020 - 03/31/2023</t>
  </si>
  <si>
    <t>New Bedford:  Opioid
07/01/2021 - 06/30/2023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</si>
</sst>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4" fillId="0" borderId="0" xfId="0" applyFont="1"/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/>
    <xf numFmtId="0" fontId="7" fillId="0" borderId="0" xfId="1" applyFont="1" applyFill="1" applyAlignment="1"/>
    <xf numFmtId="0" fontId="4" fillId="0" borderId="0" xfId="1" applyFont="1" applyFill="1" applyBorder="1" applyAlignment="1"/>
    <xf numFmtId="0" fontId="4" fillId="0" borderId="0" xfId="1" applyFont="1" applyFill="1" applyAlignment="1"/>
    <xf numFmtId="0" fontId="9" fillId="0" borderId="1" xfId="1" applyFont="1" applyFill="1" applyBorder="1" applyAlignment="1">
      <alignment horizontal="center" wrapText="1"/>
    </xf>
    <xf numFmtId="0" fontId="9" fillId="0" borderId="2" xfId="1" applyFont="1" applyFill="1" applyBorder="1" applyAlignment="1">
      <alignment horizontal="center" wrapText="1"/>
    </xf>
    <xf numFmtId="0" fontId="9" fillId="0" borderId="3" xfId="1" applyFont="1" applyFill="1" applyBorder="1" applyAlignment="1">
      <alignment horizontal="center" wrapText="1"/>
    </xf>
    <xf numFmtId="0" fontId="9" fillId="0" borderId="4" xfId="1" applyFont="1" applyFill="1" applyBorder="1" applyAlignment="1">
      <alignment horizontal="center" wrapText="1"/>
    </xf>
    <xf numFmtId="0" fontId="9" fillId="0" borderId="5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wrapText="1"/>
    </xf>
    <xf numFmtId="0" fontId="9" fillId="0" borderId="6" xfId="1" applyFont="1" applyFill="1" applyBorder="1" applyAlignment="1">
      <alignment vertical="center" wrapText="1"/>
    </xf>
    <xf numFmtId="1" fontId="9" fillId="0" borderId="7" xfId="1" applyNumberFormat="1" applyFont="1" applyFill="1" applyBorder="1" applyAlignment="1">
      <alignment horizontal="center" vertical="center"/>
    </xf>
    <xf numFmtId="1" fontId="9" fillId="0" borderId="8" xfId="1" applyNumberFormat="1" applyFont="1" applyFill="1" applyBorder="1" applyAlignment="1">
      <alignment horizontal="center" vertical="center"/>
    </xf>
    <xf numFmtId="9" fontId="9" fillId="0" borderId="9" xfId="1" applyNumberFormat="1" applyFont="1" applyFill="1" applyBorder="1" applyAlignment="1">
      <alignment horizontal="center" vertical="center"/>
    </xf>
    <xf numFmtId="3" fontId="9" fillId="0" borderId="8" xfId="1" applyNumberFormat="1" applyFont="1" applyFill="1" applyBorder="1" applyAlignment="1">
      <alignment horizontal="center" vertical="center"/>
    </xf>
    <xf numFmtId="1" fontId="9" fillId="0" borderId="10" xfId="1" applyNumberFormat="1" applyFont="1" applyFill="1" applyBorder="1" applyAlignment="1">
      <alignment horizontal="center" vertical="center"/>
    </xf>
    <xf numFmtId="1" fontId="9" fillId="0" borderId="11" xfId="1" applyNumberFormat="1" applyFont="1" applyFill="1" applyBorder="1" applyAlignment="1">
      <alignment horizontal="center" vertical="center"/>
    </xf>
    <xf numFmtId="1" fontId="9" fillId="0" borderId="9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1" fontId="9" fillId="0" borderId="12" xfId="1" applyNumberFormat="1" applyFont="1" applyFill="1" applyBorder="1" applyAlignment="1">
      <alignment horizontal="center" vertical="center"/>
    </xf>
    <xf numFmtId="1" fontId="9" fillId="0" borderId="13" xfId="1" applyNumberFormat="1" applyFont="1" applyFill="1" applyBorder="1" applyAlignment="1">
      <alignment horizontal="center" vertical="center"/>
    </xf>
    <xf numFmtId="1" fontId="9" fillId="0" borderId="14" xfId="1" applyNumberFormat="1" applyFont="1" applyFill="1" applyBorder="1" applyAlignment="1">
      <alignment horizontal="center" vertical="center"/>
    </xf>
    <xf numFmtId="1" fontId="9" fillId="0" borderId="15" xfId="1" applyNumberFormat="1" applyFont="1" applyFill="1" applyBorder="1" applyAlignment="1">
      <alignment horizontal="center" vertical="center"/>
    </xf>
    <xf numFmtId="9" fontId="9" fillId="0" borderId="15" xfId="1" applyNumberFormat="1" applyFont="1" applyFill="1" applyBorder="1" applyAlignment="1">
      <alignment horizontal="center" vertical="center"/>
    </xf>
    <xf numFmtId="3" fontId="9" fillId="0" borderId="12" xfId="1" applyNumberFormat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vertical="center"/>
    </xf>
    <xf numFmtId="3" fontId="10" fillId="0" borderId="17" xfId="1" applyNumberFormat="1" applyFont="1" applyFill="1" applyBorder="1" applyAlignment="1">
      <alignment horizontal="center" vertical="center"/>
    </xf>
    <xf numFmtId="3" fontId="10" fillId="0" borderId="18" xfId="1" applyNumberFormat="1" applyFont="1" applyFill="1" applyBorder="1" applyAlignment="1">
      <alignment horizontal="center" vertical="center"/>
    </xf>
    <xf numFmtId="9" fontId="10" fillId="0" borderId="19" xfId="1" applyNumberFormat="1" applyFont="1" applyFill="1" applyBorder="1" applyAlignment="1">
      <alignment horizontal="center" vertical="center"/>
    </xf>
    <xf numFmtId="3" fontId="10" fillId="0" borderId="20" xfId="1" applyNumberFormat="1" applyFont="1" applyFill="1" applyBorder="1" applyAlignment="1">
      <alignment horizontal="center" vertical="center"/>
    </xf>
    <xf numFmtId="3" fontId="10" fillId="0" borderId="21" xfId="1" applyNumberFormat="1" applyFont="1" applyFill="1" applyBorder="1" applyAlignment="1">
      <alignment horizontal="center" vertical="center"/>
    </xf>
    <xf numFmtId="0" fontId="4" fillId="0" borderId="0" xfId="0" applyFont="1" applyFill="1"/>
    <xf numFmtId="1" fontId="9" fillId="0" borderId="22" xfId="0" applyNumberFormat="1" applyFont="1" applyFill="1" applyBorder="1" applyAlignment="1">
      <alignment horizontal="center"/>
    </xf>
    <xf numFmtId="165" fontId="9" fillId="0" borderId="23" xfId="0" applyNumberFormat="1" applyFont="1" applyFill="1" applyBorder="1" applyAlignment="1">
      <alignment horizontal="center" wrapText="1"/>
    </xf>
    <xf numFmtId="164" fontId="9" fillId="0" borderId="22" xfId="0" applyNumberFormat="1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9" fontId="9" fillId="0" borderId="24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horizontal="center" wrapText="1"/>
    </xf>
    <xf numFmtId="165" fontId="9" fillId="0" borderId="24" xfId="0" applyNumberFormat="1" applyFont="1" applyFill="1" applyBorder="1" applyAlignment="1">
      <alignment horizontal="center" wrapText="1"/>
    </xf>
    <xf numFmtId="164" fontId="9" fillId="0" borderId="25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vertical="center" wrapText="1"/>
    </xf>
    <xf numFmtId="3" fontId="9" fillId="0" borderId="26" xfId="0" applyNumberFormat="1" applyFont="1" applyFill="1" applyBorder="1" applyAlignment="1">
      <alignment horizontal="right" vertical="center" wrapText="1" indent="2"/>
    </xf>
    <xf numFmtId="1" fontId="9" fillId="0" borderId="7" xfId="0" applyNumberFormat="1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/>
    </xf>
    <xf numFmtId="9" fontId="9" fillId="0" borderId="9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1" fontId="9" fillId="0" borderId="11" xfId="0" applyNumberFormat="1" applyFont="1" applyFill="1" applyBorder="1" applyAlignment="1">
      <alignment horizontal="center" vertical="center"/>
    </xf>
    <xf numFmtId="3" fontId="9" fillId="0" borderId="26" xfId="0" applyNumberFormat="1" applyFont="1" applyFill="1" applyBorder="1" applyAlignment="1">
      <alignment horizontal="center" vertical="center"/>
    </xf>
    <xf numFmtId="9" fontId="9" fillId="0" borderId="8" xfId="0" applyNumberFormat="1" applyFont="1" applyFill="1" applyBorder="1" applyAlignment="1">
      <alignment horizontal="center" vertical="center"/>
    </xf>
    <xf numFmtId="165" fontId="9" fillId="0" borderId="15" xfId="0" applyNumberFormat="1" applyFont="1" applyFill="1" applyBorder="1" applyAlignment="1">
      <alignment horizontal="center" vertical="center"/>
    </xf>
    <xf numFmtId="166" fontId="9" fillId="0" borderId="2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1" fontId="9" fillId="0" borderId="27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1" fontId="9" fillId="0" borderId="14" xfId="0" applyNumberFormat="1" applyFont="1" applyFill="1" applyBorder="1" applyAlignment="1">
      <alignment horizontal="center" vertical="center"/>
    </xf>
    <xf numFmtId="3" fontId="9" fillId="0" borderId="2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horizontal="right" vertical="center" wrapText="1" indent="2"/>
    </xf>
    <xf numFmtId="3" fontId="10" fillId="0" borderId="17" xfId="0" applyNumberFormat="1" applyFont="1" applyFill="1" applyBorder="1" applyAlignment="1">
      <alignment horizontal="center" vertical="center"/>
    </xf>
    <xf numFmtId="9" fontId="10" fillId="0" borderId="19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9" fontId="9" fillId="0" borderId="17" xfId="0" applyNumberFormat="1" applyFont="1" applyFill="1" applyBorder="1" applyAlignment="1">
      <alignment horizontal="center" vertical="center"/>
    </xf>
    <xf numFmtId="165" fontId="10" fillId="0" borderId="21" xfId="0" applyNumberFormat="1" applyFont="1" applyFill="1" applyBorder="1" applyAlignment="1">
      <alignment horizontal="center" vertical="center"/>
    </xf>
    <xf numFmtId="166" fontId="10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1" fontId="4" fillId="0" borderId="0" xfId="0" applyNumberFormat="1" applyFont="1" applyFill="1" applyBorder="1" applyAlignment="1">
      <alignment horizontal="center"/>
    </xf>
    <xf numFmtId="9" fontId="4" fillId="0" borderId="0" xfId="0" applyNumberFormat="1" applyFont="1" applyFill="1" applyBorder="1"/>
    <xf numFmtId="1" fontId="4" fillId="0" borderId="0" xfId="0" applyNumberFormat="1" applyFont="1" applyFill="1" applyBorder="1"/>
    <xf numFmtId="165" fontId="4" fillId="0" borderId="0" xfId="0" applyNumberFormat="1" applyFont="1" applyFill="1" applyBorder="1"/>
    <xf numFmtId="1" fontId="4" fillId="0" borderId="0" xfId="0" applyNumberFormat="1" applyFont="1" applyFill="1" applyAlignment="1">
      <alignment horizontal="center"/>
    </xf>
    <xf numFmtId="9" fontId="4" fillId="0" borderId="0" xfId="0" applyNumberFormat="1" applyFont="1" applyFill="1"/>
    <xf numFmtId="1" fontId="4" fillId="0" borderId="0" xfId="0" applyNumberFormat="1" applyFont="1" applyFill="1"/>
    <xf numFmtId="165" fontId="4" fillId="0" borderId="0" xfId="0" applyNumberFormat="1" applyFont="1" applyFill="1"/>
    <xf numFmtId="0" fontId="4" fillId="0" borderId="0" xfId="0" applyFont="1" applyFill="1" applyBorder="1" applyAlignment="1"/>
    <xf numFmtId="0" fontId="8" fillId="0" borderId="0" xfId="0" applyFont="1" applyFill="1" applyBorder="1" applyAlignment="1"/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1" xfId="0" applyFont="1" applyFill="1" applyBorder="1" applyAlignment="1">
      <alignment vertical="center" wrapText="1"/>
    </xf>
    <xf numFmtId="166" fontId="4" fillId="2" borderId="12" xfId="2" applyNumberFormat="1" applyFont="1" applyFill="1" applyBorder="1" applyAlignment="1">
      <alignment horizontal="center" vertical="center"/>
    </xf>
    <xf numFmtId="166" fontId="4" fillId="0" borderId="13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2" xfId="0" applyFont="1" applyFill="1" applyBorder="1" applyAlignment="1">
      <alignment vertical="center" wrapText="1"/>
    </xf>
    <xf numFmtId="166" fontId="4" fillId="2" borderId="28" xfId="2" applyNumberFormat="1" applyFont="1" applyFill="1" applyBorder="1" applyAlignment="1">
      <alignment horizontal="center" vertical="center"/>
    </xf>
    <xf numFmtId="166" fontId="4" fillId="0" borderId="29" xfId="2" applyNumberFormat="1" applyFont="1" applyFill="1" applyBorder="1" applyAlignment="1">
      <alignment horizontal="center" vertical="center"/>
    </xf>
    <xf numFmtId="166" fontId="4" fillId="0" borderId="3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6" xfId="1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166" fontId="4" fillId="2" borderId="8" xfId="2" applyNumberFormat="1" applyFont="1" applyFill="1" applyBorder="1" applyAlignment="1">
      <alignment horizontal="center" vertical="center"/>
    </xf>
    <xf numFmtId="166" fontId="4" fillId="0" borderId="10" xfId="2" applyNumberFormat="1" applyFont="1" applyFill="1" applyBorder="1" applyAlignment="1">
      <alignment horizontal="center" vertical="center"/>
    </xf>
    <xf numFmtId="166" fontId="4" fillId="0" borderId="9" xfId="2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33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11" fillId="0" borderId="34" xfId="1" applyFont="1" applyFill="1" applyBorder="1" applyAlignment="1">
      <alignment horizontal="center" vertical="center" wrapText="1"/>
    </xf>
    <xf numFmtId="0" fontId="11" fillId="0" borderId="33" xfId="1" applyFont="1" applyFill="1" applyBorder="1" applyAlignment="1">
      <alignment horizontal="center" vertical="center" wrapText="1"/>
    </xf>
    <xf numFmtId="0" fontId="11" fillId="0" borderId="35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wrapText="1"/>
    </xf>
    <xf numFmtId="0" fontId="9" fillId="0" borderId="36" xfId="1" applyFont="1" applyFill="1" applyBorder="1" applyAlignment="1">
      <alignment horizontal="center" wrapText="1"/>
    </xf>
    <xf numFmtId="0" fontId="9" fillId="0" borderId="37" xfId="1" applyFont="1" applyFill="1" applyBorder="1" applyAlignment="1">
      <alignment horizontal="center" wrapText="1"/>
    </xf>
    <xf numFmtId="0" fontId="11" fillId="0" borderId="38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0" fillId="0" borderId="39" xfId="1" applyFont="1" applyFill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/>
    </xf>
    <xf numFmtId="165" fontId="11" fillId="0" borderId="34" xfId="0" applyNumberFormat="1" applyFont="1" applyFill="1" applyBorder="1" applyAlignment="1">
      <alignment horizontal="center" vertical="center" wrapText="1"/>
    </xf>
    <xf numFmtId="165" fontId="11" fillId="0" borderId="33" xfId="0" applyNumberFormat="1" applyFont="1" applyFill="1" applyBorder="1" applyAlignment="1">
      <alignment horizontal="center" vertical="center" wrapText="1"/>
    </xf>
    <xf numFmtId="165" fontId="11" fillId="0" borderId="35" xfId="0" applyNumberFormat="1" applyFont="1" applyFill="1" applyBorder="1" applyAlignment="1">
      <alignment horizontal="center" vertical="center" wrapText="1"/>
    </xf>
    <xf numFmtId="165" fontId="11" fillId="0" borderId="38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center" vertical="center" wrapText="1"/>
    </xf>
    <xf numFmtId="165" fontId="11" fillId="0" borderId="24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9" fillId="0" borderId="33" xfId="0" applyFont="1" applyFill="1" applyBorder="1" applyAlignment="1">
      <alignment wrapText="1"/>
    </xf>
    <xf numFmtId="0" fontId="4" fillId="0" borderId="33" xfId="0" applyFont="1" applyBorder="1" applyAlignment="1">
      <alignment wrapText="1"/>
    </xf>
    <xf numFmtId="0" fontId="9" fillId="0" borderId="23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1" fontId="9" fillId="0" borderId="23" xfId="0" applyNumberFormat="1" applyFont="1" applyFill="1" applyBorder="1" applyAlignment="1">
      <alignment horizontal="center"/>
    </xf>
    <xf numFmtId="1" fontId="9" fillId="0" borderId="36" xfId="0" applyNumberFormat="1" applyFont="1" applyFill="1" applyBorder="1" applyAlignment="1">
      <alignment horizontal="center"/>
    </xf>
    <xf numFmtId="1" fontId="9" fillId="0" borderId="37" xfId="0" applyNumberFormat="1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0" fontId="10" fillId="0" borderId="39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9" xfId="0" applyFont="1" applyFill="1" applyBorder="1" applyAlignment="1">
      <alignment horizontal="center" wrapText="1"/>
    </xf>
    <xf numFmtId="0" fontId="9" fillId="0" borderId="41" xfId="0" applyFont="1" applyFill="1" applyBorder="1" applyAlignment="1">
      <alignment horizontal="center" wrapText="1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11" fillId="0" borderId="3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Normal="100" workbookViewId="0">
      <selection activeCell="A29" sqref="A29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116"/>
      <c r="B1" s="116"/>
      <c r="C1" s="116"/>
    </row>
    <row r="2" spans="1:15" ht="18.75" customHeight="1" x14ac:dyDescent="0.3">
      <c r="A2" s="117"/>
      <c r="B2" s="117"/>
      <c r="C2" s="117"/>
    </row>
    <row r="3" spans="1:15" ht="18.75" customHeight="1" x14ac:dyDescent="0.3">
      <c r="A3" s="117" t="s">
        <v>0</v>
      </c>
      <c r="B3" s="117"/>
      <c r="C3" s="117"/>
    </row>
    <row r="4" spans="1:15" ht="9" customHeight="1" x14ac:dyDescent="0.3">
      <c r="A4" s="117"/>
      <c r="B4" s="117"/>
      <c r="C4" s="117"/>
    </row>
    <row r="5" spans="1:15" ht="15.75" customHeight="1" x14ac:dyDescent="0.3">
      <c r="A5" s="117" t="s">
        <v>48</v>
      </c>
      <c r="B5" s="117"/>
      <c r="C5" s="117"/>
    </row>
    <row r="6" spans="1:15" ht="15.75" customHeight="1" x14ac:dyDescent="0.3">
      <c r="A6" s="113"/>
      <c r="B6" s="113"/>
      <c r="C6" s="113"/>
    </row>
    <row r="7" spans="1:15" ht="18.75" x14ac:dyDescent="0.3">
      <c r="A7" s="118"/>
      <c r="B7" s="118"/>
      <c r="C7" s="118"/>
    </row>
    <row r="8" spans="1:15" ht="18.75" x14ac:dyDescent="0.3">
      <c r="A8" s="2"/>
      <c r="B8" s="2"/>
      <c r="C8" s="2"/>
    </row>
    <row r="9" spans="1:15" ht="18.75" x14ac:dyDescent="0.3">
      <c r="A9" s="117" t="s">
        <v>1</v>
      </c>
      <c r="B9" s="117"/>
      <c r="C9" s="117"/>
      <c r="N9" s="115"/>
      <c r="O9" s="115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114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113"/>
      <c r="C16" s="2"/>
    </row>
    <row r="17" spans="1:4" ht="18.75" x14ac:dyDescent="0.3">
      <c r="B17" s="4" t="s">
        <v>4</v>
      </c>
      <c r="C17" s="4"/>
    </row>
    <row r="18" spans="1:4" ht="18.75" x14ac:dyDescent="0.3">
      <c r="A18" s="113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4" spans="1:4" x14ac:dyDescent="0.2">
      <c r="A24" s="7"/>
      <c r="B24" s="7"/>
      <c r="C24" s="7"/>
    </row>
    <row r="25" spans="1:4" x14ac:dyDescent="0.2">
      <c r="A25" s="7"/>
      <c r="B25" s="7"/>
      <c r="C25" s="7"/>
    </row>
    <row r="26" spans="1:4" s="9" customFormat="1" ht="12.75" customHeight="1" x14ac:dyDescent="0.2">
      <c r="A26" s="8"/>
      <c r="B26" s="7"/>
      <c r="C26" s="7"/>
    </row>
    <row r="27" spans="1:4" s="9" customFormat="1" ht="21.75" customHeight="1" x14ac:dyDescent="0.2">
      <c r="A27" s="7" t="s">
        <v>5</v>
      </c>
      <c r="B27" s="7"/>
      <c r="C27" s="7"/>
    </row>
    <row r="28" spans="1:4" ht="12.75" customHeight="1" x14ac:dyDescent="0.2">
      <c r="A28" s="7" t="s">
        <v>6</v>
      </c>
      <c r="B28" s="7"/>
      <c r="C28" s="10"/>
      <c r="D28" s="7"/>
    </row>
    <row r="29" spans="1:4" x14ac:dyDescent="0.2">
      <c r="B29" s="7"/>
      <c r="C29" s="7"/>
      <c r="D29" s="9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90" zoomScaleNormal="90" workbookViewId="0">
      <selection activeCell="A11" sqref="A11"/>
    </sheetView>
  </sheetViews>
  <sheetFormatPr defaultRowHeight="12.75" x14ac:dyDescent="0.2"/>
  <cols>
    <col min="1" max="1" width="27.140625" style="15" customWidth="1"/>
    <col min="2" max="5" width="8.140625" style="15" customWidth="1"/>
    <col min="6" max="7" width="9.140625" style="15"/>
    <col min="8" max="8" width="8.5703125" style="15" customWidth="1"/>
    <col min="9" max="9" width="8.28515625" style="15" customWidth="1"/>
    <col min="10" max="10" width="7.7109375" style="15" customWidth="1"/>
    <col min="11" max="11" width="11.42578125" style="15" customWidth="1"/>
    <col min="12" max="12" width="8" style="15" customWidth="1"/>
    <col min="13" max="13" width="9.85546875" style="15" customWidth="1"/>
    <col min="14" max="16384" width="9.140625" style="15"/>
  </cols>
  <sheetData>
    <row r="1" spans="1:14" s="13" customFormat="1" ht="18.75" customHeight="1" x14ac:dyDescent="0.25">
      <c r="A1" s="121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3"/>
      <c r="M1" s="11"/>
      <c r="N1" s="12"/>
    </row>
    <row r="2" spans="1:14" s="13" customFormat="1" ht="15.75" x14ac:dyDescent="0.25">
      <c r="A2" s="130" t="s">
        <v>48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2"/>
      <c r="M2" s="11"/>
      <c r="N2" s="12"/>
    </row>
    <row r="3" spans="1:14" s="13" customFormat="1" ht="35.25" customHeight="1" thickBot="1" x14ac:dyDescent="0.3">
      <c r="A3" s="124" t="s">
        <v>7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6"/>
      <c r="M3" s="11"/>
      <c r="N3" s="12"/>
    </row>
    <row r="4" spans="1:14" ht="15" x14ac:dyDescent="0.25">
      <c r="A4" s="133" t="s">
        <v>8</v>
      </c>
      <c r="B4" s="127" t="s">
        <v>9</v>
      </c>
      <c r="C4" s="128"/>
      <c r="D4" s="129"/>
      <c r="E4" s="127" t="s">
        <v>10</v>
      </c>
      <c r="F4" s="128"/>
      <c r="G4" s="129"/>
      <c r="H4" s="127" t="s">
        <v>11</v>
      </c>
      <c r="I4" s="128"/>
      <c r="J4" s="128"/>
      <c r="K4" s="128"/>
      <c r="L4" s="129"/>
      <c r="M4" s="14"/>
      <c r="N4" s="14"/>
    </row>
    <row r="5" spans="1:14" ht="30.75" thickBot="1" x14ac:dyDescent="0.3">
      <c r="A5" s="134"/>
      <c r="B5" s="16" t="s">
        <v>12</v>
      </c>
      <c r="C5" s="17" t="s">
        <v>13</v>
      </c>
      <c r="D5" s="18" t="s">
        <v>14</v>
      </c>
      <c r="E5" s="17" t="s">
        <v>12</v>
      </c>
      <c r="F5" s="17" t="s">
        <v>13</v>
      </c>
      <c r="G5" s="18" t="s">
        <v>14</v>
      </c>
      <c r="H5" s="17" t="s">
        <v>15</v>
      </c>
      <c r="I5" s="19" t="s">
        <v>16</v>
      </c>
      <c r="J5" s="17" t="s">
        <v>17</v>
      </c>
      <c r="K5" s="17" t="s">
        <v>18</v>
      </c>
      <c r="L5" s="20" t="s">
        <v>19</v>
      </c>
      <c r="M5" s="21"/>
      <c r="N5" s="14"/>
    </row>
    <row r="6" spans="1:14" s="32" customFormat="1" ht="31.5" customHeight="1" x14ac:dyDescent="0.2">
      <c r="A6" s="22" t="s">
        <v>49</v>
      </c>
      <c r="B6" s="23">
        <v>520</v>
      </c>
      <c r="C6" s="24">
        <v>503</v>
      </c>
      <c r="D6" s="25">
        <f t="shared" ref="D6:D9" si="0">(C6/B6)</f>
        <v>0.96730769230769231</v>
      </c>
      <c r="E6" s="24">
        <v>240</v>
      </c>
      <c r="F6" s="26">
        <v>488</v>
      </c>
      <c r="G6" s="25">
        <f>+F6/E6</f>
        <v>2.0333333333333332</v>
      </c>
      <c r="H6" s="23">
        <v>1</v>
      </c>
      <c r="I6" s="27">
        <v>0</v>
      </c>
      <c r="J6" s="24">
        <v>280</v>
      </c>
      <c r="K6" s="28">
        <v>216</v>
      </c>
      <c r="L6" s="29">
        <v>201</v>
      </c>
      <c r="M6" s="30"/>
      <c r="N6" s="31"/>
    </row>
    <row r="7" spans="1:14" s="32" customFormat="1" ht="30" x14ac:dyDescent="0.2">
      <c r="A7" s="108" t="s">
        <v>50</v>
      </c>
      <c r="B7" s="24">
        <v>140</v>
      </c>
      <c r="C7" s="35">
        <v>59</v>
      </c>
      <c r="D7" s="37">
        <f t="shared" si="0"/>
        <v>0.42142857142857143</v>
      </c>
      <c r="E7" s="33">
        <v>80</v>
      </c>
      <c r="F7" s="38">
        <v>51</v>
      </c>
      <c r="G7" s="25">
        <f>F7/E7</f>
        <v>0.63749999999999996</v>
      </c>
      <c r="H7" s="33">
        <v>0</v>
      </c>
      <c r="I7" s="34">
        <v>0</v>
      </c>
      <c r="J7" s="34">
        <v>43</v>
      </c>
      <c r="K7" s="35">
        <v>24</v>
      </c>
      <c r="L7" s="36">
        <v>24</v>
      </c>
      <c r="M7" s="30"/>
      <c r="N7" s="31"/>
    </row>
    <row r="8" spans="1:14" s="32" customFormat="1" ht="31.5" customHeight="1" thickBot="1" x14ac:dyDescent="0.25">
      <c r="A8" s="108" t="s">
        <v>20</v>
      </c>
      <c r="B8" s="24">
        <v>203</v>
      </c>
      <c r="C8" s="35">
        <v>88</v>
      </c>
      <c r="D8" s="37">
        <f t="shared" ref="D8" si="1">(C8/B8)</f>
        <v>0.43349753694581283</v>
      </c>
      <c r="E8" s="33">
        <v>39</v>
      </c>
      <c r="F8" s="38">
        <v>50</v>
      </c>
      <c r="G8" s="25">
        <f>F8/E8</f>
        <v>1.2820512820512822</v>
      </c>
      <c r="H8" s="33">
        <v>0</v>
      </c>
      <c r="I8" s="34">
        <v>29</v>
      </c>
      <c r="J8" s="34">
        <v>25</v>
      </c>
      <c r="K8" s="35">
        <v>0</v>
      </c>
      <c r="L8" s="36">
        <v>0</v>
      </c>
      <c r="M8" s="30"/>
      <c r="N8" s="31"/>
    </row>
    <row r="9" spans="1:14" s="32" customFormat="1" ht="15.75" thickBot="1" x14ac:dyDescent="0.25">
      <c r="A9" s="39" t="s">
        <v>21</v>
      </c>
      <c r="B9" s="40">
        <f>SUM(B6:B8)</f>
        <v>863</v>
      </c>
      <c r="C9" s="41">
        <f>SUM(C6:C8)</f>
        <v>650</v>
      </c>
      <c r="D9" s="42">
        <f t="shared" si="0"/>
        <v>0.75318655851680183</v>
      </c>
      <c r="E9" s="40">
        <f>SUM(E6:E6)</f>
        <v>240</v>
      </c>
      <c r="F9" s="41">
        <f>SUM(F6:F8)</f>
        <v>589</v>
      </c>
      <c r="G9" s="42">
        <f>+F9/E9</f>
        <v>2.4541666666666666</v>
      </c>
      <c r="H9" s="40">
        <f>SUM(H6:H8)</f>
        <v>1</v>
      </c>
      <c r="I9" s="43">
        <f>SUM(I6:I8)</f>
        <v>29</v>
      </c>
      <c r="J9" s="41">
        <f>SUM(J6:J8)</f>
        <v>348</v>
      </c>
      <c r="K9" s="43">
        <f>SUM(K6:K8)</f>
        <v>240</v>
      </c>
      <c r="L9" s="44">
        <f>SUM(L6:L8)</f>
        <v>225</v>
      </c>
      <c r="M9" s="30"/>
      <c r="N9" s="31"/>
    </row>
    <row r="10" spans="1:14" s="32" customFormat="1" ht="15" x14ac:dyDescent="0.2">
      <c r="A10" s="119" t="s">
        <v>22</v>
      </c>
      <c r="B10" s="119"/>
      <c r="C10" s="119"/>
      <c r="D10" s="119"/>
      <c r="E10" s="119"/>
      <c r="F10" s="119"/>
      <c r="G10" s="119"/>
      <c r="H10" s="119"/>
      <c r="I10" s="120"/>
      <c r="J10" s="119"/>
      <c r="K10" s="119"/>
      <c r="L10" s="119"/>
      <c r="M10" s="30"/>
      <c r="N10" s="31"/>
    </row>
    <row r="11" spans="1:14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30"/>
    </row>
    <row r="12" spans="1:14" x14ac:dyDescent="0.2">
      <c r="M12" s="14"/>
    </row>
    <row r="14" spans="1:14" ht="15.75" customHeight="1" x14ac:dyDescent="0.2"/>
  </sheetData>
  <mergeCells count="8">
    <mergeCell ref="A10:L10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90" zoomScaleNormal="90" workbookViewId="0">
      <selection activeCell="A12" sqref="A12"/>
    </sheetView>
  </sheetViews>
  <sheetFormatPr defaultRowHeight="12.75" x14ac:dyDescent="0.2"/>
  <cols>
    <col min="1" max="1" width="26.7109375" style="45" customWidth="1"/>
    <col min="2" max="2" width="11" style="45" customWidth="1"/>
    <col min="3" max="3" width="7.42578125" style="86" customWidth="1"/>
    <col min="4" max="4" width="7.28515625" style="45" customWidth="1"/>
    <col min="5" max="5" width="8.5703125" style="87" bestFit="1" customWidth="1"/>
    <col min="6" max="6" width="7.5703125" style="88" customWidth="1"/>
    <col min="7" max="7" width="7.85546875" style="88" customWidth="1"/>
    <col min="8" max="8" width="8.5703125" style="45" bestFit="1" customWidth="1"/>
    <col min="9" max="9" width="10.7109375" style="45" customWidth="1"/>
    <col min="10" max="10" width="8.42578125" style="45" customWidth="1"/>
    <col min="11" max="11" width="9.28515625" style="45" customWidth="1"/>
    <col min="12" max="12" width="11.42578125" style="45" customWidth="1"/>
    <col min="13" max="13" width="11.7109375" style="89" customWidth="1"/>
    <col min="14" max="14" width="8.5703125" style="45" customWidth="1"/>
    <col min="15" max="15" width="9.7109375" style="81" customWidth="1"/>
    <col min="16" max="16384" width="9.140625" style="45"/>
  </cols>
  <sheetData>
    <row r="1" spans="1:15" ht="15.75" x14ac:dyDescent="0.2">
      <c r="A1" s="135" t="str">
        <f>+'1PartandTrng'!A1</f>
        <v>TAB 8 - NATIONAL DISLOCATED WORKER GRANTS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/>
      <c r="O1" s="45"/>
    </row>
    <row r="2" spans="1:15" ht="15.75" x14ac:dyDescent="0.2">
      <c r="A2" s="138" t="str">
        <f>'1PartandTrng'!$A$2</f>
        <v>FY23 QUARTER ENDING SEPTEMBER 30, 2022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40"/>
      <c r="O2" s="45"/>
    </row>
    <row r="3" spans="1:15" ht="24.75" customHeight="1" thickBot="1" x14ac:dyDescent="0.25">
      <c r="A3" s="141" t="s">
        <v>23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3"/>
      <c r="O3" s="45"/>
    </row>
    <row r="4" spans="1:15" ht="45" x14ac:dyDescent="0.25">
      <c r="A4" s="154" t="s">
        <v>8</v>
      </c>
      <c r="B4" s="156" t="s">
        <v>24</v>
      </c>
      <c r="C4" s="153" t="s">
        <v>25</v>
      </c>
      <c r="D4" s="153"/>
      <c r="E4" s="149"/>
      <c r="F4" s="150" t="s">
        <v>26</v>
      </c>
      <c r="G4" s="151"/>
      <c r="H4" s="152"/>
      <c r="I4" s="46" t="s">
        <v>27</v>
      </c>
      <c r="J4" s="148" t="s">
        <v>28</v>
      </c>
      <c r="K4" s="149"/>
      <c r="L4" s="47" t="s">
        <v>29</v>
      </c>
      <c r="M4" s="48" t="s">
        <v>30</v>
      </c>
      <c r="O4" s="45"/>
    </row>
    <row r="5" spans="1:15" ht="30" x14ac:dyDescent="0.25">
      <c r="A5" s="155"/>
      <c r="B5" s="157"/>
      <c r="C5" s="49" t="s">
        <v>12</v>
      </c>
      <c r="D5" s="50" t="s">
        <v>13</v>
      </c>
      <c r="E5" s="51" t="s">
        <v>31</v>
      </c>
      <c r="F5" s="50" t="s">
        <v>12</v>
      </c>
      <c r="G5" s="49" t="s">
        <v>13</v>
      </c>
      <c r="H5" s="51" t="s">
        <v>31</v>
      </c>
      <c r="I5" s="52" t="s">
        <v>13</v>
      </c>
      <c r="J5" s="50" t="s">
        <v>12</v>
      </c>
      <c r="K5" s="52" t="s">
        <v>13</v>
      </c>
      <c r="L5" s="53" t="s">
        <v>13</v>
      </c>
      <c r="M5" s="54" t="s">
        <v>13</v>
      </c>
      <c r="O5" s="45"/>
    </row>
    <row r="6" spans="1:15" s="66" customFormat="1" ht="30" customHeight="1" x14ac:dyDescent="0.2">
      <c r="A6" s="55" t="str">
        <f>+'1PartandTrng'!A6</f>
        <v>Hampden: COVID-19 Disaster
04/10/2020 - 03/31/2023</v>
      </c>
      <c r="B6" s="56">
        <f>+'1PartandTrng'!C6</f>
        <v>503</v>
      </c>
      <c r="C6" s="57">
        <f>+'1PartandTrng'!B6</f>
        <v>520</v>
      </c>
      <c r="D6" s="58">
        <v>448</v>
      </c>
      <c r="E6" s="59">
        <f t="shared" ref="E6:E7" si="0">IF(C6&gt;0,D6/C6,0)</f>
        <v>0.86153846153846159</v>
      </c>
      <c r="F6" s="60">
        <f>+C6*0.88</f>
        <v>457.6</v>
      </c>
      <c r="G6" s="61">
        <v>248</v>
      </c>
      <c r="H6" s="59">
        <f t="shared" ref="H6:H9" si="1">IF(F6&gt;0,G6/F6,0)</f>
        <v>0.54195804195804198</v>
      </c>
      <c r="I6" s="62">
        <v>1</v>
      </c>
      <c r="J6" s="63">
        <f t="shared" ref="J6:J9" si="2">IF(C6&gt;0,F6/C6,0)</f>
        <v>0.88</v>
      </c>
      <c r="K6" s="59">
        <f t="shared" ref="K6:K9" si="3">IF(G6&gt;0,G6/(D6-I6),0)</f>
        <v>0.55480984340044748</v>
      </c>
      <c r="L6" s="64">
        <v>23.371877182561708</v>
      </c>
      <c r="M6" s="65">
        <v>107.13502987016665</v>
      </c>
    </row>
    <row r="7" spans="1:15" s="66" customFormat="1" ht="30" customHeight="1" x14ac:dyDescent="0.2">
      <c r="A7" s="55" t="str">
        <f>'1PartandTrng'!A7</f>
        <v>New Bedford:  Opioid
07/01/2021 - 06/30/2023</v>
      </c>
      <c r="B7" s="56">
        <f>+'1PartandTrng'!C7</f>
        <v>59</v>
      </c>
      <c r="C7" s="68">
        <f>+'1PartandTrng'!B7</f>
        <v>140</v>
      </c>
      <c r="D7" s="58">
        <v>28</v>
      </c>
      <c r="E7" s="59">
        <f t="shared" si="0"/>
        <v>0.2</v>
      </c>
      <c r="F7" s="69">
        <f>+C7*0.88</f>
        <v>123.2</v>
      </c>
      <c r="G7" s="70">
        <v>4</v>
      </c>
      <c r="H7" s="59">
        <f t="shared" si="1"/>
        <v>3.2467532467532464E-2</v>
      </c>
      <c r="I7" s="71">
        <v>0</v>
      </c>
      <c r="J7" s="63">
        <f t="shared" si="2"/>
        <v>0.88</v>
      </c>
      <c r="K7" s="59">
        <f t="shared" si="3"/>
        <v>0.14285714285714285</v>
      </c>
      <c r="L7" s="64">
        <v>16.3125</v>
      </c>
      <c r="M7" s="65">
        <v>101.953125</v>
      </c>
    </row>
    <row r="8" spans="1:15" s="66" customFormat="1" ht="30" customHeight="1" thickBot="1" x14ac:dyDescent="0.25">
      <c r="A8" s="55" t="str">
        <f>'1PartandTrng'!A8</f>
        <v>Merrimack Valley:  Southwick
04/01/2021 - 03/31/2023</v>
      </c>
      <c r="B8" s="56">
        <f>+'1PartandTrng'!C8</f>
        <v>88</v>
      </c>
      <c r="C8" s="68">
        <f>'1PartandTrng'!B8</f>
        <v>203</v>
      </c>
      <c r="D8" s="58">
        <v>63</v>
      </c>
      <c r="E8" s="59">
        <f t="shared" ref="E8" si="4">IF(C8&gt;0,D8/C8,0)</f>
        <v>0.31034482758620691</v>
      </c>
      <c r="F8" s="69">
        <v>173</v>
      </c>
      <c r="G8" s="70">
        <v>28</v>
      </c>
      <c r="H8" s="59">
        <f t="shared" ref="H8" si="5">IF(F8&gt;0,G8/F8,0)</f>
        <v>0.16184971098265896</v>
      </c>
      <c r="I8" s="71">
        <v>0</v>
      </c>
      <c r="J8" s="63">
        <f t="shared" ref="J8" si="6">IF(C8&gt;0,F8/C8,0)</f>
        <v>0.85221674876847286</v>
      </c>
      <c r="K8" s="59">
        <f t="shared" ref="K8" si="7">IF(G8&gt;0,G8/(D8-I8),0)</f>
        <v>0.44444444444444442</v>
      </c>
      <c r="L8" s="64">
        <v>18.463660075556628</v>
      </c>
      <c r="M8" s="65">
        <v>100.72018603927441</v>
      </c>
    </row>
    <row r="9" spans="1:15" s="66" customFormat="1" ht="15.75" thickBot="1" x14ac:dyDescent="0.25">
      <c r="A9" s="73" t="s">
        <v>21</v>
      </c>
      <c r="B9" s="74">
        <f>+'1PartandTrng'!C9</f>
        <v>650</v>
      </c>
      <c r="C9" s="75">
        <f>SUM(C6:C8)</f>
        <v>863</v>
      </c>
      <c r="D9" s="75">
        <f>SUM(D6:D8)</f>
        <v>539</v>
      </c>
      <c r="E9" s="76">
        <f>D9/C9</f>
        <v>0.62456546929316337</v>
      </c>
      <c r="F9" s="75">
        <f>SUM(F6:F8)</f>
        <v>753.80000000000007</v>
      </c>
      <c r="G9" s="75">
        <f>SUM(G6:G8)</f>
        <v>280</v>
      </c>
      <c r="H9" s="76">
        <f t="shared" si="1"/>
        <v>0.37145131334571502</v>
      </c>
      <c r="I9" s="77">
        <f>SUM(I6:I8)</f>
        <v>1</v>
      </c>
      <c r="J9" s="78">
        <f t="shared" si="2"/>
        <v>0.8734646581691774</v>
      </c>
      <c r="K9" s="76">
        <f t="shared" si="3"/>
        <v>0.5204460966542751</v>
      </c>
      <c r="L9" s="79">
        <v>22.773365586655061</v>
      </c>
      <c r="M9" s="80">
        <v>106.774745926945</v>
      </c>
      <c r="N9" s="72"/>
      <c r="O9" s="67"/>
    </row>
    <row r="10" spans="1:15" s="66" customFormat="1" ht="28.5" customHeight="1" x14ac:dyDescent="0.25">
      <c r="A10" s="146" t="s">
        <v>32</v>
      </c>
      <c r="B10" s="14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67"/>
      <c r="O10" s="67"/>
    </row>
    <row r="11" spans="1:15" s="66" customFormat="1" ht="15" x14ac:dyDescent="0.25">
      <c r="A11" s="144"/>
      <c r="B11" s="144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</row>
    <row r="12" spans="1:15" s="66" customFormat="1" x14ac:dyDescent="0.2">
      <c r="A12" s="81"/>
      <c r="B12" s="81"/>
      <c r="C12" s="82"/>
      <c r="D12" s="81"/>
      <c r="E12" s="83"/>
      <c r="F12" s="84"/>
      <c r="G12" s="84"/>
      <c r="H12" s="81"/>
      <c r="I12" s="81"/>
      <c r="J12" s="81"/>
      <c r="K12" s="81"/>
      <c r="L12" s="81"/>
      <c r="M12" s="85"/>
    </row>
    <row r="13" spans="1:15" s="66" customFormat="1" x14ac:dyDescent="0.2">
      <c r="A13" s="81"/>
      <c r="B13" s="81"/>
      <c r="C13" s="82"/>
      <c r="D13" s="81"/>
      <c r="E13" s="83"/>
      <c r="F13" s="84"/>
      <c r="G13" s="84"/>
      <c r="H13" s="81"/>
      <c r="I13" s="81"/>
      <c r="J13" s="81"/>
      <c r="K13" s="81"/>
      <c r="L13" s="81"/>
      <c r="M13" s="85"/>
      <c r="N13" s="67"/>
      <c r="O13" s="67"/>
    </row>
    <row r="14" spans="1:15" s="66" customFormat="1" x14ac:dyDescent="0.2">
      <c r="A14" s="45"/>
      <c r="B14" s="45"/>
      <c r="C14" s="86"/>
      <c r="D14" s="45"/>
      <c r="E14" s="87"/>
      <c r="F14" s="88"/>
      <c r="G14" s="88"/>
      <c r="H14" s="45"/>
      <c r="I14" s="45"/>
      <c r="J14" s="45"/>
      <c r="K14" s="45"/>
      <c r="L14" s="45"/>
      <c r="M14" s="89"/>
    </row>
    <row r="15" spans="1:15" ht="24" customHeight="1" x14ac:dyDescent="0.2">
      <c r="N15" s="90"/>
      <c r="O15" s="90"/>
    </row>
    <row r="16" spans="1:15" ht="18" customHeight="1" x14ac:dyDescent="0.2">
      <c r="N16" s="90"/>
      <c r="O16" s="90"/>
    </row>
    <row r="17" spans="14:15" ht="15.75" customHeight="1" x14ac:dyDescent="0.2">
      <c r="N17" s="91"/>
      <c r="O17" s="90"/>
    </row>
  </sheetData>
  <mergeCells count="10">
    <mergeCell ref="A1:M1"/>
    <mergeCell ref="A2:M2"/>
    <mergeCell ref="A3:M3"/>
    <mergeCell ref="A11:M11"/>
    <mergeCell ref="A10:M10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90" zoomScaleNormal="90" workbookViewId="0">
      <selection activeCell="A10" sqref="A10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107"/>
    <col min="15" max="16" width="9.140625" style="1"/>
    <col min="17" max="17" width="8.85546875" style="1" customWidth="1"/>
    <col min="18" max="16384" width="9.140625" style="1"/>
  </cols>
  <sheetData>
    <row r="1" spans="1:27" ht="21.75" customHeight="1" x14ac:dyDescent="0.2">
      <c r="A1" s="163" t="str">
        <f>'1PartandTrng'!A1</f>
        <v>TAB 8 - NATIONAL DISLOCATED WORKER GRANTS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5"/>
    </row>
    <row r="2" spans="1:27" ht="21.75" customHeight="1" x14ac:dyDescent="0.2">
      <c r="A2" s="160" t="str">
        <f>'1PartandTrng'!$A$2</f>
        <v>FY23 QUARTER ENDING SEPTEMBER 30, 2022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2"/>
    </row>
    <row r="3" spans="1:27" s="9" customFormat="1" ht="21.75" customHeight="1" thickBot="1" x14ac:dyDescent="0.25">
      <c r="A3" s="160" t="s">
        <v>33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2"/>
    </row>
    <row r="4" spans="1:27" x14ac:dyDescent="0.2">
      <c r="A4" s="167" t="s">
        <v>8</v>
      </c>
      <c r="B4" s="158" t="s">
        <v>34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39" thickBot="1" x14ac:dyDescent="0.25">
      <c r="A5" s="168"/>
      <c r="B5" s="92" t="s">
        <v>35</v>
      </c>
      <c r="C5" s="93" t="s">
        <v>36</v>
      </c>
      <c r="D5" s="93" t="s">
        <v>37</v>
      </c>
      <c r="E5" s="93" t="s">
        <v>38</v>
      </c>
      <c r="F5" s="93" t="s">
        <v>39</v>
      </c>
      <c r="G5" s="93" t="s">
        <v>40</v>
      </c>
      <c r="H5" s="93" t="s">
        <v>41</v>
      </c>
      <c r="I5" s="93" t="s">
        <v>42</v>
      </c>
      <c r="J5" s="93" t="s">
        <v>43</v>
      </c>
      <c r="K5" s="93" t="s">
        <v>44</v>
      </c>
      <c r="L5" s="93" t="s">
        <v>45</v>
      </c>
      <c r="M5" s="93" t="s">
        <v>46</v>
      </c>
      <c r="N5" s="94" t="s">
        <v>47</v>
      </c>
      <c r="O5" s="9"/>
      <c r="P5" s="9"/>
      <c r="Q5" s="95"/>
      <c r="R5" s="95"/>
      <c r="S5" s="9"/>
      <c r="T5" s="9"/>
      <c r="U5" s="9"/>
      <c r="V5" s="9"/>
      <c r="W5" s="9"/>
      <c r="X5" s="9"/>
      <c r="Y5" s="9"/>
      <c r="Z5" s="9"/>
      <c r="AA5" s="9"/>
    </row>
    <row r="6" spans="1:27" s="100" customFormat="1" ht="29.25" customHeight="1" x14ac:dyDescent="0.2">
      <c r="A6" s="96" t="str">
        <f>+'1PartandTrng'!A6</f>
        <v>Hampden: COVID-19 Disaster
04/10/2020 - 03/31/2023</v>
      </c>
      <c r="B6" s="97">
        <v>48.310139165009943</v>
      </c>
      <c r="C6" s="98">
        <v>49.900596421471171</v>
      </c>
      <c r="D6" s="98">
        <v>40.970873786407765</v>
      </c>
      <c r="E6" s="98">
        <v>25.44731610337972</v>
      </c>
      <c r="F6" s="98">
        <v>19.880715705765407</v>
      </c>
      <c r="G6" s="98">
        <v>5.1689860834990053</v>
      </c>
      <c r="H6" s="98">
        <v>6.1630218687872764</v>
      </c>
      <c r="I6" s="98">
        <v>4.5725646123260439</v>
      </c>
      <c r="J6" s="98">
        <v>38.767395626242546</v>
      </c>
      <c r="K6" s="98">
        <v>26.8389662027833</v>
      </c>
      <c r="L6" s="98">
        <v>87.276341948310147</v>
      </c>
      <c r="M6" s="98">
        <v>0.99403578528827041</v>
      </c>
      <c r="N6" s="99">
        <v>11.928429423459244</v>
      </c>
    </row>
    <row r="7" spans="1:27" s="100" customFormat="1" ht="29.25" customHeight="1" x14ac:dyDescent="0.2">
      <c r="A7" s="109" t="str">
        <f>'1PartandTrng'!A7</f>
        <v>New Bedford:  Opioid
07/01/2021 - 06/30/2023</v>
      </c>
      <c r="B7" s="110">
        <v>54.237288135593218</v>
      </c>
      <c r="C7" s="111">
        <v>59.322033898305079</v>
      </c>
      <c r="D7" s="111">
        <v>38.983050847457626</v>
      </c>
      <c r="E7" s="111">
        <v>10.169491525423728</v>
      </c>
      <c r="F7" s="111">
        <v>11.864406779661017</v>
      </c>
      <c r="G7" s="111">
        <v>1.6949152542372881</v>
      </c>
      <c r="H7" s="111">
        <v>22.033898305084744</v>
      </c>
      <c r="I7" s="111">
        <v>11.864406779661017</v>
      </c>
      <c r="J7" s="111">
        <v>52.542372881355931</v>
      </c>
      <c r="K7" s="111">
        <v>27.118644067796609</v>
      </c>
      <c r="L7" s="111">
        <v>23.728813559322035</v>
      </c>
      <c r="M7" s="111">
        <v>0</v>
      </c>
      <c r="N7" s="112">
        <v>6.7796610169491522</v>
      </c>
    </row>
    <row r="8" spans="1:27" s="100" customFormat="1" ht="29.25" customHeight="1" thickBot="1" x14ac:dyDescent="0.25">
      <c r="A8" s="103" t="str">
        <f>'1PartandTrng'!A8</f>
        <v>Merrimack Valley:  Southwick
04/01/2021 - 03/31/2023</v>
      </c>
      <c r="B8" s="104">
        <v>78.409090909090907</v>
      </c>
      <c r="C8" s="105">
        <v>26.136363636363637</v>
      </c>
      <c r="D8" s="105">
        <v>61.53846153846154</v>
      </c>
      <c r="E8" s="105">
        <v>80.681818181818187</v>
      </c>
      <c r="F8" s="105">
        <v>7.954545454545455</v>
      </c>
      <c r="G8" s="105">
        <v>6.8181818181818183</v>
      </c>
      <c r="H8" s="105">
        <v>1.1363636363636365</v>
      </c>
      <c r="I8" s="105">
        <v>23.863636363636363</v>
      </c>
      <c r="J8" s="105">
        <v>47.727272727272727</v>
      </c>
      <c r="K8" s="105">
        <v>11.363636363636363</v>
      </c>
      <c r="L8" s="105">
        <v>67.045454545454547</v>
      </c>
      <c r="M8" s="105">
        <v>22.727272727272727</v>
      </c>
      <c r="N8" s="106">
        <v>6.8181818181818183</v>
      </c>
    </row>
    <row r="9" spans="1:27" s="100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07"/>
      <c r="O9" s="101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</row>
    <row r="10" spans="1:27" s="100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07"/>
      <c r="O10" s="101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</row>
    <row r="11" spans="1:27" s="100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07"/>
      <c r="O11" s="101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</row>
    <row r="12" spans="1:27" s="100" customFormat="1" ht="29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07"/>
      <c r="O12" s="101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27" s="100" customFormat="1" ht="29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07"/>
      <c r="O13" s="101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8B9897-9389-49EE-B075-1F5FD9B74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Martone, Deb</cp:lastModifiedBy>
  <cp:revision/>
  <dcterms:created xsi:type="dcterms:W3CDTF">1998-10-15T18:42:20Z</dcterms:created>
  <dcterms:modified xsi:type="dcterms:W3CDTF">2022-12-06T14:47:48Z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