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2 12312022/"/>
    </mc:Choice>
  </mc:AlternateContent>
  <xr:revisionPtr revIDLastSave="42" documentId="11_FB508043404FAEA238E5144F26598A3343AB2CB9" xr6:coauthVersionLast="47" xr6:coauthVersionMax="47" xr10:uidLastSave="{FAB0E893-AC97-4A21-B0DA-D9FC8D042690}"/>
  <bookViews>
    <workbookView xWindow="-120" yWindow="-120" windowWidth="19410" windowHeight="9705" tabRatio="883" activeTab="6" xr2:uid="{00000000-000D-0000-FFFF-FFFF00000000}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1" l="1"/>
  <c r="G9" i="4"/>
  <c r="G22" i="9"/>
  <c r="G9" i="3"/>
  <c r="J22" i="1"/>
  <c r="G22" i="1"/>
  <c r="G15" i="3" l="1"/>
  <c r="J6" i="3" l="1"/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J20" i="9"/>
  <c r="G21" i="9"/>
  <c r="B23" i="9"/>
  <c r="C23" i="9"/>
  <c r="F23" i="9"/>
  <c r="H23" i="9"/>
  <c r="I23" i="9"/>
  <c r="Q23" i="9"/>
  <c r="P23" i="9"/>
  <c r="O23" i="9"/>
  <c r="N23" i="9"/>
  <c r="L23" i="9"/>
  <c r="M20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0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I9" i="4"/>
  <c r="J9" i="4"/>
  <c r="D10" i="4"/>
  <c r="I10" i="4"/>
  <c r="J10" i="4"/>
  <c r="D11" i="4"/>
  <c r="G11" i="4"/>
  <c r="I11" i="4"/>
  <c r="J11" i="4"/>
  <c r="D12" i="4"/>
  <c r="G12" i="4"/>
  <c r="I12" i="4"/>
  <c r="J12" i="4"/>
  <c r="D13" i="4"/>
  <c r="G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J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D7" i="3"/>
  <c r="G7" i="3"/>
  <c r="I7" i="3"/>
  <c r="J7" i="3"/>
  <c r="D8" i="3"/>
  <c r="G8" i="3"/>
  <c r="I8" i="3"/>
  <c r="J8" i="3"/>
  <c r="D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G13" i="3"/>
  <c r="I13" i="3"/>
  <c r="J13" i="3"/>
  <c r="D14" i="3"/>
  <c r="G14" i="3"/>
  <c r="I14" i="3"/>
  <c r="J14" i="3"/>
  <c r="D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F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J20" i="1"/>
  <c r="D21" i="1"/>
  <c r="G21" i="1"/>
  <c r="D22" i="1"/>
  <c r="C23" i="1"/>
  <c r="D23" i="1" s="1"/>
  <c r="F23" i="1"/>
  <c r="I23" i="1"/>
  <c r="J23" i="1" s="1"/>
  <c r="L23" i="1"/>
  <c r="M23" i="1" s="1"/>
  <c r="O23" i="1"/>
  <c r="P23" i="1"/>
  <c r="Q23" i="1"/>
  <c r="R23" i="1"/>
  <c r="I22" i="4"/>
  <c r="J22" i="4" l="1"/>
  <c r="G22" i="3"/>
  <c r="J23" i="9"/>
  <c r="D23" i="9"/>
  <c r="I22" i="3"/>
  <c r="D22" i="3"/>
  <c r="J22" i="3"/>
  <c r="D22" i="4"/>
  <c r="G23" i="9"/>
  <c r="G23" i="1"/>
  <c r="G22" i="4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<sst xmlns="http://schemas.openxmlformats.org/spreadsheetml/2006/main" count="212" uniqueCount="86">
  <si>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</si>
  <si>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</si>
  <si>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</si>
  <si>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</si>
  <si>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</si>
  <si>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</si>
  <si>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</si>
  <si>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</si>
  <si>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</si>
  <si>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</si>
  <si>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</si>
  <si>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</si>
  <si>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</si>
  <si>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</si>
  <si>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</si>
  <si>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</si>
  <si>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</si>
  <si>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</si>
  <si>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</si>
  <si>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</si>
  <si>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</si>
  <si>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</si>
  <si>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</si>
  <si>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</si>
  <si>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</si>
  <si>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</si>
  <si>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</si>
  <si>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</si>
  <si>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</si>
  <si>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</si>
  <si>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</si>
  <si>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</si>
  <si>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</si>
  <si>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</si>
  <si>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</si>
  <si>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</si>
  <si>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</si>
  <si>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</si>
  <si>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</si>
  <si>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</si>
  <si>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</si>
  <si>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</si>
  <si>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</si>
  <si>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</si>
  <si>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</si>
  <si>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</si>
  <si>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</si>
  <si>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</si>
  <si>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</si>
  <si>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</si>
  <si>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</si>
  <si>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</si>
  <si>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</si>
  <si>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</si>
  <si>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</si>
  <si>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</si>
  <si>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</si>
  <si>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</si>
  <si>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</si>
  <si>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</si>
  <si>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</si>
  <si>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</si>
  <si>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</si>
  <si>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</si>
  <si>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</si>
  <si>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</si>
  <si>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</si>
  <si>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</si>
  <si>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</si>
  <si>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</si>
  <si>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</si>
  <si>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</si>
  <si>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</si>
  <si>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</si>
  <si>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</si>
  <si>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</si>
  <si>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</si>
  <si>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</si>
  <si>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</si>
  <si>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</si>
  <si>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</si>
  <si>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</si>
  <si>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</si>
  <si>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</si>
  <si>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</si>
  <si>
    <t>FY23 QUARTER ENDING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</si>
</sst>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9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indent="8"/>
      <protection locked="0"/>
    </xf>
    <xf numFmtId="0" fontId="5" fillId="0" borderId="4" xfId="0" applyFont="1" applyBorder="1" applyProtection="1">
      <protection locked="0"/>
    </xf>
    <xf numFmtId="0" fontId="4" fillId="0" borderId="0" xfId="0" applyFont="1" applyAlignment="1">
      <alignment horizontal="left" indent="2"/>
    </xf>
    <xf numFmtId="0" fontId="6" fillId="0" borderId="3" xfId="0" applyFont="1" applyBorder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4" xfId="0" applyFont="1" applyBorder="1"/>
    <xf numFmtId="0" fontId="7" fillId="0" borderId="0" xfId="0" applyFont="1" applyAlignment="1">
      <alignment horizontal="left" indent="2"/>
    </xf>
    <xf numFmtId="0" fontId="4" fillId="0" borderId="4" xfId="0" applyFont="1" applyBorder="1"/>
    <xf numFmtId="0" fontId="4" fillId="2" borderId="5" xfId="0" applyFont="1" applyFill="1" applyBorder="1"/>
    <xf numFmtId="0" fontId="6" fillId="3" borderId="6" xfId="0" applyFont="1" applyFill="1" applyBorder="1"/>
    <xf numFmtId="0" fontId="5" fillId="0" borderId="0" xfId="0" applyFont="1" applyAlignment="1" applyProtection="1">
      <alignment horizontal="left" indent="2"/>
      <protection locked="0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/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9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34" xfId="1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left" wrapText="1" indent="1"/>
    </xf>
    <xf numFmtId="0" fontId="9" fillId="0" borderId="0" xfId="0" applyFont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opLeftCell="A17" zoomScale="85" zoomScaleNormal="100" workbookViewId="0">
      <selection activeCell="C33" sqref="C33"/>
    </sheetView>
  </sheetViews>
  <sheetFormatPr defaultColWidth="9.140625" defaultRowHeight="12.75" x14ac:dyDescent="0.2"/>
  <cols>
    <col min="1" max="1" width="2" style="3" customWidth="1"/>
    <col min="2" max="2" width="0.85546875" style="3" customWidth="1"/>
    <col min="3" max="3" width="18.7109375" style="3" customWidth="1"/>
    <col min="4" max="4" width="24.42578125" style="3" customWidth="1"/>
    <col min="5" max="5" width="63.28515625" style="3" customWidth="1"/>
    <col min="6" max="6" width="20.7109375" style="3" customWidth="1"/>
    <col min="7" max="7" width="0.85546875" style="3" customWidth="1"/>
    <col min="8" max="8" width="1.7109375" style="3" customWidth="1"/>
    <col min="9" max="9" width="16.5703125" style="3" customWidth="1"/>
    <col min="10" max="10" width="21.42578125" style="3" customWidth="1"/>
    <col min="11" max="11" width="11.5703125" style="3" customWidth="1"/>
    <col min="12" max="12" width="10.42578125" style="3" customWidth="1"/>
    <col min="13" max="14" width="9.140625" style="3"/>
    <col min="15" max="15" width="11" style="3" customWidth="1"/>
    <col min="16" max="16384" width="9.140625" style="3"/>
  </cols>
  <sheetData>
    <row r="1" spans="2:8" ht="4.5" customHeight="1" thickTop="1" thickBot="1" x14ac:dyDescent="0.25">
      <c r="B1" s="1"/>
      <c r="C1" s="2"/>
      <c r="D1" s="2"/>
      <c r="E1" s="2"/>
      <c r="F1" s="2"/>
      <c r="G1" s="2"/>
    </row>
    <row r="2" spans="2:8" ht="18.75" customHeight="1" thickTop="1" thickBot="1" x14ac:dyDescent="0.3">
      <c r="B2" s="1"/>
      <c r="C2" s="230"/>
      <c r="D2" s="231"/>
      <c r="E2" s="231"/>
      <c r="F2" s="232"/>
      <c r="G2" s="2"/>
    </row>
    <row r="3" spans="2:8" ht="18.75" customHeight="1" thickTop="1" thickBot="1" x14ac:dyDescent="0.3">
      <c r="B3" s="1"/>
      <c r="C3" s="225"/>
      <c r="D3" s="226"/>
      <c r="E3" s="226"/>
      <c r="F3" s="227"/>
      <c r="G3" s="2"/>
    </row>
    <row r="4" spans="2:8" ht="18.75" customHeight="1" thickTop="1" thickBot="1" x14ac:dyDescent="0.35">
      <c r="B4" s="1"/>
      <c r="C4" s="233"/>
      <c r="D4" s="234"/>
      <c r="E4" s="234"/>
      <c r="F4" s="235"/>
      <c r="G4" s="2"/>
    </row>
    <row r="5" spans="2:8" ht="18.75" customHeight="1" thickTop="1" thickBot="1" x14ac:dyDescent="0.3">
      <c r="B5" s="1"/>
      <c r="C5" s="236"/>
      <c r="D5" s="237"/>
      <c r="E5" s="237"/>
      <c r="F5" s="238"/>
      <c r="G5" s="2"/>
    </row>
    <row r="6" spans="2:8" ht="18.75" customHeight="1" thickTop="1" thickBot="1" x14ac:dyDescent="0.35">
      <c r="B6" s="1"/>
      <c r="C6" s="233" t="s">
        <v>0</v>
      </c>
      <c r="D6" s="234"/>
      <c r="E6" s="234"/>
      <c r="F6" s="235"/>
      <c r="G6" s="2"/>
    </row>
    <row r="7" spans="2:8" ht="19.5" customHeight="1" thickTop="1" thickBot="1" x14ac:dyDescent="0.35">
      <c r="B7" s="1"/>
      <c r="C7" s="233" t="s">
        <v>85</v>
      </c>
      <c r="D7" s="234"/>
      <c r="E7" s="234"/>
      <c r="F7" s="235"/>
      <c r="G7" s="2"/>
    </row>
    <row r="8" spans="2:8" ht="17.25" thickTop="1" thickBot="1" x14ac:dyDescent="0.3">
      <c r="B8" s="1"/>
      <c r="C8" s="236"/>
      <c r="D8" s="237"/>
      <c r="E8" s="237"/>
      <c r="F8" s="238"/>
      <c r="G8" s="2"/>
    </row>
    <row r="9" spans="2:8" s="7" customFormat="1" ht="17.25" thickTop="1" thickBot="1" x14ac:dyDescent="0.3">
      <c r="B9" s="4"/>
      <c r="C9" s="225"/>
      <c r="D9" s="226"/>
      <c r="E9" s="5"/>
      <c r="F9" s="227"/>
      <c r="G9" s="6"/>
    </row>
    <row r="10" spans="2:8" s="7" customFormat="1" ht="17.25" customHeight="1" thickTop="1" thickBot="1" x14ac:dyDescent="0.4">
      <c r="B10" s="4"/>
      <c r="C10" s="8"/>
      <c r="D10" s="9"/>
      <c r="E10" s="10" t="s">
        <v>1</v>
      </c>
      <c r="F10" s="11"/>
      <c r="G10" s="6"/>
    </row>
    <row r="11" spans="2:8" s="7" customFormat="1" ht="17.25" thickTop="1" thickBot="1" x14ac:dyDescent="0.3">
      <c r="B11" s="4"/>
      <c r="C11" s="225"/>
      <c r="D11" s="226"/>
      <c r="E11" s="12"/>
      <c r="F11" s="227"/>
      <c r="G11" s="6"/>
    </row>
    <row r="12" spans="2:8" s="7" customFormat="1" ht="17.25" customHeight="1" thickTop="1" thickBot="1" x14ac:dyDescent="0.35">
      <c r="B12" s="4"/>
      <c r="C12" s="13"/>
      <c r="D12" s="14"/>
      <c r="E12" s="15" t="s">
        <v>2</v>
      </c>
      <c r="F12" s="16"/>
      <c r="G12" s="6"/>
    </row>
    <row r="13" spans="2:8" s="7" customFormat="1" ht="20.25" thickTop="1" thickBot="1" x14ac:dyDescent="0.35">
      <c r="B13" s="4"/>
      <c r="C13" s="8"/>
      <c r="E13" s="17"/>
      <c r="F13" s="18"/>
      <c r="G13" s="6"/>
    </row>
    <row r="14" spans="2:8" s="7" customFormat="1" ht="17.25" customHeight="1" thickTop="1" thickBot="1" x14ac:dyDescent="0.35">
      <c r="B14" s="19"/>
      <c r="E14" s="15" t="s">
        <v>3</v>
      </c>
      <c r="F14" s="14"/>
      <c r="G14" s="20"/>
      <c r="H14" s="14"/>
    </row>
    <row r="15" spans="2:8" s="7" customFormat="1" ht="20.25" thickTop="1" thickBot="1" x14ac:dyDescent="0.35">
      <c r="B15" s="4"/>
      <c r="C15" s="8"/>
      <c r="E15" s="17"/>
      <c r="F15" s="18"/>
      <c r="G15" s="6"/>
    </row>
    <row r="16" spans="2:8" s="7" customFormat="1" ht="17.25" customHeight="1" thickTop="1" thickBot="1" x14ac:dyDescent="0.35">
      <c r="B16" s="4"/>
      <c r="C16" s="13"/>
      <c r="D16" s="14"/>
      <c r="E16" s="15" t="s">
        <v>4</v>
      </c>
      <c r="F16" s="16"/>
      <c r="G16" s="6"/>
    </row>
    <row r="17" spans="2:7" ht="17.25" thickTop="1" thickBot="1" x14ac:dyDescent="0.3">
      <c r="B17" s="1"/>
      <c r="C17" s="225"/>
      <c r="D17" s="7"/>
      <c r="E17" s="12"/>
      <c r="F17" s="18"/>
      <c r="G17" s="2"/>
    </row>
    <row r="18" spans="2:7" s="7" customFormat="1" ht="17.25" thickTop="1" thickBot="1" x14ac:dyDescent="0.3">
      <c r="B18" s="4"/>
      <c r="C18" s="8"/>
      <c r="E18" s="12"/>
      <c r="F18" s="18"/>
      <c r="G18" s="6"/>
    </row>
    <row r="19" spans="2:7" s="7" customFormat="1" ht="17.25" customHeight="1" thickTop="1" thickBot="1" x14ac:dyDescent="0.4">
      <c r="B19" s="4"/>
      <c r="C19" s="8"/>
      <c r="D19" s="9"/>
      <c r="E19" s="21" t="s">
        <v>5</v>
      </c>
      <c r="F19" s="11"/>
      <c r="G19" s="6"/>
    </row>
    <row r="20" spans="2:7" s="7" customFormat="1" ht="17.25" thickTop="1" thickBot="1" x14ac:dyDescent="0.3">
      <c r="B20" s="4"/>
      <c r="C20" s="225"/>
      <c r="D20" s="226"/>
      <c r="E20" s="12"/>
      <c r="F20" s="227"/>
      <c r="G20" s="6"/>
    </row>
    <row r="21" spans="2:7" s="7" customFormat="1" ht="17.25" customHeight="1" thickTop="1" thickBot="1" x14ac:dyDescent="0.35">
      <c r="B21" s="4"/>
      <c r="C21" s="13"/>
      <c r="D21" s="14"/>
      <c r="E21" s="15" t="s">
        <v>6</v>
      </c>
      <c r="F21" s="16"/>
      <c r="G21" s="6"/>
    </row>
    <row r="22" spans="2:7" s="7" customFormat="1" ht="20.25" thickTop="1" thickBot="1" x14ac:dyDescent="0.35">
      <c r="B22" s="4"/>
      <c r="C22" s="8"/>
      <c r="E22" s="17"/>
      <c r="F22" s="18"/>
      <c r="G22" s="6"/>
    </row>
    <row r="23" spans="2:7" s="7" customFormat="1" ht="21.75" customHeight="1" thickTop="1" thickBot="1" x14ac:dyDescent="0.35">
      <c r="B23" s="4"/>
      <c r="C23" s="13"/>
      <c r="D23" s="14"/>
      <c r="E23" s="15" t="s">
        <v>7</v>
      </c>
      <c r="F23" s="16"/>
      <c r="G23" s="6"/>
    </row>
    <row r="24" spans="2:7" s="7" customFormat="1" ht="20.25" thickTop="1" thickBot="1" x14ac:dyDescent="0.35">
      <c r="B24" s="4"/>
      <c r="C24" s="8"/>
      <c r="E24" s="17"/>
      <c r="F24" s="18"/>
      <c r="G24" s="6"/>
    </row>
    <row r="25" spans="2:7" s="7" customFormat="1" ht="17.25" customHeight="1" thickTop="1" thickBot="1" x14ac:dyDescent="0.35">
      <c r="B25" s="4"/>
      <c r="C25" s="13"/>
      <c r="D25" s="14"/>
      <c r="E25" s="15" t="s">
        <v>8</v>
      </c>
      <c r="F25" s="16"/>
      <c r="G25" s="6"/>
    </row>
    <row r="26" spans="2:7" ht="17.25" thickTop="1" thickBot="1" x14ac:dyDescent="0.3">
      <c r="B26" s="1"/>
      <c r="C26" s="236"/>
      <c r="D26" s="237"/>
      <c r="E26" s="237"/>
      <c r="F26" s="238"/>
      <c r="G26" s="2"/>
    </row>
    <row r="27" spans="2:7" ht="14.25" thickTop="1" thickBot="1" x14ac:dyDescent="0.25">
      <c r="B27" s="1"/>
      <c r="C27" s="242"/>
      <c r="D27" s="243"/>
      <c r="E27" s="243"/>
      <c r="F27" s="244"/>
      <c r="G27" s="2"/>
    </row>
    <row r="28" spans="2:7" ht="14.25" thickTop="1" thickBot="1" x14ac:dyDescent="0.25">
      <c r="B28" s="1"/>
      <c r="C28" s="239"/>
      <c r="D28" s="240"/>
      <c r="E28" s="240"/>
      <c r="F28" s="241"/>
      <c r="G28" s="2"/>
    </row>
    <row r="29" spans="2:7" ht="4.5" customHeight="1" thickTop="1" x14ac:dyDescent="0.2">
      <c r="B29" s="1"/>
      <c r="C29" s="2"/>
      <c r="D29" s="2"/>
      <c r="E29" s="2"/>
      <c r="F29" s="2"/>
      <c r="G29" s="2"/>
    </row>
    <row r="30" spans="2:7" ht="12.75" customHeight="1" x14ac:dyDescent="0.2">
      <c r="C30" s="22"/>
    </row>
    <row r="31" spans="2:7" x14ac:dyDescent="0.2">
      <c r="C31" s="3" t="s">
        <v>9</v>
      </c>
      <c r="F31" s="23"/>
    </row>
    <row r="32" spans="2:7" x14ac:dyDescent="0.2">
      <c r="C32" s="3" t="s">
        <v>10</v>
      </c>
      <c r="F32" s="23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topLeftCell="A7" zoomScale="90" zoomScaleNormal="90" workbookViewId="0">
      <selection activeCell="A28" sqref="A28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2"/>
    </row>
    <row r="2" spans="1:19" s="24" customFormat="1" ht="20.100000000000001" customHeight="1" x14ac:dyDescent="0.2">
      <c r="A2" s="253" t="s">
        <v>85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5"/>
    </row>
    <row r="3" spans="1:19" s="24" customFormat="1" ht="20.100000000000001" customHeight="1" thickBot="1" x14ac:dyDescent="0.25">
      <c r="A3" s="256" t="s">
        <v>11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8"/>
    </row>
    <row r="4" spans="1:19" s="24" customFormat="1" ht="12.75" customHeight="1" x14ac:dyDescent="0.2">
      <c r="A4" s="265" t="s">
        <v>12</v>
      </c>
      <c r="B4" s="259" t="s">
        <v>13</v>
      </c>
      <c r="C4" s="260"/>
      <c r="D4" s="261"/>
      <c r="E4" s="259" t="s">
        <v>14</v>
      </c>
      <c r="F4" s="260"/>
      <c r="G4" s="261"/>
      <c r="H4" s="259" t="s">
        <v>15</v>
      </c>
      <c r="I4" s="260"/>
      <c r="J4" s="260"/>
      <c r="K4" s="260"/>
      <c r="L4" s="260"/>
      <c r="M4" s="261"/>
      <c r="N4" s="259" t="s">
        <v>16</v>
      </c>
      <c r="O4" s="260"/>
      <c r="P4" s="260"/>
      <c r="Q4" s="260"/>
      <c r="R4" s="261"/>
    </row>
    <row r="5" spans="1:19" ht="12.75" customHeight="1" x14ac:dyDescent="0.2">
      <c r="A5" s="266"/>
      <c r="B5" s="262" t="s">
        <v>17</v>
      </c>
      <c r="C5" s="263"/>
      <c r="D5" s="264"/>
      <c r="E5" s="262" t="s">
        <v>18</v>
      </c>
      <c r="F5" s="263"/>
      <c r="G5" s="264"/>
      <c r="H5" s="262" t="s">
        <v>18</v>
      </c>
      <c r="I5" s="263"/>
      <c r="J5" s="263"/>
      <c r="K5" s="263"/>
      <c r="L5" s="263"/>
      <c r="M5" s="264"/>
      <c r="N5" s="262" t="s">
        <v>19</v>
      </c>
      <c r="O5" s="263"/>
      <c r="P5" s="263"/>
      <c r="Q5" s="263"/>
      <c r="R5" s="264"/>
    </row>
    <row r="6" spans="1:19" ht="50.25" customHeight="1" thickBot="1" x14ac:dyDescent="0.25">
      <c r="A6" s="267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55</v>
      </c>
      <c r="C7" s="33">
        <v>21</v>
      </c>
      <c r="D7" s="34">
        <f t="shared" ref="D7:D23" si="0">(C7/B7)</f>
        <v>0.38181818181818183</v>
      </c>
      <c r="E7" s="35">
        <v>43</v>
      </c>
      <c r="F7" s="36">
        <v>10</v>
      </c>
      <c r="G7" s="34">
        <f t="shared" ref="G7:G23" si="1">(F7/E7)</f>
        <v>0.23255813953488372</v>
      </c>
      <c r="H7" s="37">
        <v>33</v>
      </c>
      <c r="I7" s="33">
        <v>2</v>
      </c>
      <c r="J7" s="38">
        <f t="shared" ref="J7:J23" si="2">(I7/H7)</f>
        <v>6.0606060606060608E-2</v>
      </c>
      <c r="K7" s="36">
        <v>42</v>
      </c>
      <c r="L7" s="39">
        <v>11</v>
      </c>
      <c r="M7" s="40">
        <f>+L7/K7</f>
        <v>0.26190476190476192</v>
      </c>
      <c r="N7" s="41">
        <v>0</v>
      </c>
      <c r="O7" s="42">
        <v>0</v>
      </c>
      <c r="P7" s="39">
        <v>11</v>
      </c>
      <c r="Q7" s="43">
        <v>3</v>
      </c>
      <c r="R7" s="44">
        <v>3</v>
      </c>
      <c r="S7" s="45"/>
    </row>
    <row r="8" spans="1:19" s="46" customFormat="1" ht="20.100000000000001" customHeight="1" x14ac:dyDescent="0.2">
      <c r="A8" s="47" t="s">
        <v>33</v>
      </c>
      <c r="B8" s="48">
        <v>144</v>
      </c>
      <c r="C8" s="49">
        <v>120</v>
      </c>
      <c r="D8" s="50">
        <f t="shared" si="0"/>
        <v>0.83333333333333337</v>
      </c>
      <c r="E8" s="51">
        <v>75</v>
      </c>
      <c r="F8" s="52">
        <v>51</v>
      </c>
      <c r="G8" s="50">
        <f t="shared" si="1"/>
        <v>0.68</v>
      </c>
      <c r="H8" s="37">
        <v>55</v>
      </c>
      <c r="I8" s="49">
        <v>35</v>
      </c>
      <c r="J8" s="53">
        <f t="shared" si="2"/>
        <v>0.63636363636363635</v>
      </c>
      <c r="K8" s="52">
        <v>106</v>
      </c>
      <c r="L8" s="54">
        <v>84</v>
      </c>
      <c r="M8" s="55">
        <f>+L8/K8</f>
        <v>0.79245283018867929</v>
      </c>
      <c r="N8" s="56">
        <v>0</v>
      </c>
      <c r="O8" s="57">
        <v>0</v>
      </c>
      <c r="P8" s="54">
        <v>84</v>
      </c>
      <c r="Q8" s="58">
        <v>0</v>
      </c>
      <c r="R8" s="59">
        <v>0</v>
      </c>
      <c r="S8" s="45"/>
    </row>
    <row r="9" spans="1:19" s="46" customFormat="1" ht="20.100000000000001" customHeight="1" x14ac:dyDescent="0.2">
      <c r="A9" s="31" t="s">
        <v>34</v>
      </c>
      <c r="B9" s="48">
        <v>67</v>
      </c>
      <c r="C9" s="60">
        <v>36</v>
      </c>
      <c r="D9" s="61">
        <f t="shared" si="0"/>
        <v>0.53731343283582089</v>
      </c>
      <c r="E9" s="51">
        <v>40</v>
      </c>
      <c r="F9" s="52">
        <v>14</v>
      </c>
      <c r="G9" s="50">
        <f t="shared" si="1"/>
        <v>0.35</v>
      </c>
      <c r="H9" s="37">
        <v>21</v>
      </c>
      <c r="I9" s="60">
        <v>15</v>
      </c>
      <c r="J9" s="53">
        <f t="shared" si="2"/>
        <v>0.7142857142857143</v>
      </c>
      <c r="K9" s="52">
        <v>28</v>
      </c>
      <c r="L9" s="54">
        <v>28</v>
      </c>
      <c r="M9" s="55">
        <f t="shared" ref="M9:M22" si="3">+L9/K9</f>
        <v>1</v>
      </c>
      <c r="N9" s="62">
        <v>0</v>
      </c>
      <c r="O9" s="63">
        <v>0</v>
      </c>
      <c r="P9" s="64">
        <v>28</v>
      </c>
      <c r="Q9" s="65">
        <v>0</v>
      </c>
      <c r="R9" s="66">
        <v>0</v>
      </c>
      <c r="S9" s="45"/>
    </row>
    <row r="10" spans="1:19" s="46" customFormat="1" ht="20.100000000000001" customHeight="1" x14ac:dyDescent="0.2">
      <c r="A10" s="31" t="s">
        <v>35</v>
      </c>
      <c r="B10" s="67">
        <v>106</v>
      </c>
      <c r="C10" s="60">
        <v>71</v>
      </c>
      <c r="D10" s="61">
        <f t="shared" si="0"/>
        <v>0.66981132075471694</v>
      </c>
      <c r="E10" s="68">
        <v>45</v>
      </c>
      <c r="F10" s="52">
        <v>19</v>
      </c>
      <c r="G10" s="50">
        <f t="shared" si="1"/>
        <v>0.42222222222222222</v>
      </c>
      <c r="H10" s="69">
        <v>19</v>
      </c>
      <c r="I10" s="60">
        <v>10</v>
      </c>
      <c r="J10" s="53">
        <f>IF(H10&gt;0,I10/H10,0)</f>
        <v>0.52631578947368418</v>
      </c>
      <c r="K10" s="52">
        <v>37</v>
      </c>
      <c r="L10" s="54">
        <v>35</v>
      </c>
      <c r="M10" s="55">
        <f t="shared" si="3"/>
        <v>0.94594594594594594</v>
      </c>
      <c r="N10" s="62">
        <v>0</v>
      </c>
      <c r="O10" s="63">
        <v>0</v>
      </c>
      <c r="P10" s="64">
        <v>35</v>
      </c>
      <c r="Q10" s="65">
        <v>0</v>
      </c>
      <c r="R10" s="66">
        <v>0</v>
      </c>
      <c r="S10" s="45"/>
    </row>
    <row r="11" spans="1:19" s="46" customFormat="1" ht="20.100000000000001" customHeight="1" x14ac:dyDescent="0.2">
      <c r="A11" s="31" t="s">
        <v>36</v>
      </c>
      <c r="B11" s="48">
        <v>43</v>
      </c>
      <c r="C11" s="60">
        <v>27</v>
      </c>
      <c r="D11" s="61">
        <f t="shared" si="0"/>
        <v>0.62790697674418605</v>
      </c>
      <c r="E11" s="70">
        <v>23</v>
      </c>
      <c r="F11" s="52">
        <v>10</v>
      </c>
      <c r="G11" s="50">
        <f t="shared" si="1"/>
        <v>0.43478260869565216</v>
      </c>
      <c r="H11" s="37">
        <v>8</v>
      </c>
      <c r="I11" s="60">
        <v>5</v>
      </c>
      <c r="J11" s="53">
        <f>IF(H11&gt;0,I11/H11,0)</f>
        <v>0.625</v>
      </c>
      <c r="K11" s="52">
        <v>17</v>
      </c>
      <c r="L11" s="54">
        <v>11</v>
      </c>
      <c r="M11" s="55">
        <f>IF(K11&gt;0,L11/K11,0)</f>
        <v>0.6470588235294118</v>
      </c>
      <c r="N11" s="62">
        <v>0</v>
      </c>
      <c r="O11" s="63">
        <v>0</v>
      </c>
      <c r="P11" s="64">
        <v>11</v>
      </c>
      <c r="Q11" s="65">
        <v>0</v>
      </c>
      <c r="R11" s="66">
        <v>0</v>
      </c>
      <c r="S11" s="45"/>
    </row>
    <row r="12" spans="1:19" s="46" customFormat="1" ht="20.100000000000001" customHeight="1" x14ac:dyDescent="0.2">
      <c r="A12" s="31" t="s">
        <v>37</v>
      </c>
      <c r="B12" s="71">
        <v>85</v>
      </c>
      <c r="C12" s="60">
        <v>38</v>
      </c>
      <c r="D12" s="61">
        <f t="shared" si="0"/>
        <v>0.44705882352941179</v>
      </c>
      <c r="E12" s="72">
        <v>62</v>
      </c>
      <c r="F12" s="52">
        <v>15</v>
      </c>
      <c r="G12" s="50">
        <f t="shared" si="1"/>
        <v>0.24193548387096775</v>
      </c>
      <c r="H12" s="37">
        <v>55</v>
      </c>
      <c r="I12" s="60">
        <v>13</v>
      </c>
      <c r="J12" s="53">
        <f t="shared" si="2"/>
        <v>0.23636363636363636</v>
      </c>
      <c r="K12" s="52">
        <v>78</v>
      </c>
      <c r="L12" s="54">
        <v>33</v>
      </c>
      <c r="M12" s="55">
        <f t="shared" si="3"/>
        <v>0.42307692307692307</v>
      </c>
      <c r="N12" s="62">
        <v>0</v>
      </c>
      <c r="O12" s="63">
        <v>0</v>
      </c>
      <c r="P12" s="64">
        <v>33</v>
      </c>
      <c r="Q12" s="65">
        <v>0</v>
      </c>
      <c r="R12" s="66">
        <v>0</v>
      </c>
      <c r="S12" s="45"/>
    </row>
    <row r="13" spans="1:19" s="46" customFormat="1" ht="20.100000000000001" customHeight="1" x14ac:dyDescent="0.2">
      <c r="A13" s="31" t="s">
        <v>38</v>
      </c>
      <c r="B13" s="48">
        <v>50</v>
      </c>
      <c r="C13" s="60">
        <v>37</v>
      </c>
      <c r="D13" s="61">
        <f t="shared" si="0"/>
        <v>0.74</v>
      </c>
      <c r="E13" s="51">
        <v>22</v>
      </c>
      <c r="F13" s="52">
        <v>15</v>
      </c>
      <c r="G13" s="50">
        <f t="shared" si="1"/>
        <v>0.68181818181818177</v>
      </c>
      <c r="H13" s="37">
        <v>18</v>
      </c>
      <c r="I13" s="60">
        <v>12</v>
      </c>
      <c r="J13" s="53">
        <f t="shared" si="2"/>
        <v>0.66666666666666663</v>
      </c>
      <c r="K13" s="52">
        <v>28</v>
      </c>
      <c r="L13" s="54">
        <v>24</v>
      </c>
      <c r="M13" s="55">
        <f t="shared" si="3"/>
        <v>0.8571428571428571</v>
      </c>
      <c r="N13" s="62">
        <v>0</v>
      </c>
      <c r="O13" s="63">
        <v>0</v>
      </c>
      <c r="P13" s="64">
        <v>24</v>
      </c>
      <c r="Q13" s="65">
        <v>0</v>
      </c>
      <c r="R13" s="66">
        <v>0</v>
      </c>
      <c r="S13" s="45"/>
    </row>
    <row r="14" spans="1:19" s="46" customFormat="1" ht="20.100000000000001" customHeight="1" x14ac:dyDescent="0.2">
      <c r="A14" s="31" t="s">
        <v>39</v>
      </c>
      <c r="B14" s="48">
        <v>50</v>
      </c>
      <c r="C14" s="60">
        <v>36</v>
      </c>
      <c r="D14" s="61">
        <f t="shared" si="0"/>
        <v>0.72</v>
      </c>
      <c r="E14" s="51">
        <v>23</v>
      </c>
      <c r="F14" s="52">
        <v>15</v>
      </c>
      <c r="G14" s="50">
        <f t="shared" si="1"/>
        <v>0.65217391304347827</v>
      </c>
      <c r="H14" s="37">
        <v>16</v>
      </c>
      <c r="I14" s="60">
        <v>12</v>
      </c>
      <c r="J14" s="53">
        <f t="shared" si="2"/>
        <v>0.75</v>
      </c>
      <c r="K14" s="52">
        <v>40</v>
      </c>
      <c r="L14" s="54">
        <v>31</v>
      </c>
      <c r="M14" s="55">
        <f t="shared" si="3"/>
        <v>0.77500000000000002</v>
      </c>
      <c r="N14" s="62">
        <v>0</v>
      </c>
      <c r="O14" s="63">
        <v>0</v>
      </c>
      <c r="P14" s="64">
        <v>31</v>
      </c>
      <c r="Q14" s="65">
        <v>0</v>
      </c>
      <c r="R14" s="66">
        <v>0</v>
      </c>
      <c r="S14" s="45"/>
    </row>
    <row r="15" spans="1:19" s="46" customFormat="1" ht="20.100000000000001" customHeight="1" x14ac:dyDescent="0.2">
      <c r="A15" s="31" t="s">
        <v>40</v>
      </c>
      <c r="B15" s="48">
        <v>134</v>
      </c>
      <c r="C15" s="60">
        <v>73</v>
      </c>
      <c r="D15" s="61">
        <f t="shared" si="0"/>
        <v>0.54477611940298509</v>
      </c>
      <c r="E15" s="51">
        <v>90</v>
      </c>
      <c r="F15" s="52">
        <v>26</v>
      </c>
      <c r="G15" s="50">
        <f t="shared" si="1"/>
        <v>0.28888888888888886</v>
      </c>
      <c r="H15" s="37">
        <v>80</v>
      </c>
      <c r="I15" s="60">
        <v>14</v>
      </c>
      <c r="J15" s="53">
        <f t="shared" si="2"/>
        <v>0.17499999999999999</v>
      </c>
      <c r="K15" s="52">
        <v>124</v>
      </c>
      <c r="L15" s="54">
        <v>42</v>
      </c>
      <c r="M15" s="55">
        <f t="shared" si="3"/>
        <v>0.33870967741935482</v>
      </c>
      <c r="N15" s="62">
        <v>1</v>
      </c>
      <c r="O15" s="63">
        <v>0</v>
      </c>
      <c r="P15" s="64">
        <v>41</v>
      </c>
      <c r="Q15" s="65">
        <v>1</v>
      </c>
      <c r="R15" s="66">
        <v>3</v>
      </c>
      <c r="S15" s="45"/>
    </row>
    <row r="16" spans="1:19" s="46" customFormat="1" ht="20.100000000000001" customHeight="1" x14ac:dyDescent="0.2">
      <c r="A16" s="31" t="s">
        <v>41</v>
      </c>
      <c r="B16" s="48">
        <v>327</v>
      </c>
      <c r="C16" s="60">
        <v>295</v>
      </c>
      <c r="D16" s="61">
        <f t="shared" si="0"/>
        <v>0.90214067278287458</v>
      </c>
      <c r="E16" s="51">
        <v>125</v>
      </c>
      <c r="F16" s="52">
        <v>154</v>
      </c>
      <c r="G16" s="50">
        <f t="shared" si="1"/>
        <v>1.232</v>
      </c>
      <c r="H16" s="37">
        <v>148</v>
      </c>
      <c r="I16" s="60">
        <v>92</v>
      </c>
      <c r="J16" s="53">
        <f t="shared" si="2"/>
        <v>0.6216216216216216</v>
      </c>
      <c r="K16" s="52">
        <v>166</v>
      </c>
      <c r="L16" s="54">
        <v>178</v>
      </c>
      <c r="M16" s="55">
        <f t="shared" si="3"/>
        <v>1.072289156626506</v>
      </c>
      <c r="N16" s="62">
        <v>0</v>
      </c>
      <c r="O16" s="63">
        <v>0</v>
      </c>
      <c r="P16" s="64">
        <v>177</v>
      </c>
      <c r="Q16" s="65">
        <v>2</v>
      </c>
      <c r="R16" s="66">
        <v>0</v>
      </c>
      <c r="S16" s="45"/>
    </row>
    <row r="17" spans="1:19" s="46" customFormat="1" ht="20.100000000000001" customHeight="1" x14ac:dyDescent="0.2">
      <c r="A17" s="31" t="s">
        <v>42</v>
      </c>
      <c r="B17" s="48">
        <v>96</v>
      </c>
      <c r="C17" s="60">
        <v>36</v>
      </c>
      <c r="D17" s="61">
        <f t="shared" si="0"/>
        <v>0.375</v>
      </c>
      <c r="E17" s="72">
        <v>70</v>
      </c>
      <c r="F17" s="52">
        <v>20</v>
      </c>
      <c r="G17" s="50">
        <f t="shared" si="1"/>
        <v>0.2857142857142857</v>
      </c>
      <c r="H17" s="69">
        <v>70</v>
      </c>
      <c r="I17" s="60">
        <v>16</v>
      </c>
      <c r="J17" s="53">
        <f>IF(H17&gt;0,I17/H17,0)</f>
        <v>0.22857142857142856</v>
      </c>
      <c r="K17" s="103">
        <v>70</v>
      </c>
      <c r="L17" s="54">
        <v>32</v>
      </c>
      <c r="M17" s="53">
        <f>IF(K17&gt;0,L17/K17,0)</f>
        <v>0.45714285714285713</v>
      </c>
      <c r="N17" s="62">
        <v>0</v>
      </c>
      <c r="O17" s="63">
        <v>0</v>
      </c>
      <c r="P17" s="64">
        <v>32</v>
      </c>
      <c r="Q17" s="65">
        <v>0</v>
      </c>
      <c r="R17" s="66">
        <v>1</v>
      </c>
      <c r="S17" s="45"/>
    </row>
    <row r="18" spans="1:19" s="46" customFormat="1" ht="20.100000000000001" customHeight="1" x14ac:dyDescent="0.2">
      <c r="A18" s="31" t="s">
        <v>43</v>
      </c>
      <c r="B18" s="48">
        <v>145</v>
      </c>
      <c r="C18" s="60">
        <v>83</v>
      </c>
      <c r="D18" s="61">
        <f t="shared" si="0"/>
        <v>0.57241379310344831</v>
      </c>
      <c r="E18" s="51">
        <v>90</v>
      </c>
      <c r="F18" s="52">
        <v>33</v>
      </c>
      <c r="G18" s="50">
        <f t="shared" si="1"/>
        <v>0.36666666666666664</v>
      </c>
      <c r="H18" s="37">
        <v>56</v>
      </c>
      <c r="I18" s="60">
        <v>20</v>
      </c>
      <c r="J18" s="53">
        <f t="shared" si="2"/>
        <v>0.35714285714285715</v>
      </c>
      <c r="K18" s="52">
        <v>96</v>
      </c>
      <c r="L18" s="54">
        <v>59</v>
      </c>
      <c r="M18" s="55">
        <f t="shared" si="3"/>
        <v>0.61458333333333337</v>
      </c>
      <c r="N18" s="62">
        <v>0</v>
      </c>
      <c r="O18" s="63">
        <v>0</v>
      </c>
      <c r="P18" s="64">
        <v>59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97</v>
      </c>
      <c r="C19" s="60">
        <v>45</v>
      </c>
      <c r="D19" s="61">
        <f t="shared" si="0"/>
        <v>0.46391752577319589</v>
      </c>
      <c r="E19" s="51">
        <v>75</v>
      </c>
      <c r="F19" s="52">
        <v>20</v>
      </c>
      <c r="G19" s="50">
        <f t="shared" si="1"/>
        <v>0.26666666666666666</v>
      </c>
      <c r="H19" s="37">
        <v>37</v>
      </c>
      <c r="I19" s="60">
        <v>10</v>
      </c>
      <c r="J19" s="53">
        <f t="shared" si="2"/>
        <v>0.27027027027027029</v>
      </c>
      <c r="K19" s="52">
        <v>55</v>
      </c>
      <c r="L19" s="54">
        <v>25</v>
      </c>
      <c r="M19" s="55">
        <f t="shared" si="3"/>
        <v>0.45454545454545453</v>
      </c>
      <c r="N19" s="62">
        <v>0</v>
      </c>
      <c r="O19" s="63">
        <v>0</v>
      </c>
      <c r="P19" s="64">
        <v>25</v>
      </c>
      <c r="Q19" s="65">
        <v>0</v>
      </c>
      <c r="R19" s="66">
        <v>0</v>
      </c>
      <c r="S19" s="45"/>
    </row>
    <row r="20" spans="1:19" s="46" customFormat="1" ht="20.100000000000001" customHeight="1" x14ac:dyDescent="0.2">
      <c r="A20" s="31" t="s">
        <v>45</v>
      </c>
      <c r="B20" s="48">
        <v>19</v>
      </c>
      <c r="C20" s="60">
        <v>2</v>
      </c>
      <c r="D20" s="61">
        <f t="shared" si="0"/>
        <v>0.10526315789473684</v>
      </c>
      <c r="E20" s="51">
        <v>17</v>
      </c>
      <c r="F20" s="52">
        <v>1</v>
      </c>
      <c r="G20" s="50">
        <f t="shared" si="1"/>
        <v>5.8823529411764705E-2</v>
      </c>
      <c r="H20" s="37">
        <v>10</v>
      </c>
      <c r="I20" s="60">
        <v>2</v>
      </c>
      <c r="J20" s="53">
        <f t="shared" si="2"/>
        <v>0.2</v>
      </c>
      <c r="K20" s="52">
        <v>12</v>
      </c>
      <c r="L20" s="54">
        <v>2</v>
      </c>
      <c r="M20" s="55">
        <f t="shared" si="3"/>
        <v>0.16666666666666666</v>
      </c>
      <c r="N20" s="62">
        <v>0</v>
      </c>
      <c r="O20" s="63">
        <v>0</v>
      </c>
      <c r="P20" s="64">
        <v>2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84</v>
      </c>
      <c r="C21" s="60">
        <v>34</v>
      </c>
      <c r="D21" s="61">
        <f t="shared" si="0"/>
        <v>0.40476190476190477</v>
      </c>
      <c r="E21" s="51">
        <v>60</v>
      </c>
      <c r="F21" s="52">
        <v>16</v>
      </c>
      <c r="G21" s="50">
        <f t="shared" si="1"/>
        <v>0.26666666666666666</v>
      </c>
      <c r="H21" s="69">
        <v>60</v>
      </c>
      <c r="I21" s="60">
        <v>13</v>
      </c>
      <c r="J21" s="53">
        <f>IF(H21&gt;0,I21/H21,0)</f>
        <v>0.21666666666666667</v>
      </c>
      <c r="K21" s="103">
        <v>84</v>
      </c>
      <c r="L21" s="54">
        <v>30</v>
      </c>
      <c r="M21" s="53">
        <f>IF(K21&gt;0,L21/K21,0)</f>
        <v>0.35714285714285715</v>
      </c>
      <c r="N21" s="62">
        <v>0</v>
      </c>
      <c r="O21" s="63">
        <v>0</v>
      </c>
      <c r="P21" s="64">
        <v>30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256</v>
      </c>
      <c r="C22" s="74">
        <v>97</v>
      </c>
      <c r="D22" s="75">
        <f t="shared" si="0"/>
        <v>0.37890625</v>
      </c>
      <c r="E22" s="51">
        <v>207</v>
      </c>
      <c r="F22" s="76">
        <v>48</v>
      </c>
      <c r="G22" s="75">
        <f>IF(E22&gt;0,F22/E22,0)</f>
        <v>0.2318840579710145</v>
      </c>
      <c r="H22" s="69">
        <v>74</v>
      </c>
      <c r="I22" s="74">
        <v>15</v>
      </c>
      <c r="J22" s="75">
        <f>IF(H22&gt;0,I22/H22,0)</f>
        <v>0.20270270270270271</v>
      </c>
      <c r="K22" s="223">
        <v>100</v>
      </c>
      <c r="L22" s="78">
        <v>41</v>
      </c>
      <c r="M22" s="55">
        <f t="shared" si="3"/>
        <v>0.41</v>
      </c>
      <c r="N22" s="79">
        <v>0</v>
      </c>
      <c r="O22" s="80">
        <v>0</v>
      </c>
      <c r="P22" s="78">
        <v>39</v>
      </c>
      <c r="Q22" s="81">
        <v>2</v>
      </c>
      <c r="R22" s="82">
        <v>0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1758</v>
      </c>
      <c r="C23" s="85">
        <f>SUM(C7:C22)</f>
        <v>1051</v>
      </c>
      <c r="D23" s="86">
        <f t="shared" si="0"/>
        <v>0.59783845278725822</v>
      </c>
      <c r="E23" s="87">
        <f>SUM(E7:E22)</f>
        <v>1067</v>
      </c>
      <c r="F23" s="85">
        <f>SUM(F7:F22)</f>
        <v>467</v>
      </c>
      <c r="G23" s="86">
        <f t="shared" si="1"/>
        <v>0.43767572633552015</v>
      </c>
      <c r="H23" s="88">
        <v>602</v>
      </c>
      <c r="I23" s="85">
        <f>SUM(I7:I22)</f>
        <v>286</v>
      </c>
      <c r="J23" s="89">
        <f t="shared" si="2"/>
        <v>0.47508305647840532</v>
      </c>
      <c r="K23" s="85">
        <v>849</v>
      </c>
      <c r="L23" s="90">
        <f>SUM(L7:L22)</f>
        <v>666</v>
      </c>
      <c r="M23" s="91">
        <f>+L23/K23</f>
        <v>0.78445229681978801</v>
      </c>
      <c r="N23" s="93">
        <f>SUM(N7:N22)</f>
        <v>1</v>
      </c>
      <c r="O23" s="93">
        <f>SUM(O7:O22)</f>
        <v>0</v>
      </c>
      <c r="P23" s="94">
        <f>SUM(P7:P22)</f>
        <v>662</v>
      </c>
      <c r="Q23" s="94">
        <f>SUM(Q7:Q22)</f>
        <v>8</v>
      </c>
      <c r="R23" s="95">
        <f>SUM(R7:R22)</f>
        <v>7</v>
      </c>
      <c r="S23" s="45"/>
    </row>
    <row r="24" spans="1:19" ht="15" x14ac:dyDescent="0.25">
      <c r="A24" s="247"/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</row>
    <row r="25" spans="1:19" ht="27" customHeight="1" x14ac:dyDescent="0.25">
      <c r="A25" s="249" t="s">
        <v>49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</row>
    <row r="26" spans="1:19" ht="15" x14ac:dyDescent="0.25">
      <c r="A26" s="245" t="s">
        <v>50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ht="15" x14ac:dyDescent="0.25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zoomScaleNormal="100" workbookViewId="0">
      <selection activeCell="A26" sqref="A26"/>
    </sheetView>
  </sheetViews>
  <sheetFormatPr defaultColWidth="9.140625" defaultRowHeight="12.75" x14ac:dyDescent="0.2"/>
  <cols>
    <col min="1" max="1" width="19.5703125" style="3" customWidth="1"/>
    <col min="2" max="2" width="8" style="144" customWidth="1"/>
    <col min="3" max="3" width="7.42578125" style="145" customWidth="1"/>
    <col min="4" max="4" width="7.28515625" style="146" customWidth="1"/>
    <col min="5" max="5" width="8.5703125" style="145" customWidth="1"/>
    <col min="6" max="6" width="8.5703125" style="147" customWidth="1"/>
    <col min="7" max="7" width="7" style="3" customWidth="1"/>
    <col min="8" max="8" width="10.28515625" style="3" customWidth="1"/>
    <col min="9" max="10" width="8.5703125" style="3" customWidth="1"/>
    <col min="11" max="11" width="9.5703125" style="3" customWidth="1"/>
    <col min="12" max="12" width="9.42578125" style="146" customWidth="1"/>
    <col min="13" max="13" width="8" style="145" customWidth="1"/>
    <col min="14" max="14" width="8" style="147" customWidth="1"/>
    <col min="15" max="15" width="9.7109375" style="3" customWidth="1"/>
    <col min="16" max="16384" width="9.140625" style="3"/>
  </cols>
  <sheetData>
    <row r="1" spans="1:15" s="24" customFormat="1" ht="20.100000000000001" customHeight="1" x14ac:dyDescent="0.2">
      <c r="A1" s="250" t="str">
        <f>+'1 Adult Part'!A1:O1</f>
        <v>TAB 6 - WIOA TITLE I PARTICIPANT SUMMARIES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2"/>
      <c r="O1" s="229"/>
    </row>
    <row r="2" spans="1:15" s="24" customFormat="1" ht="20.100000000000001" customHeight="1" x14ac:dyDescent="0.2">
      <c r="A2" s="268" t="str">
        <f>'1 Adult Part'!$A$2</f>
        <v>FY23 QUARTER ENDING DECEMBER 31, 2022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70"/>
    </row>
    <row r="3" spans="1:15" s="24" customFormat="1" ht="20.100000000000001" customHeight="1" thickBot="1" x14ac:dyDescent="0.25">
      <c r="A3" s="278" t="s">
        <v>51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80"/>
    </row>
    <row r="4" spans="1:15" ht="15" x14ac:dyDescent="0.25">
      <c r="A4" s="281" t="s">
        <v>12</v>
      </c>
      <c r="B4" s="276" t="s">
        <v>52</v>
      </c>
      <c r="C4" s="276"/>
      <c r="D4" s="277"/>
      <c r="E4" s="275" t="s">
        <v>53</v>
      </c>
      <c r="F4" s="276"/>
      <c r="G4" s="277"/>
      <c r="H4" s="228" t="s">
        <v>54</v>
      </c>
      <c r="I4" s="273" t="s">
        <v>55</v>
      </c>
      <c r="J4" s="274"/>
      <c r="K4" s="273" t="s">
        <v>56</v>
      </c>
      <c r="L4" s="274"/>
      <c r="M4" s="275" t="s">
        <v>57</v>
      </c>
      <c r="N4" s="277"/>
    </row>
    <row r="5" spans="1:15" ht="34.5" customHeight="1" thickBot="1" x14ac:dyDescent="0.3">
      <c r="A5" s="282"/>
      <c r="B5" s="97" t="s">
        <v>20</v>
      </c>
      <c r="C5" s="97" t="s">
        <v>21</v>
      </c>
      <c r="D5" s="98" t="s">
        <v>58</v>
      </c>
      <c r="E5" s="97" t="s">
        <v>20</v>
      </c>
      <c r="F5" s="99" t="s">
        <v>21</v>
      </c>
      <c r="G5" s="98" t="s">
        <v>58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97" t="s">
        <v>20</v>
      </c>
      <c r="N5" s="102" t="s">
        <v>21</v>
      </c>
    </row>
    <row r="6" spans="1:15" s="110" customFormat="1" ht="21.95" customHeight="1" x14ac:dyDescent="0.2">
      <c r="A6" s="47" t="s">
        <v>32</v>
      </c>
      <c r="B6" s="37">
        <v>38</v>
      </c>
      <c r="C6" s="103">
        <v>10</v>
      </c>
      <c r="D6" s="50">
        <f t="shared" ref="D6:D22" si="0">C6/B6</f>
        <v>0.26315789473684209</v>
      </c>
      <c r="E6" s="35">
        <v>29</v>
      </c>
      <c r="F6" s="104">
        <v>8</v>
      </c>
      <c r="G6" s="50">
        <f t="shared" ref="G6:G22" si="1">F6/E6</f>
        <v>0.27586206896551724</v>
      </c>
      <c r="H6" s="104">
        <v>0</v>
      </c>
      <c r="I6" s="105">
        <f t="shared" ref="I6:I22" si="2">+E6/B6</f>
        <v>0.76315789473684215</v>
      </c>
      <c r="J6" s="50">
        <f>IF(F6=0,0, F6/(C6-H6))</f>
        <v>0.8</v>
      </c>
      <c r="K6" s="106">
        <v>18</v>
      </c>
      <c r="L6" s="107">
        <v>17.233750000000001</v>
      </c>
      <c r="M6" s="108">
        <v>27</v>
      </c>
      <c r="N6" s="109">
        <v>6</v>
      </c>
    </row>
    <row r="7" spans="1:15" s="110" customFormat="1" ht="21.95" customHeight="1" x14ac:dyDescent="0.2">
      <c r="A7" s="47" t="s">
        <v>33</v>
      </c>
      <c r="B7" s="37">
        <v>117</v>
      </c>
      <c r="C7" s="103">
        <v>48</v>
      </c>
      <c r="D7" s="111">
        <f t="shared" si="0"/>
        <v>0.41025641025641024</v>
      </c>
      <c r="E7" s="51">
        <v>82</v>
      </c>
      <c r="F7" s="104">
        <v>27</v>
      </c>
      <c r="G7" s="50">
        <f t="shared" si="1"/>
        <v>0.32926829268292684</v>
      </c>
      <c r="H7" s="104">
        <v>0</v>
      </c>
      <c r="I7" s="105">
        <f t="shared" si="2"/>
        <v>0.70085470085470081</v>
      </c>
      <c r="J7" s="50">
        <f t="shared" ref="J7:J22" si="3">(F7/(C7-H7))</f>
        <v>0.5625</v>
      </c>
      <c r="K7" s="106">
        <v>15.5</v>
      </c>
      <c r="L7" s="107">
        <v>19.705185185185186</v>
      </c>
      <c r="M7" s="112">
        <v>40</v>
      </c>
      <c r="N7" s="109">
        <v>47</v>
      </c>
    </row>
    <row r="8" spans="1:15" s="110" customFormat="1" ht="21.95" customHeight="1" x14ac:dyDescent="0.2">
      <c r="A8" s="31" t="s">
        <v>34</v>
      </c>
      <c r="B8" s="37">
        <v>48</v>
      </c>
      <c r="C8" s="113">
        <v>10</v>
      </c>
      <c r="D8" s="61">
        <f t="shared" si="0"/>
        <v>0.20833333333333334</v>
      </c>
      <c r="E8" s="51">
        <v>37</v>
      </c>
      <c r="F8" s="114">
        <v>8</v>
      </c>
      <c r="G8" s="111">
        <f t="shared" si="1"/>
        <v>0.21621621621621623</v>
      </c>
      <c r="H8" s="115">
        <v>0</v>
      </c>
      <c r="I8" s="116">
        <f t="shared" si="2"/>
        <v>0.77083333333333337</v>
      </c>
      <c r="J8" s="61">
        <f t="shared" si="3"/>
        <v>0.8</v>
      </c>
      <c r="K8" s="106">
        <v>17.25</v>
      </c>
      <c r="L8" s="117">
        <v>19.90625</v>
      </c>
      <c r="M8" s="112">
        <v>13</v>
      </c>
      <c r="N8" s="118">
        <v>18</v>
      </c>
    </row>
    <row r="9" spans="1:15" s="110" customFormat="1" ht="21.95" customHeight="1" x14ac:dyDescent="0.2">
      <c r="A9" s="31" t="s">
        <v>35</v>
      </c>
      <c r="B9" s="69">
        <v>53</v>
      </c>
      <c r="C9" s="113">
        <v>36</v>
      </c>
      <c r="D9" s="61">
        <f t="shared" si="0"/>
        <v>0.67924528301886788</v>
      </c>
      <c r="E9" s="68">
        <v>42</v>
      </c>
      <c r="F9" s="114">
        <v>9</v>
      </c>
      <c r="G9" s="61">
        <f>IF(E9&gt;0,F9/E9,0)</f>
        <v>0.21428571428571427</v>
      </c>
      <c r="H9" s="114">
        <v>0</v>
      </c>
      <c r="I9" s="116">
        <f t="shared" si="2"/>
        <v>0.79245283018867929</v>
      </c>
      <c r="J9" s="61">
        <f t="shared" si="3"/>
        <v>0.25</v>
      </c>
      <c r="K9" s="119">
        <v>16.25</v>
      </c>
      <c r="L9" s="117">
        <v>18.18888888888889</v>
      </c>
      <c r="M9" s="120">
        <v>29</v>
      </c>
      <c r="N9" s="118">
        <v>9</v>
      </c>
    </row>
    <row r="10" spans="1:15" s="110" customFormat="1" ht="21.95" customHeight="1" x14ac:dyDescent="0.2">
      <c r="A10" s="31" t="s">
        <v>36</v>
      </c>
      <c r="B10" s="37">
        <v>28</v>
      </c>
      <c r="C10" s="113">
        <v>6</v>
      </c>
      <c r="D10" s="61">
        <f t="shared" si="0"/>
        <v>0.21428571428571427</v>
      </c>
      <c r="E10" s="51">
        <v>22</v>
      </c>
      <c r="F10" s="114">
        <v>6</v>
      </c>
      <c r="G10" s="61">
        <f t="shared" si="1"/>
        <v>0.27272727272727271</v>
      </c>
      <c r="H10" s="114">
        <v>0</v>
      </c>
      <c r="I10" s="116">
        <f t="shared" si="2"/>
        <v>0.7857142857142857</v>
      </c>
      <c r="J10" s="61">
        <f t="shared" si="3"/>
        <v>1</v>
      </c>
      <c r="K10" s="106">
        <v>18</v>
      </c>
      <c r="L10" s="117">
        <v>17.837606837606835</v>
      </c>
      <c r="M10" s="112">
        <v>15</v>
      </c>
      <c r="N10" s="118">
        <v>5</v>
      </c>
    </row>
    <row r="11" spans="1:15" s="110" customFormat="1" ht="21.95" customHeight="1" x14ac:dyDescent="0.2">
      <c r="A11" s="31" t="s">
        <v>37</v>
      </c>
      <c r="B11" s="37">
        <v>48</v>
      </c>
      <c r="C11" s="113">
        <v>15</v>
      </c>
      <c r="D11" s="61">
        <f t="shared" si="0"/>
        <v>0.3125</v>
      </c>
      <c r="E11" s="51">
        <v>41</v>
      </c>
      <c r="F11" s="114">
        <v>9</v>
      </c>
      <c r="G11" s="121">
        <f t="shared" si="1"/>
        <v>0.21951219512195122</v>
      </c>
      <c r="H11" s="122">
        <v>1</v>
      </c>
      <c r="I11" s="116">
        <f t="shared" si="2"/>
        <v>0.85416666666666663</v>
      </c>
      <c r="J11" s="61">
        <f t="shared" si="3"/>
        <v>0.6428571428571429</v>
      </c>
      <c r="K11" s="106">
        <v>17</v>
      </c>
      <c r="L11" s="117">
        <v>23.722222222222221</v>
      </c>
      <c r="M11" s="112">
        <v>50</v>
      </c>
      <c r="N11" s="118">
        <v>21</v>
      </c>
    </row>
    <row r="12" spans="1:15" s="110" customFormat="1" ht="21.95" customHeight="1" x14ac:dyDescent="0.2">
      <c r="A12" s="31" t="s">
        <v>38</v>
      </c>
      <c r="B12" s="37">
        <v>21</v>
      </c>
      <c r="C12" s="113">
        <v>13</v>
      </c>
      <c r="D12" s="61">
        <f t="shared" si="0"/>
        <v>0.61904761904761907</v>
      </c>
      <c r="E12" s="51">
        <v>18</v>
      </c>
      <c r="F12" s="114">
        <v>4</v>
      </c>
      <c r="G12" s="61">
        <f t="shared" si="1"/>
        <v>0.22222222222222221</v>
      </c>
      <c r="H12" s="114">
        <v>0</v>
      </c>
      <c r="I12" s="116">
        <f t="shared" si="2"/>
        <v>0.8571428571428571</v>
      </c>
      <c r="J12" s="61">
        <f t="shared" si="3"/>
        <v>0.30769230769230771</v>
      </c>
      <c r="K12" s="106">
        <v>16</v>
      </c>
      <c r="L12" s="117">
        <v>19.63</v>
      </c>
      <c r="M12" s="112">
        <v>20</v>
      </c>
      <c r="N12" s="118">
        <v>12</v>
      </c>
    </row>
    <row r="13" spans="1:15" s="110" customFormat="1" ht="21.95" customHeight="1" x14ac:dyDescent="0.2">
      <c r="A13" s="31" t="s">
        <v>39</v>
      </c>
      <c r="B13" s="37">
        <v>33</v>
      </c>
      <c r="C13" s="113">
        <v>7</v>
      </c>
      <c r="D13" s="61">
        <f t="shared" si="0"/>
        <v>0.21212121212121213</v>
      </c>
      <c r="E13" s="51">
        <v>27</v>
      </c>
      <c r="F13" s="114">
        <v>6</v>
      </c>
      <c r="G13" s="111">
        <f t="shared" si="1"/>
        <v>0.22222222222222221</v>
      </c>
      <c r="H13" s="115">
        <v>0</v>
      </c>
      <c r="I13" s="116">
        <f t="shared" si="2"/>
        <v>0.81818181818181823</v>
      </c>
      <c r="J13" s="61">
        <f t="shared" si="3"/>
        <v>0.8571428571428571</v>
      </c>
      <c r="K13" s="106">
        <v>17</v>
      </c>
      <c r="L13" s="117">
        <v>21.407051282051285</v>
      </c>
      <c r="M13" s="112">
        <v>30</v>
      </c>
      <c r="N13" s="118">
        <v>10</v>
      </c>
    </row>
    <row r="14" spans="1:15" s="110" customFormat="1" ht="21.95" customHeight="1" x14ac:dyDescent="0.2">
      <c r="A14" s="31" t="s">
        <v>40</v>
      </c>
      <c r="B14" s="37">
        <v>73</v>
      </c>
      <c r="C14" s="113">
        <v>19</v>
      </c>
      <c r="D14" s="61">
        <f t="shared" si="0"/>
        <v>0.26027397260273971</v>
      </c>
      <c r="E14" s="51">
        <v>59</v>
      </c>
      <c r="F14" s="114">
        <v>8</v>
      </c>
      <c r="G14" s="61">
        <f t="shared" si="1"/>
        <v>0.13559322033898305</v>
      </c>
      <c r="H14" s="114">
        <v>0</v>
      </c>
      <c r="I14" s="116">
        <f t="shared" si="2"/>
        <v>0.80821917808219179</v>
      </c>
      <c r="J14" s="61">
        <f t="shared" si="3"/>
        <v>0.42105263157894735</v>
      </c>
      <c r="K14" s="106">
        <v>17.5</v>
      </c>
      <c r="L14" s="117">
        <v>21.33787740384615</v>
      </c>
      <c r="M14" s="112">
        <v>74</v>
      </c>
      <c r="N14" s="118">
        <v>14</v>
      </c>
    </row>
    <row r="15" spans="1:15" s="110" customFormat="1" ht="21.95" customHeight="1" x14ac:dyDescent="0.2">
      <c r="A15" s="31" t="s">
        <v>41</v>
      </c>
      <c r="B15" s="37">
        <v>195</v>
      </c>
      <c r="C15" s="113">
        <v>83</v>
      </c>
      <c r="D15" s="61">
        <f t="shared" si="0"/>
        <v>0.42564102564102563</v>
      </c>
      <c r="E15" s="51">
        <v>150</v>
      </c>
      <c r="F15" s="114">
        <v>36</v>
      </c>
      <c r="G15" s="61">
        <f>IF(E15=0,0,F15/E15)</f>
        <v>0.24</v>
      </c>
      <c r="H15" s="114">
        <v>3</v>
      </c>
      <c r="I15" s="116">
        <f t="shared" si="2"/>
        <v>0.76923076923076927</v>
      </c>
      <c r="J15" s="61">
        <f t="shared" si="3"/>
        <v>0.45</v>
      </c>
      <c r="K15" s="106">
        <v>15.25</v>
      </c>
      <c r="L15" s="117">
        <v>21.449850427350427</v>
      </c>
      <c r="M15" s="112">
        <v>116</v>
      </c>
      <c r="N15" s="118">
        <v>101</v>
      </c>
    </row>
    <row r="16" spans="1:15" s="110" customFormat="1" ht="21.95" customHeight="1" x14ac:dyDescent="0.2">
      <c r="A16" s="31" t="s">
        <v>42</v>
      </c>
      <c r="B16" s="37">
        <v>49</v>
      </c>
      <c r="C16" s="113">
        <v>9</v>
      </c>
      <c r="D16" s="61">
        <f t="shared" si="0"/>
        <v>0.18367346938775511</v>
      </c>
      <c r="E16" s="51">
        <v>39</v>
      </c>
      <c r="F16" s="114">
        <v>7</v>
      </c>
      <c r="G16" s="61">
        <f t="shared" si="1"/>
        <v>0.17948717948717949</v>
      </c>
      <c r="H16" s="114">
        <v>0</v>
      </c>
      <c r="I16" s="116">
        <f t="shared" si="2"/>
        <v>0.79591836734693877</v>
      </c>
      <c r="J16" s="61">
        <f t="shared" si="3"/>
        <v>0.77777777777777779</v>
      </c>
      <c r="K16" s="106">
        <v>16</v>
      </c>
      <c r="L16" s="117">
        <v>21.280219780219781</v>
      </c>
      <c r="M16" s="120">
        <v>49</v>
      </c>
      <c r="N16" s="118">
        <v>10</v>
      </c>
    </row>
    <row r="17" spans="1:17" s="110" customFormat="1" ht="21.95" customHeight="1" x14ac:dyDescent="0.2">
      <c r="A17" s="31" t="s">
        <v>43</v>
      </c>
      <c r="B17" s="37">
        <v>71</v>
      </c>
      <c r="C17" s="113">
        <v>13</v>
      </c>
      <c r="D17" s="61">
        <f t="shared" si="0"/>
        <v>0.18309859154929578</v>
      </c>
      <c r="E17" s="51">
        <v>59</v>
      </c>
      <c r="F17" s="114">
        <v>9</v>
      </c>
      <c r="G17" s="61">
        <f t="shared" si="1"/>
        <v>0.15254237288135594</v>
      </c>
      <c r="H17" s="114">
        <v>1</v>
      </c>
      <c r="I17" s="116">
        <f t="shared" si="2"/>
        <v>0.83098591549295775</v>
      </c>
      <c r="J17" s="61">
        <f t="shared" si="3"/>
        <v>0.75</v>
      </c>
      <c r="K17" s="106">
        <v>18</v>
      </c>
      <c r="L17" s="117">
        <v>25.074569978632482</v>
      </c>
      <c r="M17" s="112">
        <v>48</v>
      </c>
      <c r="N17" s="118">
        <v>18</v>
      </c>
    </row>
    <row r="18" spans="1:17" s="110" customFormat="1" ht="21.95" customHeight="1" x14ac:dyDescent="0.2">
      <c r="A18" s="31" t="s">
        <v>44</v>
      </c>
      <c r="B18" s="37">
        <v>41</v>
      </c>
      <c r="C18" s="113">
        <v>11</v>
      </c>
      <c r="D18" s="61">
        <f t="shared" si="0"/>
        <v>0.26829268292682928</v>
      </c>
      <c r="E18" s="51">
        <v>35</v>
      </c>
      <c r="F18" s="114">
        <v>7</v>
      </c>
      <c r="G18" s="61">
        <f t="shared" si="1"/>
        <v>0.2</v>
      </c>
      <c r="H18" s="114">
        <v>0</v>
      </c>
      <c r="I18" s="116">
        <f t="shared" si="2"/>
        <v>0.85365853658536583</v>
      </c>
      <c r="J18" s="61">
        <f t="shared" si="3"/>
        <v>0.63636363636363635</v>
      </c>
      <c r="K18" s="106">
        <v>19</v>
      </c>
      <c r="L18" s="117">
        <v>22.107142857142858</v>
      </c>
      <c r="M18" s="112">
        <v>46</v>
      </c>
      <c r="N18" s="118">
        <v>8</v>
      </c>
    </row>
    <row r="19" spans="1:17" s="110" customFormat="1" ht="21.95" customHeight="1" x14ac:dyDescent="0.2">
      <c r="A19" s="31" t="s">
        <v>45</v>
      </c>
      <c r="B19" s="37">
        <v>12</v>
      </c>
      <c r="C19" s="113">
        <v>1</v>
      </c>
      <c r="D19" s="61">
        <f t="shared" si="0"/>
        <v>8.3333333333333329E-2</v>
      </c>
      <c r="E19" s="51">
        <v>10</v>
      </c>
      <c r="F19" s="114">
        <v>1</v>
      </c>
      <c r="G19" s="50">
        <f t="shared" si="1"/>
        <v>0.1</v>
      </c>
      <c r="H19" s="104">
        <v>0</v>
      </c>
      <c r="I19" s="116">
        <f t="shared" si="2"/>
        <v>0.83333333333333337</v>
      </c>
      <c r="J19" s="61">
        <f>IF(F19=0,0,F19/(C19-H19))</f>
        <v>1</v>
      </c>
      <c r="K19" s="106">
        <v>15.1</v>
      </c>
      <c r="L19" s="117">
        <v>10</v>
      </c>
      <c r="M19" s="112">
        <v>9</v>
      </c>
      <c r="N19" s="118">
        <v>0</v>
      </c>
    </row>
    <row r="20" spans="1:17" s="110" customFormat="1" ht="21.95" customHeight="1" x14ac:dyDescent="0.2">
      <c r="A20" s="31" t="s">
        <v>46</v>
      </c>
      <c r="B20" s="69">
        <v>52</v>
      </c>
      <c r="C20" s="113">
        <v>5</v>
      </c>
      <c r="D20" s="61">
        <f t="shared" si="0"/>
        <v>9.6153846153846159E-2</v>
      </c>
      <c r="E20" s="51">
        <v>46</v>
      </c>
      <c r="F20" s="114">
        <v>3</v>
      </c>
      <c r="G20" s="50">
        <f t="shared" si="1"/>
        <v>6.5217391304347824E-2</v>
      </c>
      <c r="H20" s="104">
        <v>0</v>
      </c>
      <c r="I20" s="116">
        <f t="shared" si="2"/>
        <v>0.88461538461538458</v>
      </c>
      <c r="J20" s="61">
        <f t="shared" si="3"/>
        <v>0.6</v>
      </c>
      <c r="K20" s="106">
        <v>14.25</v>
      </c>
      <c r="L20" s="117">
        <v>16.538461538461537</v>
      </c>
      <c r="M20" s="120">
        <v>84</v>
      </c>
      <c r="N20" s="118">
        <v>12</v>
      </c>
    </row>
    <row r="21" spans="1:17" s="110" customFormat="1" ht="21.95" customHeight="1" thickBot="1" x14ac:dyDescent="0.25">
      <c r="A21" s="73" t="s">
        <v>47</v>
      </c>
      <c r="B21" s="123">
        <v>128</v>
      </c>
      <c r="C21" s="124">
        <v>21</v>
      </c>
      <c r="D21" s="75">
        <f t="shared" si="0"/>
        <v>0.1640625</v>
      </c>
      <c r="E21" s="70">
        <v>96</v>
      </c>
      <c r="F21" s="122">
        <v>10</v>
      </c>
      <c r="G21" s="111">
        <f t="shared" si="1"/>
        <v>0.10416666666666667</v>
      </c>
      <c r="H21" s="125">
        <v>1</v>
      </c>
      <c r="I21" s="116">
        <f t="shared" si="2"/>
        <v>0.75</v>
      </c>
      <c r="J21" s="121">
        <f t="shared" si="3"/>
        <v>0.5</v>
      </c>
      <c r="K21" s="106">
        <v>19</v>
      </c>
      <c r="L21" s="126">
        <v>20.5</v>
      </c>
      <c r="M21" s="222">
        <v>20</v>
      </c>
      <c r="N21" s="127">
        <v>17</v>
      </c>
    </row>
    <row r="22" spans="1:17" s="110" customFormat="1" ht="21.95" customHeight="1" thickBot="1" x14ac:dyDescent="0.25">
      <c r="A22" s="83" t="s">
        <v>48</v>
      </c>
      <c r="B22" s="128">
        <f>SUM(B6:B21)</f>
        <v>1007</v>
      </c>
      <c r="C22" s="129">
        <f>SUM(C6:C21)</f>
        <v>307</v>
      </c>
      <c r="D22" s="130">
        <f t="shared" si="0"/>
        <v>0.30486593843098314</v>
      </c>
      <c r="E22" s="87">
        <f>SUM(E6:E21)</f>
        <v>792</v>
      </c>
      <c r="F22" s="131">
        <f>SUM(F6:F21)</f>
        <v>158</v>
      </c>
      <c r="G22" s="130">
        <f t="shared" si="1"/>
        <v>0.1994949494949495</v>
      </c>
      <c r="H22" s="131">
        <f>SUM(H6:H21)</f>
        <v>6</v>
      </c>
      <c r="I22" s="132">
        <f t="shared" si="2"/>
        <v>0.78649453823237336</v>
      </c>
      <c r="J22" s="130">
        <f t="shared" si="3"/>
        <v>0.52491694352159468</v>
      </c>
      <c r="K22" s="133">
        <v>16.763666666666666</v>
      </c>
      <c r="L22" s="134">
        <v>20.615466052012334</v>
      </c>
      <c r="M22" s="135">
        <f>SUM(M6:M21)</f>
        <v>670</v>
      </c>
      <c r="N22" s="136">
        <f>SUM(N6:N21)</f>
        <v>308</v>
      </c>
    </row>
    <row r="23" spans="1:17" s="142" customFormat="1" ht="15" x14ac:dyDescent="0.25">
      <c r="A23" s="137" t="s">
        <v>59</v>
      </c>
      <c r="B23" s="138"/>
      <c r="C23" s="139"/>
      <c r="D23" s="140"/>
      <c r="E23" s="139"/>
      <c r="F23" s="141"/>
      <c r="L23" s="140"/>
      <c r="M23" s="139"/>
    </row>
    <row r="24" spans="1:17" s="142" customFormat="1" ht="15" x14ac:dyDescent="0.25">
      <c r="A24" s="142" t="s">
        <v>60</v>
      </c>
      <c r="B24" s="138"/>
      <c r="C24" s="139"/>
      <c r="D24" s="140"/>
      <c r="E24" s="139"/>
      <c r="F24" s="141"/>
      <c r="L24" s="140"/>
      <c r="M24" s="139"/>
      <c r="N24" s="143"/>
    </row>
    <row r="25" spans="1:17" ht="24" customHeight="1" x14ac:dyDescent="0.25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3"/>
  <sheetViews>
    <sheetView zoomScaleNormal="100" workbookViewId="0">
      <selection activeCell="A23" sqref="A23"/>
    </sheetView>
  </sheetViews>
  <sheetFormatPr defaultColWidth="9.140625" defaultRowHeight="12.75" x14ac:dyDescent="0.2"/>
  <cols>
    <col min="1" max="1" width="19.42578125" style="3" customWidth="1"/>
    <col min="2" max="2" width="7.5703125" style="182" customWidth="1"/>
    <col min="3" max="4" width="8" style="3" customWidth="1"/>
    <col min="5" max="5" width="10" style="3" customWidth="1"/>
    <col min="6" max="7" width="8.140625" style="3" customWidth="1"/>
    <col min="8" max="8" width="7" style="3" customWidth="1"/>
    <col min="9" max="10" width="7.5703125" style="3" customWidth="1"/>
    <col min="11" max="11" width="9.5703125" style="3" customWidth="1"/>
    <col min="12" max="15" width="7.7109375" style="3" customWidth="1"/>
    <col min="16" max="17" width="9.140625" style="3"/>
    <col min="18" max="18" width="8.85546875" style="3" customWidth="1"/>
    <col min="19" max="16384" width="9.140625" style="3"/>
  </cols>
  <sheetData>
    <row r="1" spans="1:19" s="24" customFormat="1" ht="20.100000000000001" customHeight="1" x14ac:dyDescent="0.2">
      <c r="A1" s="250" t="str">
        <f>+'1 Adult Part'!A1:O1</f>
        <v>TAB 6 - WIOA TITLE I PARTICIPANT SUMMARIES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2"/>
    </row>
    <row r="2" spans="1:19" s="24" customFormat="1" ht="20.100000000000001" customHeight="1" x14ac:dyDescent="0.2">
      <c r="A2" s="253" t="str">
        <f>'1 Adult Part'!$A$2</f>
        <v>FY23 QUARTER ENDING DECEMBER 31, 2022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70"/>
    </row>
    <row r="3" spans="1:19" s="24" customFormat="1" ht="20.100000000000001" customHeight="1" thickBot="1" x14ac:dyDescent="0.25">
      <c r="A3" s="256" t="s">
        <v>61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80"/>
    </row>
    <row r="4" spans="1:19" ht="16.5" customHeight="1" x14ac:dyDescent="0.25">
      <c r="A4" s="281" t="s">
        <v>62</v>
      </c>
      <c r="B4" s="273" t="s">
        <v>63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74"/>
    </row>
    <row r="5" spans="1:19" ht="50.25" customHeight="1" thickBot="1" x14ac:dyDescent="0.25">
      <c r="A5" s="282"/>
      <c r="B5" s="148" t="s">
        <v>64</v>
      </c>
      <c r="C5" s="149" t="s">
        <v>65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71</v>
      </c>
      <c r="J5" s="149" t="s">
        <v>72</v>
      </c>
      <c r="K5" s="149" t="s">
        <v>73</v>
      </c>
      <c r="L5" s="149" t="s">
        <v>74</v>
      </c>
      <c r="M5" s="150" t="s">
        <v>75</v>
      </c>
      <c r="N5" s="149" t="s">
        <v>76</v>
      </c>
      <c r="O5" s="151" t="s">
        <v>77</v>
      </c>
      <c r="R5" s="152"/>
      <c r="S5" s="152"/>
    </row>
    <row r="6" spans="1:19" s="46" customFormat="1" ht="21.95" customHeight="1" x14ac:dyDescent="0.2">
      <c r="A6" s="31" t="s">
        <v>32</v>
      </c>
      <c r="B6" s="153">
        <v>76.19047619047619</v>
      </c>
      <c r="C6" s="154">
        <v>0</v>
      </c>
      <c r="D6" s="155">
        <v>19.047619047619047</v>
      </c>
      <c r="E6" s="154">
        <v>28.571428571428573</v>
      </c>
      <c r="F6" s="154">
        <v>4.7619047619047619</v>
      </c>
      <c r="G6" s="155">
        <v>9.5238095238095237</v>
      </c>
      <c r="H6" s="154">
        <v>0</v>
      </c>
      <c r="I6" s="155">
        <v>90.476190476190482</v>
      </c>
      <c r="J6" s="154">
        <v>0</v>
      </c>
      <c r="K6" s="155">
        <v>19.047619047619047</v>
      </c>
      <c r="L6" s="155">
        <v>0</v>
      </c>
      <c r="M6" s="156">
        <v>4.7619047619047619</v>
      </c>
      <c r="N6" s="155">
        <v>57.142857142857146</v>
      </c>
      <c r="O6" s="157">
        <v>95.238095238095227</v>
      </c>
      <c r="P6" s="158"/>
    </row>
    <row r="7" spans="1:19" s="46" customFormat="1" ht="21.95" customHeight="1" x14ac:dyDescent="0.2">
      <c r="A7" s="47" t="s">
        <v>33</v>
      </c>
      <c r="B7" s="159">
        <v>73.333333333333329</v>
      </c>
      <c r="C7" s="160">
        <v>15.833333333333332</v>
      </c>
      <c r="D7" s="161">
        <v>26.666666666666664</v>
      </c>
      <c r="E7" s="160">
        <v>55</v>
      </c>
      <c r="F7" s="160">
        <v>5</v>
      </c>
      <c r="G7" s="161">
        <v>7.5</v>
      </c>
      <c r="H7" s="160">
        <v>1.6666666666666665</v>
      </c>
      <c r="I7" s="161">
        <v>60</v>
      </c>
      <c r="J7" s="160">
        <v>0</v>
      </c>
      <c r="K7" s="161">
        <v>5.8333333333333339</v>
      </c>
      <c r="L7" s="161">
        <v>5.8333333333333339</v>
      </c>
      <c r="M7" s="162">
        <v>2.5</v>
      </c>
      <c r="N7" s="161">
        <v>13.333333333333332</v>
      </c>
      <c r="O7" s="163">
        <v>65</v>
      </c>
      <c r="P7" s="158"/>
    </row>
    <row r="8" spans="1:19" s="46" customFormat="1" ht="21.95" customHeight="1" x14ac:dyDescent="0.2">
      <c r="A8" s="31" t="s">
        <v>34</v>
      </c>
      <c r="B8" s="164">
        <v>77.777777777777771</v>
      </c>
      <c r="C8" s="165">
        <v>8.3333333333333339</v>
      </c>
      <c r="D8" s="166">
        <v>8.3333333333333339</v>
      </c>
      <c r="E8" s="165">
        <v>30.555555555555557</v>
      </c>
      <c r="F8" s="165">
        <v>0</v>
      </c>
      <c r="G8" s="166">
        <v>2.7777777777777777</v>
      </c>
      <c r="H8" s="165">
        <v>2.7777777777777777</v>
      </c>
      <c r="I8" s="166">
        <v>94.444444444444457</v>
      </c>
      <c r="J8" s="165">
        <v>0</v>
      </c>
      <c r="K8" s="166">
        <v>38.888888888888886</v>
      </c>
      <c r="L8" s="166">
        <v>0</v>
      </c>
      <c r="M8" s="167">
        <v>0</v>
      </c>
      <c r="N8" s="166">
        <v>52.777777777777771</v>
      </c>
      <c r="O8" s="168">
        <v>97.222222222222229</v>
      </c>
      <c r="P8" s="158"/>
    </row>
    <row r="9" spans="1:19" s="46" customFormat="1" ht="21.95" customHeight="1" x14ac:dyDescent="0.2">
      <c r="A9" s="31" t="s">
        <v>35</v>
      </c>
      <c r="B9" s="164">
        <v>80.281690140845072</v>
      </c>
      <c r="C9" s="165">
        <v>7.042253521126761</v>
      </c>
      <c r="D9" s="166">
        <v>14.084507042253522</v>
      </c>
      <c r="E9" s="165">
        <v>63.380281690140848</v>
      </c>
      <c r="F9" s="165">
        <v>1.408450704225352</v>
      </c>
      <c r="G9" s="166">
        <v>4.225352112676056</v>
      </c>
      <c r="H9" s="165">
        <v>4.225352112676056</v>
      </c>
      <c r="I9" s="166">
        <v>88.732394366197184</v>
      </c>
      <c r="J9" s="165">
        <v>0</v>
      </c>
      <c r="K9" s="166">
        <v>16.901408450704224</v>
      </c>
      <c r="L9" s="166">
        <v>4.225352112676056</v>
      </c>
      <c r="M9" s="167">
        <v>1.408450704225352</v>
      </c>
      <c r="N9" s="166">
        <v>57.74647887323944</v>
      </c>
      <c r="O9" s="168">
        <v>91.549295774647888</v>
      </c>
      <c r="P9" s="158"/>
    </row>
    <row r="10" spans="1:19" s="46" customFormat="1" ht="21.95" customHeight="1" x14ac:dyDescent="0.2">
      <c r="A10" s="31" t="s">
        <v>36</v>
      </c>
      <c r="B10" s="164">
        <v>85.185185185185176</v>
      </c>
      <c r="C10" s="165">
        <v>11.111111111111111</v>
      </c>
      <c r="D10" s="166">
        <v>7.4074074074074074</v>
      </c>
      <c r="E10" s="165">
        <v>18.518518518518519</v>
      </c>
      <c r="F10" s="165">
        <v>11.111111111111111</v>
      </c>
      <c r="G10" s="166">
        <v>11.111111111111111</v>
      </c>
      <c r="H10" s="165">
        <v>14.814814814814815</v>
      </c>
      <c r="I10" s="166">
        <v>62.962962962962962</v>
      </c>
      <c r="J10" s="165">
        <v>0</v>
      </c>
      <c r="K10" s="166">
        <v>3.7037037037037037</v>
      </c>
      <c r="L10" s="166">
        <v>0</v>
      </c>
      <c r="M10" s="167">
        <v>3.7037037037037037</v>
      </c>
      <c r="N10" s="166">
        <v>59.25925925925926</v>
      </c>
      <c r="O10" s="168">
        <v>85.185185185185176</v>
      </c>
      <c r="P10" s="158"/>
    </row>
    <row r="11" spans="1:19" s="46" customFormat="1" ht="21.95" customHeight="1" x14ac:dyDescent="0.2">
      <c r="A11" s="31" t="s">
        <v>37</v>
      </c>
      <c r="B11" s="164">
        <v>76.315789473684205</v>
      </c>
      <c r="C11" s="165">
        <v>7.8947368421052637</v>
      </c>
      <c r="D11" s="166">
        <v>39.473684210526315</v>
      </c>
      <c r="E11" s="165">
        <v>23.684210526315788</v>
      </c>
      <c r="F11" s="165">
        <v>2.6315789473684208</v>
      </c>
      <c r="G11" s="166">
        <v>7.8947368421052637</v>
      </c>
      <c r="H11" s="165">
        <v>2.6315789473684208</v>
      </c>
      <c r="I11" s="166">
        <v>73.684210526315795</v>
      </c>
      <c r="J11" s="165">
        <v>0</v>
      </c>
      <c r="K11" s="166">
        <v>50</v>
      </c>
      <c r="L11" s="166">
        <v>0</v>
      </c>
      <c r="M11" s="167">
        <v>5.2631578947368416</v>
      </c>
      <c r="N11" s="166">
        <v>47.368421052631575</v>
      </c>
      <c r="O11" s="168">
        <v>81.578947368421055</v>
      </c>
      <c r="P11" s="158"/>
    </row>
    <row r="12" spans="1:19" s="46" customFormat="1" ht="21.95" customHeight="1" x14ac:dyDescent="0.2">
      <c r="A12" s="31" t="s">
        <v>38</v>
      </c>
      <c r="B12" s="164">
        <v>67.567567567567565</v>
      </c>
      <c r="C12" s="165">
        <v>5.4054054054054053</v>
      </c>
      <c r="D12" s="166">
        <v>27.027027027027025</v>
      </c>
      <c r="E12" s="165">
        <v>21.621621621621621</v>
      </c>
      <c r="F12" s="165">
        <v>5.4054054054054053</v>
      </c>
      <c r="G12" s="166">
        <v>32.432432432432435</v>
      </c>
      <c r="H12" s="165">
        <v>2.7027027027027026</v>
      </c>
      <c r="I12" s="166">
        <v>97.297297297297305</v>
      </c>
      <c r="J12" s="165">
        <v>2.7027027027027026</v>
      </c>
      <c r="K12" s="166">
        <v>2.7027027027027026</v>
      </c>
      <c r="L12" s="166">
        <v>2.7027027027027026</v>
      </c>
      <c r="M12" s="167">
        <v>2.7027027027027026</v>
      </c>
      <c r="N12" s="166">
        <v>51.351351351351347</v>
      </c>
      <c r="O12" s="168">
        <v>97.297297297297305</v>
      </c>
      <c r="P12" s="158"/>
    </row>
    <row r="13" spans="1:19" s="46" customFormat="1" ht="21.95" customHeight="1" x14ac:dyDescent="0.2">
      <c r="A13" s="31" t="s">
        <v>39</v>
      </c>
      <c r="B13" s="164">
        <v>86.111111111111114</v>
      </c>
      <c r="C13" s="165">
        <v>2.7777777777777777</v>
      </c>
      <c r="D13" s="166">
        <v>38.888888888888886</v>
      </c>
      <c r="E13" s="165">
        <v>19.444444444444443</v>
      </c>
      <c r="F13" s="165">
        <v>19.444444444444443</v>
      </c>
      <c r="G13" s="166">
        <v>11.111111111111111</v>
      </c>
      <c r="H13" s="165">
        <v>0</v>
      </c>
      <c r="I13" s="166">
        <v>88.888888888888886</v>
      </c>
      <c r="J13" s="165">
        <v>0</v>
      </c>
      <c r="K13" s="166">
        <v>36.111111111111114</v>
      </c>
      <c r="L13" s="166">
        <v>2.7777777777777777</v>
      </c>
      <c r="M13" s="167">
        <v>2.7777777777777777</v>
      </c>
      <c r="N13" s="166">
        <v>88.888888888888886</v>
      </c>
      <c r="O13" s="168">
        <v>100</v>
      </c>
      <c r="P13" s="158"/>
    </row>
    <row r="14" spans="1:19" s="46" customFormat="1" ht="21.95" customHeight="1" x14ac:dyDescent="0.2">
      <c r="A14" s="31" t="s">
        <v>40</v>
      </c>
      <c r="B14" s="164">
        <v>69.863013698630141</v>
      </c>
      <c r="C14" s="165">
        <v>5.4794520547945202</v>
      </c>
      <c r="D14" s="166">
        <v>20.547945205479451</v>
      </c>
      <c r="E14" s="165">
        <v>31.506849315068493</v>
      </c>
      <c r="F14" s="165">
        <v>4.10958904109589</v>
      </c>
      <c r="G14" s="166">
        <v>6.8493150684931505</v>
      </c>
      <c r="H14" s="165">
        <v>5.4794520547945202</v>
      </c>
      <c r="I14" s="166">
        <v>94.520547945205465</v>
      </c>
      <c r="J14" s="165">
        <v>0</v>
      </c>
      <c r="K14" s="166">
        <v>52.054794520547951</v>
      </c>
      <c r="L14" s="166">
        <v>2.7397260273972601</v>
      </c>
      <c r="M14" s="167">
        <v>0</v>
      </c>
      <c r="N14" s="166">
        <v>36.986301369863014</v>
      </c>
      <c r="O14" s="168">
        <v>95.890410958904098</v>
      </c>
      <c r="P14" s="158"/>
    </row>
    <row r="15" spans="1:19" s="46" customFormat="1" ht="21.95" customHeight="1" x14ac:dyDescent="0.2">
      <c r="A15" s="31" t="s">
        <v>41</v>
      </c>
      <c r="B15" s="164">
        <v>57.627118644067792</v>
      </c>
      <c r="C15" s="165">
        <v>4.7457627118644066</v>
      </c>
      <c r="D15" s="166">
        <v>61.694915254237287</v>
      </c>
      <c r="E15" s="165">
        <v>20.338983050847457</v>
      </c>
      <c r="F15" s="165">
        <v>3.0508474576271185</v>
      </c>
      <c r="G15" s="166">
        <v>7.4576271186440684</v>
      </c>
      <c r="H15" s="165">
        <v>6.4406779661016946</v>
      </c>
      <c r="I15" s="166">
        <v>77.966101694915253</v>
      </c>
      <c r="J15" s="165">
        <v>0.33898305084745767</v>
      </c>
      <c r="K15" s="166">
        <v>20.338983050847457</v>
      </c>
      <c r="L15" s="166">
        <v>5.0847457627118642</v>
      </c>
      <c r="M15" s="167">
        <v>2.3728813559322033</v>
      </c>
      <c r="N15" s="166">
        <v>33.559322033898304</v>
      </c>
      <c r="O15" s="168">
        <v>92.20338983050847</v>
      </c>
      <c r="P15" s="158"/>
    </row>
    <row r="16" spans="1:19" s="46" customFormat="1" ht="21.95" customHeight="1" x14ac:dyDescent="0.2">
      <c r="A16" s="31" t="s">
        <v>42</v>
      </c>
      <c r="B16" s="164">
        <v>77.777777777777771</v>
      </c>
      <c r="C16" s="165">
        <v>5.5555555555555554</v>
      </c>
      <c r="D16" s="166">
        <v>72.222222222222229</v>
      </c>
      <c r="E16" s="165">
        <v>27.777777777777779</v>
      </c>
      <c r="F16" s="165">
        <v>0</v>
      </c>
      <c r="G16" s="166">
        <v>8.3333333333333339</v>
      </c>
      <c r="H16" s="165">
        <v>0</v>
      </c>
      <c r="I16" s="166">
        <v>44.444444444444443</v>
      </c>
      <c r="J16" s="165">
        <v>0</v>
      </c>
      <c r="K16" s="166">
        <v>5.5555555555555554</v>
      </c>
      <c r="L16" s="166">
        <v>0</v>
      </c>
      <c r="M16" s="167">
        <v>2.7777777777777777</v>
      </c>
      <c r="N16" s="166">
        <v>52.777777777777771</v>
      </c>
      <c r="O16" s="168">
        <v>63.888888888888886</v>
      </c>
      <c r="P16" s="158"/>
    </row>
    <row r="17" spans="1:23" s="46" customFormat="1" ht="21.95" customHeight="1" x14ac:dyDescent="0.2">
      <c r="A17" s="31" t="s">
        <v>43</v>
      </c>
      <c r="B17" s="164">
        <v>72.289156626506028</v>
      </c>
      <c r="C17" s="165">
        <v>13.253012048192771</v>
      </c>
      <c r="D17" s="166">
        <v>32.53012048192771</v>
      </c>
      <c r="E17" s="165">
        <v>26.506024096385541</v>
      </c>
      <c r="F17" s="165">
        <v>2.4096385542168677</v>
      </c>
      <c r="G17" s="166">
        <v>7.2289156626506017</v>
      </c>
      <c r="H17" s="165">
        <v>0</v>
      </c>
      <c r="I17" s="166">
        <v>91.566265060240966</v>
      </c>
      <c r="J17" s="165">
        <v>1.2048192771084338</v>
      </c>
      <c r="K17" s="166">
        <v>14.457831325301203</v>
      </c>
      <c r="L17" s="166">
        <v>0</v>
      </c>
      <c r="M17" s="167">
        <v>2.4096385542168677</v>
      </c>
      <c r="N17" s="166">
        <v>36.144578313253014</v>
      </c>
      <c r="O17" s="168">
        <v>92.771084337349407</v>
      </c>
      <c r="P17" s="158"/>
    </row>
    <row r="18" spans="1:23" s="46" customFormat="1" ht="21.95" customHeight="1" x14ac:dyDescent="0.2">
      <c r="A18" s="31" t="s">
        <v>44</v>
      </c>
      <c r="B18" s="164">
        <v>80</v>
      </c>
      <c r="C18" s="165">
        <v>13.333333333333332</v>
      </c>
      <c r="D18" s="166">
        <v>22.222222222222221</v>
      </c>
      <c r="E18" s="165">
        <v>33.333333333333336</v>
      </c>
      <c r="F18" s="165">
        <v>2.2222222222222223</v>
      </c>
      <c r="G18" s="166">
        <v>11.111111111111111</v>
      </c>
      <c r="H18" s="165">
        <v>0</v>
      </c>
      <c r="I18" s="166">
        <v>97.777777777777771</v>
      </c>
      <c r="J18" s="165">
        <v>0</v>
      </c>
      <c r="K18" s="166">
        <v>6.6666666666666661</v>
      </c>
      <c r="L18" s="166">
        <v>0</v>
      </c>
      <c r="M18" s="167">
        <v>0</v>
      </c>
      <c r="N18" s="166">
        <v>53.333333333333329</v>
      </c>
      <c r="O18" s="168">
        <v>97.777777777777771</v>
      </c>
      <c r="P18" s="158"/>
    </row>
    <row r="19" spans="1:23" s="46" customFormat="1" ht="21.95" customHeight="1" x14ac:dyDescent="0.2">
      <c r="A19" s="31" t="s">
        <v>45</v>
      </c>
      <c r="B19" s="164">
        <v>100</v>
      </c>
      <c r="C19" s="165">
        <v>0</v>
      </c>
      <c r="D19" s="166">
        <v>0</v>
      </c>
      <c r="E19" s="165">
        <v>50</v>
      </c>
      <c r="F19" s="165">
        <v>0</v>
      </c>
      <c r="G19" s="166">
        <v>0</v>
      </c>
      <c r="H19" s="165">
        <v>0</v>
      </c>
      <c r="I19" s="166">
        <v>100</v>
      </c>
      <c r="J19" s="165">
        <v>0</v>
      </c>
      <c r="K19" s="166">
        <v>50</v>
      </c>
      <c r="L19" s="166">
        <v>0</v>
      </c>
      <c r="M19" s="167">
        <v>0</v>
      </c>
      <c r="N19" s="166">
        <v>0</v>
      </c>
      <c r="O19" s="168">
        <v>100</v>
      </c>
      <c r="P19" s="158"/>
    </row>
    <row r="20" spans="1:23" s="46" customFormat="1" ht="21.95" customHeight="1" x14ac:dyDescent="0.2">
      <c r="A20" s="31" t="s">
        <v>46</v>
      </c>
      <c r="B20" s="164">
        <v>82.352941176470594</v>
      </c>
      <c r="C20" s="165">
        <v>5.882352941176471</v>
      </c>
      <c r="D20" s="166">
        <v>44.117647058823529</v>
      </c>
      <c r="E20" s="165">
        <v>14.705882352941176</v>
      </c>
      <c r="F20" s="165">
        <v>2.9411764705882355</v>
      </c>
      <c r="G20" s="166">
        <v>14.705882352941176</v>
      </c>
      <c r="H20" s="165">
        <v>0</v>
      </c>
      <c r="I20" s="166">
        <v>88.235294117647058</v>
      </c>
      <c r="J20" s="165">
        <v>0</v>
      </c>
      <c r="K20" s="166">
        <v>52.941176470588232</v>
      </c>
      <c r="L20" s="166">
        <v>0</v>
      </c>
      <c r="M20" s="167">
        <v>2.9411764705882355</v>
      </c>
      <c r="N20" s="166">
        <v>35.294117647058826</v>
      </c>
      <c r="O20" s="168">
        <v>97.058823529411768</v>
      </c>
      <c r="P20" s="158"/>
    </row>
    <row r="21" spans="1:23" s="46" customFormat="1" ht="21.95" customHeight="1" thickBot="1" x14ac:dyDescent="0.25">
      <c r="A21" s="73" t="s">
        <v>47</v>
      </c>
      <c r="B21" s="169">
        <v>78.350515463917532</v>
      </c>
      <c r="C21" s="170">
        <v>13.402061855670103</v>
      </c>
      <c r="D21" s="171">
        <v>15.463917525773194</v>
      </c>
      <c r="E21" s="170">
        <v>38.144329896907216</v>
      </c>
      <c r="F21" s="170">
        <v>4.123711340206186</v>
      </c>
      <c r="G21" s="171">
        <v>13.402061855670103</v>
      </c>
      <c r="H21" s="170">
        <v>3.0927835051546388</v>
      </c>
      <c r="I21" s="171">
        <v>90.721649484536087</v>
      </c>
      <c r="J21" s="170">
        <v>0</v>
      </c>
      <c r="K21" s="171">
        <v>34.020618556701031</v>
      </c>
      <c r="L21" s="171">
        <v>2.061855670103093</v>
      </c>
      <c r="M21" s="172">
        <v>2.061855670103093</v>
      </c>
      <c r="N21" s="171">
        <v>58.762886597938142</v>
      </c>
      <c r="O21" s="173">
        <v>97.938144329896915</v>
      </c>
      <c r="P21" s="158"/>
    </row>
    <row r="22" spans="1:23" s="46" customFormat="1" ht="21.95" customHeight="1" thickBot="1" x14ac:dyDescent="0.25">
      <c r="A22" s="83" t="s">
        <v>48</v>
      </c>
      <c r="B22" s="174">
        <v>71.170313986679361</v>
      </c>
      <c r="C22" s="175">
        <v>8.3729781160799241</v>
      </c>
      <c r="D22" s="176">
        <v>36.156041864890582</v>
      </c>
      <c r="E22" s="175">
        <v>31.398667935299713</v>
      </c>
      <c r="F22" s="177">
        <v>3.9010466222645102</v>
      </c>
      <c r="G22" s="175">
        <v>9.1341579448144632</v>
      </c>
      <c r="H22" s="177">
        <v>3.6156041864890578</v>
      </c>
      <c r="I22" s="175">
        <v>81.446241674595626</v>
      </c>
      <c r="J22" s="178">
        <v>0.28544243577545197</v>
      </c>
      <c r="K22" s="175">
        <v>22.645099904852522</v>
      </c>
      <c r="L22" s="178">
        <v>2.9495718363463368</v>
      </c>
      <c r="M22" s="175">
        <v>2.1883920076117982</v>
      </c>
      <c r="N22" s="177">
        <v>41.960038058991444</v>
      </c>
      <c r="O22" s="179">
        <v>89.438629876308283</v>
      </c>
      <c r="P22" s="158"/>
      <c r="R22" s="180"/>
      <c r="S22" s="181"/>
      <c r="T22" s="181"/>
      <c r="U22" s="181"/>
      <c r="V22" s="181"/>
      <c r="W22" s="181"/>
    </row>
    <row r="23" spans="1:23" x14ac:dyDescent="0.2">
      <c r="A23" s="146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zoomScaleNormal="100" workbookViewId="0">
      <selection activeCell="A28" sqref="A28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2"/>
    </row>
    <row r="2" spans="1:19" s="24" customFormat="1" ht="20.100000000000001" customHeight="1" x14ac:dyDescent="0.2">
      <c r="A2" s="253" t="str">
        <f>'1 Adult Part'!A2:R2</f>
        <v>FY23 QUARTER ENDING DECEMBER 31, 2022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5"/>
    </row>
    <row r="3" spans="1:19" s="24" customFormat="1" ht="20.100000000000001" customHeight="1" thickBot="1" x14ac:dyDescent="0.25">
      <c r="A3" s="256" t="s">
        <v>78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8"/>
    </row>
    <row r="4" spans="1:19" s="24" customFormat="1" ht="12.75" customHeight="1" x14ac:dyDescent="0.2">
      <c r="A4" s="265" t="s">
        <v>62</v>
      </c>
      <c r="B4" s="259" t="s">
        <v>13</v>
      </c>
      <c r="C4" s="260"/>
      <c r="D4" s="261"/>
      <c r="E4" s="259" t="s">
        <v>14</v>
      </c>
      <c r="F4" s="260"/>
      <c r="G4" s="261"/>
      <c r="H4" s="259" t="s">
        <v>15</v>
      </c>
      <c r="I4" s="260"/>
      <c r="J4" s="260"/>
      <c r="K4" s="260"/>
      <c r="L4" s="260"/>
      <c r="M4" s="261"/>
      <c r="N4" s="259" t="s">
        <v>16</v>
      </c>
      <c r="O4" s="260"/>
      <c r="P4" s="260"/>
      <c r="Q4" s="260"/>
      <c r="R4" s="261"/>
    </row>
    <row r="5" spans="1:19" ht="12.75" customHeight="1" x14ac:dyDescent="0.2">
      <c r="A5" s="266"/>
      <c r="B5" s="262" t="s">
        <v>17</v>
      </c>
      <c r="C5" s="263"/>
      <c r="D5" s="264"/>
      <c r="E5" s="262" t="s">
        <v>18</v>
      </c>
      <c r="F5" s="263"/>
      <c r="G5" s="264"/>
      <c r="H5" s="262" t="s">
        <v>18</v>
      </c>
      <c r="I5" s="263"/>
      <c r="J5" s="263"/>
      <c r="K5" s="263"/>
      <c r="L5" s="263"/>
      <c r="M5" s="264"/>
      <c r="N5" s="262" t="s">
        <v>19</v>
      </c>
      <c r="O5" s="263"/>
      <c r="P5" s="263"/>
      <c r="Q5" s="263"/>
      <c r="R5" s="264"/>
    </row>
    <row r="6" spans="1:19" ht="50.25" customHeight="1" thickBot="1" x14ac:dyDescent="0.25">
      <c r="A6" s="267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63</v>
      </c>
      <c r="C7" s="33">
        <v>18</v>
      </c>
      <c r="D7" s="183">
        <f>C7/B7</f>
        <v>0.2857142857142857</v>
      </c>
      <c r="E7" s="35">
        <v>50</v>
      </c>
      <c r="F7" s="36">
        <v>8</v>
      </c>
      <c r="G7" s="34">
        <f t="shared" ref="G7:G23" si="0">(F7/E7)</f>
        <v>0.16</v>
      </c>
      <c r="H7" s="37">
        <v>43</v>
      </c>
      <c r="I7" s="33">
        <v>6</v>
      </c>
      <c r="J7" s="38">
        <f t="shared" ref="J7:J23" si="1">(I7/H7)</f>
        <v>0.13953488372093023</v>
      </c>
      <c r="K7" s="218">
        <v>55</v>
      </c>
      <c r="L7" s="39">
        <v>15</v>
      </c>
      <c r="M7" s="40">
        <f>+L7/K7</f>
        <v>0.27272727272727271</v>
      </c>
      <c r="N7" s="41">
        <v>0</v>
      </c>
      <c r="O7" s="42">
        <v>0</v>
      </c>
      <c r="P7" s="39">
        <v>15</v>
      </c>
      <c r="Q7" s="43">
        <v>1</v>
      </c>
      <c r="R7" s="44">
        <v>1</v>
      </c>
      <c r="S7" s="45"/>
    </row>
    <row r="8" spans="1:19" s="46" customFormat="1" ht="20.100000000000001" customHeight="1" x14ac:dyDescent="0.2">
      <c r="A8" s="47" t="s">
        <v>33</v>
      </c>
      <c r="B8" s="48">
        <v>112</v>
      </c>
      <c r="C8" s="49">
        <v>66</v>
      </c>
      <c r="D8" s="121">
        <f t="shared" ref="D8:D23" si="2">C8/B8</f>
        <v>0.5892857142857143</v>
      </c>
      <c r="E8" s="51">
        <v>75</v>
      </c>
      <c r="F8" s="52">
        <v>29</v>
      </c>
      <c r="G8" s="50">
        <f t="shared" si="0"/>
        <v>0.38666666666666666</v>
      </c>
      <c r="H8" s="37">
        <v>45</v>
      </c>
      <c r="I8" s="49">
        <v>20</v>
      </c>
      <c r="J8" s="53">
        <f t="shared" si="1"/>
        <v>0.44444444444444442</v>
      </c>
      <c r="K8" s="52">
        <v>78</v>
      </c>
      <c r="L8" s="54">
        <v>50</v>
      </c>
      <c r="M8" s="55">
        <f>+L8/K8</f>
        <v>0.64102564102564108</v>
      </c>
      <c r="N8" s="56">
        <v>0</v>
      </c>
      <c r="O8" s="57">
        <v>6</v>
      </c>
      <c r="P8" s="54">
        <v>46</v>
      </c>
      <c r="Q8" s="58">
        <v>0</v>
      </c>
      <c r="R8" s="59">
        <v>0</v>
      </c>
      <c r="S8" s="45"/>
    </row>
    <row r="9" spans="1:19" s="46" customFormat="1" ht="20.100000000000001" customHeight="1" x14ac:dyDescent="0.2">
      <c r="A9" s="31" t="s">
        <v>34</v>
      </c>
      <c r="B9" s="48">
        <v>103</v>
      </c>
      <c r="C9" s="60">
        <v>50</v>
      </c>
      <c r="D9" s="61">
        <f t="shared" si="2"/>
        <v>0.4854368932038835</v>
      </c>
      <c r="E9" s="51">
        <v>55</v>
      </c>
      <c r="F9" s="52">
        <v>10</v>
      </c>
      <c r="G9" s="50">
        <f t="shared" si="0"/>
        <v>0.18181818181818182</v>
      </c>
      <c r="H9" s="37">
        <v>25</v>
      </c>
      <c r="I9" s="60">
        <v>8</v>
      </c>
      <c r="J9" s="53">
        <f t="shared" si="1"/>
        <v>0.32</v>
      </c>
      <c r="K9" s="52">
        <v>28</v>
      </c>
      <c r="L9" s="54">
        <v>39</v>
      </c>
      <c r="M9" s="55">
        <f t="shared" ref="M9:M20" si="3">+L9/K9</f>
        <v>1.3928571428571428</v>
      </c>
      <c r="N9" s="62">
        <v>3</v>
      </c>
      <c r="O9" s="63">
        <v>1</v>
      </c>
      <c r="P9" s="64">
        <v>35</v>
      </c>
      <c r="Q9" s="65">
        <v>0</v>
      </c>
      <c r="R9" s="66">
        <v>3</v>
      </c>
      <c r="S9" s="45"/>
    </row>
    <row r="10" spans="1:19" s="46" customFormat="1" ht="20.100000000000001" customHeight="1" x14ac:dyDescent="0.2">
      <c r="A10" s="31" t="s">
        <v>35</v>
      </c>
      <c r="B10" s="67">
        <v>155</v>
      </c>
      <c r="C10" s="60">
        <v>104</v>
      </c>
      <c r="D10" s="61">
        <f t="shared" si="2"/>
        <v>0.67096774193548392</v>
      </c>
      <c r="E10" s="68">
        <v>100</v>
      </c>
      <c r="F10" s="52">
        <v>46</v>
      </c>
      <c r="G10" s="50">
        <f t="shared" si="0"/>
        <v>0.46</v>
      </c>
      <c r="H10" s="69">
        <v>19</v>
      </c>
      <c r="I10" s="60">
        <v>21</v>
      </c>
      <c r="J10" s="53">
        <f>IF(H10&gt;0,I10/H10,0)</f>
        <v>1.1052631578947369</v>
      </c>
      <c r="K10" s="52">
        <v>28</v>
      </c>
      <c r="L10" s="54">
        <v>54</v>
      </c>
      <c r="M10" s="55">
        <f t="shared" si="3"/>
        <v>1.9285714285714286</v>
      </c>
      <c r="N10" s="62">
        <v>1</v>
      </c>
      <c r="O10" s="63">
        <v>3</v>
      </c>
      <c r="P10" s="64">
        <v>48</v>
      </c>
      <c r="Q10" s="65">
        <v>3</v>
      </c>
      <c r="R10" s="66">
        <v>0</v>
      </c>
      <c r="S10" s="45"/>
    </row>
    <row r="11" spans="1:19" s="46" customFormat="1" ht="20.100000000000001" customHeight="1" x14ac:dyDescent="0.2">
      <c r="A11" s="31" t="s">
        <v>36</v>
      </c>
      <c r="B11" s="48">
        <v>100</v>
      </c>
      <c r="C11" s="60">
        <v>45</v>
      </c>
      <c r="D11" s="61">
        <f t="shared" si="2"/>
        <v>0.45</v>
      </c>
      <c r="E11" s="70">
        <v>62</v>
      </c>
      <c r="F11" s="52">
        <v>13</v>
      </c>
      <c r="G11" s="50">
        <f t="shared" si="0"/>
        <v>0.20967741935483872</v>
      </c>
      <c r="H11" s="37">
        <v>25</v>
      </c>
      <c r="I11" s="60">
        <v>5</v>
      </c>
      <c r="J11" s="53">
        <f t="shared" si="1"/>
        <v>0.2</v>
      </c>
      <c r="K11" s="52">
        <v>45</v>
      </c>
      <c r="L11" s="54">
        <v>25</v>
      </c>
      <c r="M11" s="55">
        <f t="shared" si="3"/>
        <v>0.55555555555555558</v>
      </c>
      <c r="N11" s="62">
        <v>0</v>
      </c>
      <c r="O11" s="63">
        <v>0</v>
      </c>
      <c r="P11" s="64">
        <v>25</v>
      </c>
      <c r="Q11" s="65">
        <v>0</v>
      </c>
      <c r="R11" s="66">
        <v>0</v>
      </c>
      <c r="S11" s="45"/>
    </row>
    <row r="12" spans="1:19" s="46" customFormat="1" ht="20.100000000000001" customHeight="1" x14ac:dyDescent="0.2">
      <c r="A12" s="31" t="s">
        <v>37</v>
      </c>
      <c r="B12" s="71">
        <v>88</v>
      </c>
      <c r="C12" s="60">
        <v>34</v>
      </c>
      <c r="D12" s="61">
        <f t="shared" si="2"/>
        <v>0.38636363636363635</v>
      </c>
      <c r="E12" s="72">
        <v>70</v>
      </c>
      <c r="F12" s="52">
        <v>16</v>
      </c>
      <c r="G12" s="50">
        <f t="shared" si="0"/>
        <v>0.22857142857142856</v>
      </c>
      <c r="H12" s="37">
        <v>63</v>
      </c>
      <c r="I12" s="60">
        <v>14</v>
      </c>
      <c r="J12" s="53">
        <f t="shared" si="1"/>
        <v>0.22222222222222221</v>
      </c>
      <c r="K12" s="52">
        <v>81</v>
      </c>
      <c r="L12" s="54">
        <v>30</v>
      </c>
      <c r="M12" s="55">
        <f t="shared" si="3"/>
        <v>0.37037037037037035</v>
      </c>
      <c r="N12" s="62">
        <v>0</v>
      </c>
      <c r="O12" s="63">
        <v>0</v>
      </c>
      <c r="P12" s="64">
        <v>30</v>
      </c>
      <c r="Q12" s="65">
        <v>0</v>
      </c>
      <c r="R12" s="66">
        <v>0</v>
      </c>
      <c r="S12" s="45"/>
    </row>
    <row r="13" spans="1:19" s="46" customFormat="1" ht="20.100000000000001" customHeight="1" x14ac:dyDescent="0.2">
      <c r="A13" s="31" t="s">
        <v>38</v>
      </c>
      <c r="B13" s="48">
        <v>52</v>
      </c>
      <c r="C13" s="60">
        <v>26</v>
      </c>
      <c r="D13" s="61">
        <f t="shared" si="2"/>
        <v>0.5</v>
      </c>
      <c r="E13" s="51">
        <v>29</v>
      </c>
      <c r="F13" s="52">
        <v>12</v>
      </c>
      <c r="G13" s="50">
        <f t="shared" si="0"/>
        <v>0.41379310344827586</v>
      </c>
      <c r="H13" s="37">
        <v>23</v>
      </c>
      <c r="I13" s="60">
        <v>6</v>
      </c>
      <c r="J13" s="53">
        <f t="shared" si="1"/>
        <v>0.2608695652173913</v>
      </c>
      <c r="K13" s="52">
        <v>36</v>
      </c>
      <c r="L13" s="54">
        <v>17</v>
      </c>
      <c r="M13" s="55">
        <f t="shared" si="3"/>
        <v>0.47222222222222221</v>
      </c>
      <c r="N13" s="62">
        <v>0</v>
      </c>
      <c r="O13" s="63">
        <v>0</v>
      </c>
      <c r="P13" s="64">
        <v>17</v>
      </c>
      <c r="Q13" s="65">
        <v>0</v>
      </c>
      <c r="R13" s="66">
        <v>0</v>
      </c>
      <c r="S13" s="45"/>
    </row>
    <row r="14" spans="1:19" s="46" customFormat="1" ht="20.100000000000001" customHeight="1" x14ac:dyDescent="0.2">
      <c r="A14" s="31" t="s">
        <v>39</v>
      </c>
      <c r="B14" s="48">
        <v>165</v>
      </c>
      <c r="C14" s="60">
        <v>102</v>
      </c>
      <c r="D14" s="61">
        <f t="shared" si="2"/>
        <v>0.61818181818181817</v>
      </c>
      <c r="E14" s="51">
        <v>100</v>
      </c>
      <c r="F14" s="52">
        <v>49</v>
      </c>
      <c r="G14" s="50">
        <f t="shared" si="0"/>
        <v>0.49</v>
      </c>
      <c r="H14" s="37">
        <v>65</v>
      </c>
      <c r="I14" s="60">
        <v>17</v>
      </c>
      <c r="J14" s="53">
        <f t="shared" si="1"/>
        <v>0.26153846153846155</v>
      </c>
      <c r="K14" s="52">
        <v>110</v>
      </c>
      <c r="L14" s="54">
        <v>57</v>
      </c>
      <c r="M14" s="55">
        <f t="shared" si="3"/>
        <v>0.51818181818181819</v>
      </c>
      <c r="N14" s="62">
        <v>0</v>
      </c>
      <c r="O14" s="63">
        <v>0</v>
      </c>
      <c r="P14" s="64">
        <v>57</v>
      </c>
      <c r="Q14" s="65">
        <v>0</v>
      </c>
      <c r="R14" s="66">
        <v>0</v>
      </c>
      <c r="S14" s="45"/>
    </row>
    <row r="15" spans="1:19" s="46" customFormat="1" ht="20.100000000000001" customHeight="1" x14ac:dyDescent="0.2">
      <c r="A15" s="31" t="s">
        <v>40</v>
      </c>
      <c r="B15" s="48">
        <v>107</v>
      </c>
      <c r="C15" s="60">
        <v>45</v>
      </c>
      <c r="D15" s="61">
        <f t="shared" si="2"/>
        <v>0.42056074766355139</v>
      </c>
      <c r="E15" s="51">
        <v>59</v>
      </c>
      <c r="F15" s="52">
        <v>23</v>
      </c>
      <c r="G15" s="50">
        <f t="shared" si="0"/>
        <v>0.38983050847457629</v>
      </c>
      <c r="H15" s="37">
        <v>47</v>
      </c>
      <c r="I15" s="60">
        <v>12</v>
      </c>
      <c r="J15" s="53">
        <f t="shared" si="1"/>
        <v>0.25531914893617019</v>
      </c>
      <c r="K15" s="52">
        <v>95</v>
      </c>
      <c r="L15" s="54">
        <v>28</v>
      </c>
      <c r="M15" s="55">
        <f t="shared" si="3"/>
        <v>0.29473684210526313</v>
      </c>
      <c r="N15" s="62">
        <v>0</v>
      </c>
      <c r="O15" s="63">
        <v>0</v>
      </c>
      <c r="P15" s="64">
        <v>28</v>
      </c>
      <c r="Q15" s="65">
        <v>0</v>
      </c>
      <c r="R15" s="66">
        <v>0</v>
      </c>
      <c r="S15" s="45"/>
    </row>
    <row r="16" spans="1:19" s="46" customFormat="1" ht="20.100000000000001" customHeight="1" x14ac:dyDescent="0.2">
      <c r="A16" s="31" t="s">
        <v>41</v>
      </c>
      <c r="B16" s="48">
        <v>300</v>
      </c>
      <c r="C16" s="60">
        <v>121</v>
      </c>
      <c r="D16" s="61">
        <f t="shared" si="2"/>
        <v>0.40333333333333332</v>
      </c>
      <c r="E16" s="51">
        <v>213</v>
      </c>
      <c r="F16" s="52">
        <v>65</v>
      </c>
      <c r="G16" s="50">
        <f t="shared" si="0"/>
        <v>0.30516431924882631</v>
      </c>
      <c r="H16" s="37">
        <v>132</v>
      </c>
      <c r="I16" s="60">
        <v>44</v>
      </c>
      <c r="J16" s="53">
        <f t="shared" si="1"/>
        <v>0.33333333333333331</v>
      </c>
      <c r="K16" s="52">
        <v>150</v>
      </c>
      <c r="L16" s="54">
        <v>74</v>
      </c>
      <c r="M16" s="55">
        <f t="shared" si="3"/>
        <v>0.49333333333333335</v>
      </c>
      <c r="N16" s="62">
        <v>0</v>
      </c>
      <c r="O16" s="63">
        <v>0</v>
      </c>
      <c r="P16" s="64">
        <v>71</v>
      </c>
      <c r="Q16" s="65">
        <v>3</v>
      </c>
      <c r="R16" s="66">
        <v>2</v>
      </c>
      <c r="S16" s="45"/>
    </row>
    <row r="17" spans="1:19" s="46" customFormat="1" ht="20.100000000000001" customHeight="1" x14ac:dyDescent="0.2">
      <c r="A17" s="31" t="s">
        <v>42</v>
      </c>
      <c r="B17" s="48">
        <v>128</v>
      </c>
      <c r="C17" s="60">
        <v>45</v>
      </c>
      <c r="D17" s="61">
        <f t="shared" si="2"/>
        <v>0.3515625</v>
      </c>
      <c r="E17" s="72">
        <v>83</v>
      </c>
      <c r="F17" s="52">
        <v>18</v>
      </c>
      <c r="G17" s="50">
        <f t="shared" si="0"/>
        <v>0.21686746987951808</v>
      </c>
      <c r="H17" s="37">
        <v>83</v>
      </c>
      <c r="I17" s="60">
        <v>7</v>
      </c>
      <c r="J17" s="53">
        <f>IF(H17&gt;0,I17/H17,0)</f>
        <v>8.4337349397590355E-2</v>
      </c>
      <c r="K17" s="103">
        <v>94</v>
      </c>
      <c r="L17" s="54">
        <v>27</v>
      </c>
      <c r="M17" s="53">
        <f>IF(K17&gt;0,L17/K17,0)</f>
        <v>0.28723404255319152</v>
      </c>
      <c r="N17" s="62">
        <v>0</v>
      </c>
      <c r="O17" s="63">
        <v>7</v>
      </c>
      <c r="P17" s="64">
        <v>24</v>
      </c>
      <c r="Q17" s="65">
        <v>0</v>
      </c>
      <c r="R17" s="66">
        <v>0</v>
      </c>
      <c r="S17" s="45"/>
    </row>
    <row r="18" spans="1:19" s="46" customFormat="1" ht="20.100000000000001" customHeight="1" x14ac:dyDescent="0.2">
      <c r="A18" s="31" t="s">
        <v>43</v>
      </c>
      <c r="B18" s="48">
        <v>167</v>
      </c>
      <c r="C18" s="60">
        <v>85</v>
      </c>
      <c r="D18" s="61">
        <f t="shared" si="2"/>
        <v>0.50898203592814373</v>
      </c>
      <c r="E18" s="51">
        <v>95</v>
      </c>
      <c r="F18" s="52">
        <v>29</v>
      </c>
      <c r="G18" s="50">
        <f t="shared" si="0"/>
        <v>0.30526315789473685</v>
      </c>
      <c r="H18" s="37">
        <v>54</v>
      </c>
      <c r="I18" s="60">
        <v>21</v>
      </c>
      <c r="J18" s="53">
        <f t="shared" si="1"/>
        <v>0.3888888888888889</v>
      </c>
      <c r="K18" s="52">
        <v>107</v>
      </c>
      <c r="L18" s="54">
        <v>68</v>
      </c>
      <c r="M18" s="55">
        <f t="shared" si="3"/>
        <v>0.63551401869158874</v>
      </c>
      <c r="N18" s="62">
        <v>1</v>
      </c>
      <c r="O18" s="63">
        <v>2</v>
      </c>
      <c r="P18" s="64">
        <v>66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251</v>
      </c>
      <c r="C19" s="60">
        <v>110</v>
      </c>
      <c r="D19" s="61">
        <f t="shared" si="2"/>
        <v>0.43824701195219123</v>
      </c>
      <c r="E19" s="51">
        <v>175</v>
      </c>
      <c r="F19" s="52">
        <v>44</v>
      </c>
      <c r="G19" s="50">
        <f t="shared" si="0"/>
        <v>0.25142857142857145</v>
      </c>
      <c r="H19" s="37">
        <v>100</v>
      </c>
      <c r="I19" s="60">
        <v>20</v>
      </c>
      <c r="J19" s="53">
        <f t="shared" si="1"/>
        <v>0.2</v>
      </c>
      <c r="K19" s="52">
        <v>158</v>
      </c>
      <c r="L19" s="54">
        <v>64</v>
      </c>
      <c r="M19" s="55">
        <f t="shared" si="3"/>
        <v>0.4050632911392405</v>
      </c>
      <c r="N19" s="62">
        <v>0</v>
      </c>
      <c r="O19" s="63">
        <v>0</v>
      </c>
      <c r="P19" s="64">
        <v>64</v>
      </c>
      <c r="Q19" s="65">
        <v>0</v>
      </c>
      <c r="R19" s="66">
        <v>0</v>
      </c>
      <c r="S19" s="45"/>
    </row>
    <row r="20" spans="1:19" s="46" customFormat="1" ht="20.100000000000001" customHeight="1" x14ac:dyDescent="0.2">
      <c r="A20" s="31" t="s">
        <v>45</v>
      </c>
      <c r="B20" s="48">
        <v>41</v>
      </c>
      <c r="C20" s="60">
        <v>15</v>
      </c>
      <c r="D20" s="61">
        <f t="shared" si="2"/>
        <v>0.36585365853658536</v>
      </c>
      <c r="E20" s="51">
        <v>35</v>
      </c>
      <c r="F20" s="52">
        <v>8</v>
      </c>
      <c r="G20" s="50">
        <f t="shared" si="0"/>
        <v>0.22857142857142856</v>
      </c>
      <c r="H20" s="37">
        <v>28</v>
      </c>
      <c r="I20" s="60">
        <v>7</v>
      </c>
      <c r="J20" s="53">
        <f t="shared" si="1"/>
        <v>0.25</v>
      </c>
      <c r="K20" s="52">
        <v>34</v>
      </c>
      <c r="L20" s="54">
        <v>14</v>
      </c>
      <c r="M20" s="55">
        <f t="shared" si="3"/>
        <v>0.41176470588235292</v>
      </c>
      <c r="N20" s="62">
        <v>0</v>
      </c>
      <c r="O20" s="63">
        <v>0</v>
      </c>
      <c r="P20" s="64">
        <v>14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139</v>
      </c>
      <c r="C21" s="60">
        <v>61</v>
      </c>
      <c r="D21" s="61">
        <f t="shared" si="2"/>
        <v>0.43884892086330934</v>
      </c>
      <c r="E21" s="51">
        <v>85</v>
      </c>
      <c r="F21" s="52">
        <v>14</v>
      </c>
      <c r="G21" s="50">
        <f t="shared" si="0"/>
        <v>0.16470588235294117</v>
      </c>
      <c r="H21" s="37">
        <v>85</v>
      </c>
      <c r="I21" s="60">
        <v>15</v>
      </c>
      <c r="J21" s="53">
        <f>IF(H21&gt;0,I21/H21,0)</f>
        <v>0.17647058823529413</v>
      </c>
      <c r="K21" s="103">
        <v>139</v>
      </c>
      <c r="L21" s="54">
        <v>58</v>
      </c>
      <c r="M21" s="53">
        <f>IF(K21&gt;0,L21/K21,0)</f>
        <v>0.41726618705035973</v>
      </c>
      <c r="N21" s="62">
        <v>0</v>
      </c>
      <c r="O21" s="63">
        <v>0</v>
      </c>
      <c r="P21" s="64">
        <v>58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384</v>
      </c>
      <c r="C22" s="74">
        <v>127</v>
      </c>
      <c r="D22" s="111">
        <f t="shared" si="2"/>
        <v>0.33072916666666669</v>
      </c>
      <c r="E22" s="51">
        <v>315</v>
      </c>
      <c r="F22" s="76">
        <v>58</v>
      </c>
      <c r="G22" s="75">
        <f>IF(E22&gt;0,F22/E22,0)</f>
        <v>0.18412698412698414</v>
      </c>
      <c r="H22" s="37">
        <v>134</v>
      </c>
      <c r="I22" s="74">
        <v>35</v>
      </c>
      <c r="J22" s="77">
        <f>IF(H22&gt;0,I22/H22,0)</f>
        <v>0.26119402985074625</v>
      </c>
      <c r="K22" s="223">
        <v>175</v>
      </c>
      <c r="L22" s="78">
        <v>80</v>
      </c>
      <c r="M22" s="55">
        <f>IF(K22&gt;0,L22/K22,0)</f>
        <v>0.45714285714285713</v>
      </c>
      <c r="N22" s="79">
        <v>2</v>
      </c>
      <c r="O22" s="80">
        <v>20</v>
      </c>
      <c r="P22" s="78">
        <v>66</v>
      </c>
      <c r="Q22" s="81">
        <v>1</v>
      </c>
      <c r="R22" s="82">
        <v>0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2355</v>
      </c>
      <c r="C23" s="85">
        <f>SUM(C7:C22)</f>
        <v>1054</v>
      </c>
      <c r="D23" s="130">
        <f t="shared" si="2"/>
        <v>0.44755838641188961</v>
      </c>
      <c r="E23" s="87">
        <f>SUM(E7:E22)</f>
        <v>1601</v>
      </c>
      <c r="F23" s="85">
        <f>SUM(F7:F22)</f>
        <v>442</v>
      </c>
      <c r="G23" s="86">
        <f t="shared" si="0"/>
        <v>0.27607745159275454</v>
      </c>
      <c r="H23" s="88">
        <f>SUM(H7:H22)</f>
        <v>971</v>
      </c>
      <c r="I23" s="85">
        <f>SUM(I7:I22)</f>
        <v>258</v>
      </c>
      <c r="J23" s="89">
        <f t="shared" si="1"/>
        <v>0.26570545829042225</v>
      </c>
      <c r="K23" s="85">
        <f>SUM(K7:K22)</f>
        <v>1413</v>
      </c>
      <c r="L23" s="90">
        <f>SUM(L7:L22)</f>
        <v>700</v>
      </c>
      <c r="M23" s="91">
        <f>+L23/K23</f>
        <v>0.49539985845718332</v>
      </c>
      <c r="N23" s="92">
        <f>SUM(N7:N22)</f>
        <v>7</v>
      </c>
      <c r="O23" s="93">
        <f>SUM(O7:O22)</f>
        <v>39</v>
      </c>
      <c r="P23" s="94">
        <f>SUM(P7:P22)</f>
        <v>664</v>
      </c>
      <c r="Q23" s="94">
        <f>SUM(Q7:Q22)</f>
        <v>8</v>
      </c>
      <c r="R23" s="95">
        <v>22</v>
      </c>
      <c r="S23" s="45"/>
    </row>
    <row r="24" spans="1:19" ht="15" x14ac:dyDescent="0.25">
      <c r="A24" s="247"/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</row>
    <row r="25" spans="1:19" ht="27.75" customHeight="1" x14ac:dyDescent="0.25">
      <c r="A25" s="245" t="s">
        <v>49</v>
      </c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1:19" ht="15" x14ac:dyDescent="0.25">
      <c r="A26" s="245"/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ht="15" x14ac:dyDescent="0.25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topLeftCell="A12" zoomScale="90" zoomScaleNormal="90" workbookViewId="0">
      <selection activeCell="N6" sqref="N6:N21"/>
    </sheetView>
  </sheetViews>
  <sheetFormatPr defaultColWidth="9.140625" defaultRowHeight="12.75" x14ac:dyDescent="0.2"/>
  <cols>
    <col min="1" max="1" width="19.28515625" style="3" customWidth="1"/>
    <col min="2" max="2" width="8.5703125" style="30" customWidth="1"/>
    <col min="3" max="3" width="8.5703125" style="3" customWidth="1"/>
    <col min="4" max="4" width="6.5703125" style="146" customWidth="1"/>
    <col min="5" max="6" width="8.5703125" style="145" customWidth="1"/>
    <col min="7" max="7" width="6.85546875" style="3" customWidth="1"/>
    <col min="8" max="8" width="10.28515625" style="3" customWidth="1"/>
    <col min="9" max="10" width="8.5703125" style="3" customWidth="1"/>
    <col min="11" max="11" width="9.28515625" style="3" customWidth="1"/>
    <col min="12" max="12" width="9.28515625" style="146" customWidth="1"/>
    <col min="13" max="14" width="8.5703125" style="3" customWidth="1"/>
    <col min="15" max="15" width="7.28515625" style="3" customWidth="1"/>
    <col min="16" max="16" width="8.5703125" style="3" customWidth="1"/>
    <col min="17" max="16384" width="9.140625" style="3"/>
  </cols>
  <sheetData>
    <row r="1" spans="1:17" ht="20.100000000000001" customHeight="1" x14ac:dyDescent="0.2">
      <c r="A1" s="250" t="str">
        <f>+'1 Adult Part'!A1:O1</f>
        <v>TAB 6 - WIOA TITLE I PARTICIPANT SUMMARIES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9"/>
      <c r="O1" s="229"/>
    </row>
    <row r="2" spans="1:17" ht="20.100000000000001" customHeight="1" x14ac:dyDescent="0.2">
      <c r="A2" s="253" t="str">
        <f>'1 Adult Part'!$A$2</f>
        <v>FY23 QUARTER ENDING DECEMBER 31, 2022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4"/>
    </row>
    <row r="3" spans="1:17" ht="20.100000000000001" customHeight="1" thickBot="1" x14ac:dyDescent="0.25">
      <c r="A3" s="256" t="s">
        <v>79</v>
      </c>
      <c r="B3" s="279"/>
      <c r="C3" s="279"/>
      <c r="D3" s="279"/>
      <c r="E3" s="279"/>
      <c r="F3" s="279"/>
      <c r="G3" s="279"/>
      <c r="H3" s="279"/>
      <c r="I3" s="279"/>
      <c r="J3" s="292"/>
      <c r="K3" s="292"/>
      <c r="L3" s="292"/>
      <c r="M3" s="292"/>
      <c r="N3" s="293"/>
    </row>
    <row r="4" spans="1:17" ht="21.75" customHeight="1" x14ac:dyDescent="0.25">
      <c r="A4" s="294" t="s">
        <v>62</v>
      </c>
      <c r="B4" s="276" t="str">
        <f>'2 Adult Exits'!$B$4</f>
        <v>Total Exits</v>
      </c>
      <c r="C4" s="283"/>
      <c r="D4" s="274"/>
      <c r="E4" s="275" t="str">
        <f>'2 Adult Exits'!$E$4</f>
        <v>Entered Employments</v>
      </c>
      <c r="F4" s="276"/>
      <c r="G4" s="277"/>
      <c r="H4" s="184" t="str">
        <f>'2 Adult Exits'!$H$4</f>
        <v>Exclusions</v>
      </c>
      <c r="I4" s="283" t="str">
        <f>'2 Adult Exits'!$I$4</f>
        <v>E.E. Rate at Exit</v>
      </c>
      <c r="J4" s="274"/>
      <c r="K4" s="273" t="str">
        <f>'2 Adult Exits'!$K$4</f>
        <v>Average Wage</v>
      </c>
      <c r="L4" s="274"/>
      <c r="M4" s="290" t="str">
        <f>'2 Adult Exits'!$M$4</f>
        <v>Credentials</v>
      </c>
      <c r="N4" s="291"/>
    </row>
    <row r="5" spans="1:17" ht="35.25" customHeight="1" thickBot="1" x14ac:dyDescent="0.3">
      <c r="A5" s="295"/>
      <c r="B5" s="101" t="s">
        <v>20</v>
      </c>
      <c r="C5" s="101" t="s">
        <v>21</v>
      </c>
      <c r="D5" s="98" t="s">
        <v>80</v>
      </c>
      <c r="E5" s="97" t="s">
        <v>20</v>
      </c>
      <c r="F5" s="97" t="s">
        <v>21</v>
      </c>
      <c r="G5" s="98" t="s">
        <v>80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101" t="s">
        <v>20</v>
      </c>
      <c r="N5" s="185" t="s">
        <v>21</v>
      </c>
      <c r="P5" s="186"/>
    </row>
    <row r="6" spans="1:17" s="110" customFormat="1" ht="21.95" customHeight="1" x14ac:dyDescent="0.2">
      <c r="A6" s="47" t="str">
        <f>'1 Adult Part'!A7</f>
        <v>Berkshire</v>
      </c>
      <c r="B6" s="71">
        <v>52</v>
      </c>
      <c r="C6" s="103">
        <v>7</v>
      </c>
      <c r="D6" s="50">
        <f t="shared" ref="D6:D22" si="0">C6/B6</f>
        <v>0.13461538461538461</v>
      </c>
      <c r="E6" s="51">
        <v>42</v>
      </c>
      <c r="F6" s="187">
        <v>5</v>
      </c>
      <c r="G6" s="50">
        <f>F6/E6</f>
        <v>0.11904761904761904</v>
      </c>
      <c r="H6" s="188">
        <v>1</v>
      </c>
      <c r="I6" s="189">
        <f t="shared" ref="I6:I22" si="1">+E6/B6</f>
        <v>0.80769230769230771</v>
      </c>
      <c r="J6" s="50">
        <f t="shared" ref="J6:J22" si="2">(F6/(C6-H6))</f>
        <v>0.83333333333333337</v>
      </c>
      <c r="K6" s="106">
        <v>19</v>
      </c>
      <c r="L6" s="107">
        <v>24.265999999999998</v>
      </c>
      <c r="M6" s="32">
        <v>45</v>
      </c>
      <c r="N6" s="190">
        <v>7</v>
      </c>
      <c r="P6" s="191"/>
      <c r="Q6" s="219"/>
    </row>
    <row r="7" spans="1:17" s="110" customFormat="1" ht="21.95" customHeight="1" x14ac:dyDescent="0.2">
      <c r="A7" s="47" t="str">
        <f>'1 Adult Part'!A8</f>
        <v>Boston</v>
      </c>
      <c r="B7" s="71">
        <v>111</v>
      </c>
      <c r="C7" s="103">
        <v>19</v>
      </c>
      <c r="D7" s="111">
        <f t="shared" si="0"/>
        <v>0.17117117117117117</v>
      </c>
      <c r="E7" s="51">
        <v>83</v>
      </c>
      <c r="F7" s="187">
        <v>6</v>
      </c>
      <c r="G7" s="50">
        <f t="shared" ref="G7:G22" si="3">F7/E7</f>
        <v>7.2289156626506021E-2</v>
      </c>
      <c r="H7" s="188">
        <v>0</v>
      </c>
      <c r="I7" s="189">
        <f t="shared" si="1"/>
        <v>0.74774774774774777</v>
      </c>
      <c r="J7" s="50">
        <f t="shared" si="2"/>
        <v>0.31578947368421051</v>
      </c>
      <c r="K7" s="106">
        <v>16.5</v>
      </c>
      <c r="L7" s="107">
        <v>21.162803030303031</v>
      </c>
      <c r="M7" s="48">
        <v>55</v>
      </c>
      <c r="N7" s="192">
        <v>25</v>
      </c>
      <c r="P7" s="191"/>
      <c r="Q7" s="219"/>
    </row>
    <row r="8" spans="1:17" s="110" customFormat="1" ht="21.95" customHeight="1" x14ac:dyDescent="0.2">
      <c r="A8" s="31" t="str">
        <f>'1 Adult Part'!A9</f>
        <v>Bristol</v>
      </c>
      <c r="B8" s="71">
        <v>45</v>
      </c>
      <c r="C8" s="113">
        <v>21</v>
      </c>
      <c r="D8" s="61">
        <f t="shared" si="0"/>
        <v>0.46666666666666667</v>
      </c>
      <c r="E8" s="51">
        <v>36</v>
      </c>
      <c r="F8" s="193">
        <v>16</v>
      </c>
      <c r="G8" s="111">
        <f t="shared" si="3"/>
        <v>0.44444444444444442</v>
      </c>
      <c r="H8" s="194">
        <v>0</v>
      </c>
      <c r="I8" s="195">
        <f t="shared" si="1"/>
        <v>0.8</v>
      </c>
      <c r="J8" s="61">
        <f t="shared" si="2"/>
        <v>0.76190476190476186</v>
      </c>
      <c r="K8" s="106">
        <v>19.75</v>
      </c>
      <c r="L8" s="107">
        <v>27.691586538461543</v>
      </c>
      <c r="M8" s="48">
        <v>27</v>
      </c>
      <c r="N8" s="196">
        <v>25</v>
      </c>
      <c r="P8" s="191"/>
      <c r="Q8" s="219"/>
    </row>
    <row r="9" spans="1:17" s="110" customFormat="1" ht="21.95" customHeight="1" x14ac:dyDescent="0.2">
      <c r="A9" s="31" t="str">
        <f>'1 Adult Part'!A10</f>
        <v>Brockton</v>
      </c>
      <c r="B9" s="197">
        <v>84</v>
      </c>
      <c r="C9" s="113">
        <v>33</v>
      </c>
      <c r="D9" s="61">
        <f t="shared" si="0"/>
        <v>0.39285714285714285</v>
      </c>
      <c r="E9" s="68">
        <v>70</v>
      </c>
      <c r="F9" s="193">
        <v>19</v>
      </c>
      <c r="G9" s="61">
        <f>IF(E9&gt;0,F9/E9,0)</f>
        <v>0.27142857142857141</v>
      </c>
      <c r="H9" s="198">
        <v>0</v>
      </c>
      <c r="I9" s="195">
        <f t="shared" si="1"/>
        <v>0.83333333333333337</v>
      </c>
      <c r="J9" s="61">
        <f t="shared" si="2"/>
        <v>0.5757575757575758</v>
      </c>
      <c r="K9" s="119">
        <v>20</v>
      </c>
      <c r="L9" s="107">
        <v>25.407044534412957</v>
      </c>
      <c r="M9" s="67">
        <v>22</v>
      </c>
      <c r="N9" s="196">
        <v>15</v>
      </c>
      <c r="P9" s="191"/>
      <c r="Q9" s="220"/>
    </row>
    <row r="10" spans="1:17" s="110" customFormat="1" ht="21.95" customHeight="1" x14ac:dyDescent="0.2">
      <c r="A10" s="31" t="str">
        <f>'1 Adult Part'!A11</f>
        <v>Cape &amp; Islands</v>
      </c>
      <c r="B10" s="71">
        <v>40</v>
      </c>
      <c r="C10" s="113">
        <v>9</v>
      </c>
      <c r="D10" s="61">
        <f t="shared" si="0"/>
        <v>0.22500000000000001</v>
      </c>
      <c r="E10" s="51">
        <v>33</v>
      </c>
      <c r="F10" s="193">
        <v>9</v>
      </c>
      <c r="G10" s="61">
        <f>IF(E10&gt;0, F10/E10,0)</f>
        <v>0.27272727272727271</v>
      </c>
      <c r="H10" s="198">
        <v>0</v>
      </c>
      <c r="I10" s="195">
        <f t="shared" si="1"/>
        <v>0.82499999999999996</v>
      </c>
      <c r="J10" s="61">
        <f t="shared" si="2"/>
        <v>1</v>
      </c>
      <c r="K10" s="106">
        <v>20</v>
      </c>
      <c r="L10" s="107">
        <v>37.371456552706547</v>
      </c>
      <c r="M10" s="48">
        <v>43</v>
      </c>
      <c r="N10" s="196">
        <v>18</v>
      </c>
      <c r="P10" s="191"/>
      <c r="Q10" s="219"/>
    </row>
    <row r="11" spans="1:17" s="110" customFormat="1" ht="21.95" customHeight="1" x14ac:dyDescent="0.2">
      <c r="A11" s="31" t="str">
        <f>'1 Adult Part'!A12</f>
        <v>Central Mass</v>
      </c>
      <c r="B11" s="71">
        <v>46</v>
      </c>
      <c r="C11" s="113">
        <v>13</v>
      </c>
      <c r="D11" s="61">
        <f t="shared" si="0"/>
        <v>0.28260869565217389</v>
      </c>
      <c r="E11" s="51">
        <v>39</v>
      </c>
      <c r="F11" s="193">
        <v>10</v>
      </c>
      <c r="G11" s="121">
        <f t="shared" si="3"/>
        <v>0.25641025641025639</v>
      </c>
      <c r="H11" s="199">
        <v>0</v>
      </c>
      <c r="I11" s="195">
        <f t="shared" si="1"/>
        <v>0.84782608695652173</v>
      </c>
      <c r="J11" s="61">
        <f t="shared" si="2"/>
        <v>0.76923076923076927</v>
      </c>
      <c r="K11" s="106">
        <v>21.5</v>
      </c>
      <c r="L11" s="107">
        <v>27.392538461538461</v>
      </c>
      <c r="M11" s="48">
        <v>57</v>
      </c>
      <c r="N11" s="196">
        <v>14</v>
      </c>
      <c r="P11" s="191"/>
      <c r="Q11" s="219"/>
    </row>
    <row r="12" spans="1:17" s="110" customFormat="1" ht="21.95" customHeight="1" x14ac:dyDescent="0.2">
      <c r="A12" s="31" t="str">
        <f>'1 Adult Part'!A13</f>
        <v>Franklin Hampshire</v>
      </c>
      <c r="B12" s="71">
        <v>31</v>
      </c>
      <c r="C12" s="113">
        <v>5</v>
      </c>
      <c r="D12" s="61">
        <f t="shared" si="0"/>
        <v>0.16129032258064516</v>
      </c>
      <c r="E12" s="51">
        <v>27</v>
      </c>
      <c r="F12" s="193">
        <v>4</v>
      </c>
      <c r="G12" s="61">
        <f t="shared" si="3"/>
        <v>0.14814814814814814</v>
      </c>
      <c r="H12" s="198">
        <v>0</v>
      </c>
      <c r="I12" s="195">
        <f t="shared" si="1"/>
        <v>0.87096774193548387</v>
      </c>
      <c r="J12" s="61">
        <f t="shared" si="2"/>
        <v>0.8</v>
      </c>
      <c r="K12" s="106">
        <v>24</v>
      </c>
      <c r="L12" s="107">
        <v>17.940000000000001</v>
      </c>
      <c r="M12" s="48">
        <v>26</v>
      </c>
      <c r="N12" s="196">
        <v>6</v>
      </c>
      <c r="P12" s="191"/>
      <c r="Q12" s="219"/>
    </row>
    <row r="13" spans="1:17" s="110" customFormat="1" ht="21.95" customHeight="1" x14ac:dyDescent="0.2">
      <c r="A13" s="31" t="str">
        <f>'1 Adult Part'!A14</f>
        <v>Greater Lowell</v>
      </c>
      <c r="B13" s="71">
        <v>130</v>
      </c>
      <c r="C13" s="113">
        <v>42</v>
      </c>
      <c r="D13" s="61">
        <f t="shared" si="0"/>
        <v>0.32307692307692309</v>
      </c>
      <c r="E13" s="51">
        <v>110</v>
      </c>
      <c r="F13" s="193">
        <v>37</v>
      </c>
      <c r="G13" s="111">
        <f t="shared" si="3"/>
        <v>0.33636363636363636</v>
      </c>
      <c r="H13" s="194">
        <v>2</v>
      </c>
      <c r="I13" s="195">
        <f t="shared" si="1"/>
        <v>0.84615384615384615</v>
      </c>
      <c r="J13" s="61">
        <f t="shared" si="2"/>
        <v>0.92500000000000004</v>
      </c>
      <c r="K13" s="106">
        <v>27</v>
      </c>
      <c r="L13" s="107">
        <v>31.923099940599936</v>
      </c>
      <c r="M13" s="48">
        <v>80</v>
      </c>
      <c r="N13" s="196">
        <v>32</v>
      </c>
      <c r="P13" s="191"/>
      <c r="Q13" s="219"/>
    </row>
    <row r="14" spans="1:17" s="110" customFormat="1" ht="21.95" customHeight="1" x14ac:dyDescent="0.2">
      <c r="A14" s="31" t="str">
        <f>'1 Adult Part'!A15</f>
        <v>Greater New Bedford</v>
      </c>
      <c r="B14" s="197">
        <v>86</v>
      </c>
      <c r="C14" s="113">
        <v>11</v>
      </c>
      <c r="D14" s="61">
        <f t="shared" si="0"/>
        <v>0.12790697674418605</v>
      </c>
      <c r="E14" s="68">
        <v>70</v>
      </c>
      <c r="F14" s="193">
        <v>5</v>
      </c>
      <c r="G14" s="61">
        <f t="shared" si="3"/>
        <v>7.1428571428571425E-2</v>
      </c>
      <c r="H14" s="198">
        <v>0</v>
      </c>
      <c r="I14" s="195">
        <f t="shared" si="1"/>
        <v>0.81395348837209303</v>
      </c>
      <c r="J14" s="61">
        <f t="shared" si="2"/>
        <v>0.45454545454545453</v>
      </c>
      <c r="K14" s="106">
        <v>24</v>
      </c>
      <c r="L14" s="107">
        <v>25.6</v>
      </c>
      <c r="M14" s="48">
        <v>95</v>
      </c>
      <c r="N14" s="196">
        <v>7</v>
      </c>
      <c r="P14" s="191"/>
      <c r="Q14" s="219"/>
    </row>
    <row r="15" spans="1:17" s="110" customFormat="1" ht="21.95" customHeight="1" x14ac:dyDescent="0.2">
      <c r="A15" s="31" t="str">
        <f>'1 Adult Part'!A16</f>
        <v>Hampden</v>
      </c>
      <c r="B15" s="71">
        <v>180</v>
      </c>
      <c r="C15" s="113">
        <v>37</v>
      </c>
      <c r="D15" s="61">
        <f t="shared" si="0"/>
        <v>0.20555555555555555</v>
      </c>
      <c r="E15" s="51">
        <v>148</v>
      </c>
      <c r="F15" s="193">
        <v>15</v>
      </c>
      <c r="G15" s="61">
        <f t="shared" si="3"/>
        <v>0.10135135135135136</v>
      </c>
      <c r="H15" s="198">
        <v>0</v>
      </c>
      <c r="I15" s="195">
        <f t="shared" si="1"/>
        <v>0.82222222222222219</v>
      </c>
      <c r="J15" s="61">
        <f t="shared" si="2"/>
        <v>0.40540540540540543</v>
      </c>
      <c r="K15" s="106">
        <v>16.5</v>
      </c>
      <c r="L15" s="107">
        <v>19.517968253968252</v>
      </c>
      <c r="M15" s="48">
        <v>91</v>
      </c>
      <c r="N15" s="196">
        <v>42</v>
      </c>
      <c r="P15" s="191"/>
      <c r="Q15" s="219"/>
    </row>
    <row r="16" spans="1:17" s="110" customFormat="1" ht="21.95" customHeight="1" x14ac:dyDescent="0.2">
      <c r="A16" s="31" t="str">
        <f>'1 Adult Part'!A17</f>
        <v>Merrimack Valley</v>
      </c>
      <c r="B16" s="71">
        <v>73</v>
      </c>
      <c r="C16" s="113">
        <v>24</v>
      </c>
      <c r="D16" s="61">
        <f t="shared" si="0"/>
        <v>0.32876712328767121</v>
      </c>
      <c r="E16" s="51">
        <v>59</v>
      </c>
      <c r="F16" s="193">
        <v>9</v>
      </c>
      <c r="G16" s="61">
        <f t="shared" si="3"/>
        <v>0.15254237288135594</v>
      </c>
      <c r="H16" s="198">
        <v>0</v>
      </c>
      <c r="I16" s="195">
        <f t="shared" si="1"/>
        <v>0.80821917808219179</v>
      </c>
      <c r="J16" s="61">
        <f t="shared" si="2"/>
        <v>0.375</v>
      </c>
      <c r="K16" s="106">
        <v>19</v>
      </c>
      <c r="L16" s="107">
        <v>16.288148148148149</v>
      </c>
      <c r="M16" s="67">
        <v>63</v>
      </c>
      <c r="N16" s="196">
        <v>14</v>
      </c>
      <c r="P16" s="191"/>
      <c r="Q16" s="219"/>
    </row>
    <row r="17" spans="1:17" s="110" customFormat="1" ht="21.95" customHeight="1" x14ac:dyDescent="0.2">
      <c r="A17" s="31" t="str">
        <f>'1 Adult Part'!A18</f>
        <v>Metro North</v>
      </c>
      <c r="B17" s="71">
        <v>81</v>
      </c>
      <c r="C17" s="113">
        <v>10</v>
      </c>
      <c r="D17" s="61">
        <f t="shared" si="0"/>
        <v>0.12345679012345678</v>
      </c>
      <c r="E17" s="51">
        <v>70</v>
      </c>
      <c r="F17" s="193">
        <v>9</v>
      </c>
      <c r="G17" s="61">
        <f t="shared" si="3"/>
        <v>0.12857142857142856</v>
      </c>
      <c r="H17" s="198">
        <v>0</v>
      </c>
      <c r="I17" s="195">
        <f t="shared" si="1"/>
        <v>0.86419753086419748</v>
      </c>
      <c r="J17" s="61">
        <f t="shared" si="2"/>
        <v>0.9</v>
      </c>
      <c r="K17" s="106">
        <v>26</v>
      </c>
      <c r="L17" s="107">
        <v>37.341422466422472</v>
      </c>
      <c r="M17" s="48">
        <v>51</v>
      </c>
      <c r="N17" s="196">
        <v>31</v>
      </c>
      <c r="P17" s="191"/>
      <c r="Q17" s="219"/>
    </row>
    <row r="18" spans="1:17" s="110" customFormat="1" ht="21.95" customHeight="1" x14ac:dyDescent="0.2">
      <c r="A18" s="31" t="str">
        <f>'1 Adult Part'!A19</f>
        <v>Metro South/West</v>
      </c>
      <c r="B18" s="71">
        <v>152</v>
      </c>
      <c r="C18" s="113">
        <v>25</v>
      </c>
      <c r="D18" s="61">
        <f t="shared" si="0"/>
        <v>0.16447368421052633</v>
      </c>
      <c r="E18" s="51">
        <v>120</v>
      </c>
      <c r="F18" s="193">
        <v>18</v>
      </c>
      <c r="G18" s="61">
        <f t="shared" si="3"/>
        <v>0.15</v>
      </c>
      <c r="H18" s="198">
        <v>0</v>
      </c>
      <c r="I18" s="195">
        <f t="shared" si="1"/>
        <v>0.78947368421052633</v>
      </c>
      <c r="J18" s="61">
        <f t="shared" si="2"/>
        <v>0.72</v>
      </c>
      <c r="K18" s="106">
        <v>30</v>
      </c>
      <c r="L18" s="107">
        <v>37.710791855203617</v>
      </c>
      <c r="M18" s="48">
        <v>81</v>
      </c>
      <c r="N18" s="196">
        <v>25</v>
      </c>
      <c r="P18" s="191"/>
      <c r="Q18" s="219"/>
    </row>
    <row r="19" spans="1:17" s="110" customFormat="1" ht="21.95" customHeight="1" x14ac:dyDescent="0.2">
      <c r="A19" s="31" t="str">
        <f>'1 Adult Part'!A20</f>
        <v>North Central</v>
      </c>
      <c r="B19" s="71">
        <v>34</v>
      </c>
      <c r="C19" s="113">
        <v>4</v>
      </c>
      <c r="D19" s="61">
        <f t="shared" si="0"/>
        <v>0.11764705882352941</v>
      </c>
      <c r="E19" s="51">
        <v>28</v>
      </c>
      <c r="F19" s="193">
        <v>4</v>
      </c>
      <c r="G19" s="50">
        <f t="shared" si="3"/>
        <v>0.14285714285714285</v>
      </c>
      <c r="H19" s="188">
        <v>0</v>
      </c>
      <c r="I19" s="195">
        <f t="shared" si="1"/>
        <v>0.82352941176470584</v>
      </c>
      <c r="J19" s="61">
        <f t="shared" si="2"/>
        <v>1</v>
      </c>
      <c r="K19" s="106">
        <v>20</v>
      </c>
      <c r="L19" s="107">
        <v>32.259826923076922</v>
      </c>
      <c r="M19" s="48">
        <v>29</v>
      </c>
      <c r="N19" s="196">
        <v>8</v>
      </c>
      <c r="P19" s="191"/>
      <c r="Q19" s="219"/>
    </row>
    <row r="20" spans="1:17" s="110" customFormat="1" ht="21.95" customHeight="1" x14ac:dyDescent="0.2">
      <c r="A20" s="31" t="str">
        <f>'1 Adult Part'!A21</f>
        <v>North Shore</v>
      </c>
      <c r="B20" s="71">
        <v>100</v>
      </c>
      <c r="C20" s="113">
        <v>13</v>
      </c>
      <c r="D20" s="61">
        <f t="shared" si="0"/>
        <v>0.13</v>
      </c>
      <c r="E20" s="51">
        <v>84</v>
      </c>
      <c r="F20" s="193">
        <v>9</v>
      </c>
      <c r="G20" s="50">
        <f t="shared" si="3"/>
        <v>0.10714285714285714</v>
      </c>
      <c r="H20" s="188">
        <v>1</v>
      </c>
      <c r="I20" s="195">
        <f t="shared" si="1"/>
        <v>0.84</v>
      </c>
      <c r="J20" s="61">
        <f t="shared" si="2"/>
        <v>0.75</v>
      </c>
      <c r="K20" s="106">
        <v>18</v>
      </c>
      <c r="L20" s="107">
        <v>56.402496626180834</v>
      </c>
      <c r="M20" s="67">
        <v>139</v>
      </c>
      <c r="N20" s="196">
        <v>27</v>
      </c>
      <c r="P20" s="191"/>
      <c r="Q20" s="219"/>
    </row>
    <row r="21" spans="1:17" s="110" customFormat="1" ht="21.95" customHeight="1" thickBot="1" x14ac:dyDescent="0.25">
      <c r="A21" s="73" t="str">
        <f>'1 Adult Part'!A22</f>
        <v>South Shore</v>
      </c>
      <c r="B21" s="200">
        <v>192</v>
      </c>
      <c r="C21" s="124">
        <v>46</v>
      </c>
      <c r="D21" s="75">
        <f t="shared" si="0"/>
        <v>0.23958333333333334</v>
      </c>
      <c r="E21" s="70">
        <v>144</v>
      </c>
      <c r="F21" s="201">
        <v>25</v>
      </c>
      <c r="G21" s="111">
        <f t="shared" si="3"/>
        <v>0.1736111111111111</v>
      </c>
      <c r="H21" s="194">
        <v>5</v>
      </c>
      <c r="I21" s="195">
        <f t="shared" si="1"/>
        <v>0.75</v>
      </c>
      <c r="J21" s="121">
        <f t="shared" si="2"/>
        <v>0.6097560975609756</v>
      </c>
      <c r="K21" s="106">
        <v>32</v>
      </c>
      <c r="L21" s="126">
        <v>29.973653846153848</v>
      </c>
      <c r="M21" s="224">
        <v>10</v>
      </c>
      <c r="N21" s="202">
        <v>24</v>
      </c>
      <c r="P21" s="191"/>
      <c r="Q21" s="219"/>
    </row>
    <row r="22" spans="1:17" s="110" customFormat="1" ht="21.95" customHeight="1" thickBot="1" x14ac:dyDescent="0.25">
      <c r="A22" s="203" t="s">
        <v>48</v>
      </c>
      <c r="B22" s="204">
        <f>SUM(B6:B21)</f>
        <v>1437</v>
      </c>
      <c r="C22" s="129">
        <f>SUM(C6:C21)</f>
        <v>319</v>
      </c>
      <c r="D22" s="130">
        <f t="shared" si="0"/>
        <v>0.2219902574808629</v>
      </c>
      <c r="E22" s="87">
        <f>SUM(E6:E21)</f>
        <v>1163</v>
      </c>
      <c r="F22" s="205">
        <f>SUM(F6:F21)</f>
        <v>200</v>
      </c>
      <c r="G22" s="130">
        <f t="shared" si="3"/>
        <v>0.17196904557179707</v>
      </c>
      <c r="H22" s="206">
        <f>SUM(H6:H21)</f>
        <v>9</v>
      </c>
      <c r="I22" s="207">
        <f t="shared" si="1"/>
        <v>0.8093249826026444</v>
      </c>
      <c r="J22" s="130">
        <f t="shared" si="2"/>
        <v>0.64516129032258063</v>
      </c>
      <c r="K22" s="133">
        <v>23.182067703568162</v>
      </c>
      <c r="L22" s="134">
        <v>29.989079953826955</v>
      </c>
      <c r="M22" s="208">
        <v>913</v>
      </c>
      <c r="N22" s="209">
        <f>SUM(N6:N21)</f>
        <v>320</v>
      </c>
      <c r="P22" s="191"/>
      <c r="Q22" s="221"/>
    </row>
    <row r="23" spans="1:17" ht="18.75" customHeight="1" x14ac:dyDescent="0.25">
      <c r="A23" s="142" t="str">
        <f>'2 Adult Exits'!A23</f>
        <v>Entered Employments include:  unsubsidized employment; military; and apprenticeship.</v>
      </c>
      <c r="B23" s="96"/>
      <c r="C23" s="142"/>
      <c r="D23" s="140"/>
      <c r="E23" s="139"/>
      <c r="F23" s="139"/>
      <c r="G23" s="142"/>
      <c r="H23" s="142"/>
      <c r="I23" s="142"/>
      <c r="J23" s="142"/>
      <c r="K23" s="142"/>
      <c r="L23" s="140"/>
      <c r="M23" s="142"/>
      <c r="N23" s="142"/>
    </row>
    <row r="24" spans="1:17" ht="18" customHeight="1" x14ac:dyDescent="0.25">
      <c r="A24" s="142" t="str">
        <f>'2 Adult Exits'!A24</f>
        <v xml:space="preserve">   Exclusions: Exiters who leave the program for medical reasons or who are institutionalized are not counted in Entered Employment rate.</v>
      </c>
      <c r="B24" s="96"/>
      <c r="C24" s="142"/>
      <c r="D24" s="140"/>
      <c r="E24" s="139"/>
      <c r="F24" s="139"/>
      <c r="G24" s="142"/>
      <c r="H24" s="142"/>
      <c r="I24" s="142"/>
      <c r="J24" s="142"/>
      <c r="K24" s="142"/>
      <c r="L24" s="140"/>
      <c r="M24" s="142"/>
      <c r="N24" s="142"/>
    </row>
    <row r="25" spans="1:17" ht="17.25" customHeight="1" x14ac:dyDescent="0.2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</row>
    <row r="27" spans="1:17" x14ac:dyDescent="0.2">
      <c r="L27" s="210"/>
    </row>
    <row r="28" spans="1:17" x14ac:dyDescent="0.2">
      <c r="L28" s="3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2"/>
  <sheetViews>
    <sheetView tabSelected="1" zoomScale="90" zoomScaleNormal="90" workbookViewId="0">
      <selection activeCell="A23" sqref="A23"/>
    </sheetView>
  </sheetViews>
  <sheetFormatPr defaultColWidth="9.140625" defaultRowHeight="12.75" x14ac:dyDescent="0.2"/>
  <cols>
    <col min="1" max="1" width="19.42578125" style="3" customWidth="1"/>
    <col min="2" max="2" width="8" style="3" customWidth="1"/>
    <col min="3" max="3" width="7.42578125" style="3" customWidth="1"/>
    <col min="4" max="4" width="10.140625" style="3" customWidth="1"/>
    <col min="5" max="5" width="9.85546875" style="3" customWidth="1"/>
    <col min="6" max="7" width="9.7109375" style="3" customWidth="1"/>
    <col min="8" max="8" width="7.5703125" style="3" customWidth="1"/>
    <col min="9" max="9" width="9.140625" style="3"/>
    <col min="10" max="10" width="9" style="3" customWidth="1"/>
    <col min="11" max="11" width="9.140625" style="3"/>
    <col min="12" max="12" width="8.7109375" style="3" customWidth="1"/>
    <col min="13" max="13" width="7.7109375" style="3" customWidth="1"/>
    <col min="14" max="14" width="8.5703125" style="3" customWidth="1"/>
    <col min="15" max="16" width="9.140625" style="3"/>
    <col min="17" max="17" width="8.85546875" style="3" customWidth="1"/>
    <col min="18" max="16384" width="9.140625" style="3"/>
  </cols>
  <sheetData>
    <row r="1" spans="1:29" s="24" customFormat="1" ht="20.100000000000001" customHeight="1" x14ac:dyDescent="0.2">
      <c r="A1" s="250" t="str">
        <f>+'1 Adult Part'!A1:O1</f>
        <v>TAB 6 - WIOA TITLE I PARTICIPANT SUMMARIES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9"/>
      <c r="AB1" s="3"/>
      <c r="AC1" s="3"/>
    </row>
    <row r="2" spans="1:29" s="24" customFormat="1" ht="20.100000000000001" customHeight="1" x14ac:dyDescent="0.2">
      <c r="A2" s="253" t="str">
        <f>'1 Adult Part'!$A$2</f>
        <v>FY23 QUARTER ENDING DECEMBER 31, 2022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AB2" s="3"/>
      <c r="AC2" s="3"/>
    </row>
    <row r="3" spans="1:29" s="24" customFormat="1" ht="20.100000000000001" customHeight="1" thickBot="1" x14ac:dyDescent="0.25">
      <c r="A3" s="256" t="s">
        <v>81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3"/>
      <c r="AB3" s="3"/>
      <c r="AC3" s="3"/>
    </row>
    <row r="4" spans="1:29" ht="16.5" customHeight="1" x14ac:dyDescent="0.25">
      <c r="A4" s="211"/>
      <c r="B4" s="296" t="str">
        <f>'3 Adult Characteristics'!$B$4</f>
        <v>Percentage of Total Participants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8"/>
    </row>
    <row r="5" spans="1:29" ht="51.75" customHeight="1" thickBot="1" x14ac:dyDescent="0.25">
      <c r="A5" s="212" t="s">
        <v>62</v>
      </c>
      <c r="B5" s="213" t="s">
        <v>64</v>
      </c>
      <c r="C5" s="149" t="s">
        <v>82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83</v>
      </c>
      <c r="J5" s="149" t="s">
        <v>72</v>
      </c>
      <c r="K5" s="149" t="s">
        <v>73</v>
      </c>
      <c r="L5" s="149" t="s">
        <v>74</v>
      </c>
      <c r="M5" s="29" t="s">
        <v>84</v>
      </c>
      <c r="N5" s="151" t="s">
        <v>76</v>
      </c>
      <c r="Q5" s="152"/>
      <c r="R5" s="152"/>
    </row>
    <row r="6" spans="1:29" s="46" customFormat="1" ht="21.95" customHeight="1" x14ac:dyDescent="0.2">
      <c r="A6" s="31" t="str">
        <f>'1 Adult Part'!A7</f>
        <v>Berkshire</v>
      </c>
      <c r="B6" s="153">
        <v>38.888888888888886</v>
      </c>
      <c r="C6" s="154">
        <v>33.333333333333336</v>
      </c>
      <c r="D6" s="155">
        <v>16.666666666666668</v>
      </c>
      <c r="E6" s="154">
        <v>27.777777777777779</v>
      </c>
      <c r="F6" s="154">
        <v>0</v>
      </c>
      <c r="G6" s="155">
        <v>0</v>
      </c>
      <c r="H6" s="154">
        <v>0</v>
      </c>
      <c r="I6" s="155">
        <v>94.444444444444457</v>
      </c>
      <c r="J6" s="154">
        <v>0</v>
      </c>
      <c r="K6" s="155">
        <v>0</v>
      </c>
      <c r="L6" s="155">
        <v>0</v>
      </c>
      <c r="M6" s="156">
        <v>5.5555555555555554</v>
      </c>
      <c r="N6" s="214">
        <v>5.5555555555555554</v>
      </c>
      <c r="O6" s="158"/>
      <c r="AB6" s="3"/>
      <c r="AC6" s="3"/>
    </row>
    <row r="7" spans="1:29" s="46" customFormat="1" ht="21.95" customHeight="1" x14ac:dyDescent="0.2">
      <c r="A7" s="47" t="str">
        <f>'1 Adult Part'!A8</f>
        <v>Boston</v>
      </c>
      <c r="B7" s="159">
        <v>71.212121212121204</v>
      </c>
      <c r="C7" s="160">
        <v>24.242424242424239</v>
      </c>
      <c r="D7" s="161">
        <v>28.787878787878789</v>
      </c>
      <c r="E7" s="160">
        <v>36.363636363636367</v>
      </c>
      <c r="F7" s="160">
        <v>21.212121212121211</v>
      </c>
      <c r="G7" s="161">
        <v>3.0303030303030298</v>
      </c>
      <c r="H7" s="160">
        <v>4.5454545454545459</v>
      </c>
      <c r="I7" s="161">
        <v>74.242424242424235</v>
      </c>
      <c r="J7" s="160">
        <v>6.0606060606060597</v>
      </c>
      <c r="K7" s="161">
        <v>6.0606060606060597</v>
      </c>
      <c r="L7" s="161">
        <v>4.5454545454545459</v>
      </c>
      <c r="M7" s="162">
        <v>0</v>
      </c>
      <c r="N7" s="215">
        <v>15.151515151515152</v>
      </c>
      <c r="O7" s="158"/>
      <c r="AB7" s="3"/>
      <c r="AC7" s="3"/>
    </row>
    <row r="8" spans="1:29" s="46" customFormat="1" ht="21.95" customHeight="1" x14ac:dyDescent="0.2">
      <c r="A8" s="31" t="str">
        <f>'1 Adult Part'!A9</f>
        <v>Bristol</v>
      </c>
      <c r="B8" s="164">
        <v>38</v>
      </c>
      <c r="C8" s="165">
        <v>52</v>
      </c>
      <c r="D8" s="166">
        <v>4</v>
      </c>
      <c r="E8" s="165">
        <v>8</v>
      </c>
      <c r="F8" s="165">
        <v>4</v>
      </c>
      <c r="G8" s="166">
        <v>4</v>
      </c>
      <c r="H8" s="165">
        <v>4</v>
      </c>
      <c r="I8" s="166">
        <v>92</v>
      </c>
      <c r="J8" s="165">
        <v>0</v>
      </c>
      <c r="K8" s="166">
        <v>12</v>
      </c>
      <c r="L8" s="166">
        <v>0</v>
      </c>
      <c r="M8" s="167">
        <v>4</v>
      </c>
      <c r="N8" s="216">
        <v>10</v>
      </c>
      <c r="O8" s="158"/>
      <c r="AB8" s="3"/>
      <c r="AC8" s="3"/>
    </row>
    <row r="9" spans="1:29" s="46" customFormat="1" ht="21.95" customHeight="1" x14ac:dyDescent="0.2">
      <c r="A9" s="31" t="str">
        <f>'1 Adult Part'!A10</f>
        <v>Brockton</v>
      </c>
      <c r="B9" s="164">
        <v>55.769230769230774</v>
      </c>
      <c r="C9" s="165">
        <v>26.923076923076923</v>
      </c>
      <c r="D9" s="166">
        <v>10.576923076923077</v>
      </c>
      <c r="E9" s="165">
        <v>30.76923076923077</v>
      </c>
      <c r="F9" s="165">
        <v>3.8461538461538463</v>
      </c>
      <c r="G9" s="166">
        <v>7.6923076923076925</v>
      </c>
      <c r="H9" s="165">
        <v>5.7692307692307692</v>
      </c>
      <c r="I9" s="166">
        <v>92.307692307692307</v>
      </c>
      <c r="J9" s="165">
        <v>1.9230769230769231</v>
      </c>
      <c r="K9" s="166">
        <v>7.6923076923076925</v>
      </c>
      <c r="L9" s="166">
        <v>0.96153846153846156</v>
      </c>
      <c r="M9" s="167">
        <v>0</v>
      </c>
      <c r="N9" s="216">
        <v>8.6538461538461533</v>
      </c>
      <c r="O9" s="158"/>
      <c r="AB9" s="3"/>
      <c r="AC9" s="3"/>
    </row>
    <row r="10" spans="1:29" s="46" customFormat="1" ht="21.95" customHeight="1" x14ac:dyDescent="0.2">
      <c r="A10" s="31" t="str">
        <f>'1 Adult Part'!A11</f>
        <v>Cape &amp; Islands</v>
      </c>
      <c r="B10" s="164">
        <v>57.777777777777771</v>
      </c>
      <c r="C10" s="165">
        <v>55.555555555555557</v>
      </c>
      <c r="D10" s="166">
        <v>6.6666666666666661</v>
      </c>
      <c r="E10" s="165">
        <v>17.777777777777779</v>
      </c>
      <c r="F10" s="165">
        <v>0</v>
      </c>
      <c r="G10" s="166">
        <v>0</v>
      </c>
      <c r="H10" s="165">
        <v>2.2222222222222223</v>
      </c>
      <c r="I10" s="166">
        <v>95.555555555555543</v>
      </c>
      <c r="J10" s="165">
        <v>0</v>
      </c>
      <c r="K10" s="166">
        <v>2.2222222222222223</v>
      </c>
      <c r="L10" s="166">
        <v>0</v>
      </c>
      <c r="M10" s="167">
        <v>6.6666666666666661</v>
      </c>
      <c r="N10" s="216">
        <v>8.8888888888888893</v>
      </c>
      <c r="O10" s="158"/>
      <c r="AB10" s="3"/>
      <c r="AC10" s="3"/>
    </row>
    <row r="11" spans="1:29" s="46" customFormat="1" ht="21.95" customHeight="1" x14ac:dyDescent="0.2">
      <c r="A11" s="31" t="str">
        <f>'1 Adult Part'!A12</f>
        <v>Central Mass</v>
      </c>
      <c r="B11" s="164">
        <v>47.058823529411768</v>
      </c>
      <c r="C11" s="165">
        <v>23.529411764705884</v>
      </c>
      <c r="D11" s="166">
        <v>23.529411764705884</v>
      </c>
      <c r="E11" s="165">
        <v>23.529411764705884</v>
      </c>
      <c r="F11" s="165">
        <v>5.882352941176471</v>
      </c>
      <c r="G11" s="166">
        <v>2.9411764705882355</v>
      </c>
      <c r="H11" s="165">
        <v>0</v>
      </c>
      <c r="I11" s="166">
        <v>91.176470588235304</v>
      </c>
      <c r="J11" s="165">
        <v>0</v>
      </c>
      <c r="K11" s="166">
        <v>23.529411764705884</v>
      </c>
      <c r="L11" s="166">
        <v>0</v>
      </c>
      <c r="M11" s="167">
        <v>0</v>
      </c>
      <c r="N11" s="216">
        <v>14.705882352941176</v>
      </c>
      <c r="O11" s="158"/>
      <c r="AB11" s="3"/>
      <c r="AC11" s="3"/>
    </row>
    <row r="12" spans="1:29" s="46" customFormat="1" ht="21.95" customHeight="1" x14ac:dyDescent="0.2">
      <c r="A12" s="31" t="str">
        <f>'1 Adult Part'!A13</f>
        <v>Franklin Hampshire</v>
      </c>
      <c r="B12" s="164">
        <v>50</v>
      </c>
      <c r="C12" s="165">
        <v>23.076923076923077</v>
      </c>
      <c r="D12" s="166">
        <v>15.384615384615385</v>
      </c>
      <c r="E12" s="165">
        <v>3.8461538461538463</v>
      </c>
      <c r="F12" s="165">
        <v>0</v>
      </c>
      <c r="G12" s="166">
        <v>3.8461538461538463</v>
      </c>
      <c r="H12" s="165">
        <v>0</v>
      </c>
      <c r="I12" s="166">
        <v>84.615384615384613</v>
      </c>
      <c r="J12" s="165">
        <v>0</v>
      </c>
      <c r="K12" s="166">
        <v>3.8461538461538463</v>
      </c>
      <c r="L12" s="166">
        <v>0</v>
      </c>
      <c r="M12" s="167">
        <v>7.6923076923076925</v>
      </c>
      <c r="N12" s="216">
        <v>11.538461538461538</v>
      </c>
      <c r="O12" s="158"/>
      <c r="AB12" s="3"/>
      <c r="AC12" s="3"/>
    </row>
    <row r="13" spans="1:29" s="46" customFormat="1" ht="21.95" customHeight="1" x14ac:dyDescent="0.2">
      <c r="A13" s="31" t="str">
        <f>'1 Adult Part'!A14</f>
        <v>Greater Lowell</v>
      </c>
      <c r="B13" s="164">
        <v>53.921568627450981</v>
      </c>
      <c r="C13" s="165">
        <v>22.549019607843139</v>
      </c>
      <c r="D13" s="166">
        <v>16.666666666666668</v>
      </c>
      <c r="E13" s="165">
        <v>5.882352941176471</v>
      </c>
      <c r="F13" s="165">
        <v>19.607843137254903</v>
      </c>
      <c r="G13" s="166">
        <v>4.9019607843137258</v>
      </c>
      <c r="H13" s="165">
        <v>2.9411764705882355</v>
      </c>
      <c r="I13" s="166">
        <v>90.196078431372555</v>
      </c>
      <c r="J13" s="165">
        <v>0.98039215686274517</v>
      </c>
      <c r="K13" s="166">
        <v>19.607843137254903</v>
      </c>
      <c r="L13" s="166">
        <v>0.98039215686274517</v>
      </c>
      <c r="M13" s="167">
        <v>1.9607843137254903</v>
      </c>
      <c r="N13" s="216">
        <v>25.490196078431371</v>
      </c>
      <c r="O13" s="158"/>
      <c r="AB13" s="3"/>
      <c r="AC13" s="3"/>
    </row>
    <row r="14" spans="1:29" s="46" customFormat="1" ht="21.95" customHeight="1" x14ac:dyDescent="0.2">
      <c r="A14" s="31" t="str">
        <f>'1 Adult Part'!A15</f>
        <v>Greater New Bedford</v>
      </c>
      <c r="B14" s="164">
        <v>62.222222222222229</v>
      </c>
      <c r="C14" s="165">
        <v>28.888888888888886</v>
      </c>
      <c r="D14" s="166">
        <v>15.555555555555557</v>
      </c>
      <c r="E14" s="165">
        <v>24.444444444444443</v>
      </c>
      <c r="F14" s="165">
        <v>2.2222222222222223</v>
      </c>
      <c r="G14" s="166">
        <v>6.6666666666666661</v>
      </c>
      <c r="H14" s="165">
        <v>2.2222222222222223</v>
      </c>
      <c r="I14" s="166">
        <v>95.555555555555543</v>
      </c>
      <c r="J14" s="165">
        <v>0</v>
      </c>
      <c r="K14" s="166">
        <v>33.333333333333336</v>
      </c>
      <c r="L14" s="166">
        <v>0</v>
      </c>
      <c r="M14" s="167">
        <v>0</v>
      </c>
      <c r="N14" s="216">
        <v>33.333333333333336</v>
      </c>
      <c r="O14" s="158"/>
      <c r="AB14" s="3"/>
      <c r="AC14" s="3"/>
    </row>
    <row r="15" spans="1:29" s="46" customFormat="1" ht="21.95" customHeight="1" x14ac:dyDescent="0.2">
      <c r="A15" s="31" t="str">
        <f>'1 Adult Part'!A16</f>
        <v>Hampden</v>
      </c>
      <c r="B15" s="164">
        <v>42.148760330578519</v>
      </c>
      <c r="C15" s="165">
        <v>20.661157024793386</v>
      </c>
      <c r="D15" s="166">
        <v>39.669421487603302</v>
      </c>
      <c r="E15" s="165">
        <v>11.570247933884298</v>
      </c>
      <c r="F15" s="165">
        <v>1.6528925619834711</v>
      </c>
      <c r="G15" s="166">
        <v>4.9586776859504127</v>
      </c>
      <c r="H15" s="165">
        <v>2.4793388429752063</v>
      </c>
      <c r="I15" s="166">
        <v>87.603305785123979</v>
      </c>
      <c r="J15" s="165">
        <v>0</v>
      </c>
      <c r="K15" s="166">
        <v>28.099173553719005</v>
      </c>
      <c r="L15" s="166">
        <v>2.4793388429752063</v>
      </c>
      <c r="M15" s="167">
        <v>4.9586776859504127</v>
      </c>
      <c r="N15" s="216">
        <v>16.528925619834709</v>
      </c>
      <c r="O15" s="158"/>
      <c r="AB15" s="3"/>
      <c r="AC15" s="3"/>
    </row>
    <row r="16" spans="1:29" s="46" customFormat="1" ht="21.95" customHeight="1" x14ac:dyDescent="0.2">
      <c r="A16" s="31" t="str">
        <f>'1 Adult Part'!A17</f>
        <v>Merrimack Valley</v>
      </c>
      <c r="B16" s="164">
        <v>73.333333333333329</v>
      </c>
      <c r="C16" s="165">
        <v>31.111111111111114</v>
      </c>
      <c r="D16" s="166">
        <v>66.666666666666671</v>
      </c>
      <c r="E16" s="165">
        <v>11.111111111111111</v>
      </c>
      <c r="F16" s="165">
        <v>4.4444444444444446</v>
      </c>
      <c r="G16" s="166">
        <v>2.2222222222222223</v>
      </c>
      <c r="H16" s="165">
        <v>11.111111111111111</v>
      </c>
      <c r="I16" s="166">
        <v>64.444444444444443</v>
      </c>
      <c r="J16" s="165">
        <v>15.555555555555557</v>
      </c>
      <c r="K16" s="166">
        <v>6.6666666666666661</v>
      </c>
      <c r="L16" s="166">
        <v>0</v>
      </c>
      <c r="M16" s="167">
        <v>0</v>
      </c>
      <c r="N16" s="216">
        <v>0</v>
      </c>
      <c r="O16" s="158"/>
      <c r="AB16" s="3"/>
      <c r="AC16" s="3"/>
    </row>
    <row r="17" spans="1:29" s="46" customFormat="1" ht="21.95" customHeight="1" x14ac:dyDescent="0.2">
      <c r="A17" s="31" t="str">
        <f>'1 Adult Part'!A18</f>
        <v>Metro North</v>
      </c>
      <c r="B17" s="164">
        <v>50.588235294117652</v>
      </c>
      <c r="C17" s="165">
        <v>50.588235294117652</v>
      </c>
      <c r="D17" s="166">
        <v>10.588235294117647</v>
      </c>
      <c r="E17" s="165">
        <v>8.235294117647058</v>
      </c>
      <c r="F17" s="165">
        <v>17.647058823529413</v>
      </c>
      <c r="G17" s="166">
        <v>8.235294117647058</v>
      </c>
      <c r="H17" s="165">
        <v>1.1764705882352942</v>
      </c>
      <c r="I17" s="166">
        <v>88.235294117647058</v>
      </c>
      <c r="J17" s="165">
        <v>0</v>
      </c>
      <c r="K17" s="166">
        <v>7.0588235294117645</v>
      </c>
      <c r="L17" s="166">
        <v>0</v>
      </c>
      <c r="M17" s="167">
        <v>3.5294117647058822</v>
      </c>
      <c r="N17" s="216">
        <v>2.3529411764705883</v>
      </c>
      <c r="O17" s="158"/>
      <c r="AB17" s="3"/>
      <c r="AC17" s="3"/>
    </row>
    <row r="18" spans="1:29" s="46" customFormat="1" ht="21.95" customHeight="1" x14ac:dyDescent="0.2">
      <c r="A18" s="31" t="str">
        <f>'1 Adult Part'!A19</f>
        <v>Metro South/West</v>
      </c>
      <c r="B18" s="164">
        <v>60.909090909090907</v>
      </c>
      <c r="C18" s="165">
        <v>39.090909090909093</v>
      </c>
      <c r="D18" s="166">
        <v>11.818181818181818</v>
      </c>
      <c r="E18" s="165">
        <v>11.818181818181818</v>
      </c>
      <c r="F18" s="165">
        <v>9.0909090909090917</v>
      </c>
      <c r="G18" s="166">
        <v>8.1818181818181817</v>
      </c>
      <c r="H18" s="165">
        <v>0.90909090909090906</v>
      </c>
      <c r="I18" s="166">
        <v>87.27272727272728</v>
      </c>
      <c r="J18" s="165">
        <v>0</v>
      </c>
      <c r="K18" s="166">
        <v>0.90909090909090906</v>
      </c>
      <c r="L18" s="166">
        <v>0</v>
      </c>
      <c r="M18" s="167">
        <v>3.6363636363636362</v>
      </c>
      <c r="N18" s="216">
        <v>13.636363636363637</v>
      </c>
      <c r="O18" s="158"/>
      <c r="AB18" s="3"/>
      <c r="AC18" s="3"/>
    </row>
    <row r="19" spans="1:29" s="46" customFormat="1" ht="21.95" customHeight="1" x14ac:dyDescent="0.2">
      <c r="A19" s="31" t="str">
        <f>'1 Adult Part'!A20</f>
        <v>North Central</v>
      </c>
      <c r="B19" s="164">
        <v>53.333333333333329</v>
      </c>
      <c r="C19" s="165">
        <v>46.666666666666671</v>
      </c>
      <c r="D19" s="166">
        <v>13.333333333333332</v>
      </c>
      <c r="E19" s="165">
        <v>13.333333333333332</v>
      </c>
      <c r="F19" s="165">
        <v>6.6666666666666661</v>
      </c>
      <c r="G19" s="166">
        <v>20</v>
      </c>
      <c r="H19" s="165">
        <v>0</v>
      </c>
      <c r="I19" s="166">
        <v>100</v>
      </c>
      <c r="J19" s="165">
        <v>0</v>
      </c>
      <c r="K19" s="166">
        <v>6.6666666666666661</v>
      </c>
      <c r="L19" s="166">
        <v>0</v>
      </c>
      <c r="M19" s="167">
        <v>6.6666666666666661</v>
      </c>
      <c r="N19" s="216">
        <v>6.6666666666666661</v>
      </c>
      <c r="O19" s="158"/>
      <c r="AB19" s="3"/>
      <c r="AC19" s="3"/>
    </row>
    <row r="20" spans="1:29" s="46" customFormat="1" ht="21.95" customHeight="1" x14ac:dyDescent="0.2">
      <c r="A20" s="31" t="str">
        <f>'1 Adult Part'!A21</f>
        <v>North Shore</v>
      </c>
      <c r="B20" s="164">
        <v>70.491803278688522</v>
      </c>
      <c r="C20" s="165">
        <v>37.704918032786885</v>
      </c>
      <c r="D20" s="166">
        <v>22.950819672131146</v>
      </c>
      <c r="E20" s="165">
        <v>16.393442622950818</v>
      </c>
      <c r="F20" s="165">
        <v>6.557377049180328</v>
      </c>
      <c r="G20" s="166">
        <v>6.557377049180328</v>
      </c>
      <c r="H20" s="165">
        <v>3.278688524590164</v>
      </c>
      <c r="I20" s="166">
        <v>83.606557377049171</v>
      </c>
      <c r="J20" s="165">
        <v>0</v>
      </c>
      <c r="K20" s="166">
        <v>47.540983606557376</v>
      </c>
      <c r="L20" s="166">
        <v>0</v>
      </c>
      <c r="M20" s="167">
        <v>1.639344262295082</v>
      </c>
      <c r="N20" s="216">
        <v>22.950819672131146</v>
      </c>
      <c r="O20" s="158"/>
      <c r="AB20" s="3"/>
      <c r="AC20" s="3"/>
    </row>
    <row r="21" spans="1:29" s="46" customFormat="1" ht="21.95" customHeight="1" thickBot="1" x14ac:dyDescent="0.25">
      <c r="A21" s="73" t="str">
        <f>'1 Adult Part'!A22</f>
        <v>South Shore</v>
      </c>
      <c r="B21" s="169">
        <v>51.181102362204726</v>
      </c>
      <c r="C21" s="170">
        <v>48.031496062992126</v>
      </c>
      <c r="D21" s="171">
        <v>6.2992125984251972</v>
      </c>
      <c r="E21" s="170">
        <v>12.598425196850394</v>
      </c>
      <c r="F21" s="170">
        <v>25.196850393700789</v>
      </c>
      <c r="G21" s="171">
        <v>14.173228346456693</v>
      </c>
      <c r="H21" s="170">
        <v>9.4488188976377963</v>
      </c>
      <c r="I21" s="171">
        <v>94.488188976377955</v>
      </c>
      <c r="J21" s="170">
        <v>7.0866141732283463</v>
      </c>
      <c r="K21" s="171">
        <v>22.834645669291341</v>
      </c>
      <c r="L21" s="171">
        <v>0</v>
      </c>
      <c r="M21" s="172">
        <v>7.0866141732283463</v>
      </c>
      <c r="N21" s="217">
        <v>4.7244094488188981</v>
      </c>
      <c r="O21" s="158"/>
      <c r="AB21" s="3"/>
      <c r="AC21" s="3"/>
    </row>
    <row r="22" spans="1:29" s="46" customFormat="1" ht="21.95" customHeight="1" thickBot="1" x14ac:dyDescent="0.25">
      <c r="A22" s="83" t="s">
        <v>48</v>
      </c>
      <c r="B22" s="174">
        <v>54.933586337760907</v>
      </c>
      <c r="C22" s="176">
        <v>34.819734345351044</v>
      </c>
      <c r="D22" s="175">
        <v>18.785578747628083</v>
      </c>
      <c r="E22" s="175">
        <v>15.749525616698293</v>
      </c>
      <c r="F22" s="177">
        <v>10.341555977229602</v>
      </c>
      <c r="G22" s="175">
        <v>6.6413662239089186</v>
      </c>
      <c r="H22" s="177">
        <v>3.795066413662239</v>
      </c>
      <c r="I22" s="177">
        <v>88.330170777988627</v>
      </c>
      <c r="J22" s="177">
        <v>2.1821631878557874</v>
      </c>
      <c r="K22" s="175">
        <v>15.749525616698293</v>
      </c>
      <c r="L22" s="175">
        <v>0.75901328273244784</v>
      </c>
      <c r="M22" s="178">
        <v>3.225806451612903</v>
      </c>
      <c r="N22" s="217">
        <v>12.903225806451612</v>
      </c>
      <c r="O22" s="158"/>
      <c r="Q22" s="180"/>
      <c r="R22" s="181"/>
      <c r="S22" s="181"/>
      <c r="T22" s="181"/>
      <c r="U22" s="181"/>
      <c r="V22" s="18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615A1D-FB13-4ADC-8F9D-0737F10E5832}">
  <ds:schemaRefs>
    <ds:schemaRef ds:uri="a543ae4e-6060-48c8-a421-709023b87e3c"/>
    <ds:schemaRef ds:uri="b72976aa-e7d9-498e-b08a-d3d9e47e405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5134D44-66FC-40B1-89B3-BBA60B7A3B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Boucher, Joan (DWD)</cp:lastModifiedBy>
  <cp:revision/>
  <dcterms:created xsi:type="dcterms:W3CDTF">2002-10-30T15:58:39Z</dcterms:created>
  <dcterms:modified xsi:type="dcterms:W3CDTF">2023-02-14T19:06:02Z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