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13" documentId="11_BE5FC5772CEDE45E93A3BF2CAA6238AC00A2528F" xr6:coauthVersionLast="47" xr6:coauthVersionMax="47" xr10:uidLastSave="{EB1F335D-33CC-41CF-AA6F-68009155F366}"/>
  <bookViews>
    <workbookView xWindow="-120" yWindow="-120" windowWidth="19410" windowHeight="9705" tabRatio="682" activeTab="2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'1PartandTrng'!$A$1:$L$10</definedName>
    <definedName name="_xlnm.Print_Area" localSheetId="2">'2ExitsOutcomes'!$A$1:$M$10</definedName>
    <definedName name="_xlnm.Print_Area" localSheetId="3">'3Characteristics'!$A$1:$N$8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1" l="1"/>
  <c r="E8" i="41" s="1"/>
  <c r="A8" i="47"/>
  <c r="B8" i="41"/>
  <c r="H8" i="41"/>
  <c r="K8" i="41"/>
  <c r="A8" i="41"/>
  <c r="G8" i="53"/>
  <c r="D8" i="53"/>
  <c r="C9" i="53"/>
  <c r="J8" i="41" l="1"/>
  <c r="B9" i="41"/>
  <c r="G7" i="53"/>
  <c r="C7" i="41"/>
  <c r="E7" i="41" s="1"/>
  <c r="A7" i="47"/>
  <c r="B7" i="41"/>
  <c r="A7" i="41"/>
  <c r="K7" i="41"/>
  <c r="D7" i="53"/>
  <c r="E9" i="53"/>
  <c r="L9" i="53"/>
  <c r="K9" i="53"/>
  <c r="J9" i="53"/>
  <c r="I9" i="53"/>
  <c r="H9" i="53"/>
  <c r="F9" i="53"/>
  <c r="G9" i="53" s="1"/>
  <c r="B9" i="53"/>
  <c r="G9" i="41"/>
  <c r="I9" i="41"/>
  <c r="D9" i="41"/>
  <c r="A6" i="47"/>
  <c r="K6" i="41"/>
  <c r="C6" i="41"/>
  <c r="F6" i="41" s="1"/>
  <c r="B6" i="41"/>
  <c r="A6" i="41"/>
  <c r="G6" i="53"/>
  <c r="D6" i="53"/>
  <c r="A2" i="47"/>
  <c r="A2" i="41"/>
  <c r="A1" i="41"/>
  <c r="A1" i="47"/>
  <c r="F7" i="41"/>
  <c r="H7" i="41" s="1"/>
  <c r="J7" i="41" l="1"/>
  <c r="C9" i="41"/>
  <c r="E9" i="41" s="1"/>
  <c r="D9" i="53"/>
  <c r="K9" i="41"/>
  <c r="H6" i="41"/>
  <c r="E6" i="41"/>
  <c r="J6" i="41"/>
  <c r="F9" i="41" l="1"/>
  <c r="H9" i="41"/>
  <c r="J9" i="41"/>
</calcChain>
</file>

<file path=xl/sharedStrings.xml><?xml version="1.0" encoding="utf-8"?>
<sst xmlns="http://schemas.openxmlformats.org/spreadsheetml/2006/main" count="69" uniqueCount="51">
  <si>
    <t>TAB 8 - NATIONAL DISLOCATED WORKER GRANTS</t>
  </si>
  <si>
    <t>FY23 QUARTER ENDING DECEMBER 31, 2022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</si>
  <si>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</si>
  <si>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</si>
  <si>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</si>
  <si>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</si>
  <si>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</si>
  <si>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</si>
  <si>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</si>
  <si>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</si>
  <si>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</si>
  <si>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</si>
  <si>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</si>
  <si>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</si>
  <si>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</si>
  <si>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</si>
  <si>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</si>
  <si>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</si>
  <si>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</si>
  <si>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</si>
  <si>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</si>
  <si>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04/10/2020 - 03/31/2023</t>
  </si>
  <si>
    <t>New Bedford:  Opioid
07/01/2021 - 06/30/2023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</si>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</sst>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9" fillId="0" borderId="12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3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9" fontId="10" fillId="0" borderId="19" xfId="1" applyNumberFormat="1" applyFont="1" applyBorder="1" applyAlignment="1">
      <alignment horizontal="center" vertical="center"/>
    </xf>
    <xf numFmtId="3" fontId="10" fillId="0" borderId="20" xfId="1" applyNumberFormat="1" applyFont="1" applyBorder="1" applyAlignment="1">
      <alignment horizontal="center" vertical="center"/>
    </xf>
    <xf numFmtId="3" fontId="10" fillId="0" borderId="21" xfId="1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 wrapText="1"/>
    </xf>
    <xf numFmtId="164" fontId="9" fillId="0" borderId="22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4" xfId="0" applyNumberFormat="1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5" fontId="9" fillId="0" borderId="24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6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 wrapText="1" indent="2"/>
    </xf>
    <xf numFmtId="3" fontId="10" fillId="0" borderId="17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1" xfId="0" applyFont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wrapText="1"/>
    </xf>
    <xf numFmtId="0" fontId="9" fillId="0" borderId="36" xfId="1" applyFont="1" applyBorder="1" applyAlignment="1">
      <alignment horizontal="center" wrapText="1"/>
    </xf>
    <xf numFmtId="0" fontId="9" fillId="0" borderId="37" xfId="1" applyFont="1" applyBorder="1" applyAlignment="1">
      <alignment horizontal="center" wrapText="1"/>
    </xf>
    <xf numFmtId="0" fontId="11" fillId="0" borderId="3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35" xfId="0" applyNumberFormat="1" applyFont="1" applyBorder="1" applyAlignment="1">
      <alignment horizontal="center" vertical="center" wrapText="1"/>
    </xf>
    <xf numFmtId="165" fontId="11" fillId="0" borderId="38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9" fillId="0" borderId="36" xfId="0" applyNumberFormat="1" applyFont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99"/>
      <c r="B1" s="99"/>
      <c r="C1" s="99"/>
    </row>
    <row r="2" spans="1:15" ht="18.75" customHeight="1" x14ac:dyDescent="0.3">
      <c r="A2" s="100"/>
      <c r="B2" s="100"/>
      <c r="C2" s="100"/>
    </row>
    <row r="3" spans="1:15" ht="18.75" customHeight="1" x14ac:dyDescent="0.3">
      <c r="A3" s="100" t="s">
        <v>0</v>
      </c>
      <c r="B3" s="100"/>
      <c r="C3" s="100"/>
    </row>
    <row r="4" spans="1:15" ht="9" customHeight="1" x14ac:dyDescent="0.3">
      <c r="A4" s="100"/>
      <c r="B4" s="100"/>
      <c r="C4" s="100"/>
    </row>
    <row r="5" spans="1:15" ht="15.75" customHeight="1" x14ac:dyDescent="0.3">
      <c r="A5" s="100" t="s">
        <v>1</v>
      </c>
      <c r="B5" s="100"/>
      <c r="C5" s="100"/>
    </row>
    <row r="6" spans="1:15" ht="15.75" customHeight="1" x14ac:dyDescent="0.3">
      <c r="A6" s="97"/>
      <c r="B6" s="97"/>
      <c r="C6" s="97"/>
    </row>
    <row r="7" spans="1:15" ht="18.75" x14ac:dyDescent="0.3">
      <c r="A7" s="101"/>
      <c r="B7" s="101"/>
      <c r="C7" s="101"/>
    </row>
    <row r="8" spans="1:15" ht="18.75" x14ac:dyDescent="0.3">
      <c r="A8" s="2"/>
      <c r="B8" s="2"/>
      <c r="C8" s="2"/>
    </row>
    <row r="9" spans="1:15" ht="18.75" x14ac:dyDescent="0.3">
      <c r="A9" s="100" t="s">
        <v>2</v>
      </c>
      <c r="B9" s="100"/>
      <c r="C9" s="100"/>
      <c r="N9" s="82"/>
      <c r="O9" s="82"/>
    </row>
    <row r="10" spans="1:15" ht="18.75" x14ac:dyDescent="0.3">
      <c r="A10" s="2"/>
      <c r="B10" s="2"/>
      <c r="C10" s="2"/>
    </row>
    <row r="11" spans="1:15" ht="18.75" x14ac:dyDescent="0.3">
      <c r="B11" s="4" t="s">
        <v>3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98"/>
      <c r="B14" s="4" t="s">
        <v>4</v>
      </c>
      <c r="C14" s="2"/>
    </row>
    <row r="15" spans="1:15" ht="18.75" x14ac:dyDescent="0.3">
      <c r="C15" s="4"/>
    </row>
    <row r="16" spans="1:15" ht="18.75" x14ac:dyDescent="0.3">
      <c r="A16" s="97"/>
      <c r="C16" s="2"/>
    </row>
    <row r="17" spans="1:4" ht="18.75" x14ac:dyDescent="0.3">
      <c r="B17" s="4" t="s">
        <v>5</v>
      </c>
      <c r="C17" s="4"/>
    </row>
    <row r="18" spans="1:4" ht="18.75" x14ac:dyDescent="0.3">
      <c r="A18" s="97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6</v>
      </c>
    </row>
    <row r="28" spans="1:4" ht="12.75" customHeight="1" x14ac:dyDescent="0.2">
      <c r="A28" s="3" t="s">
        <v>7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zoomScale="90" zoomScaleNormal="90" workbookViewId="0">
      <selection activeCell="A11" sqref="A11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9"/>
    </row>
    <row r="2" spans="1:13" s="10" customFormat="1" ht="15.75" x14ac:dyDescent="0.2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9"/>
    </row>
    <row r="3" spans="1:13" s="10" customFormat="1" ht="35.25" customHeight="1" thickBot="1" x14ac:dyDescent="0.3">
      <c r="A3" s="107" t="s">
        <v>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9"/>
    </row>
    <row r="4" spans="1:13" ht="15" x14ac:dyDescent="0.25">
      <c r="A4" s="116" t="s">
        <v>9</v>
      </c>
      <c r="B4" s="110" t="s">
        <v>10</v>
      </c>
      <c r="C4" s="111"/>
      <c r="D4" s="112"/>
      <c r="E4" s="110" t="s">
        <v>11</v>
      </c>
      <c r="F4" s="111"/>
      <c r="G4" s="112"/>
      <c r="H4" s="110" t="s">
        <v>12</v>
      </c>
      <c r="I4" s="111"/>
      <c r="J4" s="111"/>
      <c r="K4" s="111"/>
      <c r="L4" s="112"/>
    </row>
    <row r="5" spans="1:13" ht="30.75" thickBot="1" x14ac:dyDescent="0.3">
      <c r="A5" s="117"/>
      <c r="B5" s="12" t="s">
        <v>13</v>
      </c>
      <c r="C5" s="13" t="s">
        <v>14</v>
      </c>
      <c r="D5" s="14" t="s">
        <v>15</v>
      </c>
      <c r="E5" s="13" t="s">
        <v>13</v>
      </c>
      <c r="F5" s="13" t="s">
        <v>14</v>
      </c>
      <c r="G5" s="14" t="s">
        <v>15</v>
      </c>
      <c r="H5" s="13" t="s">
        <v>16</v>
      </c>
      <c r="I5" s="15" t="s">
        <v>17</v>
      </c>
      <c r="J5" s="13" t="s">
        <v>18</v>
      </c>
      <c r="K5" s="13" t="s">
        <v>19</v>
      </c>
      <c r="L5" s="16" t="s">
        <v>20</v>
      </c>
      <c r="M5" s="17"/>
    </row>
    <row r="6" spans="1:13" s="27" customFormat="1" ht="31.5" customHeight="1" x14ac:dyDescent="0.2">
      <c r="A6" s="18" t="s">
        <v>21</v>
      </c>
      <c r="B6" s="19">
        <v>520</v>
      </c>
      <c r="C6" s="20">
        <v>510</v>
      </c>
      <c r="D6" s="21">
        <f t="shared" ref="D6:D9" si="0">(C6/B6)</f>
        <v>0.98076923076923073</v>
      </c>
      <c r="E6" s="20">
        <v>240</v>
      </c>
      <c r="F6" s="22">
        <v>497</v>
      </c>
      <c r="G6" s="21">
        <f>+F6/E6</f>
        <v>2.0708333333333333</v>
      </c>
      <c r="H6" s="19">
        <v>1</v>
      </c>
      <c r="I6" s="23">
        <v>0</v>
      </c>
      <c r="J6" s="20">
        <v>288</v>
      </c>
      <c r="K6" s="24">
        <v>217</v>
      </c>
      <c r="L6" s="25">
        <v>201</v>
      </c>
      <c r="M6" s="26"/>
    </row>
    <row r="7" spans="1:13" s="27" customFormat="1" ht="30" x14ac:dyDescent="0.2">
      <c r="A7" s="92" t="s">
        <v>22</v>
      </c>
      <c r="B7" s="20">
        <v>140</v>
      </c>
      <c r="C7" s="30">
        <v>80</v>
      </c>
      <c r="D7" s="32">
        <f t="shared" si="0"/>
        <v>0.5714285714285714</v>
      </c>
      <c r="E7" s="28">
        <v>80</v>
      </c>
      <c r="F7" s="33">
        <v>67</v>
      </c>
      <c r="G7" s="21">
        <f>F7/E7</f>
        <v>0.83750000000000002</v>
      </c>
      <c r="H7" s="28">
        <v>0</v>
      </c>
      <c r="I7" s="29">
        <v>0</v>
      </c>
      <c r="J7" s="29">
        <v>54</v>
      </c>
      <c r="K7" s="30">
        <v>39</v>
      </c>
      <c r="L7" s="31">
        <v>39</v>
      </c>
      <c r="M7" s="26"/>
    </row>
    <row r="8" spans="1:13" s="27" customFormat="1" ht="31.5" customHeight="1" thickBot="1" x14ac:dyDescent="0.25">
      <c r="A8" s="92" t="s">
        <v>23</v>
      </c>
      <c r="B8" s="20">
        <v>203</v>
      </c>
      <c r="C8" s="30">
        <v>92</v>
      </c>
      <c r="D8" s="32">
        <f t="shared" ref="D8" si="1">(C8/B8)</f>
        <v>0.45320197044334976</v>
      </c>
      <c r="E8" s="28">
        <v>39</v>
      </c>
      <c r="F8" s="33">
        <v>50</v>
      </c>
      <c r="G8" s="21">
        <f>F8/E8</f>
        <v>1.2820512820512822</v>
      </c>
      <c r="H8" s="28">
        <v>0</v>
      </c>
      <c r="I8" s="29">
        <v>29</v>
      </c>
      <c r="J8" s="29">
        <v>25</v>
      </c>
      <c r="K8" s="30">
        <v>0</v>
      </c>
      <c r="L8" s="31">
        <v>0</v>
      </c>
      <c r="M8" s="26"/>
    </row>
    <row r="9" spans="1:13" s="27" customFormat="1" ht="15.75" thickBot="1" x14ac:dyDescent="0.25">
      <c r="A9" s="34" t="s">
        <v>24</v>
      </c>
      <c r="B9" s="35">
        <f>SUM(B6:B8)</f>
        <v>863</v>
      </c>
      <c r="C9" s="36">
        <f>SUM(C6:C8)</f>
        <v>682</v>
      </c>
      <c r="D9" s="37">
        <f t="shared" si="0"/>
        <v>0.79026651216685984</v>
      </c>
      <c r="E9" s="35">
        <f>SUM(E6:E6)</f>
        <v>240</v>
      </c>
      <c r="F9" s="36">
        <f>SUM(F6:F8)</f>
        <v>614</v>
      </c>
      <c r="G9" s="37">
        <f>+F9/E9</f>
        <v>2.5583333333333331</v>
      </c>
      <c r="H9" s="35">
        <f>SUM(H6:H8)</f>
        <v>1</v>
      </c>
      <c r="I9" s="38">
        <f>SUM(I6:I8)</f>
        <v>29</v>
      </c>
      <c r="J9" s="36">
        <f>SUM(J6:J8)</f>
        <v>367</v>
      </c>
      <c r="K9" s="38">
        <f>SUM(K6:K8)</f>
        <v>256</v>
      </c>
      <c r="L9" s="39">
        <f>SUM(L6:L8)</f>
        <v>240</v>
      </c>
      <c r="M9" s="26"/>
    </row>
    <row r="10" spans="1:13" s="27" customFormat="1" ht="15" x14ac:dyDescent="0.2">
      <c r="A10" s="102" t="s">
        <v>25</v>
      </c>
      <c r="B10" s="102"/>
      <c r="C10" s="102"/>
      <c r="D10" s="102"/>
      <c r="E10" s="102"/>
      <c r="F10" s="102"/>
      <c r="G10" s="102"/>
      <c r="H10" s="102"/>
      <c r="I10" s="103"/>
      <c r="J10" s="102"/>
      <c r="K10" s="102"/>
      <c r="L10" s="102"/>
      <c r="M10" s="26"/>
    </row>
    <row r="11" spans="1:13" x14ac:dyDescent="0.2">
      <c r="M11" s="26"/>
    </row>
    <row r="14" spans="1:13" ht="15.75" customHeight="1" x14ac:dyDescent="0.2"/>
  </sheetData>
  <mergeCells count="8">
    <mergeCell ref="A10:L10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tabSelected="1" zoomScale="90" zoomScaleNormal="90" workbookViewId="0">
      <selection activeCell="A12" sqref="A12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74" customWidth="1"/>
    <col min="4" max="4" width="7.28515625" style="1" customWidth="1"/>
    <col min="5" max="5" width="8.5703125" style="75" bestFit="1" customWidth="1"/>
    <col min="6" max="6" width="7.5703125" style="76" customWidth="1"/>
    <col min="7" max="7" width="7.85546875" style="7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7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118" t="str">
        <f>+'1PartandTrng'!A1</f>
        <v>TAB 8 - NATIONAL DISLOCATED WORKER GRANTS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15.75" x14ac:dyDescent="0.2">
      <c r="A2" s="121" t="str">
        <f>'1PartandTrng'!$A$2</f>
        <v>FY23 QUARTER ENDING DECEMBER 31, 2022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4" ht="24.75" customHeight="1" thickBot="1" x14ac:dyDescent="0.25">
      <c r="A3" s="124" t="s">
        <v>26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4" ht="45" x14ac:dyDescent="0.25">
      <c r="A4" s="137" t="s">
        <v>9</v>
      </c>
      <c r="B4" s="139" t="s">
        <v>27</v>
      </c>
      <c r="C4" s="136" t="s">
        <v>28</v>
      </c>
      <c r="D4" s="136"/>
      <c r="E4" s="132"/>
      <c r="F4" s="133" t="s">
        <v>29</v>
      </c>
      <c r="G4" s="134"/>
      <c r="H4" s="135"/>
      <c r="I4" s="40" t="s">
        <v>30</v>
      </c>
      <c r="J4" s="131" t="s">
        <v>31</v>
      </c>
      <c r="K4" s="132"/>
      <c r="L4" s="41" t="s">
        <v>32</v>
      </c>
      <c r="M4" s="42" t="s">
        <v>33</v>
      </c>
    </row>
    <row r="5" spans="1:14" ht="30" x14ac:dyDescent="0.25">
      <c r="A5" s="138"/>
      <c r="B5" s="140"/>
      <c r="C5" s="43" t="s">
        <v>13</v>
      </c>
      <c r="D5" s="44" t="s">
        <v>14</v>
      </c>
      <c r="E5" s="45" t="s">
        <v>34</v>
      </c>
      <c r="F5" s="44" t="s">
        <v>13</v>
      </c>
      <c r="G5" s="43" t="s">
        <v>14</v>
      </c>
      <c r="H5" s="45" t="s">
        <v>34</v>
      </c>
      <c r="I5" s="46" t="s">
        <v>14</v>
      </c>
      <c r="J5" s="44" t="s">
        <v>13</v>
      </c>
      <c r="K5" s="46" t="s">
        <v>14</v>
      </c>
      <c r="L5" s="47" t="s">
        <v>14</v>
      </c>
      <c r="M5" s="48" t="s">
        <v>14</v>
      </c>
    </row>
    <row r="6" spans="1:14" s="60" customFormat="1" ht="30" customHeight="1" x14ac:dyDescent="0.2">
      <c r="A6" s="49" t="str">
        <f>+'1PartandTrng'!A6</f>
        <v>Hampden: COVID-19 Disaster
04/10/2020 - 03/31/2023</v>
      </c>
      <c r="B6" s="50">
        <f>+'1PartandTrng'!C6</f>
        <v>510</v>
      </c>
      <c r="C6" s="51">
        <f>+'1PartandTrng'!B6</f>
        <v>520</v>
      </c>
      <c r="D6" s="52">
        <v>467</v>
      </c>
      <c r="E6" s="53">
        <f t="shared" ref="E6:E7" si="0">IF(C6&gt;0,D6/C6,0)</f>
        <v>0.89807692307692311</v>
      </c>
      <c r="F6" s="54">
        <f>+C6*0.88</f>
        <v>457.6</v>
      </c>
      <c r="G6" s="55">
        <v>259</v>
      </c>
      <c r="H6" s="53">
        <f t="shared" ref="H6:H9" si="1">IF(F6&gt;0,G6/F6,0)</f>
        <v>0.56599650349650343</v>
      </c>
      <c r="I6" s="56">
        <v>1</v>
      </c>
      <c r="J6" s="57">
        <f t="shared" ref="J6:J9" si="2">IF(C6&gt;0,F6/C6,0)</f>
        <v>0.88</v>
      </c>
      <c r="K6" s="53">
        <f t="shared" ref="K6:K9" si="3">IF(G6&gt;0,G6/(D6-I6),0)</f>
        <v>0.55579399141630903</v>
      </c>
      <c r="L6" s="58">
        <v>23.254394039631681</v>
      </c>
      <c r="M6" s="59">
        <v>107.13937017082651</v>
      </c>
    </row>
    <row r="7" spans="1:14" s="60" customFormat="1" ht="30" customHeight="1" x14ac:dyDescent="0.2">
      <c r="A7" s="49" t="str">
        <f>'1PartandTrng'!A7</f>
        <v>New Bedford:  Opioid
07/01/2021 - 06/30/2023</v>
      </c>
      <c r="B7" s="50">
        <f>+'1PartandTrng'!C7</f>
        <v>80</v>
      </c>
      <c r="C7" s="61">
        <f>+'1PartandTrng'!B7</f>
        <v>140</v>
      </c>
      <c r="D7" s="52">
        <v>22</v>
      </c>
      <c r="E7" s="53">
        <f t="shared" si="0"/>
        <v>0.15714285714285714</v>
      </c>
      <c r="F7" s="62">
        <f>+C7*0.88</f>
        <v>123.2</v>
      </c>
      <c r="G7" s="63">
        <v>5</v>
      </c>
      <c r="H7" s="53">
        <f t="shared" si="1"/>
        <v>4.0584415584415584E-2</v>
      </c>
      <c r="I7" s="64">
        <v>0</v>
      </c>
      <c r="J7" s="57">
        <f t="shared" si="2"/>
        <v>0.88</v>
      </c>
      <c r="K7" s="53">
        <f t="shared" si="3"/>
        <v>0.22727272727272727</v>
      </c>
      <c r="L7" s="58">
        <v>19.780769230769231</v>
      </c>
      <c r="M7" s="59">
        <v>108.38777660695469</v>
      </c>
    </row>
    <row r="8" spans="1:14" s="60" customFormat="1" ht="30" customHeight="1" thickBot="1" x14ac:dyDescent="0.25">
      <c r="A8" s="49" t="str">
        <f>'1PartandTrng'!A8</f>
        <v>Merrimack Valley:  Southwick
04/01/2021 - 03/31/2023</v>
      </c>
      <c r="B8" s="50">
        <f>+'1PartandTrng'!C8</f>
        <v>92</v>
      </c>
      <c r="C8" s="61">
        <f>'1PartandTrng'!B8</f>
        <v>203</v>
      </c>
      <c r="D8" s="52">
        <v>80</v>
      </c>
      <c r="E8" s="53">
        <f t="shared" ref="E8" si="4">IF(C8&gt;0,D8/C8,0)</f>
        <v>0.39408866995073893</v>
      </c>
      <c r="F8" s="62">
        <v>173</v>
      </c>
      <c r="G8" s="63">
        <v>38</v>
      </c>
      <c r="H8" s="53">
        <f t="shared" ref="H8" si="5">IF(F8&gt;0,G8/F8,0)</f>
        <v>0.21965317919075145</v>
      </c>
      <c r="I8" s="64">
        <v>0</v>
      </c>
      <c r="J8" s="57">
        <f t="shared" ref="J8" si="6">IF(C8&gt;0,F8/C8,0)</f>
        <v>0.85221674876847286</v>
      </c>
      <c r="K8" s="53">
        <f t="shared" ref="K8" si="7">IF(G8&gt;0,G8/(D8-I8),0)</f>
        <v>0.47499999999999998</v>
      </c>
      <c r="L8" s="58">
        <v>17.770242962166041</v>
      </c>
      <c r="M8" s="59">
        <v>100.16667848573019</v>
      </c>
    </row>
    <row r="9" spans="1:14" s="60" customFormat="1" ht="15.75" thickBot="1" x14ac:dyDescent="0.25">
      <c r="A9" s="66" t="s">
        <v>24</v>
      </c>
      <c r="B9" s="67">
        <f>+'1PartandTrng'!C9</f>
        <v>682</v>
      </c>
      <c r="C9" s="68">
        <f>SUM(C6:C8)</f>
        <v>863</v>
      </c>
      <c r="D9" s="68">
        <f>SUM(D6:D8)</f>
        <v>569</v>
      </c>
      <c r="E9" s="69">
        <f>D9/C9</f>
        <v>0.6593279258400927</v>
      </c>
      <c r="F9" s="68">
        <f>SUM(F6:F8)</f>
        <v>753.80000000000007</v>
      </c>
      <c r="G9" s="68">
        <f>SUM(G6:G8)</f>
        <v>302</v>
      </c>
      <c r="H9" s="69">
        <f t="shared" si="1"/>
        <v>0.40063677368002121</v>
      </c>
      <c r="I9" s="70">
        <f>SUM(I6:I8)</f>
        <v>1</v>
      </c>
      <c r="J9" s="71">
        <f t="shared" si="2"/>
        <v>0.8734646581691774</v>
      </c>
      <c r="K9" s="69">
        <f t="shared" si="3"/>
        <v>0.53169014084507038</v>
      </c>
      <c r="L9" s="72">
        <v>22.501136658310926</v>
      </c>
      <c r="M9" s="73">
        <v>106.77381950459311</v>
      </c>
      <c r="N9" s="65"/>
    </row>
    <row r="10" spans="1:14" s="60" customFormat="1" ht="28.5" customHeight="1" x14ac:dyDescent="0.25">
      <c r="A10" s="129" t="s">
        <v>35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4" s="60" customFormat="1" ht="15" x14ac:dyDescent="0.25">
      <c r="A11" s="127"/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4" s="60" customFormat="1" x14ac:dyDescent="0.2">
      <c r="A12" s="1"/>
      <c r="B12" s="1"/>
      <c r="C12" s="74"/>
      <c r="D12" s="1"/>
      <c r="E12" s="75"/>
      <c r="F12" s="76"/>
      <c r="G12" s="76"/>
      <c r="H12" s="1"/>
      <c r="I12" s="1"/>
      <c r="J12" s="1"/>
      <c r="K12" s="1"/>
      <c r="L12" s="1"/>
      <c r="M12" s="77"/>
    </row>
    <row r="13" spans="1:14" s="60" customFormat="1" x14ac:dyDescent="0.2">
      <c r="A13" s="1"/>
      <c r="B13" s="1"/>
      <c r="C13" s="74"/>
      <c r="D13" s="1"/>
      <c r="E13" s="75"/>
      <c r="F13" s="76"/>
      <c r="G13" s="76"/>
      <c r="H13" s="1"/>
      <c r="I13" s="1"/>
      <c r="J13" s="1"/>
      <c r="K13" s="1"/>
      <c r="L13" s="1"/>
      <c r="M13" s="77"/>
    </row>
    <row r="14" spans="1:14" s="60" customFormat="1" x14ac:dyDescent="0.2">
      <c r="A14" s="1"/>
      <c r="B14" s="1"/>
      <c r="C14" s="74"/>
      <c r="D14" s="1"/>
      <c r="E14" s="75"/>
      <c r="F14" s="76"/>
      <c r="G14" s="76"/>
      <c r="H14" s="1"/>
      <c r="I14" s="1"/>
      <c r="J14" s="1"/>
      <c r="K14" s="1"/>
      <c r="L14" s="1"/>
      <c r="M14" s="77"/>
    </row>
    <row r="15" spans="1:14" ht="24" customHeight="1" x14ac:dyDescent="0.2"/>
    <row r="16" spans="1:14" ht="18" customHeight="1" x14ac:dyDescent="0.2"/>
    <row r="17" spans="14:14" ht="15.75" customHeight="1" x14ac:dyDescent="0.2">
      <c r="N17" s="78"/>
    </row>
  </sheetData>
  <mergeCells count="10">
    <mergeCell ref="A1:M1"/>
    <mergeCell ref="A2:M2"/>
    <mergeCell ref="A3:M3"/>
    <mergeCell ref="A11:M11"/>
    <mergeCell ref="A10:M10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"/>
  <sheetViews>
    <sheetView zoomScale="90" zoomScaleNormal="90" workbookViewId="0">
      <selection activeCell="A9" sqref="A9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91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46" t="str">
        <f>'1PartandTrng'!A1</f>
        <v>TAB 8 - NATIONAL DISLOCATED WORKER GRANTS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8" ht="21.75" customHeight="1" x14ac:dyDescent="0.2">
      <c r="A2" s="143" t="str">
        <f>'1PartandTrng'!$A$2</f>
        <v>FY23 QUARTER ENDING DECEMBER 31, 2022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8" ht="21.75" customHeight="1" thickBot="1" x14ac:dyDescent="0.25">
      <c r="A3" s="143" t="s">
        <v>36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1:18" x14ac:dyDescent="0.2">
      <c r="A4" s="149" t="s">
        <v>9</v>
      </c>
      <c r="B4" s="141" t="s">
        <v>37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1:18" ht="39" thickBot="1" x14ac:dyDescent="0.25">
      <c r="A5" s="150"/>
      <c r="B5" s="79" t="s">
        <v>38</v>
      </c>
      <c r="C5" s="80" t="s">
        <v>39</v>
      </c>
      <c r="D5" s="80" t="s">
        <v>40</v>
      </c>
      <c r="E5" s="80" t="s">
        <v>41</v>
      </c>
      <c r="F5" s="80" t="s">
        <v>42</v>
      </c>
      <c r="G5" s="80" t="s">
        <v>43</v>
      </c>
      <c r="H5" s="80" t="s">
        <v>44</v>
      </c>
      <c r="I5" s="80" t="s">
        <v>45</v>
      </c>
      <c r="J5" s="80" t="s">
        <v>46</v>
      </c>
      <c r="K5" s="80" t="s">
        <v>47</v>
      </c>
      <c r="L5" s="80" t="s">
        <v>48</v>
      </c>
      <c r="M5" s="80" t="s">
        <v>49</v>
      </c>
      <c r="N5" s="81" t="s">
        <v>50</v>
      </c>
      <c r="Q5" s="82"/>
      <c r="R5" s="82"/>
    </row>
    <row r="6" spans="1:18" s="60" customFormat="1" ht="29.25" customHeight="1" x14ac:dyDescent="0.2">
      <c r="A6" s="83" t="str">
        <f>+'1PartandTrng'!A6</f>
        <v>Hampden: COVID-19 Disaster
04/10/2020 - 03/31/2023</v>
      </c>
      <c r="B6" s="84">
        <v>47.5</v>
      </c>
      <c r="C6" s="85">
        <v>49.423076923076927</v>
      </c>
      <c r="D6" s="85">
        <v>41.541353383458642</v>
      </c>
      <c r="E6" s="85">
        <v>25.384615384615387</v>
      </c>
      <c r="F6" s="85">
        <v>19.423076923076923</v>
      </c>
      <c r="G6" s="85">
        <v>5.3846153846153841</v>
      </c>
      <c r="H6" s="85">
        <v>5.9615384615384617</v>
      </c>
      <c r="I6" s="85">
        <v>4.6153846153846159</v>
      </c>
      <c r="J6" s="85">
        <v>38.846153846153847</v>
      </c>
      <c r="K6" s="85">
        <v>26.73076923076923</v>
      </c>
      <c r="L6" s="85">
        <v>87.692307692307693</v>
      </c>
      <c r="M6" s="85">
        <v>0.96153846153846156</v>
      </c>
      <c r="N6" s="86">
        <v>11.923076923076923</v>
      </c>
    </row>
    <row r="7" spans="1:18" s="60" customFormat="1" ht="29.25" customHeight="1" x14ac:dyDescent="0.2">
      <c r="A7" s="93" t="str">
        <f>'1PartandTrng'!A7</f>
        <v>New Bedford:  Opioid
07/01/2021 - 06/30/2023</v>
      </c>
      <c r="B7" s="94">
        <v>53.763440860215049</v>
      </c>
      <c r="C7" s="95">
        <v>53.763440860215049</v>
      </c>
      <c r="D7" s="95">
        <v>39.784946236559136</v>
      </c>
      <c r="E7" s="95">
        <v>11.827956989247312</v>
      </c>
      <c r="F7" s="95">
        <v>15.053763440860216</v>
      </c>
      <c r="G7" s="95">
        <v>2.150537634408602</v>
      </c>
      <c r="H7" s="95">
        <v>22.58064516129032</v>
      </c>
      <c r="I7" s="95">
        <v>10.75268817204301</v>
      </c>
      <c r="J7" s="95">
        <v>51.612903225806448</v>
      </c>
      <c r="K7" s="95">
        <v>29.032258064516128</v>
      </c>
      <c r="L7" s="95">
        <v>21.50537634408602</v>
      </c>
      <c r="M7" s="95">
        <v>0</v>
      </c>
      <c r="N7" s="96">
        <v>7.5268817204301079</v>
      </c>
    </row>
    <row r="8" spans="1:18" s="60" customFormat="1" ht="29.25" customHeight="1" thickBot="1" x14ac:dyDescent="0.25">
      <c r="A8" s="87" t="str">
        <f>'1PartandTrng'!A8</f>
        <v>Merrimack Valley:  Southwick
04/01/2021 - 03/31/2023</v>
      </c>
      <c r="B8" s="88">
        <v>78.260869565217391</v>
      </c>
      <c r="C8" s="89">
        <v>26.086956521739129</v>
      </c>
      <c r="D8" s="89">
        <v>62.037037037037038</v>
      </c>
      <c r="E8" s="89">
        <v>81.521739130434781</v>
      </c>
      <c r="F8" s="89">
        <v>7.6086956521739122</v>
      </c>
      <c r="G8" s="89">
        <v>6.5217391304347823</v>
      </c>
      <c r="H8" s="89">
        <v>1.0869565217391304</v>
      </c>
      <c r="I8" s="89">
        <v>23.913043478260871</v>
      </c>
      <c r="J8" s="89">
        <v>47.826086956521742</v>
      </c>
      <c r="K8" s="89">
        <v>10.869565217391305</v>
      </c>
      <c r="L8" s="89">
        <v>70.652173913043484</v>
      </c>
      <c r="M8" s="89">
        <v>23.913043478260871</v>
      </c>
      <c r="N8" s="90">
        <v>6.5217391304347823</v>
      </c>
    </row>
    <row r="9" spans="1:18" s="60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1"/>
      <c r="O9" s="65"/>
    </row>
    <row r="10" spans="1:18" s="60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91"/>
      <c r="O10" s="65"/>
    </row>
    <row r="11" spans="1:18" s="60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91"/>
      <c r="O11" s="65"/>
    </row>
    <row r="12" spans="1:18" s="60" customFormat="1" ht="29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1"/>
      <c r="O12" s="65"/>
    </row>
    <row r="13" spans="1:18" s="60" customFormat="1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91"/>
      <c r="O13" s="6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F68932E-F90D-46E3-A2B8-E7CAEBF18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2023-02-15T21:46:50Z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