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72" documentId="11_FB508043404FAEA238E5144F26598A3343AB2CB9" xr6:coauthVersionLast="47" xr6:coauthVersionMax="47" xr10:uidLastSave="{2EA5DE7B-5ECC-4B20-BB3B-9154E1E7539D}"/>
  <bookViews>
    <workbookView xWindow="-120" yWindow="-120" windowWidth="19410" windowHeight="9705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" l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B23" i="9"/>
  <c r="C23" i="9"/>
  <c r="F23" i="9"/>
  <c r="H23" i="9"/>
  <c r="I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/>
  <c r="J22" i="4" l="1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<sst xmlns="http://schemas.openxmlformats.org/spreadsheetml/2006/main" count="212" uniqueCount="86">
  <si>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</si>
  <si>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</si>
  <si>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</si>
  <si>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</si>
  <si>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</si>
  <si>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</si>
  <si>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</si>
  <si>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</si>
  <si>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</si>
  <si>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</si>
  <si>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</si>
  <si>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</si>
  <si>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</si>
  <si>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</si>
  <si>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</si>
  <si>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</si>
  <si>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</si>
  <si>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</si>
  <si>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</si>
  <si>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</si>
  <si>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</si>
  <si>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</si>
  <si>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</si>
  <si>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</si>
  <si>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</si>
  <si>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</si>
  <si>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</si>
  <si>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</si>
  <si>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</si>
  <si>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</si>
  <si>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</si>
  <si>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</si>
  <si>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</si>
  <si>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</si>
  <si>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</si>
  <si>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</si>
  <si>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</si>
  <si>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</si>
  <si>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</si>
  <si>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</si>
  <si>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</si>
  <si>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</si>
  <si>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</si>
  <si>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</si>
  <si>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</si>
  <si>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</si>
  <si>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</si>
  <si>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</si>
  <si>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</si>
  <si>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</si>
  <si>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</si>
  <si>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</si>
  <si>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</si>
  <si>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</si>
  <si>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</si>
  <si>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</si>
  <si>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</si>
  <si>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</si>
  <si>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</si>
  <si>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</si>
  <si>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</si>
  <si>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</si>
  <si>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</si>
  <si>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</si>
  <si>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</si>
  <si>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</si>
  <si>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</si>
  <si>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</si>
  <si>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</si>
  <si>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</si>
  <si>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</si>
  <si>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</si>
  <si>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</si>
  <si>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</si>
  <si>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</si>
  <si>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</si>
  <si>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</si>
  <si>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</si>
  <si>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</si>
  <si>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</si>
  <si>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</si>
  <si>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</si>
  <si>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</si>
  <si>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</si>
  <si>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</si>
  <si>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FY23 QUARTER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</si>
</sst>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33" sqref="C33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30"/>
      <c r="D2" s="231"/>
      <c r="E2" s="231"/>
      <c r="F2" s="232"/>
      <c r="G2" s="2"/>
    </row>
    <row r="3" spans="2:8" ht="18.75" customHeight="1" thickTop="1" thickBot="1" x14ac:dyDescent="0.3">
      <c r="B3" s="1"/>
      <c r="C3" s="225"/>
      <c r="D3" s="226"/>
      <c r="E3" s="226"/>
      <c r="F3" s="227"/>
      <c r="G3" s="2"/>
    </row>
    <row r="4" spans="2:8" ht="18.75" customHeight="1" thickTop="1" thickBot="1" x14ac:dyDescent="0.35">
      <c r="B4" s="1"/>
      <c r="C4" s="233"/>
      <c r="D4" s="234"/>
      <c r="E4" s="234"/>
      <c r="F4" s="235"/>
      <c r="G4" s="2"/>
    </row>
    <row r="5" spans="2:8" ht="18.75" customHeight="1" thickTop="1" thickBot="1" x14ac:dyDescent="0.3">
      <c r="B5" s="1"/>
      <c r="C5" s="236"/>
      <c r="D5" s="237"/>
      <c r="E5" s="237"/>
      <c r="F5" s="238"/>
      <c r="G5" s="2"/>
    </row>
    <row r="6" spans="2:8" ht="18.75" customHeight="1" thickTop="1" thickBot="1" x14ac:dyDescent="0.35">
      <c r="B6" s="1"/>
      <c r="C6" s="233" t="s">
        <v>0</v>
      </c>
      <c r="D6" s="234"/>
      <c r="E6" s="234"/>
      <c r="F6" s="235"/>
      <c r="G6" s="2"/>
    </row>
    <row r="7" spans="2:8" ht="19.5" customHeight="1" thickTop="1" thickBot="1" x14ac:dyDescent="0.35">
      <c r="B7" s="1"/>
      <c r="C7" s="233" t="s">
        <v>85</v>
      </c>
      <c r="D7" s="234"/>
      <c r="E7" s="234"/>
      <c r="F7" s="235"/>
      <c r="G7" s="2"/>
    </row>
    <row r="8" spans="2:8" ht="17.25" thickTop="1" thickBot="1" x14ac:dyDescent="0.3">
      <c r="B8" s="1"/>
      <c r="C8" s="236"/>
      <c r="D8" s="237"/>
      <c r="E8" s="237"/>
      <c r="F8" s="238"/>
      <c r="G8" s="2"/>
    </row>
    <row r="9" spans="2:8" s="7" customFormat="1" ht="17.25" thickTop="1" thickBot="1" x14ac:dyDescent="0.3">
      <c r="B9" s="4"/>
      <c r="C9" s="225"/>
      <c r="D9" s="226"/>
      <c r="E9" s="5"/>
      <c r="F9" s="227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5"/>
      <c r="D11" s="226"/>
      <c r="E11" s="12"/>
      <c r="F11" s="227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5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5"/>
      <c r="D20" s="226"/>
      <c r="E20" s="12"/>
      <c r="F20" s="227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36"/>
      <c r="D26" s="237"/>
      <c r="E26" s="237"/>
      <c r="F26" s="238"/>
      <c r="G26" s="2"/>
    </row>
    <row r="27" spans="2:7" ht="14.25" thickTop="1" thickBot="1" x14ac:dyDescent="0.25">
      <c r="B27" s="1"/>
      <c r="C27" s="242"/>
      <c r="D27" s="243"/>
      <c r="E27" s="243"/>
      <c r="F27" s="244"/>
      <c r="G27" s="2"/>
    </row>
    <row r="28" spans="2:7" ht="14.25" thickTop="1" thickBot="1" x14ac:dyDescent="0.25">
      <c r="B28" s="1"/>
      <c r="C28" s="239"/>
      <c r="D28" s="240"/>
      <c r="E28" s="240"/>
      <c r="F28" s="241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90" zoomScaleNormal="90" workbookViewId="0">
      <selection activeCell="N16" sqref="N16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00000000000001" customHeight="1" x14ac:dyDescent="0.2">
      <c r="A2" s="253" t="s">
        <v>85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00000000000001" customHeight="1" thickBot="1" x14ac:dyDescent="0.25">
      <c r="A3" s="256" t="s">
        <v>11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">
      <c r="A4" s="265" t="s">
        <v>12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2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2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55</v>
      </c>
      <c r="C7" s="33">
        <v>28</v>
      </c>
      <c r="D7" s="34">
        <f t="shared" ref="D7:D23" si="0">(C7/B7)</f>
        <v>0.50909090909090904</v>
      </c>
      <c r="E7" s="35">
        <v>43</v>
      </c>
      <c r="F7" s="36">
        <v>17</v>
      </c>
      <c r="G7" s="34">
        <f t="shared" ref="G7:G23" si="1">(F7/E7)</f>
        <v>0.39534883720930231</v>
      </c>
      <c r="H7" s="37">
        <v>33</v>
      </c>
      <c r="I7" s="33">
        <v>8</v>
      </c>
      <c r="J7" s="38">
        <f t="shared" ref="J7:J23" si="2">(I7/H7)</f>
        <v>0.24242424242424243</v>
      </c>
      <c r="K7" s="36">
        <v>42</v>
      </c>
      <c r="L7" s="39">
        <v>17</v>
      </c>
      <c r="M7" s="40">
        <f>+L7/K7</f>
        <v>0.40476190476190477</v>
      </c>
      <c r="N7" s="41">
        <v>0</v>
      </c>
      <c r="O7" s="42">
        <v>0</v>
      </c>
      <c r="P7" s="39">
        <v>17</v>
      </c>
      <c r="Q7" s="43">
        <v>3</v>
      </c>
      <c r="R7" s="44">
        <v>3</v>
      </c>
      <c r="S7" s="45"/>
    </row>
    <row r="8" spans="1:19" s="46" customFormat="1" ht="20.100000000000001" customHeight="1" x14ac:dyDescent="0.2">
      <c r="A8" s="47" t="s">
        <v>33</v>
      </c>
      <c r="B8" s="48">
        <v>144</v>
      </c>
      <c r="C8" s="49">
        <v>149</v>
      </c>
      <c r="D8" s="50">
        <f t="shared" si="0"/>
        <v>1.0347222222222223</v>
      </c>
      <c r="E8" s="51">
        <v>75</v>
      </c>
      <c r="F8" s="52">
        <v>80</v>
      </c>
      <c r="G8" s="50">
        <f t="shared" si="1"/>
        <v>1.0666666666666667</v>
      </c>
      <c r="H8" s="37">
        <v>55</v>
      </c>
      <c r="I8" s="49">
        <v>63</v>
      </c>
      <c r="J8" s="53">
        <f t="shared" si="2"/>
        <v>1.1454545454545455</v>
      </c>
      <c r="K8" s="52">
        <v>106</v>
      </c>
      <c r="L8" s="54">
        <v>112</v>
      </c>
      <c r="M8" s="55">
        <f>+L8/K8</f>
        <v>1.0566037735849056</v>
      </c>
      <c r="N8" s="56">
        <v>0</v>
      </c>
      <c r="O8" s="57">
        <v>0</v>
      </c>
      <c r="P8" s="54">
        <v>112</v>
      </c>
      <c r="Q8" s="58">
        <v>0</v>
      </c>
      <c r="R8" s="59">
        <v>1</v>
      </c>
      <c r="S8" s="45"/>
    </row>
    <row r="9" spans="1:19" s="46" customFormat="1" ht="20.100000000000001" customHeight="1" x14ac:dyDescent="0.2">
      <c r="A9" s="31" t="s">
        <v>34</v>
      </c>
      <c r="B9" s="48">
        <v>67</v>
      </c>
      <c r="C9" s="60">
        <v>42</v>
      </c>
      <c r="D9" s="61">
        <f t="shared" si="0"/>
        <v>0.62686567164179108</v>
      </c>
      <c r="E9" s="51">
        <v>40</v>
      </c>
      <c r="F9" s="52">
        <v>20</v>
      </c>
      <c r="G9" s="50">
        <f t="shared" si="1"/>
        <v>0.5</v>
      </c>
      <c r="H9" s="37">
        <v>21</v>
      </c>
      <c r="I9" s="60">
        <v>21</v>
      </c>
      <c r="J9" s="53">
        <f t="shared" si="2"/>
        <v>1</v>
      </c>
      <c r="K9" s="52">
        <v>28</v>
      </c>
      <c r="L9" s="54">
        <v>34</v>
      </c>
      <c r="M9" s="55">
        <f t="shared" ref="M9:M22" si="3">+L9/K9</f>
        <v>1.2142857142857142</v>
      </c>
      <c r="N9" s="62">
        <v>0</v>
      </c>
      <c r="O9" s="63">
        <v>0</v>
      </c>
      <c r="P9" s="64">
        <v>34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106</v>
      </c>
      <c r="C10" s="60">
        <v>87</v>
      </c>
      <c r="D10" s="61">
        <f t="shared" si="0"/>
        <v>0.82075471698113212</v>
      </c>
      <c r="E10" s="68">
        <v>45</v>
      </c>
      <c r="F10" s="52">
        <v>38</v>
      </c>
      <c r="G10" s="50">
        <f t="shared" si="1"/>
        <v>0.84444444444444444</v>
      </c>
      <c r="H10" s="69">
        <v>19</v>
      </c>
      <c r="I10" s="60">
        <v>18</v>
      </c>
      <c r="J10" s="53">
        <f>IF(H10&gt;0,I10/H10,0)</f>
        <v>0.94736842105263153</v>
      </c>
      <c r="K10" s="52">
        <v>37</v>
      </c>
      <c r="L10" s="54">
        <v>43</v>
      </c>
      <c r="M10" s="55">
        <f t="shared" si="3"/>
        <v>1.1621621621621621</v>
      </c>
      <c r="N10" s="62">
        <v>0</v>
      </c>
      <c r="O10" s="63">
        <v>0</v>
      </c>
      <c r="P10" s="64">
        <v>42</v>
      </c>
      <c r="Q10" s="65">
        <v>0</v>
      </c>
      <c r="R10" s="66">
        <v>1</v>
      </c>
      <c r="S10" s="45"/>
    </row>
    <row r="11" spans="1:19" s="46" customFormat="1" ht="20.100000000000001" customHeight="1" x14ac:dyDescent="0.2">
      <c r="A11" s="31" t="s">
        <v>36</v>
      </c>
      <c r="B11" s="48">
        <v>43</v>
      </c>
      <c r="C11" s="60">
        <v>31</v>
      </c>
      <c r="D11" s="61">
        <f t="shared" si="0"/>
        <v>0.72093023255813948</v>
      </c>
      <c r="E11" s="70">
        <v>23</v>
      </c>
      <c r="F11" s="52">
        <v>14</v>
      </c>
      <c r="G11" s="50">
        <f t="shared" si="1"/>
        <v>0.60869565217391308</v>
      </c>
      <c r="H11" s="37">
        <v>8</v>
      </c>
      <c r="I11" s="60">
        <v>8</v>
      </c>
      <c r="J11" s="53">
        <f>IF(H11&gt;0,I11/H11,0)</f>
        <v>1</v>
      </c>
      <c r="K11" s="52">
        <v>17</v>
      </c>
      <c r="L11" s="54">
        <v>13</v>
      </c>
      <c r="M11" s="55">
        <f>IF(K11&gt;0,L11/K11,0)</f>
        <v>0.76470588235294112</v>
      </c>
      <c r="N11" s="62">
        <v>0</v>
      </c>
      <c r="O11" s="63">
        <v>0</v>
      </c>
      <c r="P11" s="64">
        <v>13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85</v>
      </c>
      <c r="C12" s="60">
        <v>63</v>
      </c>
      <c r="D12" s="61">
        <f t="shared" si="0"/>
        <v>0.74117647058823533</v>
      </c>
      <c r="E12" s="72">
        <v>62</v>
      </c>
      <c r="F12" s="52">
        <v>39</v>
      </c>
      <c r="G12" s="50">
        <f t="shared" si="1"/>
        <v>0.62903225806451613</v>
      </c>
      <c r="H12" s="37">
        <v>55</v>
      </c>
      <c r="I12" s="60">
        <v>37</v>
      </c>
      <c r="J12" s="53">
        <f t="shared" si="2"/>
        <v>0.67272727272727273</v>
      </c>
      <c r="K12" s="52">
        <v>78</v>
      </c>
      <c r="L12" s="54">
        <v>57</v>
      </c>
      <c r="M12" s="55">
        <f t="shared" si="3"/>
        <v>0.73076923076923073</v>
      </c>
      <c r="N12" s="62">
        <v>0</v>
      </c>
      <c r="O12" s="63">
        <v>0</v>
      </c>
      <c r="P12" s="64">
        <v>57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50</v>
      </c>
      <c r="C13" s="60">
        <v>41</v>
      </c>
      <c r="D13" s="61">
        <f t="shared" si="0"/>
        <v>0.82</v>
      </c>
      <c r="E13" s="51">
        <v>22</v>
      </c>
      <c r="F13" s="52">
        <v>19</v>
      </c>
      <c r="G13" s="50">
        <f t="shared" si="1"/>
        <v>0.86363636363636365</v>
      </c>
      <c r="H13" s="37">
        <v>18</v>
      </c>
      <c r="I13" s="60">
        <v>15</v>
      </c>
      <c r="J13" s="53">
        <f t="shared" si="2"/>
        <v>0.83333333333333337</v>
      </c>
      <c r="K13" s="52">
        <v>28</v>
      </c>
      <c r="L13" s="54">
        <v>27</v>
      </c>
      <c r="M13" s="55">
        <f t="shared" si="3"/>
        <v>0.9642857142857143</v>
      </c>
      <c r="N13" s="62">
        <v>0</v>
      </c>
      <c r="O13" s="63">
        <v>0</v>
      </c>
      <c r="P13" s="64">
        <v>27</v>
      </c>
      <c r="Q13" s="65">
        <v>0</v>
      </c>
      <c r="R13" s="66">
        <v>0</v>
      </c>
      <c r="S13" s="45"/>
    </row>
    <row r="14" spans="1:19" s="46" customFormat="1" ht="20.100000000000001" customHeight="1" x14ac:dyDescent="0.2">
      <c r="A14" s="31" t="s">
        <v>39</v>
      </c>
      <c r="B14" s="48">
        <v>50</v>
      </c>
      <c r="C14" s="60">
        <v>50</v>
      </c>
      <c r="D14" s="61">
        <f t="shared" si="0"/>
        <v>1</v>
      </c>
      <c r="E14" s="51">
        <v>23</v>
      </c>
      <c r="F14" s="52">
        <v>29</v>
      </c>
      <c r="G14" s="50">
        <f t="shared" si="1"/>
        <v>1.2608695652173914</v>
      </c>
      <c r="H14" s="37">
        <v>16</v>
      </c>
      <c r="I14" s="60">
        <v>18</v>
      </c>
      <c r="J14" s="53">
        <f t="shared" si="2"/>
        <v>1.125</v>
      </c>
      <c r="K14" s="52">
        <v>40</v>
      </c>
      <c r="L14" s="54">
        <v>37</v>
      </c>
      <c r="M14" s="55">
        <f t="shared" si="3"/>
        <v>0.92500000000000004</v>
      </c>
      <c r="N14" s="62">
        <v>0</v>
      </c>
      <c r="O14" s="63">
        <v>0</v>
      </c>
      <c r="P14" s="64">
        <v>37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134</v>
      </c>
      <c r="C15" s="60">
        <v>108</v>
      </c>
      <c r="D15" s="61">
        <f t="shared" si="0"/>
        <v>0.80597014925373134</v>
      </c>
      <c r="E15" s="51">
        <v>90</v>
      </c>
      <c r="F15" s="52">
        <v>61</v>
      </c>
      <c r="G15" s="50">
        <f t="shared" si="1"/>
        <v>0.67777777777777781</v>
      </c>
      <c r="H15" s="37">
        <v>80</v>
      </c>
      <c r="I15" s="60">
        <v>27</v>
      </c>
      <c r="J15" s="53">
        <f t="shared" si="2"/>
        <v>0.33750000000000002</v>
      </c>
      <c r="K15" s="52">
        <v>124</v>
      </c>
      <c r="L15" s="54">
        <v>54</v>
      </c>
      <c r="M15" s="55">
        <f t="shared" si="3"/>
        <v>0.43548387096774194</v>
      </c>
      <c r="N15" s="62">
        <v>0</v>
      </c>
      <c r="O15" s="63">
        <v>0</v>
      </c>
      <c r="P15" s="64">
        <v>54</v>
      </c>
      <c r="Q15" s="65">
        <v>0</v>
      </c>
      <c r="R15" s="66">
        <v>1</v>
      </c>
      <c r="S15" s="45"/>
    </row>
    <row r="16" spans="1:19" s="46" customFormat="1" ht="20.100000000000001" customHeight="1" x14ac:dyDescent="0.2">
      <c r="A16" s="31" t="s">
        <v>41</v>
      </c>
      <c r="B16" s="48">
        <v>327</v>
      </c>
      <c r="C16" s="60">
        <v>388</v>
      </c>
      <c r="D16" s="61">
        <f t="shared" si="0"/>
        <v>1.1865443425076452</v>
      </c>
      <c r="E16" s="51">
        <v>125</v>
      </c>
      <c r="F16" s="52">
        <v>247</v>
      </c>
      <c r="G16" s="50">
        <f t="shared" si="1"/>
        <v>1.976</v>
      </c>
      <c r="H16" s="37">
        <v>148</v>
      </c>
      <c r="I16" s="60">
        <v>159</v>
      </c>
      <c r="J16" s="53">
        <f t="shared" si="2"/>
        <v>1.0743243243243243</v>
      </c>
      <c r="K16" s="52">
        <v>166</v>
      </c>
      <c r="L16" s="54">
        <v>244</v>
      </c>
      <c r="M16" s="55">
        <f t="shared" si="3"/>
        <v>1.4698795180722892</v>
      </c>
      <c r="N16" s="62">
        <v>0</v>
      </c>
      <c r="O16" s="63">
        <v>0</v>
      </c>
      <c r="P16" s="64">
        <v>242</v>
      </c>
      <c r="Q16" s="65">
        <v>3</v>
      </c>
      <c r="R16" s="66">
        <v>1</v>
      </c>
      <c r="S16" s="45"/>
    </row>
    <row r="17" spans="1:19" s="46" customFormat="1" ht="20.100000000000001" customHeight="1" x14ac:dyDescent="0.2">
      <c r="A17" s="31" t="s">
        <v>42</v>
      </c>
      <c r="B17" s="48">
        <v>96</v>
      </c>
      <c r="C17" s="60">
        <v>50</v>
      </c>
      <c r="D17" s="61">
        <f t="shared" si="0"/>
        <v>0.52083333333333337</v>
      </c>
      <c r="E17" s="72">
        <v>70</v>
      </c>
      <c r="F17" s="52">
        <v>34</v>
      </c>
      <c r="G17" s="50">
        <f t="shared" si="1"/>
        <v>0.48571428571428571</v>
      </c>
      <c r="H17" s="69">
        <v>70</v>
      </c>
      <c r="I17" s="60">
        <v>33</v>
      </c>
      <c r="J17" s="53">
        <f>IF(H17&gt;0,I17/H17,0)</f>
        <v>0.47142857142857142</v>
      </c>
      <c r="K17" s="103">
        <v>70</v>
      </c>
      <c r="L17" s="54">
        <v>49</v>
      </c>
      <c r="M17" s="53">
        <f>IF(K17&gt;0,L17/K17,0)</f>
        <v>0.7</v>
      </c>
      <c r="N17" s="62">
        <v>0</v>
      </c>
      <c r="O17" s="63">
        <v>0</v>
      </c>
      <c r="P17" s="64">
        <v>49</v>
      </c>
      <c r="Q17" s="65">
        <v>0</v>
      </c>
      <c r="R17" s="66">
        <v>1</v>
      </c>
      <c r="S17" s="45"/>
    </row>
    <row r="18" spans="1:19" s="46" customFormat="1" ht="20.100000000000001" customHeight="1" x14ac:dyDescent="0.2">
      <c r="A18" s="31" t="s">
        <v>43</v>
      </c>
      <c r="B18" s="48">
        <v>145</v>
      </c>
      <c r="C18" s="60">
        <v>122</v>
      </c>
      <c r="D18" s="61">
        <f t="shared" si="0"/>
        <v>0.8413793103448276</v>
      </c>
      <c r="E18" s="51">
        <v>90</v>
      </c>
      <c r="F18" s="52">
        <v>72</v>
      </c>
      <c r="G18" s="50">
        <f t="shared" si="1"/>
        <v>0.8</v>
      </c>
      <c r="H18" s="37">
        <v>56</v>
      </c>
      <c r="I18" s="60">
        <v>40</v>
      </c>
      <c r="J18" s="53">
        <f t="shared" si="2"/>
        <v>0.7142857142857143</v>
      </c>
      <c r="K18" s="52">
        <v>96</v>
      </c>
      <c r="L18" s="54">
        <v>79</v>
      </c>
      <c r="M18" s="55">
        <f t="shared" si="3"/>
        <v>0.82291666666666663</v>
      </c>
      <c r="N18" s="62">
        <v>0</v>
      </c>
      <c r="O18" s="63">
        <v>0</v>
      </c>
      <c r="P18" s="64">
        <v>79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97</v>
      </c>
      <c r="C19" s="60">
        <v>56</v>
      </c>
      <c r="D19" s="61">
        <f t="shared" si="0"/>
        <v>0.57731958762886593</v>
      </c>
      <c r="E19" s="51">
        <v>75</v>
      </c>
      <c r="F19" s="52">
        <v>31</v>
      </c>
      <c r="G19" s="50">
        <f t="shared" si="1"/>
        <v>0.41333333333333333</v>
      </c>
      <c r="H19" s="37">
        <v>37</v>
      </c>
      <c r="I19" s="60">
        <v>15</v>
      </c>
      <c r="J19" s="53">
        <f t="shared" si="2"/>
        <v>0.40540540540540543</v>
      </c>
      <c r="K19" s="52">
        <v>55</v>
      </c>
      <c r="L19" s="54">
        <v>30</v>
      </c>
      <c r="M19" s="55">
        <f t="shared" si="3"/>
        <v>0.54545454545454541</v>
      </c>
      <c r="N19" s="62">
        <v>0</v>
      </c>
      <c r="O19" s="63">
        <v>0</v>
      </c>
      <c r="P19" s="64">
        <v>30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19</v>
      </c>
      <c r="C20" s="60">
        <v>2</v>
      </c>
      <c r="D20" s="61">
        <f t="shared" si="0"/>
        <v>0.10526315789473684</v>
      </c>
      <c r="E20" s="51">
        <v>17</v>
      </c>
      <c r="F20" s="52">
        <v>1</v>
      </c>
      <c r="G20" s="50">
        <f t="shared" si="1"/>
        <v>5.8823529411764705E-2</v>
      </c>
      <c r="H20" s="37">
        <v>10</v>
      </c>
      <c r="I20" s="60">
        <v>2</v>
      </c>
      <c r="J20" s="53">
        <f t="shared" si="2"/>
        <v>0.2</v>
      </c>
      <c r="K20" s="52">
        <v>12</v>
      </c>
      <c r="L20" s="54">
        <v>2</v>
      </c>
      <c r="M20" s="55">
        <f t="shared" si="3"/>
        <v>0.16666666666666666</v>
      </c>
      <c r="N20" s="62">
        <v>0</v>
      </c>
      <c r="O20" s="63">
        <v>0</v>
      </c>
      <c r="P20" s="64">
        <v>2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84</v>
      </c>
      <c r="C21" s="60">
        <v>39</v>
      </c>
      <c r="D21" s="61">
        <f t="shared" si="0"/>
        <v>0.4642857142857143</v>
      </c>
      <c r="E21" s="51">
        <v>60</v>
      </c>
      <c r="F21" s="52">
        <v>22</v>
      </c>
      <c r="G21" s="50">
        <f t="shared" si="1"/>
        <v>0.36666666666666664</v>
      </c>
      <c r="H21" s="69">
        <v>60</v>
      </c>
      <c r="I21" s="60">
        <v>19</v>
      </c>
      <c r="J21" s="53">
        <f>IF(H21&gt;0,I21/H21,0)</f>
        <v>0.31666666666666665</v>
      </c>
      <c r="K21" s="103">
        <v>84</v>
      </c>
      <c r="L21" s="54">
        <v>35</v>
      </c>
      <c r="M21" s="53">
        <f>IF(K21&gt;0,L21/K21,0)</f>
        <v>0.41666666666666669</v>
      </c>
      <c r="N21" s="62">
        <v>0</v>
      </c>
      <c r="O21" s="63">
        <v>0</v>
      </c>
      <c r="P21" s="64">
        <v>35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256</v>
      </c>
      <c r="C22" s="74">
        <v>116</v>
      </c>
      <c r="D22" s="75">
        <f t="shared" si="0"/>
        <v>0.453125</v>
      </c>
      <c r="E22" s="51">
        <v>207</v>
      </c>
      <c r="F22" s="76">
        <v>68</v>
      </c>
      <c r="G22" s="75">
        <f>IF(E22&gt;0,F22/E22,0)</f>
        <v>0.32850241545893721</v>
      </c>
      <c r="H22" s="69">
        <v>74</v>
      </c>
      <c r="I22" s="74">
        <v>25</v>
      </c>
      <c r="J22" s="75">
        <f>IF(H22&gt;0,I22/H22,0)</f>
        <v>0.33783783783783783</v>
      </c>
      <c r="K22" s="223">
        <v>100</v>
      </c>
      <c r="L22" s="78">
        <v>49</v>
      </c>
      <c r="M22" s="55">
        <f t="shared" si="3"/>
        <v>0.49</v>
      </c>
      <c r="N22" s="79">
        <v>0</v>
      </c>
      <c r="O22" s="80">
        <v>0</v>
      </c>
      <c r="P22" s="78">
        <v>47</v>
      </c>
      <c r="Q22" s="81">
        <v>2</v>
      </c>
      <c r="R22" s="82">
        <v>0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1758</v>
      </c>
      <c r="C23" s="85">
        <f>SUM(C7:C22)</f>
        <v>1372</v>
      </c>
      <c r="D23" s="86">
        <f t="shared" si="0"/>
        <v>0.78043230944254838</v>
      </c>
      <c r="E23" s="87">
        <f>SUM(E7:E22)</f>
        <v>1067</v>
      </c>
      <c r="F23" s="85">
        <f>SUM(F7:F22)</f>
        <v>792</v>
      </c>
      <c r="G23" s="86">
        <f t="shared" si="1"/>
        <v>0.74226804123711343</v>
      </c>
      <c r="H23" s="88">
        <v>602</v>
      </c>
      <c r="I23" s="85">
        <f>SUM(I7:I22)</f>
        <v>508</v>
      </c>
      <c r="J23" s="89">
        <f t="shared" si="2"/>
        <v>0.84385382059800662</v>
      </c>
      <c r="K23" s="85">
        <v>849</v>
      </c>
      <c r="L23" s="90">
        <f>SUM(L7:L22)</f>
        <v>882</v>
      </c>
      <c r="M23" s="91">
        <f>+L23/K23</f>
        <v>1.0388692579505301</v>
      </c>
      <c r="N23" s="93">
        <f>SUM(N7:N22)</f>
        <v>0</v>
      </c>
      <c r="O23" s="93">
        <f>SUM(O7:O22)</f>
        <v>0</v>
      </c>
      <c r="P23" s="94">
        <f>SUM(P7:P22)</f>
        <v>877</v>
      </c>
      <c r="Q23" s="94">
        <f>SUM(Q7:Q22)</f>
        <v>8</v>
      </c>
      <c r="R23" s="95">
        <f>SUM(R7:R22)</f>
        <v>8</v>
      </c>
      <c r="S23" s="45"/>
    </row>
    <row r="24" spans="1:19" ht="15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" customHeight="1" x14ac:dyDescent="0.25">
      <c r="A25" s="249" t="s">
        <v>49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</row>
    <row r="26" spans="1:19" ht="15" x14ac:dyDescent="0.25">
      <c r="A26" s="245" t="s">
        <v>50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5" x14ac:dyDescent="0.2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="90" zoomScaleNormal="90" workbookViewId="0">
      <selection activeCell="C6" sqref="C6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2"/>
      <c r="O1" s="229"/>
    </row>
    <row r="2" spans="1:15" s="24" customFormat="1" ht="20.100000000000001" customHeight="1" x14ac:dyDescent="0.2">
      <c r="A2" s="268" t="str">
        <f>'1 Adult Part'!$A$2</f>
        <v>FY23 QUARTER ENDING MARCH 31, 2023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70"/>
    </row>
    <row r="3" spans="1:15" s="24" customFormat="1" ht="20.100000000000001" customHeight="1" thickBot="1" x14ac:dyDescent="0.25">
      <c r="A3" s="278" t="s">
        <v>51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80"/>
    </row>
    <row r="4" spans="1:15" ht="15" x14ac:dyDescent="0.25">
      <c r="A4" s="281" t="s">
        <v>12</v>
      </c>
      <c r="B4" s="276" t="s">
        <v>52</v>
      </c>
      <c r="C4" s="276"/>
      <c r="D4" s="277"/>
      <c r="E4" s="275" t="s">
        <v>53</v>
      </c>
      <c r="F4" s="276"/>
      <c r="G4" s="277"/>
      <c r="H4" s="228" t="s">
        <v>54</v>
      </c>
      <c r="I4" s="273" t="s">
        <v>55</v>
      </c>
      <c r="J4" s="274"/>
      <c r="K4" s="273" t="s">
        <v>56</v>
      </c>
      <c r="L4" s="274"/>
      <c r="M4" s="275" t="s">
        <v>57</v>
      </c>
      <c r="N4" s="277"/>
    </row>
    <row r="5" spans="1:15" ht="34.5" customHeight="1" thickBot="1" x14ac:dyDescent="0.3">
      <c r="A5" s="282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38</v>
      </c>
      <c r="C6" s="103">
        <v>12</v>
      </c>
      <c r="D6" s="50">
        <f t="shared" ref="D6:D22" si="0">C6/B6</f>
        <v>0.31578947368421051</v>
      </c>
      <c r="E6" s="35">
        <v>29</v>
      </c>
      <c r="F6" s="104">
        <v>9</v>
      </c>
      <c r="G6" s="50">
        <f t="shared" ref="G6:G22" si="1">F6/E6</f>
        <v>0.31034482758620691</v>
      </c>
      <c r="H6" s="104">
        <v>0</v>
      </c>
      <c r="I6" s="105">
        <f t="shared" ref="I6:I22" si="2">+E6/B6</f>
        <v>0.76315789473684215</v>
      </c>
      <c r="J6" s="50">
        <f>IF(F6=0,0, F6/(C6-H6))</f>
        <v>0.75</v>
      </c>
      <c r="K6" s="106">
        <v>18</v>
      </c>
      <c r="L6" s="107">
        <v>18.533333333333331</v>
      </c>
      <c r="M6" s="108">
        <v>27</v>
      </c>
      <c r="N6" s="109">
        <v>8</v>
      </c>
    </row>
    <row r="7" spans="1:15" s="110" customFormat="1" ht="21.95" customHeight="1" x14ac:dyDescent="0.2">
      <c r="A7" s="47" t="s">
        <v>33</v>
      </c>
      <c r="B7" s="37">
        <v>117</v>
      </c>
      <c r="C7" s="103">
        <v>69</v>
      </c>
      <c r="D7" s="111">
        <f t="shared" si="0"/>
        <v>0.58974358974358976</v>
      </c>
      <c r="E7" s="51">
        <v>82</v>
      </c>
      <c r="F7" s="104">
        <v>39</v>
      </c>
      <c r="G7" s="50">
        <f t="shared" si="1"/>
        <v>0.47560975609756095</v>
      </c>
      <c r="H7" s="104">
        <v>1</v>
      </c>
      <c r="I7" s="105">
        <f t="shared" si="2"/>
        <v>0.70085470085470081</v>
      </c>
      <c r="J7" s="50">
        <f t="shared" ref="J7:J22" si="3">(F7/(C7-H7))</f>
        <v>0.57352941176470584</v>
      </c>
      <c r="K7" s="106">
        <v>15.5</v>
      </c>
      <c r="L7" s="107">
        <v>20.10794871794872</v>
      </c>
      <c r="M7" s="112">
        <v>40</v>
      </c>
      <c r="N7" s="109">
        <v>53</v>
      </c>
    </row>
    <row r="8" spans="1:15" s="110" customFormat="1" ht="21.95" customHeight="1" x14ac:dyDescent="0.2">
      <c r="A8" s="31" t="s">
        <v>34</v>
      </c>
      <c r="B8" s="37">
        <v>48</v>
      </c>
      <c r="C8" s="113">
        <v>21</v>
      </c>
      <c r="D8" s="61">
        <f t="shared" si="0"/>
        <v>0.4375</v>
      </c>
      <c r="E8" s="51">
        <v>37</v>
      </c>
      <c r="F8" s="114">
        <v>18</v>
      </c>
      <c r="G8" s="111">
        <f t="shared" si="1"/>
        <v>0.48648648648648651</v>
      </c>
      <c r="H8" s="115">
        <v>0</v>
      </c>
      <c r="I8" s="116">
        <f t="shared" si="2"/>
        <v>0.77083333333333337</v>
      </c>
      <c r="J8" s="61">
        <f t="shared" si="3"/>
        <v>0.8571428571428571</v>
      </c>
      <c r="K8" s="106">
        <v>17.25</v>
      </c>
      <c r="L8" s="117">
        <v>20.098611111111111</v>
      </c>
      <c r="M8" s="112">
        <v>13</v>
      </c>
      <c r="N8" s="118">
        <v>27</v>
      </c>
    </row>
    <row r="9" spans="1:15" s="110" customFormat="1" ht="21.95" customHeight="1" x14ac:dyDescent="0.2">
      <c r="A9" s="31" t="s">
        <v>35</v>
      </c>
      <c r="B9" s="69">
        <v>53</v>
      </c>
      <c r="C9" s="113">
        <v>42</v>
      </c>
      <c r="D9" s="61">
        <f t="shared" si="0"/>
        <v>0.79245283018867929</v>
      </c>
      <c r="E9" s="68">
        <v>42</v>
      </c>
      <c r="F9" s="114">
        <v>17</v>
      </c>
      <c r="G9" s="61">
        <f>IF(E9&gt;0,F9/E9,0)</f>
        <v>0.40476190476190477</v>
      </c>
      <c r="H9" s="114">
        <v>0</v>
      </c>
      <c r="I9" s="116">
        <f t="shared" si="2"/>
        <v>0.79245283018867929</v>
      </c>
      <c r="J9" s="61">
        <f t="shared" si="3"/>
        <v>0.40476190476190477</v>
      </c>
      <c r="K9" s="119">
        <v>16.25</v>
      </c>
      <c r="L9" s="117">
        <v>20.952941176470588</v>
      </c>
      <c r="M9" s="120">
        <v>29</v>
      </c>
      <c r="N9" s="118">
        <v>12</v>
      </c>
    </row>
    <row r="10" spans="1:15" s="110" customFormat="1" ht="21.95" customHeight="1" x14ac:dyDescent="0.2">
      <c r="A10" s="31" t="s">
        <v>36</v>
      </c>
      <c r="B10" s="37">
        <v>28</v>
      </c>
      <c r="C10" s="113">
        <v>8</v>
      </c>
      <c r="D10" s="61">
        <f t="shared" si="0"/>
        <v>0.2857142857142857</v>
      </c>
      <c r="E10" s="51">
        <v>22</v>
      </c>
      <c r="F10" s="114">
        <v>8</v>
      </c>
      <c r="G10" s="61">
        <f t="shared" si="1"/>
        <v>0.36363636363636365</v>
      </c>
      <c r="H10" s="114">
        <v>0</v>
      </c>
      <c r="I10" s="116">
        <f t="shared" si="2"/>
        <v>0.7857142857142857</v>
      </c>
      <c r="J10" s="61">
        <f t="shared" si="3"/>
        <v>1</v>
      </c>
      <c r="K10" s="106">
        <v>18</v>
      </c>
      <c r="L10" s="117">
        <v>18.286955128205125</v>
      </c>
      <c r="M10" s="112">
        <v>15</v>
      </c>
      <c r="N10" s="118">
        <v>5</v>
      </c>
    </row>
    <row r="11" spans="1:15" s="110" customFormat="1" ht="21.95" customHeight="1" x14ac:dyDescent="0.2">
      <c r="A11" s="31" t="s">
        <v>37</v>
      </c>
      <c r="B11" s="37">
        <v>48</v>
      </c>
      <c r="C11" s="113">
        <v>30</v>
      </c>
      <c r="D11" s="61">
        <f t="shared" si="0"/>
        <v>0.625</v>
      </c>
      <c r="E11" s="51">
        <v>41</v>
      </c>
      <c r="F11" s="114">
        <v>14</v>
      </c>
      <c r="G11" s="121">
        <f t="shared" si="1"/>
        <v>0.34146341463414637</v>
      </c>
      <c r="H11" s="122">
        <v>2</v>
      </c>
      <c r="I11" s="116">
        <f t="shared" si="2"/>
        <v>0.85416666666666663</v>
      </c>
      <c r="J11" s="61">
        <f t="shared" si="3"/>
        <v>0.5</v>
      </c>
      <c r="K11" s="106">
        <v>17</v>
      </c>
      <c r="L11" s="117">
        <v>24.259615384615387</v>
      </c>
      <c r="M11" s="112">
        <v>50</v>
      </c>
      <c r="N11" s="118">
        <v>23</v>
      </c>
    </row>
    <row r="12" spans="1:15" s="110" customFormat="1" ht="21.95" customHeight="1" x14ac:dyDescent="0.2">
      <c r="A12" s="31" t="s">
        <v>38</v>
      </c>
      <c r="B12" s="37">
        <v>21</v>
      </c>
      <c r="C12" s="113">
        <v>24</v>
      </c>
      <c r="D12" s="61">
        <f t="shared" si="0"/>
        <v>1.1428571428571428</v>
      </c>
      <c r="E12" s="51">
        <v>18</v>
      </c>
      <c r="F12" s="114">
        <v>9</v>
      </c>
      <c r="G12" s="61">
        <f t="shared" si="1"/>
        <v>0.5</v>
      </c>
      <c r="H12" s="114">
        <v>0</v>
      </c>
      <c r="I12" s="116">
        <f t="shared" si="2"/>
        <v>0.8571428571428571</v>
      </c>
      <c r="J12" s="61">
        <f t="shared" si="3"/>
        <v>0.375</v>
      </c>
      <c r="K12" s="106">
        <v>16</v>
      </c>
      <c r="L12" s="117">
        <v>18.124444444444443</v>
      </c>
      <c r="M12" s="112">
        <v>20</v>
      </c>
      <c r="N12" s="118">
        <v>14</v>
      </c>
    </row>
    <row r="13" spans="1:15" s="110" customFormat="1" ht="21.95" customHeight="1" x14ac:dyDescent="0.2">
      <c r="A13" s="31" t="s">
        <v>39</v>
      </c>
      <c r="B13" s="37">
        <v>33</v>
      </c>
      <c r="C13" s="113">
        <v>12</v>
      </c>
      <c r="D13" s="61">
        <f t="shared" si="0"/>
        <v>0.36363636363636365</v>
      </c>
      <c r="E13" s="51">
        <v>27</v>
      </c>
      <c r="F13" s="114">
        <v>10</v>
      </c>
      <c r="G13" s="111">
        <f t="shared" si="1"/>
        <v>0.37037037037037035</v>
      </c>
      <c r="H13" s="115">
        <v>0</v>
      </c>
      <c r="I13" s="116">
        <f t="shared" si="2"/>
        <v>0.81818181818181823</v>
      </c>
      <c r="J13" s="61">
        <f t="shared" si="3"/>
        <v>0.83333333333333337</v>
      </c>
      <c r="K13" s="106">
        <v>17</v>
      </c>
      <c r="L13" s="117">
        <v>22.831634615384619</v>
      </c>
      <c r="M13" s="112">
        <v>30</v>
      </c>
      <c r="N13" s="118">
        <v>17</v>
      </c>
    </row>
    <row r="14" spans="1:15" s="110" customFormat="1" ht="21.95" customHeight="1" x14ac:dyDescent="0.2">
      <c r="A14" s="31" t="s">
        <v>40</v>
      </c>
      <c r="B14" s="37">
        <v>73</v>
      </c>
      <c r="C14" s="113">
        <v>40</v>
      </c>
      <c r="D14" s="61">
        <f t="shared" si="0"/>
        <v>0.54794520547945202</v>
      </c>
      <c r="E14" s="51">
        <v>59</v>
      </c>
      <c r="F14" s="114">
        <v>21</v>
      </c>
      <c r="G14" s="61">
        <f t="shared" si="1"/>
        <v>0.3559322033898305</v>
      </c>
      <c r="H14" s="114">
        <v>0</v>
      </c>
      <c r="I14" s="116">
        <f t="shared" si="2"/>
        <v>0.80821917808219179</v>
      </c>
      <c r="J14" s="61">
        <f t="shared" si="3"/>
        <v>0.52500000000000002</v>
      </c>
      <c r="K14" s="106">
        <v>17.5</v>
      </c>
      <c r="L14" s="117">
        <v>21.13715096153846</v>
      </c>
      <c r="M14" s="112">
        <v>74</v>
      </c>
      <c r="N14" s="118">
        <v>16</v>
      </c>
    </row>
    <row r="15" spans="1:15" s="110" customFormat="1" ht="21.95" customHeight="1" x14ac:dyDescent="0.2">
      <c r="A15" s="31" t="s">
        <v>41</v>
      </c>
      <c r="B15" s="37">
        <v>195</v>
      </c>
      <c r="C15" s="113">
        <v>171</v>
      </c>
      <c r="D15" s="61">
        <f t="shared" si="0"/>
        <v>0.87692307692307692</v>
      </c>
      <c r="E15" s="51">
        <v>150</v>
      </c>
      <c r="F15" s="114">
        <v>83</v>
      </c>
      <c r="G15" s="61">
        <f>IF(E15=0,0,F15/E15)</f>
        <v>0.55333333333333334</v>
      </c>
      <c r="H15" s="114">
        <v>5</v>
      </c>
      <c r="I15" s="116">
        <f t="shared" si="2"/>
        <v>0.76923076923076927</v>
      </c>
      <c r="J15" s="61">
        <f t="shared" si="3"/>
        <v>0.5</v>
      </c>
      <c r="K15" s="106">
        <v>15.25</v>
      </c>
      <c r="L15" s="117">
        <v>20.852103799814639</v>
      </c>
      <c r="M15" s="112">
        <v>116</v>
      </c>
      <c r="N15" s="118">
        <v>154</v>
      </c>
    </row>
    <row r="16" spans="1:15" s="110" customFormat="1" ht="21.95" customHeight="1" x14ac:dyDescent="0.2">
      <c r="A16" s="31" t="s">
        <v>42</v>
      </c>
      <c r="B16" s="37">
        <v>49</v>
      </c>
      <c r="C16" s="113">
        <v>24</v>
      </c>
      <c r="D16" s="61">
        <f t="shared" si="0"/>
        <v>0.48979591836734693</v>
      </c>
      <c r="E16" s="51">
        <v>39</v>
      </c>
      <c r="F16" s="114">
        <v>10</v>
      </c>
      <c r="G16" s="61">
        <f t="shared" si="1"/>
        <v>0.25641025641025639</v>
      </c>
      <c r="H16" s="114">
        <v>0</v>
      </c>
      <c r="I16" s="116">
        <f t="shared" si="2"/>
        <v>0.79591836734693877</v>
      </c>
      <c r="J16" s="61">
        <f t="shared" si="3"/>
        <v>0.41666666666666669</v>
      </c>
      <c r="K16" s="106">
        <v>16</v>
      </c>
      <c r="L16" s="117">
        <v>20.446153846153848</v>
      </c>
      <c r="M16" s="120">
        <v>49</v>
      </c>
      <c r="N16" s="118">
        <v>19</v>
      </c>
    </row>
    <row r="17" spans="1:17" s="110" customFormat="1" ht="21.95" customHeight="1" x14ac:dyDescent="0.2">
      <c r="A17" s="31" t="s">
        <v>43</v>
      </c>
      <c r="B17" s="37">
        <v>71</v>
      </c>
      <c r="C17" s="113">
        <v>33</v>
      </c>
      <c r="D17" s="61">
        <f t="shared" si="0"/>
        <v>0.46478873239436619</v>
      </c>
      <c r="E17" s="51">
        <v>59</v>
      </c>
      <c r="F17" s="114">
        <v>22</v>
      </c>
      <c r="G17" s="61">
        <f t="shared" si="1"/>
        <v>0.3728813559322034</v>
      </c>
      <c r="H17" s="114">
        <v>1</v>
      </c>
      <c r="I17" s="116">
        <f t="shared" si="2"/>
        <v>0.83098591549295775</v>
      </c>
      <c r="J17" s="61">
        <f t="shared" si="3"/>
        <v>0.6875</v>
      </c>
      <c r="K17" s="106">
        <v>18</v>
      </c>
      <c r="L17" s="117">
        <v>23.666869536713289</v>
      </c>
      <c r="M17" s="112">
        <v>48</v>
      </c>
      <c r="N17" s="118">
        <v>28</v>
      </c>
    </row>
    <row r="18" spans="1:17" s="110" customFormat="1" ht="21.95" customHeight="1" x14ac:dyDescent="0.2">
      <c r="A18" s="31" t="s">
        <v>44</v>
      </c>
      <c r="B18" s="37">
        <v>41</v>
      </c>
      <c r="C18" s="113">
        <v>23</v>
      </c>
      <c r="D18" s="61">
        <f t="shared" si="0"/>
        <v>0.56097560975609762</v>
      </c>
      <c r="E18" s="51">
        <v>35</v>
      </c>
      <c r="F18" s="114">
        <v>18</v>
      </c>
      <c r="G18" s="61">
        <f t="shared" si="1"/>
        <v>0.51428571428571423</v>
      </c>
      <c r="H18" s="114">
        <v>0</v>
      </c>
      <c r="I18" s="116">
        <f t="shared" si="2"/>
        <v>0.85365853658536583</v>
      </c>
      <c r="J18" s="61">
        <f t="shared" si="3"/>
        <v>0.78260869565217395</v>
      </c>
      <c r="K18" s="106">
        <v>19</v>
      </c>
      <c r="L18" s="117">
        <v>22.531784098254683</v>
      </c>
      <c r="M18" s="112">
        <v>46</v>
      </c>
      <c r="N18" s="118">
        <v>11</v>
      </c>
    </row>
    <row r="19" spans="1:17" s="110" customFormat="1" ht="21.95" customHeight="1" x14ac:dyDescent="0.2">
      <c r="A19" s="31" t="s">
        <v>45</v>
      </c>
      <c r="B19" s="37">
        <v>12</v>
      </c>
      <c r="C19" s="113">
        <v>1</v>
      </c>
      <c r="D19" s="61">
        <f t="shared" si="0"/>
        <v>8.3333333333333329E-2</v>
      </c>
      <c r="E19" s="51">
        <v>10</v>
      </c>
      <c r="F19" s="114">
        <v>1</v>
      </c>
      <c r="G19" s="50">
        <f t="shared" si="1"/>
        <v>0.1</v>
      </c>
      <c r="H19" s="104">
        <v>0</v>
      </c>
      <c r="I19" s="116">
        <f t="shared" si="2"/>
        <v>0.83333333333333337</v>
      </c>
      <c r="J19" s="61">
        <f>IF(F19=0,0,F19/(C19-H19))</f>
        <v>1</v>
      </c>
      <c r="K19" s="106">
        <v>15.1</v>
      </c>
      <c r="L19" s="117">
        <v>10</v>
      </c>
      <c r="M19" s="112">
        <v>9</v>
      </c>
      <c r="N19" s="118">
        <v>0</v>
      </c>
    </row>
    <row r="20" spans="1:17" s="110" customFormat="1" ht="21.95" customHeight="1" x14ac:dyDescent="0.2">
      <c r="A20" s="31" t="s">
        <v>46</v>
      </c>
      <c r="B20" s="69">
        <v>52</v>
      </c>
      <c r="C20" s="113">
        <v>12</v>
      </c>
      <c r="D20" s="61">
        <f t="shared" si="0"/>
        <v>0.23076923076923078</v>
      </c>
      <c r="E20" s="51">
        <v>46</v>
      </c>
      <c r="F20" s="114">
        <v>6</v>
      </c>
      <c r="G20" s="50">
        <f t="shared" si="1"/>
        <v>0.13043478260869565</v>
      </c>
      <c r="H20" s="104">
        <v>2</v>
      </c>
      <c r="I20" s="116">
        <f t="shared" si="2"/>
        <v>0.88461538461538458</v>
      </c>
      <c r="J20" s="61">
        <f t="shared" si="3"/>
        <v>0.6</v>
      </c>
      <c r="K20" s="106">
        <v>14.25</v>
      </c>
      <c r="L20" s="117">
        <v>19.544230769230769</v>
      </c>
      <c r="M20" s="120">
        <v>84</v>
      </c>
      <c r="N20" s="118">
        <v>17</v>
      </c>
    </row>
    <row r="21" spans="1:17" s="110" customFormat="1" ht="21.95" customHeight="1" thickBot="1" x14ac:dyDescent="0.25">
      <c r="A21" s="73" t="s">
        <v>47</v>
      </c>
      <c r="B21" s="123">
        <v>128</v>
      </c>
      <c r="C21" s="124">
        <v>47</v>
      </c>
      <c r="D21" s="75">
        <f t="shared" si="0"/>
        <v>0.3671875</v>
      </c>
      <c r="E21" s="70">
        <v>96</v>
      </c>
      <c r="F21" s="122">
        <v>25</v>
      </c>
      <c r="G21" s="111">
        <f t="shared" si="1"/>
        <v>0.26041666666666669</v>
      </c>
      <c r="H21" s="125">
        <v>4</v>
      </c>
      <c r="I21" s="116">
        <f t="shared" si="2"/>
        <v>0.75</v>
      </c>
      <c r="J21" s="121">
        <f t="shared" si="3"/>
        <v>0.58139534883720934</v>
      </c>
      <c r="K21" s="106">
        <v>19</v>
      </c>
      <c r="L21" s="126">
        <v>21.974386813186811</v>
      </c>
      <c r="M21" s="222">
        <v>20</v>
      </c>
      <c r="N21" s="127">
        <v>22</v>
      </c>
    </row>
    <row r="22" spans="1:17" s="110" customFormat="1" ht="21.95" customHeight="1" thickBot="1" x14ac:dyDescent="0.25">
      <c r="A22" s="83" t="s">
        <v>48</v>
      </c>
      <c r="B22" s="128">
        <f>SUM(B6:B21)</f>
        <v>1007</v>
      </c>
      <c r="C22" s="129">
        <f>SUM(C6:C21)</f>
        <v>569</v>
      </c>
      <c r="D22" s="130">
        <f t="shared" si="0"/>
        <v>0.56504468718967227</v>
      </c>
      <c r="E22" s="87">
        <f>SUM(E6:E21)</f>
        <v>792</v>
      </c>
      <c r="F22" s="131">
        <f>SUM(F6:F21)</f>
        <v>310</v>
      </c>
      <c r="G22" s="130">
        <f t="shared" si="1"/>
        <v>0.39141414141414144</v>
      </c>
      <c r="H22" s="131">
        <f>SUM(H6:H21)</f>
        <v>15</v>
      </c>
      <c r="I22" s="132">
        <f t="shared" si="2"/>
        <v>0.78649453823237336</v>
      </c>
      <c r="J22" s="130">
        <f t="shared" si="3"/>
        <v>0.55956678700361007</v>
      </c>
      <c r="K22" s="133">
        <v>16.763666666666666</v>
      </c>
      <c r="L22" s="134">
        <v>21.053952240467869</v>
      </c>
      <c r="M22" s="135">
        <f>SUM(M6:M21)</f>
        <v>670</v>
      </c>
      <c r="N22" s="136">
        <f>SUM(N6:N21)</f>
        <v>426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50" t="str">
        <f>+'1 Adult Part'!A1:O1</f>
        <v>TAB 6 - WIOA TITLE I PARTICIPANT SUMMARIES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2"/>
    </row>
    <row r="2" spans="1:19" s="24" customFormat="1" ht="20.100000000000001" customHeight="1" x14ac:dyDescent="0.2">
      <c r="A2" s="253" t="str">
        <f>'1 Adult Part'!$A$2</f>
        <v>FY23 QUARTER ENDING MARCH 31, 2023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</row>
    <row r="3" spans="1:19" s="24" customFormat="1" ht="20.100000000000001" customHeight="1" thickBot="1" x14ac:dyDescent="0.25">
      <c r="A3" s="256" t="s">
        <v>61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80"/>
    </row>
    <row r="4" spans="1:19" ht="16.5" customHeight="1" x14ac:dyDescent="0.25">
      <c r="A4" s="281" t="s">
        <v>62</v>
      </c>
      <c r="B4" s="273" t="s">
        <v>63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74"/>
    </row>
    <row r="5" spans="1:19" ht="50.25" customHeight="1" thickBot="1" x14ac:dyDescent="0.25">
      <c r="A5" s="282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75</v>
      </c>
      <c r="C6" s="154">
        <v>3.5714285714285716</v>
      </c>
      <c r="D6" s="155">
        <v>14.285714285714286</v>
      </c>
      <c r="E6" s="154">
        <v>28.571428571428573</v>
      </c>
      <c r="F6" s="154">
        <v>10.714285714285714</v>
      </c>
      <c r="G6" s="155">
        <v>10.714285714285714</v>
      </c>
      <c r="H6" s="154">
        <v>3.5714285714285716</v>
      </c>
      <c r="I6" s="155">
        <v>92.857142857142861</v>
      </c>
      <c r="J6" s="154">
        <v>0</v>
      </c>
      <c r="K6" s="155">
        <v>14.285714285714286</v>
      </c>
      <c r="L6" s="155">
        <v>3.5714285714285716</v>
      </c>
      <c r="M6" s="156">
        <v>3.5714285714285716</v>
      </c>
      <c r="N6" s="155">
        <v>53.571428571428569</v>
      </c>
      <c r="O6" s="157">
        <v>96.428571428571431</v>
      </c>
      <c r="P6" s="158"/>
    </row>
    <row r="7" spans="1:19" s="46" customFormat="1" ht="21.95" customHeight="1" x14ac:dyDescent="0.2">
      <c r="A7" s="47" t="s">
        <v>33</v>
      </c>
      <c r="B7" s="159">
        <v>71.812080536912759</v>
      </c>
      <c r="C7" s="160">
        <v>13.422818791946309</v>
      </c>
      <c r="D7" s="161">
        <v>29.530201342281881</v>
      </c>
      <c r="E7" s="160">
        <v>55.033557046979865</v>
      </c>
      <c r="F7" s="160">
        <v>4.026845637583893</v>
      </c>
      <c r="G7" s="161">
        <v>6.7114093959731544</v>
      </c>
      <c r="H7" s="160">
        <v>2.6845637583892619</v>
      </c>
      <c r="I7" s="161">
        <v>59.060402684563762</v>
      </c>
      <c r="J7" s="160">
        <v>0</v>
      </c>
      <c r="K7" s="161">
        <v>6.7114093959731544</v>
      </c>
      <c r="L7" s="161">
        <v>5.3691275167785237</v>
      </c>
      <c r="M7" s="162">
        <v>2.0134228187919465</v>
      </c>
      <c r="N7" s="161">
        <v>13.422818791946309</v>
      </c>
      <c r="O7" s="163">
        <v>63.758389261744966</v>
      </c>
      <c r="P7" s="158"/>
    </row>
    <row r="8" spans="1:19" s="46" customFormat="1" ht="21.95" customHeight="1" x14ac:dyDescent="0.2">
      <c r="A8" s="31" t="s">
        <v>34</v>
      </c>
      <c r="B8" s="164">
        <v>73.80952380952381</v>
      </c>
      <c r="C8" s="165">
        <v>9.5238095238095237</v>
      </c>
      <c r="D8" s="166">
        <v>11.904761904761903</v>
      </c>
      <c r="E8" s="165">
        <v>28.571428571428573</v>
      </c>
      <c r="F8" s="165">
        <v>0</v>
      </c>
      <c r="G8" s="166">
        <v>2.3809523809523809</v>
      </c>
      <c r="H8" s="165">
        <v>4.7619047619047619</v>
      </c>
      <c r="I8" s="166">
        <v>95.238095238095227</v>
      </c>
      <c r="J8" s="165">
        <v>0</v>
      </c>
      <c r="K8" s="166">
        <v>35.714285714285715</v>
      </c>
      <c r="L8" s="166">
        <v>0</v>
      </c>
      <c r="M8" s="167">
        <v>0</v>
      </c>
      <c r="N8" s="166">
        <v>52.380952380952387</v>
      </c>
      <c r="O8" s="168">
        <v>97.61904761904762</v>
      </c>
      <c r="P8" s="158"/>
    </row>
    <row r="9" spans="1:19" s="46" customFormat="1" ht="21.95" customHeight="1" x14ac:dyDescent="0.2">
      <c r="A9" s="31" t="s">
        <v>35</v>
      </c>
      <c r="B9" s="164">
        <v>80.459770114942529</v>
      </c>
      <c r="C9" s="165">
        <v>4.5977011494252871</v>
      </c>
      <c r="D9" s="166">
        <v>12.64367816091954</v>
      </c>
      <c r="E9" s="165">
        <v>63.218390804597703</v>
      </c>
      <c r="F9" s="165">
        <v>1.1494252873563218</v>
      </c>
      <c r="G9" s="166">
        <v>4.5977011494252871</v>
      </c>
      <c r="H9" s="165">
        <v>4.5977011494252871</v>
      </c>
      <c r="I9" s="166">
        <v>90.804597701149433</v>
      </c>
      <c r="J9" s="165">
        <v>0</v>
      </c>
      <c r="K9" s="166">
        <v>16.091954022988503</v>
      </c>
      <c r="L9" s="166">
        <v>3.4482758620689657</v>
      </c>
      <c r="M9" s="167">
        <v>1.1494252873563218</v>
      </c>
      <c r="N9" s="166">
        <v>58.620689655172413</v>
      </c>
      <c r="O9" s="168">
        <v>94.252873563218401</v>
      </c>
      <c r="P9" s="158"/>
    </row>
    <row r="10" spans="1:19" s="46" customFormat="1" ht="21.95" customHeight="1" x14ac:dyDescent="0.2">
      <c r="A10" s="31" t="s">
        <v>36</v>
      </c>
      <c r="B10" s="164">
        <v>87.096774193548384</v>
      </c>
      <c r="C10" s="165">
        <v>9.67741935483871</v>
      </c>
      <c r="D10" s="166">
        <v>6.4516129032258061</v>
      </c>
      <c r="E10" s="165">
        <v>22.58064516129032</v>
      </c>
      <c r="F10" s="165">
        <v>9.67741935483871</v>
      </c>
      <c r="G10" s="166">
        <v>9.67741935483871</v>
      </c>
      <c r="H10" s="165">
        <v>12.903225806451612</v>
      </c>
      <c r="I10" s="166">
        <v>67.741935483870961</v>
      </c>
      <c r="J10" s="165">
        <v>0</v>
      </c>
      <c r="K10" s="166">
        <v>3.225806451612903</v>
      </c>
      <c r="L10" s="166">
        <v>0</v>
      </c>
      <c r="M10" s="167">
        <v>3.225806451612903</v>
      </c>
      <c r="N10" s="166">
        <v>64.516129032258064</v>
      </c>
      <c r="O10" s="168">
        <v>87.096774193548384</v>
      </c>
      <c r="P10" s="158"/>
    </row>
    <row r="11" spans="1:19" s="46" customFormat="1" ht="21.95" customHeight="1" x14ac:dyDescent="0.2">
      <c r="A11" s="31" t="s">
        <v>37</v>
      </c>
      <c r="B11" s="164">
        <v>71.428571428571431</v>
      </c>
      <c r="C11" s="165">
        <v>7.9365079365079358</v>
      </c>
      <c r="D11" s="166">
        <v>30.158730158730158</v>
      </c>
      <c r="E11" s="165">
        <v>30.158730158730158</v>
      </c>
      <c r="F11" s="165">
        <v>4.7619047619047619</v>
      </c>
      <c r="G11" s="166">
        <v>4.7619047619047619</v>
      </c>
      <c r="H11" s="165">
        <v>1.5873015873015874</v>
      </c>
      <c r="I11" s="166">
        <v>66.666666666666671</v>
      </c>
      <c r="J11" s="165">
        <v>0</v>
      </c>
      <c r="K11" s="166">
        <v>52.380952380952387</v>
      </c>
      <c r="L11" s="166">
        <v>0</v>
      </c>
      <c r="M11" s="167">
        <v>3.1746031746031749</v>
      </c>
      <c r="N11" s="166">
        <v>42.857142857142854</v>
      </c>
      <c r="O11" s="168">
        <v>76.19047619047619</v>
      </c>
      <c r="P11" s="158"/>
    </row>
    <row r="12" spans="1:19" s="46" customFormat="1" ht="21.95" customHeight="1" x14ac:dyDescent="0.2">
      <c r="A12" s="31" t="s">
        <v>38</v>
      </c>
      <c r="B12" s="164">
        <v>63.414634146341456</v>
      </c>
      <c r="C12" s="165">
        <v>4.8780487804878048</v>
      </c>
      <c r="D12" s="166">
        <v>26.829268292682926</v>
      </c>
      <c r="E12" s="165">
        <v>21.95121951219512</v>
      </c>
      <c r="F12" s="165">
        <v>4.8780487804878048</v>
      </c>
      <c r="G12" s="166">
        <v>29.26829268292683</v>
      </c>
      <c r="H12" s="165">
        <v>2.4390243902439024</v>
      </c>
      <c r="I12" s="166">
        <v>97.560975609756099</v>
      </c>
      <c r="J12" s="165">
        <v>2.4390243902439024</v>
      </c>
      <c r="K12" s="166">
        <v>2.4390243902439024</v>
      </c>
      <c r="L12" s="166">
        <v>2.4390243902439024</v>
      </c>
      <c r="M12" s="167">
        <v>2.4390243902439024</v>
      </c>
      <c r="N12" s="166">
        <v>48.780487804878049</v>
      </c>
      <c r="O12" s="168">
        <v>97.560975609756099</v>
      </c>
      <c r="P12" s="158"/>
    </row>
    <row r="13" spans="1:19" s="46" customFormat="1" ht="21.95" customHeight="1" x14ac:dyDescent="0.2">
      <c r="A13" s="31" t="s">
        <v>39</v>
      </c>
      <c r="B13" s="164">
        <v>86</v>
      </c>
      <c r="C13" s="165">
        <v>2</v>
      </c>
      <c r="D13" s="166">
        <v>38</v>
      </c>
      <c r="E13" s="165">
        <v>20</v>
      </c>
      <c r="F13" s="165">
        <v>16</v>
      </c>
      <c r="G13" s="166">
        <v>10</v>
      </c>
      <c r="H13" s="165">
        <v>2</v>
      </c>
      <c r="I13" s="166">
        <v>90</v>
      </c>
      <c r="J13" s="165">
        <v>0</v>
      </c>
      <c r="K13" s="166">
        <v>28</v>
      </c>
      <c r="L13" s="166">
        <v>2</v>
      </c>
      <c r="M13" s="167">
        <v>2</v>
      </c>
      <c r="N13" s="166">
        <v>78</v>
      </c>
      <c r="O13" s="168">
        <v>98</v>
      </c>
      <c r="P13" s="158"/>
    </row>
    <row r="14" spans="1:19" s="46" customFormat="1" ht="21.95" customHeight="1" x14ac:dyDescent="0.2">
      <c r="A14" s="31" t="s">
        <v>40</v>
      </c>
      <c r="B14" s="164">
        <v>68.518518518518519</v>
      </c>
      <c r="C14" s="165">
        <v>5.5555555555555554</v>
      </c>
      <c r="D14" s="166">
        <v>23.148148148148149</v>
      </c>
      <c r="E14" s="165">
        <v>30.555555555555557</v>
      </c>
      <c r="F14" s="165">
        <v>3.7037037037037037</v>
      </c>
      <c r="G14" s="166">
        <v>8.3333333333333339</v>
      </c>
      <c r="H14" s="165">
        <v>5.5555555555555554</v>
      </c>
      <c r="I14" s="166">
        <v>94.444444444444457</v>
      </c>
      <c r="J14" s="165">
        <v>0</v>
      </c>
      <c r="K14" s="166">
        <v>50.925925925925924</v>
      </c>
      <c r="L14" s="166">
        <v>1.8518518518518519</v>
      </c>
      <c r="M14" s="167">
        <v>0.92592592592592593</v>
      </c>
      <c r="N14" s="166">
        <v>41.666666666666671</v>
      </c>
      <c r="O14" s="168">
        <v>96.296296296296291</v>
      </c>
      <c r="P14" s="158"/>
    </row>
    <row r="15" spans="1:19" s="46" customFormat="1" ht="21.95" customHeight="1" x14ac:dyDescent="0.2">
      <c r="A15" s="31" t="s">
        <v>41</v>
      </c>
      <c r="B15" s="164">
        <v>58.762886597938142</v>
      </c>
      <c r="C15" s="165">
        <v>4.6391752577319583</v>
      </c>
      <c r="D15" s="166">
        <v>61.855670103092777</v>
      </c>
      <c r="E15" s="165">
        <v>23.195876288659793</v>
      </c>
      <c r="F15" s="165">
        <v>3.3505154639175259</v>
      </c>
      <c r="G15" s="166">
        <v>7.4742268041237114</v>
      </c>
      <c r="H15" s="165">
        <v>6.7010309278350517</v>
      </c>
      <c r="I15" s="166">
        <v>80.154639175257728</v>
      </c>
      <c r="J15" s="165">
        <v>0.25773195876288663</v>
      </c>
      <c r="K15" s="166">
        <v>18.556701030927833</v>
      </c>
      <c r="L15" s="166">
        <v>5.412371134020618</v>
      </c>
      <c r="M15" s="167">
        <v>1.8041237113402062</v>
      </c>
      <c r="N15" s="166">
        <v>32.47422680412371</v>
      </c>
      <c r="O15" s="168">
        <v>94.587628865979383</v>
      </c>
      <c r="P15" s="158"/>
    </row>
    <row r="16" spans="1:19" s="46" customFormat="1" ht="21.95" customHeight="1" x14ac:dyDescent="0.2">
      <c r="A16" s="31" t="s">
        <v>42</v>
      </c>
      <c r="B16" s="164">
        <v>82</v>
      </c>
      <c r="C16" s="165">
        <v>6</v>
      </c>
      <c r="D16" s="166">
        <v>76</v>
      </c>
      <c r="E16" s="165">
        <v>32</v>
      </c>
      <c r="F16" s="165">
        <v>0</v>
      </c>
      <c r="G16" s="166">
        <v>8</v>
      </c>
      <c r="H16" s="165">
        <v>0</v>
      </c>
      <c r="I16" s="166">
        <v>56</v>
      </c>
      <c r="J16" s="165">
        <v>0</v>
      </c>
      <c r="K16" s="166">
        <v>4</v>
      </c>
      <c r="L16" s="166">
        <v>2</v>
      </c>
      <c r="M16" s="167">
        <v>2</v>
      </c>
      <c r="N16" s="166">
        <v>48</v>
      </c>
      <c r="O16" s="168">
        <v>70</v>
      </c>
      <c r="P16" s="158"/>
    </row>
    <row r="17" spans="1:23" s="46" customFormat="1" ht="21.95" customHeight="1" x14ac:dyDescent="0.2">
      <c r="A17" s="31" t="s">
        <v>43</v>
      </c>
      <c r="B17" s="164">
        <v>75.409836065573771</v>
      </c>
      <c r="C17" s="165">
        <v>11.475409836065573</v>
      </c>
      <c r="D17" s="166">
        <v>34.42622950819672</v>
      </c>
      <c r="E17" s="165">
        <v>24.590163934426229</v>
      </c>
      <c r="F17" s="165">
        <v>4.0983606557377046</v>
      </c>
      <c r="G17" s="166">
        <v>7.3770491803278686</v>
      </c>
      <c r="H17" s="165">
        <v>1.639344262295082</v>
      </c>
      <c r="I17" s="166">
        <v>90.983606557377044</v>
      </c>
      <c r="J17" s="165">
        <v>1.639344262295082</v>
      </c>
      <c r="K17" s="166">
        <v>13.114754098360656</v>
      </c>
      <c r="L17" s="166">
        <v>0.81967213114754101</v>
      </c>
      <c r="M17" s="167">
        <v>1.639344262295082</v>
      </c>
      <c r="N17" s="166">
        <v>38.524590163934427</v>
      </c>
      <c r="O17" s="168">
        <v>93.442622950819683</v>
      </c>
      <c r="P17" s="158"/>
    </row>
    <row r="18" spans="1:23" s="46" customFormat="1" ht="21.95" customHeight="1" x14ac:dyDescent="0.2">
      <c r="A18" s="31" t="s">
        <v>44</v>
      </c>
      <c r="B18" s="164">
        <v>80.357142857142847</v>
      </c>
      <c r="C18" s="165">
        <v>10.714285714285714</v>
      </c>
      <c r="D18" s="166">
        <v>23.214285714285715</v>
      </c>
      <c r="E18" s="165">
        <v>35.714285714285715</v>
      </c>
      <c r="F18" s="165">
        <v>1.7857142857142858</v>
      </c>
      <c r="G18" s="166">
        <v>10.714285714285714</v>
      </c>
      <c r="H18" s="165">
        <v>0</v>
      </c>
      <c r="I18" s="166">
        <v>98.214285714285708</v>
      </c>
      <c r="J18" s="165">
        <v>0</v>
      </c>
      <c r="K18" s="166">
        <v>5.3571428571428568</v>
      </c>
      <c r="L18" s="166">
        <v>0</v>
      </c>
      <c r="M18" s="167">
        <v>0</v>
      </c>
      <c r="N18" s="166">
        <v>51.785714285714285</v>
      </c>
      <c r="O18" s="168">
        <v>98.214285714285708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0</v>
      </c>
      <c r="D19" s="166">
        <v>0</v>
      </c>
      <c r="E19" s="165">
        <v>50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50</v>
      </c>
      <c r="L19" s="166">
        <v>0</v>
      </c>
      <c r="M19" s="167">
        <v>0</v>
      </c>
      <c r="N19" s="166">
        <v>0</v>
      </c>
      <c r="O19" s="168">
        <v>100</v>
      </c>
      <c r="P19" s="158"/>
    </row>
    <row r="20" spans="1:23" s="46" customFormat="1" ht="21.95" customHeight="1" x14ac:dyDescent="0.2">
      <c r="A20" s="31" t="s">
        <v>46</v>
      </c>
      <c r="B20" s="164">
        <v>82.051282051282044</v>
      </c>
      <c r="C20" s="165">
        <v>10.256410256410255</v>
      </c>
      <c r="D20" s="166">
        <v>46.153846153846153</v>
      </c>
      <c r="E20" s="165">
        <v>17.948717948717949</v>
      </c>
      <c r="F20" s="165">
        <v>2.5641025641025639</v>
      </c>
      <c r="G20" s="166">
        <v>12.820512820512819</v>
      </c>
      <c r="H20" s="165">
        <v>0</v>
      </c>
      <c r="I20" s="166">
        <v>92.307692307692307</v>
      </c>
      <c r="J20" s="165">
        <v>0</v>
      </c>
      <c r="K20" s="166">
        <v>53.846153846153847</v>
      </c>
      <c r="L20" s="166">
        <v>0</v>
      </c>
      <c r="M20" s="167">
        <v>2.5641025641025639</v>
      </c>
      <c r="N20" s="166">
        <v>38.46153846153846</v>
      </c>
      <c r="O20" s="168">
        <v>97.435897435897445</v>
      </c>
      <c r="P20" s="158"/>
    </row>
    <row r="21" spans="1:23" s="46" customFormat="1" ht="21.95" customHeight="1" thickBot="1" x14ac:dyDescent="0.25">
      <c r="A21" s="73" t="s">
        <v>47</v>
      </c>
      <c r="B21" s="169">
        <v>75.862068965517238</v>
      </c>
      <c r="C21" s="170">
        <v>13.793103448275863</v>
      </c>
      <c r="D21" s="171">
        <v>12.931034482758621</v>
      </c>
      <c r="E21" s="170">
        <v>37.931034482758619</v>
      </c>
      <c r="F21" s="170">
        <v>4.3103448275862073</v>
      </c>
      <c r="G21" s="171">
        <v>14.655172413793103</v>
      </c>
      <c r="H21" s="170">
        <v>2.5862068965517242</v>
      </c>
      <c r="I21" s="171">
        <v>90.517241379310349</v>
      </c>
      <c r="J21" s="170">
        <v>0</v>
      </c>
      <c r="K21" s="171">
        <v>35.344827586206897</v>
      </c>
      <c r="L21" s="171">
        <v>1.7241379310344829</v>
      </c>
      <c r="M21" s="172">
        <v>2.5862068965517242</v>
      </c>
      <c r="N21" s="171">
        <v>56.896551724137936</v>
      </c>
      <c r="O21" s="173">
        <v>96.551724137931032</v>
      </c>
      <c r="P21" s="158"/>
    </row>
    <row r="22" spans="1:23" s="46" customFormat="1" ht="21.95" customHeight="1" thickBot="1" x14ac:dyDescent="0.25">
      <c r="A22" s="83" t="s">
        <v>48</v>
      </c>
      <c r="B22" s="174">
        <v>70.845481049562693</v>
      </c>
      <c r="C22" s="175">
        <v>7.7988338192419828</v>
      </c>
      <c r="D22" s="176">
        <v>36.880466472303205</v>
      </c>
      <c r="E22" s="175">
        <v>32.288629737609334</v>
      </c>
      <c r="F22" s="177">
        <v>4.0087463556851306</v>
      </c>
      <c r="G22" s="175">
        <v>8.7463556851311957</v>
      </c>
      <c r="H22" s="177">
        <v>4.0087463556851306</v>
      </c>
      <c r="I22" s="175">
        <v>82.434402332361515</v>
      </c>
      <c r="J22" s="178">
        <v>0.29154518950437319</v>
      </c>
      <c r="K22" s="175">
        <v>22.084548104956269</v>
      </c>
      <c r="L22" s="178">
        <v>2.9883381924198251</v>
      </c>
      <c r="M22" s="175">
        <v>1.8221574344023324</v>
      </c>
      <c r="N22" s="177">
        <v>41.253644314868808</v>
      </c>
      <c r="O22" s="179">
        <v>90.087463556851304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2"/>
    </row>
    <row r="2" spans="1:19" s="24" customFormat="1" ht="20.100000000000001" customHeight="1" x14ac:dyDescent="0.2">
      <c r="A2" s="253" t="str">
        <f>'1 Adult Part'!A2:R2</f>
        <v>FY23 QUARTER ENDING MARCH 31, 2023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1:19" s="24" customFormat="1" ht="20.100000000000001" customHeight="1" thickBot="1" x14ac:dyDescent="0.25">
      <c r="A3" s="256" t="s">
        <v>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1:19" s="24" customFormat="1" ht="12.75" customHeight="1" x14ac:dyDescent="0.2">
      <c r="A4" s="265" t="s">
        <v>62</v>
      </c>
      <c r="B4" s="259" t="s">
        <v>13</v>
      </c>
      <c r="C4" s="260"/>
      <c r="D4" s="261"/>
      <c r="E4" s="259" t="s">
        <v>14</v>
      </c>
      <c r="F4" s="260"/>
      <c r="G4" s="261"/>
      <c r="H4" s="259" t="s">
        <v>15</v>
      </c>
      <c r="I4" s="260"/>
      <c r="J4" s="260"/>
      <c r="K4" s="260"/>
      <c r="L4" s="260"/>
      <c r="M4" s="261"/>
      <c r="N4" s="259" t="s">
        <v>16</v>
      </c>
      <c r="O4" s="260"/>
      <c r="P4" s="260"/>
      <c r="Q4" s="260"/>
      <c r="R4" s="261"/>
    </row>
    <row r="5" spans="1:19" ht="12.75" customHeight="1" x14ac:dyDescent="0.2">
      <c r="A5" s="266"/>
      <c r="B5" s="262" t="s">
        <v>17</v>
      </c>
      <c r="C5" s="263"/>
      <c r="D5" s="264"/>
      <c r="E5" s="262" t="s">
        <v>18</v>
      </c>
      <c r="F5" s="263"/>
      <c r="G5" s="264"/>
      <c r="H5" s="262" t="s">
        <v>18</v>
      </c>
      <c r="I5" s="263"/>
      <c r="J5" s="263"/>
      <c r="K5" s="263"/>
      <c r="L5" s="263"/>
      <c r="M5" s="264"/>
      <c r="N5" s="262" t="s">
        <v>19</v>
      </c>
      <c r="O5" s="263"/>
      <c r="P5" s="263"/>
      <c r="Q5" s="263"/>
      <c r="R5" s="264"/>
    </row>
    <row r="6" spans="1:19" ht="50.25" customHeight="1" thickBot="1" x14ac:dyDescent="0.25">
      <c r="A6" s="267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63</v>
      </c>
      <c r="C7" s="33">
        <v>21</v>
      </c>
      <c r="D7" s="183">
        <f>C7/B7</f>
        <v>0.33333333333333331</v>
      </c>
      <c r="E7" s="35">
        <v>50</v>
      </c>
      <c r="F7" s="36">
        <v>11</v>
      </c>
      <c r="G7" s="34">
        <f t="shared" ref="G7:G23" si="0">(F7/E7)</f>
        <v>0.22</v>
      </c>
      <c r="H7" s="37">
        <v>43</v>
      </c>
      <c r="I7" s="33">
        <v>10</v>
      </c>
      <c r="J7" s="38">
        <f t="shared" ref="J7:J23" si="1">(I7/H7)</f>
        <v>0.23255813953488372</v>
      </c>
      <c r="K7" s="218">
        <v>55</v>
      </c>
      <c r="L7" s="39">
        <v>19</v>
      </c>
      <c r="M7" s="40">
        <f>+L7/K7</f>
        <v>0.34545454545454546</v>
      </c>
      <c r="N7" s="41">
        <v>0</v>
      </c>
      <c r="O7" s="42">
        <v>0</v>
      </c>
      <c r="P7" s="39">
        <v>19</v>
      </c>
      <c r="Q7" s="43">
        <v>1</v>
      </c>
      <c r="R7" s="44">
        <v>1</v>
      </c>
      <c r="S7" s="45"/>
    </row>
    <row r="8" spans="1:19" s="46" customFormat="1" ht="20.100000000000001" customHeight="1" x14ac:dyDescent="0.2">
      <c r="A8" s="47" t="s">
        <v>33</v>
      </c>
      <c r="B8" s="48">
        <v>112</v>
      </c>
      <c r="C8" s="49">
        <v>81</v>
      </c>
      <c r="D8" s="121">
        <f t="shared" ref="D8:D23" si="2">C8/B8</f>
        <v>0.7232142857142857</v>
      </c>
      <c r="E8" s="51">
        <v>75</v>
      </c>
      <c r="F8" s="52">
        <v>44</v>
      </c>
      <c r="G8" s="50">
        <f t="shared" si="0"/>
        <v>0.58666666666666667</v>
      </c>
      <c r="H8" s="37">
        <v>45</v>
      </c>
      <c r="I8" s="49">
        <v>33</v>
      </c>
      <c r="J8" s="53">
        <f t="shared" si="1"/>
        <v>0.73333333333333328</v>
      </c>
      <c r="K8" s="52">
        <v>78</v>
      </c>
      <c r="L8" s="54">
        <v>63</v>
      </c>
      <c r="M8" s="55">
        <f>+L8/K8</f>
        <v>0.80769230769230771</v>
      </c>
      <c r="N8" s="56">
        <v>0</v>
      </c>
      <c r="O8" s="57">
        <v>6</v>
      </c>
      <c r="P8" s="54">
        <v>59</v>
      </c>
      <c r="Q8" s="58">
        <v>0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103</v>
      </c>
      <c r="C9" s="60">
        <v>56</v>
      </c>
      <c r="D9" s="61">
        <f t="shared" si="2"/>
        <v>0.5436893203883495</v>
      </c>
      <c r="E9" s="51">
        <v>55</v>
      </c>
      <c r="F9" s="52">
        <v>16</v>
      </c>
      <c r="G9" s="50">
        <f t="shared" si="0"/>
        <v>0.29090909090909089</v>
      </c>
      <c r="H9" s="37">
        <v>25</v>
      </c>
      <c r="I9" s="60">
        <v>14</v>
      </c>
      <c r="J9" s="53">
        <f t="shared" si="1"/>
        <v>0.56000000000000005</v>
      </c>
      <c r="K9" s="52">
        <v>28</v>
      </c>
      <c r="L9" s="54">
        <v>45</v>
      </c>
      <c r="M9" s="55">
        <f t="shared" ref="M9:M20" si="3">+L9/K9</f>
        <v>1.6071428571428572</v>
      </c>
      <c r="N9" s="62">
        <v>3</v>
      </c>
      <c r="O9" s="63">
        <v>1</v>
      </c>
      <c r="P9" s="64">
        <v>41</v>
      </c>
      <c r="Q9" s="65">
        <v>0</v>
      </c>
      <c r="R9" s="66">
        <v>3</v>
      </c>
      <c r="S9" s="45"/>
    </row>
    <row r="10" spans="1:19" s="46" customFormat="1" ht="20.100000000000001" customHeight="1" x14ac:dyDescent="0.2">
      <c r="A10" s="31" t="s">
        <v>35</v>
      </c>
      <c r="B10" s="67">
        <v>155</v>
      </c>
      <c r="C10" s="60">
        <v>142</v>
      </c>
      <c r="D10" s="61">
        <f t="shared" si="2"/>
        <v>0.91612903225806452</v>
      </c>
      <c r="E10" s="68">
        <v>100</v>
      </c>
      <c r="F10" s="52">
        <v>84</v>
      </c>
      <c r="G10" s="50">
        <f t="shared" si="0"/>
        <v>0.84</v>
      </c>
      <c r="H10" s="69">
        <v>19</v>
      </c>
      <c r="I10" s="60">
        <v>39</v>
      </c>
      <c r="J10" s="53">
        <f>IF(H10&gt;0,I10/H10,0)</f>
        <v>2.0526315789473686</v>
      </c>
      <c r="K10" s="52">
        <v>28</v>
      </c>
      <c r="L10" s="54">
        <v>72</v>
      </c>
      <c r="M10" s="55">
        <f t="shared" si="3"/>
        <v>2.5714285714285716</v>
      </c>
      <c r="N10" s="62">
        <v>1</v>
      </c>
      <c r="O10" s="63">
        <v>3</v>
      </c>
      <c r="P10" s="64">
        <v>64</v>
      </c>
      <c r="Q10" s="65">
        <v>4</v>
      </c>
      <c r="R10" s="66">
        <v>1</v>
      </c>
      <c r="S10" s="45"/>
    </row>
    <row r="11" spans="1:19" s="46" customFormat="1" ht="20.100000000000001" customHeight="1" x14ac:dyDescent="0.2">
      <c r="A11" s="31" t="s">
        <v>36</v>
      </c>
      <c r="B11" s="48">
        <v>100</v>
      </c>
      <c r="C11" s="60">
        <v>64</v>
      </c>
      <c r="D11" s="61">
        <f t="shared" si="2"/>
        <v>0.64</v>
      </c>
      <c r="E11" s="70">
        <v>62</v>
      </c>
      <c r="F11" s="52">
        <v>32</v>
      </c>
      <c r="G11" s="50">
        <f t="shared" si="0"/>
        <v>0.5161290322580645</v>
      </c>
      <c r="H11" s="37">
        <v>25</v>
      </c>
      <c r="I11" s="60">
        <v>8</v>
      </c>
      <c r="J11" s="53">
        <f t="shared" si="1"/>
        <v>0.32</v>
      </c>
      <c r="K11" s="52">
        <v>45</v>
      </c>
      <c r="L11" s="54">
        <v>28</v>
      </c>
      <c r="M11" s="55">
        <f t="shared" si="3"/>
        <v>0.62222222222222223</v>
      </c>
      <c r="N11" s="62">
        <v>0</v>
      </c>
      <c r="O11" s="63">
        <v>0</v>
      </c>
      <c r="P11" s="64">
        <v>28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88</v>
      </c>
      <c r="C12" s="60">
        <v>51</v>
      </c>
      <c r="D12" s="61">
        <f t="shared" si="2"/>
        <v>0.57954545454545459</v>
      </c>
      <c r="E12" s="72">
        <v>70</v>
      </c>
      <c r="F12" s="52">
        <v>33</v>
      </c>
      <c r="G12" s="50">
        <f t="shared" si="0"/>
        <v>0.47142857142857142</v>
      </c>
      <c r="H12" s="37">
        <v>63</v>
      </c>
      <c r="I12" s="60">
        <v>31</v>
      </c>
      <c r="J12" s="53">
        <f t="shared" si="1"/>
        <v>0.49206349206349204</v>
      </c>
      <c r="K12" s="52">
        <v>81</v>
      </c>
      <c r="L12" s="54">
        <v>47</v>
      </c>
      <c r="M12" s="55">
        <f t="shared" si="3"/>
        <v>0.58024691358024694</v>
      </c>
      <c r="N12" s="62">
        <v>0</v>
      </c>
      <c r="O12" s="63">
        <v>0</v>
      </c>
      <c r="P12" s="64">
        <v>47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52</v>
      </c>
      <c r="C13" s="60">
        <v>32</v>
      </c>
      <c r="D13" s="61">
        <f t="shared" si="2"/>
        <v>0.61538461538461542</v>
      </c>
      <c r="E13" s="51">
        <v>29</v>
      </c>
      <c r="F13" s="52">
        <v>18</v>
      </c>
      <c r="G13" s="50">
        <f t="shared" si="0"/>
        <v>0.62068965517241381</v>
      </c>
      <c r="H13" s="37">
        <v>23</v>
      </c>
      <c r="I13" s="60">
        <v>15</v>
      </c>
      <c r="J13" s="53">
        <f t="shared" si="1"/>
        <v>0.65217391304347827</v>
      </c>
      <c r="K13" s="52">
        <v>36</v>
      </c>
      <c r="L13" s="54">
        <v>26</v>
      </c>
      <c r="M13" s="55">
        <f t="shared" si="3"/>
        <v>0.72222222222222221</v>
      </c>
      <c r="N13" s="62">
        <v>0</v>
      </c>
      <c r="O13" s="63">
        <v>0</v>
      </c>
      <c r="P13" s="64">
        <v>26</v>
      </c>
      <c r="Q13" s="65">
        <v>0</v>
      </c>
      <c r="R13" s="66">
        <v>0</v>
      </c>
      <c r="S13" s="45"/>
    </row>
    <row r="14" spans="1:19" s="46" customFormat="1" ht="20.100000000000001" customHeight="1" x14ac:dyDescent="0.2">
      <c r="A14" s="31" t="s">
        <v>39</v>
      </c>
      <c r="B14" s="48">
        <v>165</v>
      </c>
      <c r="C14" s="60">
        <v>147</v>
      </c>
      <c r="D14" s="61">
        <f t="shared" si="2"/>
        <v>0.89090909090909087</v>
      </c>
      <c r="E14" s="51">
        <v>100</v>
      </c>
      <c r="F14" s="52">
        <v>94</v>
      </c>
      <c r="G14" s="50">
        <f t="shared" si="0"/>
        <v>0.94</v>
      </c>
      <c r="H14" s="37">
        <v>65</v>
      </c>
      <c r="I14" s="60">
        <v>32</v>
      </c>
      <c r="J14" s="53">
        <f t="shared" si="1"/>
        <v>0.49230769230769234</v>
      </c>
      <c r="K14" s="52">
        <v>110</v>
      </c>
      <c r="L14" s="54">
        <v>71</v>
      </c>
      <c r="M14" s="55">
        <f t="shared" si="3"/>
        <v>0.6454545454545455</v>
      </c>
      <c r="N14" s="62">
        <v>0</v>
      </c>
      <c r="O14" s="63">
        <v>0</v>
      </c>
      <c r="P14" s="64">
        <v>71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107</v>
      </c>
      <c r="C15" s="60">
        <v>84</v>
      </c>
      <c r="D15" s="61">
        <f t="shared" si="2"/>
        <v>0.78504672897196259</v>
      </c>
      <c r="E15" s="51">
        <v>59</v>
      </c>
      <c r="F15" s="52">
        <v>62</v>
      </c>
      <c r="G15" s="50">
        <f t="shared" si="0"/>
        <v>1.0508474576271187</v>
      </c>
      <c r="H15" s="37">
        <v>47</v>
      </c>
      <c r="I15" s="60">
        <v>26</v>
      </c>
      <c r="J15" s="53">
        <f t="shared" si="1"/>
        <v>0.55319148936170215</v>
      </c>
      <c r="K15" s="52">
        <v>95</v>
      </c>
      <c r="L15" s="54">
        <v>42</v>
      </c>
      <c r="M15" s="55">
        <f t="shared" si="3"/>
        <v>0.44210526315789472</v>
      </c>
      <c r="N15" s="62">
        <v>0</v>
      </c>
      <c r="O15" s="63">
        <v>0</v>
      </c>
      <c r="P15" s="64">
        <v>42</v>
      </c>
      <c r="Q15" s="65">
        <v>0</v>
      </c>
      <c r="R15" s="66">
        <v>0</v>
      </c>
      <c r="S15" s="45"/>
    </row>
    <row r="16" spans="1:19" s="46" customFormat="1" ht="20.100000000000001" customHeight="1" x14ac:dyDescent="0.2">
      <c r="A16" s="31" t="s">
        <v>41</v>
      </c>
      <c r="B16" s="48">
        <v>300</v>
      </c>
      <c r="C16" s="60">
        <v>168</v>
      </c>
      <c r="D16" s="61">
        <f t="shared" si="2"/>
        <v>0.56000000000000005</v>
      </c>
      <c r="E16" s="51">
        <v>213</v>
      </c>
      <c r="F16" s="52">
        <v>112</v>
      </c>
      <c r="G16" s="50">
        <f t="shared" si="0"/>
        <v>0.5258215962441315</v>
      </c>
      <c r="H16" s="37">
        <v>132</v>
      </c>
      <c r="I16" s="60">
        <v>70</v>
      </c>
      <c r="J16" s="53">
        <f t="shared" si="1"/>
        <v>0.53030303030303028</v>
      </c>
      <c r="K16" s="52">
        <v>150</v>
      </c>
      <c r="L16" s="54">
        <v>100</v>
      </c>
      <c r="M16" s="55">
        <f t="shared" si="3"/>
        <v>0.66666666666666663</v>
      </c>
      <c r="N16" s="62">
        <v>0</v>
      </c>
      <c r="O16" s="63">
        <v>0</v>
      </c>
      <c r="P16" s="64">
        <v>97</v>
      </c>
      <c r="Q16" s="65">
        <v>3</v>
      </c>
      <c r="R16" s="66">
        <v>2</v>
      </c>
      <c r="S16" s="45"/>
    </row>
    <row r="17" spans="1:19" s="46" customFormat="1" ht="20.100000000000001" customHeight="1" x14ac:dyDescent="0.2">
      <c r="A17" s="31" t="s">
        <v>42</v>
      </c>
      <c r="B17" s="48">
        <v>128</v>
      </c>
      <c r="C17" s="60">
        <v>51</v>
      </c>
      <c r="D17" s="61">
        <f t="shared" si="2"/>
        <v>0.3984375</v>
      </c>
      <c r="E17" s="72">
        <v>83</v>
      </c>
      <c r="F17" s="52">
        <v>24</v>
      </c>
      <c r="G17" s="50">
        <f t="shared" si="0"/>
        <v>0.28915662650602408</v>
      </c>
      <c r="H17" s="37">
        <v>83</v>
      </c>
      <c r="I17" s="60">
        <v>12</v>
      </c>
      <c r="J17" s="53">
        <f>IF(H17&gt;0,I17/H17,0)</f>
        <v>0.14457831325301204</v>
      </c>
      <c r="K17" s="103">
        <v>94</v>
      </c>
      <c r="L17" s="54">
        <v>32</v>
      </c>
      <c r="M17" s="53">
        <f>IF(K17&gt;0,L17/K17,0)</f>
        <v>0.34042553191489361</v>
      </c>
      <c r="N17" s="62">
        <v>0</v>
      </c>
      <c r="O17" s="63">
        <v>7</v>
      </c>
      <c r="P17" s="64">
        <v>29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167</v>
      </c>
      <c r="C18" s="60">
        <v>113</v>
      </c>
      <c r="D18" s="61">
        <f t="shared" si="2"/>
        <v>0.67664670658682635</v>
      </c>
      <c r="E18" s="51">
        <v>95</v>
      </c>
      <c r="F18" s="52">
        <v>57</v>
      </c>
      <c r="G18" s="50">
        <f t="shared" si="0"/>
        <v>0.6</v>
      </c>
      <c r="H18" s="37">
        <v>54</v>
      </c>
      <c r="I18" s="60">
        <v>41</v>
      </c>
      <c r="J18" s="53">
        <f t="shared" si="1"/>
        <v>0.7592592592592593</v>
      </c>
      <c r="K18" s="52">
        <v>107</v>
      </c>
      <c r="L18" s="54">
        <v>88</v>
      </c>
      <c r="M18" s="55">
        <f t="shared" si="3"/>
        <v>0.82242990654205606</v>
      </c>
      <c r="N18" s="62">
        <v>1</v>
      </c>
      <c r="O18" s="63">
        <v>2</v>
      </c>
      <c r="P18" s="64">
        <v>86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251</v>
      </c>
      <c r="C19" s="60">
        <v>137</v>
      </c>
      <c r="D19" s="61">
        <f t="shared" si="2"/>
        <v>0.54581673306772904</v>
      </c>
      <c r="E19" s="51">
        <v>175</v>
      </c>
      <c r="F19" s="52">
        <v>71</v>
      </c>
      <c r="G19" s="50">
        <f t="shared" si="0"/>
        <v>0.40571428571428569</v>
      </c>
      <c r="H19" s="37">
        <v>100</v>
      </c>
      <c r="I19" s="60">
        <v>44</v>
      </c>
      <c r="J19" s="53">
        <f t="shared" si="1"/>
        <v>0.44</v>
      </c>
      <c r="K19" s="52">
        <v>158</v>
      </c>
      <c r="L19" s="54">
        <v>88</v>
      </c>
      <c r="M19" s="55">
        <f t="shared" si="3"/>
        <v>0.55696202531645567</v>
      </c>
      <c r="N19" s="62">
        <v>0</v>
      </c>
      <c r="O19" s="63">
        <v>0</v>
      </c>
      <c r="P19" s="64">
        <v>87</v>
      </c>
      <c r="Q19" s="65">
        <v>0</v>
      </c>
      <c r="R19" s="66">
        <v>2</v>
      </c>
      <c r="S19" s="45"/>
    </row>
    <row r="20" spans="1:19" s="46" customFormat="1" ht="20.100000000000001" customHeight="1" x14ac:dyDescent="0.2">
      <c r="A20" s="31" t="s">
        <v>45</v>
      </c>
      <c r="B20" s="48">
        <v>41</v>
      </c>
      <c r="C20" s="60">
        <v>17</v>
      </c>
      <c r="D20" s="61">
        <f t="shared" si="2"/>
        <v>0.41463414634146339</v>
      </c>
      <c r="E20" s="51">
        <v>35</v>
      </c>
      <c r="F20" s="52">
        <v>10</v>
      </c>
      <c r="G20" s="50">
        <f t="shared" si="0"/>
        <v>0.2857142857142857</v>
      </c>
      <c r="H20" s="37">
        <v>28</v>
      </c>
      <c r="I20" s="60">
        <v>8</v>
      </c>
      <c r="J20" s="53">
        <f t="shared" si="1"/>
        <v>0.2857142857142857</v>
      </c>
      <c r="K20" s="52">
        <v>34</v>
      </c>
      <c r="L20" s="54">
        <v>15</v>
      </c>
      <c r="M20" s="55">
        <f t="shared" si="3"/>
        <v>0.44117647058823528</v>
      </c>
      <c r="N20" s="62">
        <v>0</v>
      </c>
      <c r="O20" s="63">
        <v>0</v>
      </c>
      <c r="P20" s="64">
        <v>15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139</v>
      </c>
      <c r="C21" s="60">
        <v>79</v>
      </c>
      <c r="D21" s="61">
        <f t="shared" si="2"/>
        <v>0.56834532374100721</v>
      </c>
      <c r="E21" s="51">
        <v>85</v>
      </c>
      <c r="F21" s="52">
        <v>32</v>
      </c>
      <c r="G21" s="50">
        <f t="shared" si="0"/>
        <v>0.37647058823529411</v>
      </c>
      <c r="H21" s="37">
        <v>85</v>
      </c>
      <c r="I21" s="60">
        <v>29</v>
      </c>
      <c r="J21" s="53">
        <f>IF(H21&gt;0,I21/H21,0)</f>
        <v>0.3411764705882353</v>
      </c>
      <c r="K21" s="103">
        <v>139</v>
      </c>
      <c r="L21" s="54">
        <v>72</v>
      </c>
      <c r="M21" s="53">
        <f>IF(K21&gt;0,L21/K21,0)</f>
        <v>0.51798561151079137</v>
      </c>
      <c r="N21" s="62">
        <v>0</v>
      </c>
      <c r="O21" s="63">
        <v>0</v>
      </c>
      <c r="P21" s="64">
        <v>72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384</v>
      </c>
      <c r="C22" s="74">
        <v>158</v>
      </c>
      <c r="D22" s="111">
        <f t="shared" si="2"/>
        <v>0.41145833333333331</v>
      </c>
      <c r="E22" s="51">
        <v>315</v>
      </c>
      <c r="F22" s="76">
        <v>89</v>
      </c>
      <c r="G22" s="75">
        <f>IF(E22&gt;0,F22/E22,0)</f>
        <v>0.28253968253968254</v>
      </c>
      <c r="H22" s="37">
        <v>134</v>
      </c>
      <c r="I22" s="74">
        <v>54</v>
      </c>
      <c r="J22" s="77">
        <f>IF(H22&gt;0,I22/H22,0)</f>
        <v>0.40298507462686567</v>
      </c>
      <c r="K22" s="223">
        <v>175</v>
      </c>
      <c r="L22" s="78">
        <v>99</v>
      </c>
      <c r="M22" s="55">
        <f>IF(K22&gt;0,L22/K22,0)</f>
        <v>0.56571428571428573</v>
      </c>
      <c r="N22" s="79">
        <v>2</v>
      </c>
      <c r="O22" s="80">
        <v>20</v>
      </c>
      <c r="P22" s="78">
        <v>84</v>
      </c>
      <c r="Q22" s="81">
        <v>1</v>
      </c>
      <c r="R22" s="82">
        <v>1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2355</v>
      </c>
      <c r="C23" s="85">
        <f>SUM(C7:C22)</f>
        <v>1401</v>
      </c>
      <c r="D23" s="130">
        <f t="shared" si="2"/>
        <v>0.59490445859872609</v>
      </c>
      <c r="E23" s="87">
        <f>SUM(E7:E22)</f>
        <v>1601</v>
      </c>
      <c r="F23" s="85">
        <f>SUM(F7:F22)</f>
        <v>789</v>
      </c>
      <c r="G23" s="86">
        <f t="shared" si="0"/>
        <v>0.49281698938163648</v>
      </c>
      <c r="H23" s="88">
        <f>SUM(H7:H22)</f>
        <v>971</v>
      </c>
      <c r="I23" s="85">
        <f>SUM(I7:I22)</f>
        <v>466</v>
      </c>
      <c r="J23" s="89">
        <f t="shared" si="1"/>
        <v>0.47991761071060762</v>
      </c>
      <c r="K23" s="85">
        <f>SUM(K7:K22)</f>
        <v>1413</v>
      </c>
      <c r="L23" s="90">
        <f>SUM(L7:L22)</f>
        <v>907</v>
      </c>
      <c r="M23" s="91">
        <f>+L23/K23</f>
        <v>0.64189667374380754</v>
      </c>
      <c r="N23" s="92">
        <f>SUM(N7:N22)</f>
        <v>7</v>
      </c>
      <c r="O23" s="93">
        <f>SUM(O7:O22)</f>
        <v>39</v>
      </c>
      <c r="P23" s="94">
        <f>SUM(P7:P22)</f>
        <v>867</v>
      </c>
      <c r="Q23" s="94">
        <f>SUM(Q7:Q22)</f>
        <v>9</v>
      </c>
      <c r="R23" s="95">
        <v>22</v>
      </c>
      <c r="S23" s="45"/>
    </row>
    <row r="24" spans="1:19" ht="15" x14ac:dyDescent="0.25">
      <c r="A24" s="247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ht="27.75" customHeight="1" x14ac:dyDescent="0.25">
      <c r="A25" s="245" t="s">
        <v>49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</row>
    <row r="26" spans="1:19" ht="15" x14ac:dyDescent="0.25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</row>
    <row r="27" spans="1:19" ht="15" x14ac:dyDescent="0.25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O1" s="229"/>
    </row>
    <row r="2" spans="1:17" ht="20.100000000000001" customHeight="1" x14ac:dyDescent="0.2">
      <c r="A2" s="253" t="str">
        <f>'1 Adult Part'!$A$2</f>
        <v>FY23 QUARTER ENDING MARCH 31, 2023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4"/>
    </row>
    <row r="3" spans="1:17" ht="20.100000000000001" customHeight="1" thickBot="1" x14ac:dyDescent="0.25">
      <c r="A3" s="256" t="s">
        <v>79</v>
      </c>
      <c r="B3" s="279"/>
      <c r="C3" s="279"/>
      <c r="D3" s="279"/>
      <c r="E3" s="279"/>
      <c r="F3" s="279"/>
      <c r="G3" s="279"/>
      <c r="H3" s="279"/>
      <c r="I3" s="279"/>
      <c r="J3" s="292"/>
      <c r="K3" s="292"/>
      <c r="L3" s="292"/>
      <c r="M3" s="292"/>
      <c r="N3" s="293"/>
    </row>
    <row r="4" spans="1:17" ht="21.75" customHeight="1" x14ac:dyDescent="0.25">
      <c r="A4" s="294" t="s">
        <v>62</v>
      </c>
      <c r="B4" s="276" t="str">
        <f>'2 Adult Exits'!$B$4</f>
        <v>Total Exits</v>
      </c>
      <c r="C4" s="283"/>
      <c r="D4" s="274"/>
      <c r="E4" s="275" t="str">
        <f>'2 Adult Exits'!$E$4</f>
        <v>Entered Employments</v>
      </c>
      <c r="F4" s="276"/>
      <c r="G4" s="277"/>
      <c r="H4" s="184" t="str">
        <f>'2 Adult Exits'!$H$4</f>
        <v>Exclusions</v>
      </c>
      <c r="I4" s="283" t="str">
        <f>'2 Adult Exits'!$I$4</f>
        <v>E.E. Rate at Exit</v>
      </c>
      <c r="J4" s="274"/>
      <c r="K4" s="273" t="str">
        <f>'2 Adult Exits'!$K$4</f>
        <v>Average Wage</v>
      </c>
      <c r="L4" s="274"/>
      <c r="M4" s="290" t="str">
        <f>'2 Adult Exits'!$M$4</f>
        <v>Credentials</v>
      </c>
      <c r="N4" s="291"/>
    </row>
    <row r="5" spans="1:17" ht="35.25" customHeight="1" thickBot="1" x14ac:dyDescent="0.3">
      <c r="A5" s="295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52</v>
      </c>
      <c r="C6" s="103">
        <v>12</v>
      </c>
      <c r="D6" s="50">
        <f t="shared" ref="D6:D22" si="0">C6/B6</f>
        <v>0.23076923076923078</v>
      </c>
      <c r="E6" s="51">
        <v>42</v>
      </c>
      <c r="F6" s="187">
        <v>8</v>
      </c>
      <c r="G6" s="50">
        <f>F6/E6</f>
        <v>0.19047619047619047</v>
      </c>
      <c r="H6" s="188">
        <v>1</v>
      </c>
      <c r="I6" s="189">
        <f t="shared" ref="I6:I22" si="1">+E6/B6</f>
        <v>0.80769230769230771</v>
      </c>
      <c r="J6" s="50">
        <f t="shared" ref="J6:J22" si="2">(F6/(C6-H6))</f>
        <v>0.72727272727272729</v>
      </c>
      <c r="K6" s="106">
        <v>19</v>
      </c>
      <c r="L6" s="107">
        <v>24.973942307692305</v>
      </c>
      <c r="M6" s="32">
        <v>45</v>
      </c>
      <c r="N6" s="190">
        <v>12</v>
      </c>
      <c r="P6" s="191"/>
      <c r="Q6" s="219"/>
    </row>
    <row r="7" spans="1:17" s="110" customFormat="1" ht="21.95" customHeight="1" x14ac:dyDescent="0.2">
      <c r="A7" s="47" t="str">
        <f>'1 Adult Part'!A8</f>
        <v>Boston</v>
      </c>
      <c r="B7" s="71">
        <v>111</v>
      </c>
      <c r="C7" s="103">
        <v>35</v>
      </c>
      <c r="D7" s="111">
        <f t="shared" si="0"/>
        <v>0.31531531531531531</v>
      </c>
      <c r="E7" s="51">
        <v>83</v>
      </c>
      <c r="F7" s="187">
        <v>14</v>
      </c>
      <c r="G7" s="50">
        <f t="shared" ref="G7:G22" si="3">F7/E7</f>
        <v>0.16867469879518071</v>
      </c>
      <c r="H7" s="188">
        <v>3</v>
      </c>
      <c r="I7" s="189">
        <f t="shared" si="1"/>
        <v>0.74774774774774777</v>
      </c>
      <c r="J7" s="50">
        <f t="shared" si="2"/>
        <v>0.4375</v>
      </c>
      <c r="K7" s="106">
        <v>16.5</v>
      </c>
      <c r="L7" s="107">
        <v>25.82265734265734</v>
      </c>
      <c r="M7" s="48">
        <v>55</v>
      </c>
      <c r="N7" s="192">
        <v>29</v>
      </c>
      <c r="P7" s="191"/>
      <c r="Q7" s="219"/>
    </row>
    <row r="8" spans="1:17" s="110" customFormat="1" ht="21.95" customHeight="1" x14ac:dyDescent="0.2">
      <c r="A8" s="31" t="str">
        <f>'1 Adult Part'!A9</f>
        <v>Bristol</v>
      </c>
      <c r="B8" s="71">
        <v>45</v>
      </c>
      <c r="C8" s="113">
        <v>35</v>
      </c>
      <c r="D8" s="61">
        <f t="shared" si="0"/>
        <v>0.77777777777777779</v>
      </c>
      <c r="E8" s="51">
        <v>36</v>
      </c>
      <c r="F8" s="193">
        <v>25</v>
      </c>
      <c r="G8" s="111">
        <f t="shared" si="3"/>
        <v>0.69444444444444442</v>
      </c>
      <c r="H8" s="194">
        <v>0</v>
      </c>
      <c r="I8" s="195">
        <f t="shared" si="1"/>
        <v>0.8</v>
      </c>
      <c r="J8" s="61">
        <f t="shared" si="2"/>
        <v>0.7142857142857143</v>
      </c>
      <c r="K8" s="106">
        <v>19.75</v>
      </c>
      <c r="L8" s="107">
        <v>25.982615384615382</v>
      </c>
      <c r="M8" s="48">
        <v>27</v>
      </c>
      <c r="N8" s="196">
        <v>30</v>
      </c>
      <c r="P8" s="191"/>
      <c r="Q8" s="219"/>
    </row>
    <row r="9" spans="1:17" s="110" customFormat="1" ht="21.95" customHeight="1" x14ac:dyDescent="0.2">
      <c r="A9" s="31" t="str">
        <f>'1 Adult Part'!A10</f>
        <v>Brockton</v>
      </c>
      <c r="B9" s="197">
        <v>84</v>
      </c>
      <c r="C9" s="113">
        <v>75</v>
      </c>
      <c r="D9" s="61">
        <f t="shared" si="0"/>
        <v>0.8928571428571429</v>
      </c>
      <c r="E9" s="68">
        <v>70</v>
      </c>
      <c r="F9" s="193">
        <v>45</v>
      </c>
      <c r="G9" s="61">
        <f>IF(E9&gt;0,F9/E9,0)</f>
        <v>0.6428571428571429</v>
      </c>
      <c r="H9" s="198">
        <v>0</v>
      </c>
      <c r="I9" s="195">
        <f t="shared" si="1"/>
        <v>0.83333333333333337</v>
      </c>
      <c r="J9" s="61">
        <f t="shared" si="2"/>
        <v>0.6</v>
      </c>
      <c r="K9" s="119">
        <v>20</v>
      </c>
      <c r="L9" s="107">
        <v>26.179863247863246</v>
      </c>
      <c r="M9" s="67">
        <v>22</v>
      </c>
      <c r="N9" s="196">
        <v>20</v>
      </c>
      <c r="P9" s="191"/>
      <c r="Q9" s="220"/>
    </row>
    <row r="10" spans="1:17" s="110" customFormat="1" ht="21.95" customHeight="1" x14ac:dyDescent="0.2">
      <c r="A10" s="31" t="str">
        <f>'1 Adult Part'!A11</f>
        <v>Cape &amp; Islands</v>
      </c>
      <c r="B10" s="71">
        <v>40</v>
      </c>
      <c r="C10" s="113">
        <v>13</v>
      </c>
      <c r="D10" s="61">
        <f t="shared" si="0"/>
        <v>0.32500000000000001</v>
      </c>
      <c r="E10" s="51">
        <v>33</v>
      </c>
      <c r="F10" s="193">
        <v>13</v>
      </c>
      <c r="G10" s="61">
        <f>IF(E10&gt;0, F10/E10,0)</f>
        <v>0.39393939393939392</v>
      </c>
      <c r="H10" s="198">
        <v>0</v>
      </c>
      <c r="I10" s="195">
        <f t="shared" si="1"/>
        <v>0.82499999999999996</v>
      </c>
      <c r="J10" s="61">
        <f t="shared" si="2"/>
        <v>1</v>
      </c>
      <c r="K10" s="106">
        <v>20</v>
      </c>
      <c r="L10" s="107">
        <v>33.797931459566072</v>
      </c>
      <c r="M10" s="48">
        <v>43</v>
      </c>
      <c r="N10" s="196">
        <v>20</v>
      </c>
      <c r="P10" s="191"/>
      <c r="Q10" s="219"/>
    </row>
    <row r="11" spans="1:17" s="110" customFormat="1" ht="21.95" customHeight="1" x14ac:dyDescent="0.2">
      <c r="A11" s="31" t="str">
        <f>'1 Adult Part'!A12</f>
        <v>Central Mass</v>
      </c>
      <c r="B11" s="71">
        <v>46</v>
      </c>
      <c r="C11" s="113">
        <v>23</v>
      </c>
      <c r="D11" s="61">
        <f t="shared" si="0"/>
        <v>0.5</v>
      </c>
      <c r="E11" s="51">
        <v>39</v>
      </c>
      <c r="F11" s="193">
        <v>16</v>
      </c>
      <c r="G11" s="121">
        <f t="shared" si="3"/>
        <v>0.41025641025641024</v>
      </c>
      <c r="H11" s="199">
        <v>0</v>
      </c>
      <c r="I11" s="195">
        <f t="shared" si="1"/>
        <v>0.84782608695652173</v>
      </c>
      <c r="J11" s="61">
        <f t="shared" si="2"/>
        <v>0.69565217391304346</v>
      </c>
      <c r="K11" s="106">
        <v>21.5</v>
      </c>
      <c r="L11" s="107">
        <v>25.768173076923077</v>
      </c>
      <c r="M11" s="48">
        <v>57</v>
      </c>
      <c r="N11" s="196">
        <v>21</v>
      </c>
      <c r="P11" s="191"/>
      <c r="Q11" s="219"/>
    </row>
    <row r="12" spans="1:17" s="110" customFormat="1" ht="21.95" customHeight="1" x14ac:dyDescent="0.2">
      <c r="A12" s="31" t="str">
        <f>'1 Adult Part'!A13</f>
        <v>Franklin Hampshire</v>
      </c>
      <c r="B12" s="71">
        <v>31</v>
      </c>
      <c r="C12" s="113">
        <v>13</v>
      </c>
      <c r="D12" s="61">
        <f t="shared" si="0"/>
        <v>0.41935483870967744</v>
      </c>
      <c r="E12" s="51">
        <v>27</v>
      </c>
      <c r="F12" s="193">
        <v>8</v>
      </c>
      <c r="G12" s="61">
        <f t="shared" si="3"/>
        <v>0.29629629629629628</v>
      </c>
      <c r="H12" s="198">
        <v>0</v>
      </c>
      <c r="I12" s="195">
        <f t="shared" si="1"/>
        <v>0.87096774193548387</v>
      </c>
      <c r="J12" s="61">
        <f t="shared" si="2"/>
        <v>0.61538461538461542</v>
      </c>
      <c r="K12" s="106">
        <v>24</v>
      </c>
      <c r="L12" s="107">
        <v>23.635000000000002</v>
      </c>
      <c r="M12" s="48">
        <v>26</v>
      </c>
      <c r="N12" s="196">
        <v>13</v>
      </c>
      <c r="P12" s="191"/>
      <c r="Q12" s="219"/>
    </row>
    <row r="13" spans="1:17" s="110" customFormat="1" ht="21.95" customHeight="1" x14ac:dyDescent="0.2">
      <c r="A13" s="31" t="str">
        <f>'1 Adult Part'!A14</f>
        <v>Greater Lowell</v>
      </c>
      <c r="B13" s="71">
        <v>130</v>
      </c>
      <c r="C13" s="113">
        <v>68</v>
      </c>
      <c r="D13" s="61">
        <f t="shared" si="0"/>
        <v>0.52307692307692311</v>
      </c>
      <c r="E13" s="51">
        <v>110</v>
      </c>
      <c r="F13" s="193">
        <v>61</v>
      </c>
      <c r="G13" s="111">
        <f t="shared" si="3"/>
        <v>0.55454545454545456</v>
      </c>
      <c r="H13" s="194">
        <v>2</v>
      </c>
      <c r="I13" s="195">
        <f t="shared" si="1"/>
        <v>0.84615384615384615</v>
      </c>
      <c r="J13" s="61">
        <f t="shared" si="2"/>
        <v>0.9242424242424242</v>
      </c>
      <c r="K13" s="106">
        <v>27</v>
      </c>
      <c r="L13" s="107">
        <v>33.417353179607282</v>
      </c>
      <c r="M13" s="48">
        <v>80</v>
      </c>
      <c r="N13" s="196">
        <v>38</v>
      </c>
      <c r="P13" s="191"/>
      <c r="Q13" s="219"/>
    </row>
    <row r="14" spans="1:17" s="110" customFormat="1" ht="21.95" customHeight="1" x14ac:dyDescent="0.2">
      <c r="A14" s="31" t="str">
        <f>'1 Adult Part'!A15</f>
        <v>Greater New Bedford</v>
      </c>
      <c r="B14" s="197">
        <v>86</v>
      </c>
      <c r="C14" s="113">
        <v>21</v>
      </c>
      <c r="D14" s="61">
        <f t="shared" si="0"/>
        <v>0.2441860465116279</v>
      </c>
      <c r="E14" s="68">
        <v>70</v>
      </c>
      <c r="F14" s="193">
        <v>9</v>
      </c>
      <c r="G14" s="61">
        <f t="shared" si="3"/>
        <v>0.12857142857142856</v>
      </c>
      <c r="H14" s="198">
        <v>1</v>
      </c>
      <c r="I14" s="195">
        <f t="shared" si="1"/>
        <v>0.81395348837209303</v>
      </c>
      <c r="J14" s="61">
        <f t="shared" si="2"/>
        <v>0.45</v>
      </c>
      <c r="K14" s="106">
        <v>24</v>
      </c>
      <c r="L14" s="107">
        <v>25.377350427350425</v>
      </c>
      <c r="M14" s="48">
        <v>95</v>
      </c>
      <c r="N14" s="196">
        <v>9</v>
      </c>
      <c r="P14" s="191"/>
      <c r="Q14" s="219"/>
    </row>
    <row r="15" spans="1:17" s="110" customFormat="1" ht="21.95" customHeight="1" x14ac:dyDescent="0.2">
      <c r="A15" s="31" t="str">
        <f>'1 Adult Part'!A16</f>
        <v>Hampden</v>
      </c>
      <c r="B15" s="71">
        <v>180</v>
      </c>
      <c r="C15" s="113">
        <v>74</v>
      </c>
      <c r="D15" s="61">
        <f t="shared" si="0"/>
        <v>0.41111111111111109</v>
      </c>
      <c r="E15" s="51">
        <v>148</v>
      </c>
      <c r="F15" s="193">
        <v>39</v>
      </c>
      <c r="G15" s="61">
        <f t="shared" si="3"/>
        <v>0.26351351351351349</v>
      </c>
      <c r="H15" s="198">
        <v>0</v>
      </c>
      <c r="I15" s="195">
        <f t="shared" si="1"/>
        <v>0.82222222222222219</v>
      </c>
      <c r="J15" s="61">
        <f t="shared" si="2"/>
        <v>0.52702702702702697</v>
      </c>
      <c r="K15" s="106">
        <v>16.5</v>
      </c>
      <c r="L15" s="107">
        <v>21.711624870855641</v>
      </c>
      <c r="M15" s="48">
        <v>91</v>
      </c>
      <c r="N15" s="196">
        <v>65</v>
      </c>
      <c r="P15" s="191"/>
      <c r="Q15" s="219"/>
    </row>
    <row r="16" spans="1:17" s="110" customFormat="1" ht="21.95" customHeight="1" x14ac:dyDescent="0.2">
      <c r="A16" s="31" t="str">
        <f>'1 Adult Part'!A17</f>
        <v>Merrimack Valley</v>
      </c>
      <c r="B16" s="71">
        <v>73</v>
      </c>
      <c r="C16" s="113">
        <v>40</v>
      </c>
      <c r="D16" s="61">
        <f t="shared" si="0"/>
        <v>0.54794520547945202</v>
      </c>
      <c r="E16" s="51">
        <v>59</v>
      </c>
      <c r="F16" s="193">
        <v>15</v>
      </c>
      <c r="G16" s="61">
        <f t="shared" si="3"/>
        <v>0.25423728813559321</v>
      </c>
      <c r="H16" s="198">
        <v>0</v>
      </c>
      <c r="I16" s="195">
        <f t="shared" si="1"/>
        <v>0.80821917808219179</v>
      </c>
      <c r="J16" s="61">
        <f t="shared" si="2"/>
        <v>0.375</v>
      </c>
      <c r="K16" s="106">
        <v>19</v>
      </c>
      <c r="L16" s="107">
        <v>16.659555555555556</v>
      </c>
      <c r="M16" s="67">
        <v>63</v>
      </c>
      <c r="N16" s="196">
        <v>16</v>
      </c>
      <c r="P16" s="191"/>
      <c r="Q16" s="219"/>
    </row>
    <row r="17" spans="1:17" s="110" customFormat="1" ht="21.95" customHeight="1" x14ac:dyDescent="0.2">
      <c r="A17" s="31" t="str">
        <f>'1 Adult Part'!A18</f>
        <v>Metro North</v>
      </c>
      <c r="B17" s="71">
        <v>81</v>
      </c>
      <c r="C17" s="113">
        <v>35</v>
      </c>
      <c r="D17" s="61">
        <f t="shared" si="0"/>
        <v>0.43209876543209874</v>
      </c>
      <c r="E17" s="51">
        <v>70</v>
      </c>
      <c r="F17" s="193">
        <v>21</v>
      </c>
      <c r="G17" s="61">
        <f t="shared" si="3"/>
        <v>0.3</v>
      </c>
      <c r="H17" s="198">
        <v>1</v>
      </c>
      <c r="I17" s="195">
        <f t="shared" si="1"/>
        <v>0.86419753086419748</v>
      </c>
      <c r="J17" s="61">
        <f t="shared" si="2"/>
        <v>0.61764705882352944</v>
      </c>
      <c r="K17" s="106">
        <v>26</v>
      </c>
      <c r="L17" s="107">
        <v>36.916499738356876</v>
      </c>
      <c r="M17" s="48">
        <v>51</v>
      </c>
      <c r="N17" s="196">
        <v>39</v>
      </c>
      <c r="P17" s="191"/>
      <c r="Q17" s="219"/>
    </row>
    <row r="18" spans="1:17" s="110" customFormat="1" ht="21.95" customHeight="1" x14ac:dyDescent="0.2">
      <c r="A18" s="31" t="str">
        <f>'1 Adult Part'!A19</f>
        <v>Metro South/West</v>
      </c>
      <c r="B18" s="71">
        <v>152</v>
      </c>
      <c r="C18" s="113">
        <v>42</v>
      </c>
      <c r="D18" s="61">
        <f t="shared" si="0"/>
        <v>0.27631578947368424</v>
      </c>
      <c r="E18" s="51">
        <v>120</v>
      </c>
      <c r="F18" s="193">
        <v>31</v>
      </c>
      <c r="G18" s="61">
        <f t="shared" si="3"/>
        <v>0.25833333333333336</v>
      </c>
      <c r="H18" s="198">
        <v>0</v>
      </c>
      <c r="I18" s="195">
        <f t="shared" si="1"/>
        <v>0.78947368421052633</v>
      </c>
      <c r="J18" s="61">
        <f t="shared" si="2"/>
        <v>0.73809523809523814</v>
      </c>
      <c r="K18" s="106">
        <v>30</v>
      </c>
      <c r="L18" s="107">
        <v>40.350833333333334</v>
      </c>
      <c r="M18" s="48">
        <v>81</v>
      </c>
      <c r="N18" s="196">
        <v>37</v>
      </c>
      <c r="P18" s="191"/>
      <c r="Q18" s="219"/>
    </row>
    <row r="19" spans="1:17" s="110" customFormat="1" ht="21.95" customHeight="1" x14ac:dyDescent="0.2">
      <c r="A19" s="31" t="str">
        <f>'1 Adult Part'!A20</f>
        <v>North Central</v>
      </c>
      <c r="B19" s="71">
        <v>34</v>
      </c>
      <c r="C19" s="113">
        <v>8</v>
      </c>
      <c r="D19" s="61">
        <f t="shared" si="0"/>
        <v>0.23529411764705882</v>
      </c>
      <c r="E19" s="51">
        <v>28</v>
      </c>
      <c r="F19" s="193">
        <v>7</v>
      </c>
      <c r="G19" s="50">
        <f t="shared" si="3"/>
        <v>0.25</v>
      </c>
      <c r="H19" s="188">
        <v>0</v>
      </c>
      <c r="I19" s="195">
        <f t="shared" si="1"/>
        <v>0.82352941176470584</v>
      </c>
      <c r="J19" s="61">
        <f t="shared" si="2"/>
        <v>0.875</v>
      </c>
      <c r="K19" s="106">
        <v>20</v>
      </c>
      <c r="L19" s="107">
        <v>32.528142857142853</v>
      </c>
      <c r="M19" s="48">
        <v>29</v>
      </c>
      <c r="N19" s="196">
        <v>12</v>
      </c>
      <c r="P19" s="191"/>
      <c r="Q19" s="219"/>
    </row>
    <row r="20" spans="1:17" s="110" customFormat="1" ht="21.95" customHeight="1" x14ac:dyDescent="0.2">
      <c r="A20" s="31" t="str">
        <f>'1 Adult Part'!A21</f>
        <v>North Shore</v>
      </c>
      <c r="B20" s="71">
        <v>100</v>
      </c>
      <c r="C20" s="113">
        <v>28</v>
      </c>
      <c r="D20" s="61">
        <f t="shared" si="0"/>
        <v>0.28000000000000003</v>
      </c>
      <c r="E20" s="51">
        <v>84</v>
      </c>
      <c r="F20" s="193">
        <v>21</v>
      </c>
      <c r="G20" s="50">
        <f t="shared" si="3"/>
        <v>0.25</v>
      </c>
      <c r="H20" s="188">
        <v>3</v>
      </c>
      <c r="I20" s="195">
        <f t="shared" si="1"/>
        <v>0.84</v>
      </c>
      <c r="J20" s="61">
        <f t="shared" si="2"/>
        <v>0.84</v>
      </c>
      <c r="K20" s="106">
        <v>18</v>
      </c>
      <c r="L20" s="107">
        <v>40.154946054977785</v>
      </c>
      <c r="M20" s="67">
        <v>139</v>
      </c>
      <c r="N20" s="196">
        <v>34</v>
      </c>
      <c r="P20" s="191"/>
      <c r="Q20" s="219"/>
    </row>
    <row r="21" spans="1:17" s="110" customFormat="1" ht="21.95" customHeight="1" thickBot="1" x14ac:dyDescent="0.25">
      <c r="A21" s="73" t="str">
        <f>'1 Adult Part'!A22</f>
        <v>South Shore</v>
      </c>
      <c r="B21" s="200">
        <v>192</v>
      </c>
      <c r="C21" s="124">
        <v>58</v>
      </c>
      <c r="D21" s="75">
        <f t="shared" si="0"/>
        <v>0.30208333333333331</v>
      </c>
      <c r="E21" s="70">
        <v>144</v>
      </c>
      <c r="F21" s="201">
        <v>31</v>
      </c>
      <c r="G21" s="111">
        <f t="shared" si="3"/>
        <v>0.21527777777777779</v>
      </c>
      <c r="H21" s="194">
        <v>7</v>
      </c>
      <c r="I21" s="195">
        <f t="shared" si="1"/>
        <v>0.75</v>
      </c>
      <c r="J21" s="121">
        <f t="shared" si="2"/>
        <v>0.60784313725490191</v>
      </c>
      <c r="K21" s="106">
        <v>32</v>
      </c>
      <c r="L21" s="126">
        <v>32.528734265734272</v>
      </c>
      <c r="M21" s="224">
        <v>10</v>
      </c>
      <c r="N21" s="202">
        <v>34</v>
      </c>
      <c r="P21" s="191"/>
      <c r="Q21" s="219"/>
    </row>
    <row r="22" spans="1:17" s="110" customFormat="1" ht="21.95" customHeight="1" thickBot="1" x14ac:dyDescent="0.25">
      <c r="A22" s="203" t="s">
        <v>48</v>
      </c>
      <c r="B22" s="204">
        <f>SUM(B6:B21)</f>
        <v>1437</v>
      </c>
      <c r="C22" s="129">
        <f>SUM(C6:C21)</f>
        <v>580</v>
      </c>
      <c r="D22" s="130">
        <f t="shared" si="0"/>
        <v>0.4036186499652053</v>
      </c>
      <c r="E22" s="87">
        <f>SUM(E6:E21)</f>
        <v>1163</v>
      </c>
      <c r="F22" s="205">
        <f>SUM(F6:F21)</f>
        <v>364</v>
      </c>
      <c r="G22" s="130">
        <f t="shared" si="3"/>
        <v>0.3129836629406707</v>
      </c>
      <c r="H22" s="206">
        <f>SUM(H6:H21)</f>
        <v>18</v>
      </c>
      <c r="I22" s="207">
        <f t="shared" si="1"/>
        <v>0.8093249826026444</v>
      </c>
      <c r="J22" s="130">
        <f t="shared" si="2"/>
        <v>0.64768683274021355</v>
      </c>
      <c r="K22" s="133">
        <v>23.182067703568162</v>
      </c>
      <c r="L22" s="134">
        <v>29.905518345204595</v>
      </c>
      <c r="M22" s="208">
        <v>913</v>
      </c>
      <c r="N22" s="209">
        <f>SUM(N6:N21)</f>
        <v>429</v>
      </c>
      <c r="P22" s="191"/>
      <c r="Q22" s="221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</row>
    <row r="27" spans="1:17" x14ac:dyDescent="0.2">
      <c r="L27" s="210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50" t="str">
        <f>+'1 Adult Part'!A1:O1</f>
        <v>TAB 6 - WIOA TITLE I PARTICIPANT SUMMARIES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AB1" s="3"/>
      <c r="AC1" s="3"/>
    </row>
    <row r="2" spans="1:29" s="24" customFormat="1" ht="20.100000000000001" customHeight="1" x14ac:dyDescent="0.2">
      <c r="A2" s="253" t="str">
        <f>'1 Adult Part'!$A$2</f>
        <v>FY23 QUARTER ENDING MARCH 31, 2023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AB2" s="3"/>
      <c r="AC2" s="3"/>
    </row>
    <row r="3" spans="1:29" s="24" customFormat="1" ht="20.100000000000001" customHeight="1" thickBot="1" x14ac:dyDescent="0.25">
      <c r="A3" s="256" t="s">
        <v>81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  <c r="AB3" s="3"/>
      <c r="AC3" s="3"/>
    </row>
    <row r="4" spans="1:29" ht="16.5" customHeight="1" x14ac:dyDescent="0.25">
      <c r="A4" s="211"/>
      <c r="B4" s="296" t="str">
        <f>'3 Adult Characteristics'!$B$4</f>
        <v>Percentage of Total Participants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8"/>
    </row>
    <row r="5" spans="1:29" ht="51.75" customHeight="1" thickBot="1" x14ac:dyDescent="0.25">
      <c r="A5" s="212" t="s">
        <v>62</v>
      </c>
      <c r="B5" s="213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38.095238095238095</v>
      </c>
      <c r="C6" s="154">
        <v>33.333333333333336</v>
      </c>
      <c r="D6" s="155">
        <v>19.047619047619047</v>
      </c>
      <c r="E6" s="154">
        <v>23.809523809523807</v>
      </c>
      <c r="F6" s="154">
        <v>0</v>
      </c>
      <c r="G6" s="155">
        <v>4.7619047619047619</v>
      </c>
      <c r="H6" s="154">
        <v>0</v>
      </c>
      <c r="I6" s="155">
        <v>95.238095238095227</v>
      </c>
      <c r="J6" s="154">
        <v>4.7619047619047619</v>
      </c>
      <c r="K6" s="155">
        <v>0</v>
      </c>
      <c r="L6" s="155">
        <v>0</v>
      </c>
      <c r="M6" s="156">
        <v>4.7619047619047619</v>
      </c>
      <c r="N6" s="214">
        <v>9.5238095238095237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70.370370370370381</v>
      </c>
      <c r="C7" s="160">
        <v>22.222222222222221</v>
      </c>
      <c r="D7" s="161">
        <v>27.160493827160494</v>
      </c>
      <c r="E7" s="160">
        <v>44.444444444444443</v>
      </c>
      <c r="F7" s="160">
        <v>17.283950617283953</v>
      </c>
      <c r="G7" s="161">
        <v>3.7037037037037037</v>
      </c>
      <c r="H7" s="160">
        <v>3.7037037037037037</v>
      </c>
      <c r="I7" s="161">
        <v>79.012345679012341</v>
      </c>
      <c r="J7" s="160">
        <v>4.9382716049382713</v>
      </c>
      <c r="K7" s="161">
        <v>4.9382716049382713</v>
      </c>
      <c r="L7" s="161">
        <v>4.9382716049382713</v>
      </c>
      <c r="M7" s="162">
        <v>0</v>
      </c>
      <c r="N7" s="215">
        <v>13.580246913580247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39.285714285714285</v>
      </c>
      <c r="C8" s="165">
        <v>46.428571428571431</v>
      </c>
      <c r="D8" s="166">
        <v>3.5714285714285716</v>
      </c>
      <c r="E8" s="165">
        <v>8.9285714285714288</v>
      </c>
      <c r="F8" s="165">
        <v>3.5714285714285716</v>
      </c>
      <c r="G8" s="166">
        <v>5.3571428571428568</v>
      </c>
      <c r="H8" s="165">
        <v>3.5714285714285716</v>
      </c>
      <c r="I8" s="166">
        <v>92.857142857142861</v>
      </c>
      <c r="J8" s="165">
        <v>0</v>
      </c>
      <c r="K8" s="166">
        <v>12.5</v>
      </c>
      <c r="L8" s="166">
        <v>0</v>
      </c>
      <c r="M8" s="167">
        <v>3.5714285714285716</v>
      </c>
      <c r="N8" s="216">
        <v>8.9285714285714288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54.225352112676056</v>
      </c>
      <c r="C9" s="165">
        <v>27.464788732394368</v>
      </c>
      <c r="D9" s="166">
        <v>9.8591549295774641</v>
      </c>
      <c r="E9" s="165">
        <v>32.394366197183096</v>
      </c>
      <c r="F9" s="165">
        <v>2.816901408450704</v>
      </c>
      <c r="G9" s="166">
        <v>6.3380281690140849</v>
      </c>
      <c r="H9" s="165">
        <v>6.3380281690140849</v>
      </c>
      <c r="I9" s="166">
        <v>93.661971830985919</v>
      </c>
      <c r="J9" s="165">
        <v>1.408450704225352</v>
      </c>
      <c r="K9" s="166">
        <v>5.6338028169014081</v>
      </c>
      <c r="L9" s="166">
        <v>0.70422535211267601</v>
      </c>
      <c r="M9" s="167">
        <v>0.70422535211267601</v>
      </c>
      <c r="N9" s="216">
        <v>8.4507042253521121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57.8125</v>
      </c>
      <c r="C10" s="165">
        <v>57.8125</v>
      </c>
      <c r="D10" s="166">
        <v>6.25</v>
      </c>
      <c r="E10" s="165">
        <v>17.1875</v>
      </c>
      <c r="F10" s="165">
        <v>0</v>
      </c>
      <c r="G10" s="166">
        <v>3.125</v>
      </c>
      <c r="H10" s="165">
        <v>1.5625</v>
      </c>
      <c r="I10" s="166">
        <v>98.4375</v>
      </c>
      <c r="J10" s="165">
        <v>0</v>
      </c>
      <c r="K10" s="166">
        <v>1.5625</v>
      </c>
      <c r="L10" s="166">
        <v>0</v>
      </c>
      <c r="M10" s="167">
        <v>7.8125</v>
      </c>
      <c r="N10" s="216">
        <v>9.375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47.058823529411768</v>
      </c>
      <c r="C11" s="165">
        <v>27.450980392156861</v>
      </c>
      <c r="D11" s="166">
        <v>17.647058823529413</v>
      </c>
      <c r="E11" s="165">
        <v>27.450980392156861</v>
      </c>
      <c r="F11" s="165">
        <v>3.9215686274509807</v>
      </c>
      <c r="G11" s="166">
        <v>1.9607843137254903</v>
      </c>
      <c r="H11" s="165">
        <v>0</v>
      </c>
      <c r="I11" s="166">
        <v>94.117647058823536</v>
      </c>
      <c r="J11" s="165">
        <v>0</v>
      </c>
      <c r="K11" s="166">
        <v>23.529411764705884</v>
      </c>
      <c r="L11" s="166">
        <v>0</v>
      </c>
      <c r="M11" s="167">
        <v>0</v>
      </c>
      <c r="N11" s="216">
        <v>17.647058823529413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50</v>
      </c>
      <c r="C12" s="165">
        <v>25</v>
      </c>
      <c r="D12" s="166">
        <v>12.5</v>
      </c>
      <c r="E12" s="165">
        <v>3.125</v>
      </c>
      <c r="F12" s="165">
        <v>0</v>
      </c>
      <c r="G12" s="166">
        <v>6.25</v>
      </c>
      <c r="H12" s="165">
        <v>0</v>
      </c>
      <c r="I12" s="166">
        <v>87.5</v>
      </c>
      <c r="J12" s="165">
        <v>0</v>
      </c>
      <c r="K12" s="166">
        <v>3.125</v>
      </c>
      <c r="L12" s="166">
        <v>0</v>
      </c>
      <c r="M12" s="167">
        <v>6.25</v>
      </c>
      <c r="N12" s="216">
        <v>9.375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57.142857142857146</v>
      </c>
      <c r="C13" s="165">
        <v>27.210884353741498</v>
      </c>
      <c r="D13" s="166">
        <v>15.646258503401361</v>
      </c>
      <c r="E13" s="165">
        <v>7.4829931972789119</v>
      </c>
      <c r="F13" s="165">
        <v>19.047619047619047</v>
      </c>
      <c r="G13" s="166">
        <v>6.8027210884353746</v>
      </c>
      <c r="H13" s="165">
        <v>3.4013605442176873</v>
      </c>
      <c r="I13" s="166">
        <v>93.877551020408148</v>
      </c>
      <c r="J13" s="165">
        <v>0.68027210884353739</v>
      </c>
      <c r="K13" s="166">
        <v>14.965986394557824</v>
      </c>
      <c r="L13" s="166">
        <v>0.68027210884353739</v>
      </c>
      <c r="M13" s="167">
        <v>2.7210884353741496</v>
      </c>
      <c r="N13" s="216">
        <v>21.768707482993197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52.380952380952387</v>
      </c>
      <c r="C14" s="165">
        <v>22.61904761904762</v>
      </c>
      <c r="D14" s="166">
        <v>16.666666666666668</v>
      </c>
      <c r="E14" s="165">
        <v>19.047619047619047</v>
      </c>
      <c r="F14" s="165">
        <v>1.1904761904761905</v>
      </c>
      <c r="G14" s="166">
        <v>7.1428571428571432</v>
      </c>
      <c r="H14" s="165">
        <v>3.5714285714285716</v>
      </c>
      <c r="I14" s="166">
        <v>92.857142857142861</v>
      </c>
      <c r="J14" s="165">
        <v>1.1904761904761905</v>
      </c>
      <c r="K14" s="166">
        <v>41.666666666666671</v>
      </c>
      <c r="L14" s="166">
        <v>1.1904761904761905</v>
      </c>
      <c r="M14" s="167">
        <v>0</v>
      </c>
      <c r="N14" s="216">
        <v>26.190476190476193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42.261904761904759</v>
      </c>
      <c r="C15" s="165">
        <v>17.857142857142858</v>
      </c>
      <c r="D15" s="166">
        <v>41.071428571428569</v>
      </c>
      <c r="E15" s="165">
        <v>11.904761904761903</v>
      </c>
      <c r="F15" s="165">
        <v>1.7857142857142858</v>
      </c>
      <c r="G15" s="166">
        <v>4.166666666666667</v>
      </c>
      <c r="H15" s="165">
        <v>3.5714285714285716</v>
      </c>
      <c r="I15" s="166">
        <v>92.857142857142861</v>
      </c>
      <c r="J15" s="165">
        <v>0</v>
      </c>
      <c r="K15" s="166">
        <v>22.61904761904762</v>
      </c>
      <c r="L15" s="166">
        <v>1.7857142857142858</v>
      </c>
      <c r="M15" s="167">
        <v>4.7619047619047619</v>
      </c>
      <c r="N15" s="216">
        <v>14.880952380952381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70.588235294117652</v>
      </c>
      <c r="C16" s="165">
        <v>33.333333333333336</v>
      </c>
      <c r="D16" s="166">
        <v>60.784313725490193</v>
      </c>
      <c r="E16" s="165">
        <v>9.8039215686274517</v>
      </c>
      <c r="F16" s="165">
        <v>3.9215686274509807</v>
      </c>
      <c r="G16" s="166">
        <v>1.9607843137254903</v>
      </c>
      <c r="H16" s="165">
        <v>9.8039215686274517</v>
      </c>
      <c r="I16" s="166">
        <v>66.666666666666671</v>
      </c>
      <c r="J16" s="165">
        <v>15.686274509803923</v>
      </c>
      <c r="K16" s="166">
        <v>5.882352941176471</v>
      </c>
      <c r="L16" s="166">
        <v>0</v>
      </c>
      <c r="M16" s="167">
        <v>1.9607843137254903</v>
      </c>
      <c r="N16" s="216">
        <v>3.9215686274509807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54.86725663716814</v>
      </c>
      <c r="C17" s="165">
        <v>47.787610619469021</v>
      </c>
      <c r="D17" s="166">
        <v>10.619469026548673</v>
      </c>
      <c r="E17" s="165">
        <v>10.619469026548673</v>
      </c>
      <c r="F17" s="165">
        <v>16.814159292035399</v>
      </c>
      <c r="G17" s="166">
        <v>7.9646017699115044</v>
      </c>
      <c r="H17" s="165">
        <v>0.88495575221238942</v>
      </c>
      <c r="I17" s="166">
        <v>90.26548672566372</v>
      </c>
      <c r="J17" s="165">
        <v>0</v>
      </c>
      <c r="K17" s="166">
        <v>7.9646017699115044</v>
      </c>
      <c r="L17" s="166">
        <v>0</v>
      </c>
      <c r="M17" s="167">
        <v>2.6548672566371683</v>
      </c>
      <c r="N17" s="216">
        <v>5.3097345132743365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59.12408759124088</v>
      </c>
      <c r="C18" s="165">
        <v>35.036496350364963</v>
      </c>
      <c r="D18" s="166">
        <v>11.678832116788321</v>
      </c>
      <c r="E18" s="165">
        <v>11.678832116788321</v>
      </c>
      <c r="F18" s="165">
        <v>11.678832116788321</v>
      </c>
      <c r="G18" s="166">
        <v>9.4890510948905114</v>
      </c>
      <c r="H18" s="165">
        <v>0.72992700729927007</v>
      </c>
      <c r="I18" s="166">
        <v>91.240875912408754</v>
      </c>
      <c r="J18" s="165">
        <v>0</v>
      </c>
      <c r="K18" s="166">
        <v>0.72992700729927007</v>
      </c>
      <c r="L18" s="166">
        <v>0.72992700729927007</v>
      </c>
      <c r="M18" s="167">
        <v>4.3795620437956204</v>
      </c>
      <c r="N18" s="216">
        <v>11.678832116788321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52.941176470588232</v>
      </c>
      <c r="C19" s="165">
        <v>41.176470588235297</v>
      </c>
      <c r="D19" s="166">
        <v>11.764705882352942</v>
      </c>
      <c r="E19" s="165">
        <v>11.764705882352942</v>
      </c>
      <c r="F19" s="165">
        <v>5.882352941176471</v>
      </c>
      <c r="G19" s="166">
        <v>17.647058823529413</v>
      </c>
      <c r="H19" s="165">
        <v>0</v>
      </c>
      <c r="I19" s="166">
        <v>94.117647058823536</v>
      </c>
      <c r="J19" s="165">
        <v>0</v>
      </c>
      <c r="K19" s="166">
        <v>5.882352941176471</v>
      </c>
      <c r="L19" s="166">
        <v>0</v>
      </c>
      <c r="M19" s="167">
        <v>5.882352941176471</v>
      </c>
      <c r="N19" s="216">
        <v>5.882352941176471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67.088607594936718</v>
      </c>
      <c r="C20" s="165">
        <v>37.974683544303801</v>
      </c>
      <c r="D20" s="166">
        <v>21.518987341772153</v>
      </c>
      <c r="E20" s="165">
        <v>12.658227848101268</v>
      </c>
      <c r="F20" s="165">
        <v>6.3291139240506338</v>
      </c>
      <c r="G20" s="166">
        <v>5.0632911392405067</v>
      </c>
      <c r="H20" s="165">
        <v>2.5316455696202533</v>
      </c>
      <c r="I20" s="166">
        <v>86.075949367088612</v>
      </c>
      <c r="J20" s="165">
        <v>0</v>
      </c>
      <c r="K20" s="166">
        <v>39.24050632911392</v>
      </c>
      <c r="L20" s="166">
        <v>0</v>
      </c>
      <c r="M20" s="167">
        <v>2.5316455696202533</v>
      </c>
      <c r="N20" s="216">
        <v>18.9873417721519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51.898734177215189</v>
      </c>
      <c r="C21" s="170">
        <v>45.569620253164558</v>
      </c>
      <c r="D21" s="171">
        <v>7.59493670886076</v>
      </c>
      <c r="E21" s="170">
        <v>17.088607594936708</v>
      </c>
      <c r="F21" s="170">
        <v>20.253164556962027</v>
      </c>
      <c r="G21" s="171">
        <v>12.658227848101268</v>
      </c>
      <c r="H21" s="170">
        <v>8.227848101265824</v>
      </c>
      <c r="I21" s="171">
        <v>94.936708860759495</v>
      </c>
      <c r="J21" s="170">
        <v>5.6962025316455698</v>
      </c>
      <c r="K21" s="171">
        <v>23.417721518987342</v>
      </c>
      <c r="L21" s="171">
        <v>0.63291139240506333</v>
      </c>
      <c r="M21" s="172">
        <v>8.8607594936708853</v>
      </c>
      <c r="N21" s="217">
        <v>6.3291139240506338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54.461099214846534</v>
      </c>
      <c r="C22" s="176">
        <v>33.26195574589579</v>
      </c>
      <c r="D22" s="175">
        <v>18.201284796573876</v>
      </c>
      <c r="E22" s="175">
        <v>16.916488222698071</v>
      </c>
      <c r="F22" s="177">
        <v>9.2077087794432551</v>
      </c>
      <c r="G22" s="175">
        <v>6.7094932191291932</v>
      </c>
      <c r="H22" s="177">
        <v>3.6402569593147751</v>
      </c>
      <c r="I22" s="177">
        <v>91.006423982869379</v>
      </c>
      <c r="J22" s="177">
        <v>1.85581727337616</v>
      </c>
      <c r="K22" s="175">
        <v>14.989293361884368</v>
      </c>
      <c r="L22" s="175">
        <v>0.85653104925053525</v>
      </c>
      <c r="M22" s="178">
        <v>3.5688793718772307</v>
      </c>
      <c r="N22" s="217">
        <v>12.633832976445397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6615A1D-FB13-4ADC-8F9D-0737F10E5832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a543ae4e-6060-48c8-a421-709023b87e3c"/>
    <ds:schemaRef ds:uri="http://schemas.microsoft.com/office/infopath/2007/PartnerControls"/>
    <ds:schemaRef ds:uri="http://schemas.openxmlformats.org/package/2006/metadata/core-properties"/>
    <ds:schemaRef ds:uri="b72976aa-e7d9-498e-b08a-d3d9e47e405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134D44-66FC-40B1-89B3-BBA60B7A3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(DWD)</cp:lastModifiedBy>
  <cp:revision/>
  <dcterms:created xsi:type="dcterms:W3CDTF">2002-10-30T15:58:39Z</dcterms:created>
  <dcterms:modified xsi:type="dcterms:W3CDTF">2023-06-01T14:11:33Z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